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upra-my.sharepoint.com/personal/alejandro_florez_upra_gov_co/Documents/UPRA/Contratacion 2024/Plan de accion/Cacao/Documentos/20240503/Enviados a comunicaciones/"/>
    </mc:Choice>
  </mc:AlternateContent>
  <xr:revisionPtr revIDLastSave="0" documentId="8_{8B2F45FE-DC63-4B6C-ABE7-7E47AE2DBDED}" xr6:coauthVersionLast="47" xr6:coauthVersionMax="47" xr10:uidLastSave="{00000000-0000-0000-0000-000000000000}"/>
  <bookViews>
    <workbookView xWindow="-120" yWindow="-120" windowWidth="24240" windowHeight="13020" tabRatio="707" xr2:uid="{29443E61-9528-C54B-8801-35549CCF72AF}"/>
  </bookViews>
  <sheets>
    <sheet name="Dependecia_Duración" sheetId="1" r:id="rId1"/>
    <sheet name="Portafolio_Programas" sheetId="4" r:id="rId2"/>
    <sheet name="Glosario" sheetId="14" r:id="rId3"/>
    <sheet name="Categoria_Costos" sheetId="2" r:id="rId4"/>
    <sheet name="Fuentes" sheetId="17" r:id="rId5"/>
    <sheet name="Estimación_Por_Periodo" sheetId="16" r:id="rId6"/>
    <sheet name="Estimación_Anualizada" sheetId="15" r:id="rId7"/>
    <sheet name="P1" sheetId="3" r:id="rId8"/>
    <sheet name="P2" sheetId="5" r:id="rId9"/>
    <sheet name="P3" sheetId="6" r:id="rId10"/>
    <sheet name="P4" sheetId="7" r:id="rId11"/>
    <sheet name="P5" sheetId="8" r:id="rId12"/>
    <sheet name="P6" sheetId="9" r:id="rId13"/>
    <sheet name="P7" sheetId="10" r:id="rId14"/>
    <sheet name="P8" sheetId="11" r:id="rId15"/>
    <sheet name="P9" sheetId="12" r:id="rId16"/>
  </sheets>
  <definedNames>
    <definedName name="_xlnm._FilterDatabase" localSheetId="2" hidden="1">Glosario!$H$4:$H$117</definedName>
    <definedName name="_xlnm._FilterDatabase" localSheetId="8" hidden="1">'P2'!$A$131:$Y$151</definedName>
    <definedName name="_xlnm._FilterDatabase" localSheetId="14" hidden="1">'P8'!$A$29:$Y$46</definedName>
    <definedName name="_xlnm._FilterDatabase" localSheetId="1" hidden="1">Portafolio_Programas!$A$4:$H$156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17" l="1"/>
  <c r="I11" i="17"/>
  <c r="I15" i="17"/>
  <c r="I12" i="17"/>
  <c r="H97" i="12"/>
  <c r="E107" i="11"/>
  <c r="E95" i="11"/>
  <c r="E96" i="11"/>
  <c r="E97" i="11"/>
  <c r="E98" i="11"/>
  <c r="E99" i="11"/>
  <c r="E100" i="11"/>
  <c r="E101" i="11"/>
  <c r="E102" i="11"/>
  <c r="E103" i="11"/>
  <c r="E104" i="11"/>
  <c r="E89" i="11"/>
  <c r="E90" i="11"/>
  <c r="E91" i="11"/>
  <c r="E228" i="3"/>
  <c r="E105" i="11"/>
  <c r="E110" i="11"/>
  <c r="E88" i="11"/>
  <c r="E92" i="11"/>
  <c r="E93" i="11"/>
  <c r="E215" i="3"/>
  <c r="E216" i="3"/>
  <c r="E217" i="3"/>
  <c r="E218" i="3"/>
  <c r="E219" i="3"/>
  <c r="E220" i="3"/>
  <c r="E221" i="3"/>
  <c r="E222" i="3"/>
  <c r="E223" i="3"/>
  <c r="E224" i="3"/>
  <c r="E214" i="3"/>
  <c r="E213" i="3"/>
  <c r="E210" i="3"/>
  <c r="E211" i="3"/>
  <c r="E212" i="3"/>
  <c r="E124" i="3"/>
  <c r="E125" i="3"/>
  <c r="E126" i="3"/>
  <c r="E127" i="3"/>
  <c r="E128" i="3"/>
  <c r="E129" i="3"/>
  <c r="E131" i="3"/>
  <c r="E132" i="3"/>
  <c r="E133" i="3"/>
  <c r="E134" i="3"/>
  <c r="E135" i="3"/>
  <c r="E136" i="3"/>
  <c r="E137" i="3"/>
  <c r="E138" i="3"/>
  <c r="E139" i="3"/>
  <c r="E140" i="3"/>
  <c r="E141" i="3"/>
  <c r="E142" i="3"/>
  <c r="E145" i="3"/>
  <c r="E146" i="3"/>
  <c r="E148" i="3"/>
  <c r="E149" i="3"/>
  <c r="E150" i="3"/>
  <c r="E66" i="3" l="1"/>
  <c r="E65" i="3"/>
  <c r="E64" i="3"/>
  <c r="E54" i="3"/>
  <c r="E53" i="3"/>
  <c r="E52" i="3"/>
  <c r="E50" i="3"/>
  <c r="E49" i="3"/>
  <c r="E48" i="3"/>
  <c r="E47" i="3"/>
  <c r="E46" i="3"/>
  <c r="H215" i="3" l="1"/>
  <c r="E45" i="3"/>
  <c r="E44" i="3"/>
  <c r="E43" i="3"/>
  <c r="E42" i="3"/>
  <c r="E41" i="3"/>
  <c r="E40" i="3"/>
  <c r="E38" i="3"/>
  <c r="E37" i="3"/>
  <c r="E36" i="3"/>
  <c r="E35" i="3"/>
  <c r="E34" i="3"/>
  <c r="H43" i="9" l="1"/>
  <c r="H42" i="9"/>
  <c r="H41" i="9"/>
  <c r="H109" i="9"/>
  <c r="H108" i="9"/>
  <c r="H107" i="9"/>
  <c r="C256" i="2" l="1"/>
  <c r="E85" i="7"/>
  <c r="E172" i="7"/>
  <c r="E125" i="7"/>
  <c r="E130" i="3" l="1"/>
  <c r="E94" i="11"/>
  <c r="D103" i="11"/>
  <c r="D102" i="11"/>
  <c r="D101" i="11"/>
  <c r="D219" i="3"/>
  <c r="D223" i="3"/>
  <c r="D222" i="3"/>
  <c r="D221" i="3"/>
  <c r="D139" i="3"/>
  <c r="D138" i="3"/>
  <c r="D137" i="3"/>
  <c r="D135" i="3"/>
  <c r="D48" i="3"/>
  <c r="D47" i="3"/>
  <c r="D46" i="3"/>
  <c r="E33" i="3"/>
  <c r="D8" i="8" l="1"/>
  <c r="D11" i="7"/>
  <c r="D8" i="7"/>
  <c r="C870" i="2" l="1"/>
  <c r="C867" i="2"/>
  <c r="C868" i="2" s="1"/>
  <c r="C869" i="2" s="1"/>
  <c r="C322" i="2" l="1"/>
  <c r="C323" i="2" s="1"/>
  <c r="C329" i="2"/>
  <c r="C332" i="2" s="1"/>
  <c r="E28" i="7"/>
  <c r="H28" i="7" s="1"/>
  <c r="E29" i="7"/>
  <c r="H29" i="7" s="1"/>
  <c r="E30" i="7"/>
  <c r="H30" i="7" s="1"/>
  <c r="E31" i="7"/>
  <c r="H31" i="7" s="1"/>
  <c r="E32" i="7"/>
  <c r="H32" i="7" s="1"/>
  <c r="E33" i="7"/>
  <c r="H33" i="7" s="1"/>
  <c r="E34" i="7"/>
  <c r="H34" i="7" s="1"/>
  <c r="E35" i="7"/>
  <c r="H35" i="7" s="1"/>
  <c r="C348" i="2"/>
  <c r="C349" i="2"/>
  <c r="C350" i="2"/>
  <c r="C351" i="2"/>
  <c r="D36" i="7"/>
  <c r="C651" i="2"/>
  <c r="C652" i="2"/>
  <c r="C653" i="2"/>
  <c r="E441" i="2"/>
  <c r="E38" i="7" s="1"/>
  <c r="H38" i="7" s="1"/>
  <c r="H39" i="7"/>
  <c r="H40" i="7"/>
  <c r="E41" i="7"/>
  <c r="H41" i="7" s="1"/>
  <c r="E42" i="7"/>
  <c r="H42" i="7" s="1"/>
  <c r="C190" i="2"/>
  <c r="E43" i="7" s="1"/>
  <c r="H43" i="7" s="1"/>
  <c r="E44" i="7"/>
  <c r="H44" i="7" s="1"/>
  <c r="H73" i="8"/>
  <c r="H74" i="8"/>
  <c r="H75" i="8"/>
  <c r="H76" i="8"/>
  <c r="E84" i="8"/>
  <c r="H84" i="8" s="1"/>
  <c r="D86" i="7"/>
  <c r="H213" i="3"/>
  <c r="H29" i="12"/>
  <c r="H30" i="12"/>
  <c r="H31" i="12"/>
  <c r="H32" i="12"/>
  <c r="H33" i="12"/>
  <c r="H34" i="12"/>
  <c r="D35" i="12"/>
  <c r="H35" i="12" s="1"/>
  <c r="H36" i="12"/>
  <c r="H37" i="12"/>
  <c r="H38" i="12"/>
  <c r="H39" i="12"/>
  <c r="H40" i="12"/>
  <c r="H64" i="12"/>
  <c r="H65" i="12"/>
  <c r="H66" i="12"/>
  <c r="H67" i="12"/>
  <c r="H68" i="12"/>
  <c r="H69" i="12"/>
  <c r="H94" i="12"/>
  <c r="H95" i="12"/>
  <c r="H96" i="12"/>
  <c r="H98" i="12"/>
  <c r="H99" i="12"/>
  <c r="H100" i="12"/>
  <c r="H101" i="12"/>
  <c r="D102" i="12"/>
  <c r="H102" i="12" s="1"/>
  <c r="H103" i="12"/>
  <c r="D104" i="12"/>
  <c r="H104" i="12" s="1"/>
  <c r="H105" i="12"/>
  <c r="H106" i="12"/>
  <c r="H107" i="12"/>
  <c r="H108" i="12"/>
  <c r="H152" i="12"/>
  <c r="H153" i="12"/>
  <c r="H154" i="12"/>
  <c r="H155" i="12"/>
  <c r="H156" i="12"/>
  <c r="H157" i="12"/>
  <c r="H158" i="12"/>
  <c r="I37" i="17"/>
  <c r="I38" i="17"/>
  <c r="I39" i="17"/>
  <c r="I40" i="17"/>
  <c r="H30" i="10"/>
  <c r="H31" i="10"/>
  <c r="H32" i="10"/>
  <c r="H33" i="10"/>
  <c r="H34" i="10"/>
  <c r="H35" i="10"/>
  <c r="H36" i="10"/>
  <c r="D37" i="10"/>
  <c r="H37" i="10"/>
  <c r="H38" i="10"/>
  <c r="H39" i="10"/>
  <c r="H40" i="10"/>
  <c r="H41" i="10"/>
  <c r="H42" i="10"/>
  <c r="D43" i="10"/>
  <c r="H43" i="10" s="1"/>
  <c r="H44" i="10"/>
  <c r="H45" i="10"/>
  <c r="H46" i="10"/>
  <c r="H47" i="10"/>
  <c r="H76" i="10"/>
  <c r="H77" i="10"/>
  <c r="H78" i="10"/>
  <c r="H79" i="10"/>
  <c r="H80" i="10"/>
  <c r="H81" i="10"/>
  <c r="H82" i="10"/>
  <c r="H83" i="10"/>
  <c r="H84" i="10"/>
  <c r="H85" i="10"/>
  <c r="H86" i="10"/>
  <c r="D87" i="10"/>
  <c r="H87" i="10" s="1"/>
  <c r="H88" i="10"/>
  <c r="D89" i="10"/>
  <c r="H89" i="10" s="1"/>
  <c r="H90" i="10"/>
  <c r="H91" i="10"/>
  <c r="H117" i="10"/>
  <c r="H118" i="10"/>
  <c r="H119" i="10"/>
  <c r="H120" i="10"/>
  <c r="H121" i="10"/>
  <c r="H122" i="10"/>
  <c r="H123" i="10"/>
  <c r="H124" i="10"/>
  <c r="H125" i="10"/>
  <c r="H126" i="10"/>
  <c r="H127" i="10"/>
  <c r="H128" i="10"/>
  <c r="H129" i="10"/>
  <c r="H130" i="10"/>
  <c r="H131" i="10"/>
  <c r="H132" i="10"/>
  <c r="H133" i="10"/>
  <c r="H134" i="10"/>
  <c r="H135" i="10"/>
  <c r="H136" i="10"/>
  <c r="H137" i="10"/>
  <c r="H138" i="10"/>
  <c r="D139" i="10"/>
  <c r="H139" i="10" s="1"/>
  <c r="H140" i="10"/>
  <c r="D141" i="10"/>
  <c r="H141" i="10" s="1"/>
  <c r="H142" i="10"/>
  <c r="H143" i="10"/>
  <c r="I29" i="17"/>
  <c r="I30" i="17"/>
  <c r="I31" i="17"/>
  <c r="N17" i="17"/>
  <c r="N14" i="17"/>
  <c r="H27" i="6"/>
  <c r="H28" i="6"/>
  <c r="H29" i="6"/>
  <c r="H30" i="6"/>
  <c r="H31" i="6"/>
  <c r="D32" i="6"/>
  <c r="H32" i="6" s="1"/>
  <c r="D33" i="6"/>
  <c r="H33" i="6" s="1"/>
  <c r="H34" i="6"/>
  <c r="D35" i="6"/>
  <c r="H35" i="6" s="1"/>
  <c r="H36" i="6"/>
  <c r="H37" i="6"/>
  <c r="D38" i="6"/>
  <c r="H38" i="6" s="1"/>
  <c r="H39" i="6"/>
  <c r="H40" i="6"/>
  <c r="H41" i="6"/>
  <c r="H42" i="6"/>
  <c r="H79" i="6"/>
  <c r="H80" i="6"/>
  <c r="H81" i="6"/>
  <c r="D82" i="6"/>
  <c r="H82" i="6" s="1"/>
  <c r="H83" i="6"/>
  <c r="H84" i="6"/>
  <c r="H85" i="6"/>
  <c r="H86" i="6"/>
  <c r="L9" i="6"/>
  <c r="I16" i="15" s="1"/>
  <c r="N9" i="6"/>
  <c r="P9" i="6" s="1"/>
  <c r="M16" i="15" s="1"/>
  <c r="R9" i="6"/>
  <c r="O16" i="15" s="1"/>
  <c r="T9" i="6"/>
  <c r="V9" i="6" s="1"/>
  <c r="X9" i="6" s="1"/>
  <c r="U16" i="15" s="1"/>
  <c r="I16" i="17"/>
  <c r="I35" i="17"/>
  <c r="I34" i="17"/>
  <c r="I33" i="17"/>
  <c r="I27" i="17"/>
  <c r="I26" i="17"/>
  <c r="I24" i="17"/>
  <c r="I23" i="17"/>
  <c r="I21" i="17"/>
  <c r="I20" i="17"/>
  <c r="I19" i="17"/>
  <c r="I13" i="17"/>
  <c r="I8" i="17"/>
  <c r="I9" i="17"/>
  <c r="I7" i="17"/>
  <c r="H162" i="11"/>
  <c r="H163" i="11"/>
  <c r="H164" i="11"/>
  <c r="H165" i="11"/>
  <c r="H166" i="11"/>
  <c r="H167" i="11"/>
  <c r="H168" i="11"/>
  <c r="H169" i="11"/>
  <c r="H170" i="11"/>
  <c r="H171" i="11"/>
  <c r="H172" i="11"/>
  <c r="H173" i="11"/>
  <c r="H174" i="11"/>
  <c r="H30" i="11"/>
  <c r="H31" i="11"/>
  <c r="H32" i="11"/>
  <c r="H33" i="11"/>
  <c r="H34" i="11"/>
  <c r="H35" i="11"/>
  <c r="H36" i="11"/>
  <c r="H37" i="11"/>
  <c r="H38" i="11"/>
  <c r="H39" i="11"/>
  <c r="H40" i="11"/>
  <c r="H41" i="11"/>
  <c r="H42" i="11"/>
  <c r="H43" i="11"/>
  <c r="H44" i="11"/>
  <c r="H45" i="11"/>
  <c r="H46" i="11"/>
  <c r="H71" i="8"/>
  <c r="H72" i="8"/>
  <c r="H77" i="8"/>
  <c r="H78" i="8"/>
  <c r="H79" i="8"/>
  <c r="H80" i="8"/>
  <c r="H81" i="8"/>
  <c r="H82" i="8"/>
  <c r="H83" i="8"/>
  <c r="H70" i="8"/>
  <c r="D24" i="8"/>
  <c r="C24" i="8"/>
  <c r="E38" i="8"/>
  <c r="H38" i="8" s="1"/>
  <c r="E36" i="8"/>
  <c r="H36" i="8" s="1"/>
  <c r="E35" i="8"/>
  <c r="H35" i="8" s="1"/>
  <c r="E33" i="8"/>
  <c r="H33" i="8" s="1"/>
  <c r="E32" i="8"/>
  <c r="H32" i="8" s="1"/>
  <c r="E31" i="8"/>
  <c r="H31" i="8" s="1"/>
  <c r="E30" i="8"/>
  <c r="H30" i="8" s="1"/>
  <c r="E29" i="8"/>
  <c r="H29" i="8" s="1"/>
  <c r="E27" i="8"/>
  <c r="H27" i="8" s="1"/>
  <c r="C8" i="8"/>
  <c r="E183" i="7"/>
  <c r="H183" i="7" s="1"/>
  <c r="E181" i="7"/>
  <c r="H181" i="7" s="1"/>
  <c r="E180" i="7"/>
  <c r="H180" i="7" s="1"/>
  <c r="F438" i="2"/>
  <c r="F439" i="2"/>
  <c r="F440" i="2"/>
  <c r="F427" i="2"/>
  <c r="F429" i="2"/>
  <c r="E176" i="7"/>
  <c r="H176" i="7" s="1"/>
  <c r="E175" i="7"/>
  <c r="H175" i="7" s="1"/>
  <c r="E174" i="7"/>
  <c r="H174" i="7" s="1"/>
  <c r="E173" i="7"/>
  <c r="H173" i="7" s="1"/>
  <c r="H172" i="7"/>
  <c r="C943" i="2"/>
  <c r="E185" i="7"/>
  <c r="H185" i="7" s="1"/>
  <c r="B11" i="12"/>
  <c r="A40" i="17" s="1"/>
  <c r="B10" i="12"/>
  <c r="A39" i="17" s="1"/>
  <c r="B9" i="12"/>
  <c r="A38" i="17" s="1"/>
  <c r="B8" i="12"/>
  <c r="A37" i="17" s="1"/>
  <c r="B5" i="12"/>
  <c r="A36" i="17" s="1"/>
  <c r="B10" i="11"/>
  <c r="A35" i="17" s="1"/>
  <c r="B9" i="11"/>
  <c r="A34" i="17" s="1"/>
  <c r="B8" i="11"/>
  <c r="A33" i="17" s="1"/>
  <c r="B5" i="11"/>
  <c r="A32" i="17" s="1"/>
  <c r="B10" i="10"/>
  <c r="B103" i="10" s="1"/>
  <c r="B9" i="10"/>
  <c r="A30" i="17" s="1"/>
  <c r="B8" i="10"/>
  <c r="A29" i="17" s="1"/>
  <c r="B5" i="10"/>
  <c r="A28" i="16" s="1"/>
  <c r="B9" i="6"/>
  <c r="A16" i="16" s="1"/>
  <c r="B8" i="6"/>
  <c r="A15" i="17" s="1"/>
  <c r="B5" i="6"/>
  <c r="A14" i="17" s="1"/>
  <c r="C582" i="2"/>
  <c r="E137" i="7" s="1"/>
  <c r="H137" i="7" s="1"/>
  <c r="E135" i="7"/>
  <c r="H135" i="7" s="1"/>
  <c r="E133" i="7"/>
  <c r="H133" i="7" s="1"/>
  <c r="E132" i="7"/>
  <c r="H132" i="7" s="1"/>
  <c r="H130" i="7"/>
  <c r="H131" i="7"/>
  <c r="E121" i="7"/>
  <c r="H121" i="7" s="1"/>
  <c r="E122" i="7"/>
  <c r="H122" i="7" s="1"/>
  <c r="E123" i="7"/>
  <c r="H123" i="7" s="1"/>
  <c r="E124" i="7"/>
  <c r="H124" i="7" s="1"/>
  <c r="D129" i="7"/>
  <c r="E438" i="2"/>
  <c r="E439" i="2"/>
  <c r="E440" i="2"/>
  <c r="D874" i="2"/>
  <c r="D877" i="2" s="1"/>
  <c r="F877" i="2" s="1"/>
  <c r="H877" i="2" s="1"/>
  <c r="E128" i="7" s="1"/>
  <c r="H128" i="7" s="1"/>
  <c r="E126" i="7"/>
  <c r="H126" i="7" s="1"/>
  <c r="H125" i="7"/>
  <c r="E88" i="7"/>
  <c r="H88" i="7" s="1"/>
  <c r="E87" i="7"/>
  <c r="H87" i="7" s="1"/>
  <c r="D84" i="7"/>
  <c r="D83" i="7"/>
  <c r="H85" i="7"/>
  <c r="H47" i="5"/>
  <c r="H46" i="5"/>
  <c r="H45" i="5"/>
  <c r="H44" i="5"/>
  <c r="H43" i="5"/>
  <c r="H42" i="5"/>
  <c r="H41" i="5"/>
  <c r="H40" i="5"/>
  <c r="H39" i="5"/>
  <c r="H38" i="5"/>
  <c r="H37" i="5"/>
  <c r="H36" i="5"/>
  <c r="H35" i="5"/>
  <c r="H34" i="5"/>
  <c r="H33" i="5"/>
  <c r="H32" i="5"/>
  <c r="H31" i="5"/>
  <c r="H86" i="5"/>
  <c r="H110" i="11"/>
  <c r="H107" i="11"/>
  <c r="H104" i="11"/>
  <c r="H103" i="11"/>
  <c r="H102" i="11"/>
  <c r="H101" i="11"/>
  <c r="H100" i="11"/>
  <c r="H97" i="11"/>
  <c r="H96" i="11"/>
  <c r="H95" i="11"/>
  <c r="H93" i="11"/>
  <c r="H92" i="11"/>
  <c r="H90" i="11"/>
  <c r="H89" i="11"/>
  <c r="H88" i="11"/>
  <c r="C97" i="2"/>
  <c r="D97" i="2"/>
  <c r="C92" i="2"/>
  <c r="C94" i="2" s="1"/>
  <c r="D98" i="11"/>
  <c r="H228" i="3"/>
  <c r="H224" i="3"/>
  <c r="H223" i="3"/>
  <c r="H222" i="3"/>
  <c r="H221" i="3"/>
  <c r="H220" i="3"/>
  <c r="H217" i="3"/>
  <c r="H216" i="3"/>
  <c r="H214" i="3"/>
  <c r="H212" i="3"/>
  <c r="H211" i="3"/>
  <c r="H210" i="3"/>
  <c r="D218" i="3"/>
  <c r="H218" i="3" s="1"/>
  <c r="H219" i="3"/>
  <c r="H150" i="3"/>
  <c r="H149" i="3"/>
  <c r="H148" i="3"/>
  <c r="H146" i="3"/>
  <c r="H145" i="3"/>
  <c r="H142" i="3"/>
  <c r="H141" i="3"/>
  <c r="H140" i="3"/>
  <c r="H139" i="3"/>
  <c r="H138" i="3"/>
  <c r="H137" i="3"/>
  <c r="H136" i="3"/>
  <c r="H133" i="3"/>
  <c r="H132" i="3"/>
  <c r="H131" i="3"/>
  <c r="H129" i="3"/>
  <c r="H128" i="3"/>
  <c r="H126" i="3"/>
  <c r="H125" i="3"/>
  <c r="H124" i="3"/>
  <c r="D134" i="3"/>
  <c r="H134" i="3" s="1"/>
  <c r="D43" i="3"/>
  <c r="H43" i="3" s="1"/>
  <c r="H66" i="3"/>
  <c r="H65" i="3"/>
  <c r="H64" i="3"/>
  <c r="H54" i="3"/>
  <c r="H53" i="3"/>
  <c r="H52" i="3"/>
  <c r="H50" i="3"/>
  <c r="H49" i="3"/>
  <c r="H48" i="3"/>
  <c r="H47" i="3"/>
  <c r="H46" i="3"/>
  <c r="H45" i="3"/>
  <c r="H42" i="3"/>
  <c r="H41" i="3"/>
  <c r="H40" i="3"/>
  <c r="G39" i="3"/>
  <c r="H38" i="3"/>
  <c r="H37" i="3"/>
  <c r="H35" i="3"/>
  <c r="H34" i="3"/>
  <c r="H33" i="3"/>
  <c r="C90" i="2"/>
  <c r="D116" i="2" s="1"/>
  <c r="C116" i="2"/>
  <c r="C110" i="2"/>
  <c r="C108" i="2"/>
  <c r="C107" i="2"/>
  <c r="C105" i="2"/>
  <c r="C104" i="2"/>
  <c r="C102" i="2"/>
  <c r="D100" i="2"/>
  <c r="C100" i="2"/>
  <c r="C103" i="2"/>
  <c r="C98" i="2"/>
  <c r="C99" i="2"/>
  <c r="C101" i="2"/>
  <c r="C106" i="2"/>
  <c r="C109" i="2"/>
  <c r="C111" i="2"/>
  <c r="C112" i="2"/>
  <c r="C113" i="2"/>
  <c r="C114" i="2"/>
  <c r="C115" i="2"/>
  <c r="B30" i="15"/>
  <c r="B29" i="15"/>
  <c r="Q16" i="15"/>
  <c r="S16" i="15"/>
  <c r="G16" i="15"/>
  <c r="B15" i="15"/>
  <c r="B12" i="15"/>
  <c r="B13" i="15"/>
  <c r="B11" i="15"/>
  <c r="B9" i="15"/>
  <c r="B21" i="10"/>
  <c r="B22" i="10"/>
  <c r="C495" i="2"/>
  <c r="C494" i="2"/>
  <c r="D1027" i="2"/>
  <c r="F1027" i="2" s="1"/>
  <c r="H1027" i="2" s="1"/>
  <c r="D1026" i="2"/>
  <c r="F1026" i="2" s="1"/>
  <c r="H1026" i="2" s="1"/>
  <c r="D1025" i="2"/>
  <c r="F1025" i="2" s="1"/>
  <c r="H1025" i="2" s="1"/>
  <c r="C1014" i="2"/>
  <c r="C1013" i="2"/>
  <c r="C1012" i="2"/>
  <c r="C1011" i="2"/>
  <c r="C1004" i="2"/>
  <c r="C1005" i="2" s="1"/>
  <c r="C810" i="2"/>
  <c r="C808" i="2"/>
  <c r="C809" i="2" s="1"/>
  <c r="C790" i="2"/>
  <c r="C791" i="2" s="1"/>
  <c r="H113" i="9"/>
  <c r="H110" i="9"/>
  <c r="H106" i="9"/>
  <c r="H105" i="9"/>
  <c r="H104" i="9"/>
  <c r="H103" i="9"/>
  <c r="H102" i="9"/>
  <c r="H101" i="9"/>
  <c r="H100" i="9"/>
  <c r="H99" i="9"/>
  <c r="H97" i="9"/>
  <c r="H95" i="9"/>
  <c r="H93" i="9"/>
  <c r="H92" i="9"/>
  <c r="H91" i="9"/>
  <c r="H90" i="9"/>
  <c r="H112" i="9"/>
  <c r="H111" i="9"/>
  <c r="D98" i="9"/>
  <c r="H98" i="9" s="1"/>
  <c r="D96" i="9"/>
  <c r="H96" i="9" s="1"/>
  <c r="D94" i="9"/>
  <c r="H94" i="9" s="1"/>
  <c r="H44" i="9"/>
  <c r="H40" i="9"/>
  <c r="H39" i="9"/>
  <c r="H38" i="9"/>
  <c r="H35" i="9"/>
  <c r="H34" i="9"/>
  <c r="H30" i="9"/>
  <c r="H29" i="9"/>
  <c r="H28" i="9"/>
  <c r="H27" i="9"/>
  <c r="H48" i="9"/>
  <c r="H47" i="9"/>
  <c r="H46" i="9"/>
  <c r="H45" i="9"/>
  <c r="D37" i="9"/>
  <c r="H37" i="9" s="1"/>
  <c r="D36" i="9"/>
  <c r="H36" i="9" s="1"/>
  <c r="D33" i="9"/>
  <c r="H33" i="9" s="1"/>
  <c r="D32" i="9"/>
  <c r="H32" i="9" s="1"/>
  <c r="D31" i="9"/>
  <c r="H31" i="9" s="1"/>
  <c r="D140" i="5"/>
  <c r="H140" i="5" s="1"/>
  <c r="H151" i="5"/>
  <c r="H135" i="5"/>
  <c r="E142" i="5"/>
  <c r="H142" i="5" s="1"/>
  <c r="E141" i="5"/>
  <c r="H141" i="5" s="1"/>
  <c r="B72" i="5"/>
  <c r="H143" i="5"/>
  <c r="H144" i="5"/>
  <c r="H145" i="5"/>
  <c r="H146" i="5"/>
  <c r="H147" i="5"/>
  <c r="H148" i="5"/>
  <c r="H149" i="5"/>
  <c r="H150" i="5"/>
  <c r="H139" i="5"/>
  <c r="H138" i="5"/>
  <c r="H137" i="5"/>
  <c r="H136" i="5"/>
  <c r="H134" i="5"/>
  <c r="H133" i="5"/>
  <c r="H132" i="5"/>
  <c r="E85" i="5"/>
  <c r="H85" i="5" s="1"/>
  <c r="H93" i="5"/>
  <c r="H91" i="5"/>
  <c r="H89" i="5"/>
  <c r="H88" i="5"/>
  <c r="H87" i="5"/>
  <c r="H92" i="5"/>
  <c r="H90" i="5"/>
  <c r="H84" i="5"/>
  <c r="H83" i="5"/>
  <c r="H82" i="5"/>
  <c r="B5" i="5"/>
  <c r="A10" i="17" s="1"/>
  <c r="B8" i="5"/>
  <c r="A11" i="16" s="1"/>
  <c r="B9" i="5"/>
  <c r="A12" i="17" s="1"/>
  <c r="B10" i="5"/>
  <c r="A13" i="16" s="1"/>
  <c r="E11" i="5"/>
  <c r="B15" i="5"/>
  <c r="B16" i="5"/>
  <c r="B17" i="5"/>
  <c r="B18" i="5"/>
  <c r="B19" i="5"/>
  <c r="B20" i="5"/>
  <c r="B21" i="5"/>
  <c r="B22" i="5"/>
  <c r="B23" i="5"/>
  <c r="B70" i="5"/>
  <c r="B71" i="5"/>
  <c r="B73" i="5"/>
  <c r="B74" i="5"/>
  <c r="B118" i="5"/>
  <c r="B119" i="5"/>
  <c r="B120" i="5"/>
  <c r="B121" i="5"/>
  <c r="B122" i="5"/>
  <c r="B123" i="5"/>
  <c r="B124" i="5"/>
  <c r="A11" i="15"/>
  <c r="D441" i="2"/>
  <c r="F441" i="2"/>
  <c r="G441" i="2"/>
  <c r="C8" i="7"/>
  <c r="D1046" i="2"/>
  <c r="C1046" i="2"/>
  <c r="D998" i="2"/>
  <c r="F998" i="2" s="1"/>
  <c r="H998" i="2" s="1"/>
  <c r="D997" i="2"/>
  <c r="F997" i="2" s="1"/>
  <c r="H997" i="2" s="1"/>
  <c r="E992" i="2"/>
  <c r="F983" i="2"/>
  <c r="H983" i="2" s="1"/>
  <c r="F982" i="2"/>
  <c r="H982" i="2" s="1"/>
  <c r="C976" i="2"/>
  <c r="C967" i="2"/>
  <c r="C960" i="2"/>
  <c r="C959" i="2"/>
  <c r="C952" i="2"/>
  <c r="C953" i="2" s="1"/>
  <c r="D931" i="2"/>
  <c r="F931" i="2" s="1"/>
  <c r="H931" i="2" s="1"/>
  <c r="D930" i="2"/>
  <c r="F930" i="2" s="1"/>
  <c r="H930" i="2" s="1"/>
  <c r="D929" i="2"/>
  <c r="F929" i="2" s="1"/>
  <c r="C904" i="2"/>
  <c r="C905" i="2" s="1"/>
  <c r="C906" i="2" s="1"/>
  <c r="C883" i="2"/>
  <c r="D886" i="2" s="1"/>
  <c r="F886" i="2" s="1"/>
  <c r="H886" i="2" s="1"/>
  <c r="F860" i="2"/>
  <c r="F859" i="2"/>
  <c r="F858" i="2"/>
  <c r="C857" i="2"/>
  <c r="F857" i="2" s="1"/>
  <c r="E849" i="2"/>
  <c r="E848" i="2"/>
  <c r="E840" i="2"/>
  <c r="E839" i="2"/>
  <c r="E838" i="2"/>
  <c r="F831" i="2"/>
  <c r="F830" i="2"/>
  <c r="F829" i="2"/>
  <c r="F828" i="2"/>
  <c r="F827" i="2"/>
  <c r="F826" i="2"/>
  <c r="D820" i="2"/>
  <c r="E63" i="3" s="1"/>
  <c r="H63" i="3" s="1"/>
  <c r="D819" i="2"/>
  <c r="D803" i="2"/>
  <c r="E60" i="3" s="1"/>
  <c r="H60" i="3" s="1"/>
  <c r="D802" i="2"/>
  <c r="F782" i="2"/>
  <c r="F781" i="2"/>
  <c r="F780" i="2"/>
  <c r="F779" i="2"/>
  <c r="F778" i="2"/>
  <c r="F777" i="2"/>
  <c r="F776" i="2"/>
  <c r="D756" i="2"/>
  <c r="D755" i="2"/>
  <c r="D754" i="2"/>
  <c r="D753" i="2"/>
  <c r="D749" i="2"/>
  <c r="D748" i="2"/>
  <c r="D747" i="2"/>
  <c r="D746" i="2"/>
  <c r="D742" i="2"/>
  <c r="D741" i="2"/>
  <c r="D740" i="2"/>
  <c r="D739" i="2"/>
  <c r="D727" i="2"/>
  <c r="E56" i="3" s="1"/>
  <c r="H56" i="3" s="1"/>
  <c r="C713" i="2"/>
  <c r="C717" i="2" s="1"/>
  <c r="C701" i="2"/>
  <c r="C705" i="2" s="1"/>
  <c r="E694" i="2"/>
  <c r="D694" i="2"/>
  <c r="C694" i="2"/>
  <c r="E55" i="3" s="1"/>
  <c r="H55" i="3" s="1"/>
  <c r="C692" i="2"/>
  <c r="E691" i="2"/>
  <c r="D691" i="2"/>
  <c r="E690" i="2"/>
  <c r="D690" i="2"/>
  <c r="E682" i="2"/>
  <c r="D682" i="2"/>
  <c r="C682" i="2"/>
  <c r="C680" i="2"/>
  <c r="E679" i="2"/>
  <c r="D679" i="2"/>
  <c r="E678" i="2"/>
  <c r="D678" i="2"/>
  <c r="C661" i="2"/>
  <c r="C660" i="2"/>
  <c r="C643" i="2"/>
  <c r="C642" i="2"/>
  <c r="C641" i="2"/>
  <c r="C634" i="2"/>
  <c r="C623" i="2"/>
  <c r="C620" i="2"/>
  <c r="C619" i="2"/>
  <c r="C617" i="2"/>
  <c r="C616" i="2"/>
  <c r="C574" i="2"/>
  <c r="C564" i="2"/>
  <c r="E563" i="2"/>
  <c r="E562" i="2"/>
  <c r="E561" i="2"/>
  <c r="E560" i="2"/>
  <c r="C551" i="2"/>
  <c r="C489" i="2"/>
  <c r="C488" i="2"/>
  <c r="C483" i="2"/>
  <c r="C482" i="2"/>
  <c r="C476" i="2"/>
  <c r="C475" i="2"/>
  <c r="C474" i="2"/>
  <c r="C473" i="2"/>
  <c r="E463" i="2"/>
  <c r="D463" i="2"/>
  <c r="C463" i="2"/>
  <c r="E462" i="2"/>
  <c r="D462" i="2"/>
  <c r="C462" i="2"/>
  <c r="E461" i="2"/>
  <c r="D461" i="2"/>
  <c r="C461" i="2"/>
  <c r="E453" i="2"/>
  <c r="D453" i="2"/>
  <c r="C453" i="2"/>
  <c r="E452" i="2"/>
  <c r="D452" i="2"/>
  <c r="C452" i="2"/>
  <c r="E451" i="2"/>
  <c r="D451" i="2"/>
  <c r="C451" i="2"/>
  <c r="E450" i="2"/>
  <c r="D450" i="2"/>
  <c r="C450" i="2"/>
  <c r="C441" i="2"/>
  <c r="G440" i="2"/>
  <c r="D440" i="2"/>
  <c r="C440" i="2"/>
  <c r="G439" i="2"/>
  <c r="D439" i="2"/>
  <c r="C439" i="2"/>
  <c r="G438" i="2"/>
  <c r="D438" i="2"/>
  <c r="C438" i="2"/>
  <c r="G430" i="2"/>
  <c r="F430" i="2"/>
  <c r="E430" i="2"/>
  <c r="D430" i="2"/>
  <c r="C430" i="2"/>
  <c r="G429" i="2"/>
  <c r="E429" i="2"/>
  <c r="D429" i="2"/>
  <c r="C429" i="2"/>
  <c r="G427" i="2"/>
  <c r="E427" i="2"/>
  <c r="D427" i="2"/>
  <c r="C427" i="2"/>
  <c r="C419" i="2"/>
  <c r="E51" i="3" s="1"/>
  <c r="H51" i="3" s="1"/>
  <c r="C411" i="2"/>
  <c r="C394" i="2"/>
  <c r="C395" i="2" s="1"/>
  <c r="E143" i="3" s="1"/>
  <c r="H143" i="3" s="1"/>
  <c r="C381" i="2"/>
  <c r="C362" i="2"/>
  <c r="C361" i="2"/>
  <c r="C360" i="2"/>
  <c r="C359" i="2"/>
  <c r="D304" i="2"/>
  <c r="C303" i="2"/>
  <c r="C302" i="2"/>
  <c r="D296" i="2"/>
  <c r="C296" i="2"/>
  <c r="D286" i="2"/>
  <c r="C286" i="2"/>
  <c r="C275" i="2"/>
  <c r="D263" i="2"/>
  <c r="D262" i="2"/>
  <c r="D244" i="2"/>
  <c r="D243" i="2"/>
  <c r="D242" i="2"/>
  <c r="C234" i="2"/>
  <c r="D234" i="2" s="1"/>
  <c r="C233" i="2"/>
  <c r="D233" i="2" s="1"/>
  <c r="C232" i="2"/>
  <c r="D232" i="2" s="1"/>
  <c r="C222" i="2"/>
  <c r="C209" i="2"/>
  <c r="G77" i="2"/>
  <c r="F77" i="2"/>
  <c r="E77" i="2"/>
  <c r="B13" i="2"/>
  <c r="B12" i="2"/>
  <c r="B11" i="2"/>
  <c r="B10" i="2"/>
  <c r="B9" i="2"/>
  <c r="B8" i="2"/>
  <c r="B7" i="2"/>
  <c r="B6" i="2"/>
  <c r="B5" i="2"/>
  <c r="B4" i="2"/>
  <c r="B137" i="12"/>
  <c r="B138" i="12"/>
  <c r="B139" i="12"/>
  <c r="B140" i="12"/>
  <c r="B141" i="12"/>
  <c r="B142" i="12"/>
  <c r="B143" i="12"/>
  <c r="B144" i="12"/>
  <c r="B136" i="12"/>
  <c r="B81" i="12"/>
  <c r="B82" i="12"/>
  <c r="B83" i="12"/>
  <c r="B84" i="12"/>
  <c r="B85" i="12"/>
  <c r="B86" i="12"/>
  <c r="B80" i="12"/>
  <c r="B52" i="12"/>
  <c r="B53" i="12"/>
  <c r="B54" i="12"/>
  <c r="B55" i="12"/>
  <c r="B56" i="12"/>
  <c r="B51" i="12"/>
  <c r="B18" i="12"/>
  <c r="B19" i="12"/>
  <c r="B20" i="12"/>
  <c r="B21" i="12"/>
  <c r="B17" i="12"/>
  <c r="B16" i="12"/>
  <c r="B151" i="11"/>
  <c r="B152" i="11"/>
  <c r="B153" i="11"/>
  <c r="B154" i="11"/>
  <c r="B150" i="11"/>
  <c r="B74" i="11"/>
  <c r="B75" i="11"/>
  <c r="B76" i="11"/>
  <c r="B73" i="11"/>
  <c r="B16" i="11"/>
  <c r="B17" i="11"/>
  <c r="B18" i="11"/>
  <c r="B19" i="11"/>
  <c r="B20" i="11"/>
  <c r="B21" i="11"/>
  <c r="B22" i="11"/>
  <c r="B15" i="11"/>
  <c r="B105" i="10"/>
  <c r="B106" i="10"/>
  <c r="B107" i="10"/>
  <c r="B108" i="10"/>
  <c r="B109" i="10"/>
  <c r="B104" i="10"/>
  <c r="B62" i="10"/>
  <c r="B63" i="10"/>
  <c r="B64" i="10"/>
  <c r="B65" i="10"/>
  <c r="B66" i="10"/>
  <c r="B67" i="10"/>
  <c r="B68" i="10"/>
  <c r="B61" i="10"/>
  <c r="B16" i="10"/>
  <c r="B17" i="10"/>
  <c r="B18" i="10"/>
  <c r="B19" i="10"/>
  <c r="B20" i="10"/>
  <c r="B15" i="10"/>
  <c r="B77" i="9"/>
  <c r="B78" i="9"/>
  <c r="B79" i="9"/>
  <c r="B80" i="9"/>
  <c r="B81" i="9"/>
  <c r="B82" i="9"/>
  <c r="B76" i="9"/>
  <c r="B15" i="9"/>
  <c r="B16" i="9"/>
  <c r="B17" i="9"/>
  <c r="B18" i="9"/>
  <c r="B19" i="9"/>
  <c r="B14" i="9"/>
  <c r="B9" i="9"/>
  <c r="A27" i="16" s="1"/>
  <c r="B8" i="9"/>
  <c r="A26" i="16" s="1"/>
  <c r="B5" i="9"/>
  <c r="A25" i="16" s="1"/>
  <c r="B60" i="8"/>
  <c r="B61" i="8"/>
  <c r="B62" i="8"/>
  <c r="B59" i="8"/>
  <c r="B15" i="8"/>
  <c r="B16" i="8"/>
  <c r="B17" i="8"/>
  <c r="B18" i="8"/>
  <c r="B14" i="8"/>
  <c r="B9" i="8"/>
  <c r="A24" i="15" s="1"/>
  <c r="B8" i="8"/>
  <c r="A23" i="17" s="1"/>
  <c r="B5" i="8"/>
  <c r="A22" i="16" s="1"/>
  <c r="B160" i="7"/>
  <c r="B161" i="7"/>
  <c r="B159" i="7"/>
  <c r="B107" i="7"/>
  <c r="B108" i="7"/>
  <c r="B109" i="7"/>
  <c r="B110" i="7"/>
  <c r="B106" i="7"/>
  <c r="B72" i="7"/>
  <c r="B73" i="7"/>
  <c r="B74" i="7"/>
  <c r="B71" i="7"/>
  <c r="B17" i="7"/>
  <c r="B18" i="7"/>
  <c r="B16" i="7"/>
  <c r="B11" i="7"/>
  <c r="A21" i="16" s="1"/>
  <c r="B10" i="7"/>
  <c r="A20" i="17" s="1"/>
  <c r="B9" i="7"/>
  <c r="B70" i="7" s="1"/>
  <c r="B8" i="7"/>
  <c r="B15" i="7" s="1"/>
  <c r="B5" i="7"/>
  <c r="A17" i="17" s="1"/>
  <c r="B69" i="6"/>
  <c r="B70" i="6"/>
  <c r="B68" i="6"/>
  <c r="B15" i="6"/>
  <c r="B16" i="6"/>
  <c r="B17" i="6"/>
  <c r="B18" i="6"/>
  <c r="B19" i="6"/>
  <c r="B14" i="6"/>
  <c r="B193" i="3"/>
  <c r="B194" i="3"/>
  <c r="B195" i="3"/>
  <c r="B196" i="3"/>
  <c r="B197" i="3"/>
  <c r="B198" i="3"/>
  <c r="B192" i="3"/>
  <c r="B110" i="3"/>
  <c r="B111" i="3"/>
  <c r="B112" i="3"/>
  <c r="B109" i="3"/>
  <c r="B16" i="3"/>
  <c r="B17" i="3"/>
  <c r="B18" i="3"/>
  <c r="B19" i="3"/>
  <c r="B20" i="3"/>
  <c r="B21" i="3"/>
  <c r="B15" i="3"/>
  <c r="B5" i="3"/>
  <c r="A6" i="17" s="1"/>
  <c r="B10" i="3"/>
  <c r="A9" i="17" s="1"/>
  <c r="B9" i="3"/>
  <c r="B108" i="3" s="1"/>
  <c r="B8" i="3"/>
  <c r="B14" i="3" s="1"/>
  <c r="A26" i="17"/>
  <c r="E186" i="7" l="1"/>
  <c r="H186" i="7" s="1"/>
  <c r="E106" i="11"/>
  <c r="H106" i="11" s="1"/>
  <c r="D878" i="2"/>
  <c r="F878" i="2" s="1"/>
  <c r="H878" i="2" s="1"/>
  <c r="C893" i="2"/>
  <c r="D895" i="2" s="1"/>
  <c r="F895" i="2" s="1"/>
  <c r="H895" i="2" s="1"/>
  <c r="E86" i="11"/>
  <c r="H86" i="11" s="1"/>
  <c r="E122" i="3"/>
  <c r="H122" i="3" s="1"/>
  <c r="E208" i="3"/>
  <c r="H208" i="3" s="1"/>
  <c r="E31" i="3"/>
  <c r="H31" i="3" s="1"/>
  <c r="E206" i="3"/>
  <c r="H206" i="3" s="1"/>
  <c r="E84" i="11"/>
  <c r="H84" i="11" s="1"/>
  <c r="E120" i="3"/>
  <c r="H120" i="3" s="1"/>
  <c r="E29" i="3"/>
  <c r="H29" i="3" s="1"/>
  <c r="B60" i="10"/>
  <c r="A30" i="15"/>
  <c r="A19" i="15"/>
  <c r="B158" i="7"/>
  <c r="B75" i="9"/>
  <c r="A22" i="17"/>
  <c r="A15" i="16"/>
  <c r="A31" i="16"/>
  <c r="A22" i="15"/>
  <c r="A40" i="15"/>
  <c r="A14" i="16"/>
  <c r="B135" i="12"/>
  <c r="A21" i="15"/>
  <c r="A40" i="16"/>
  <c r="A25" i="15"/>
  <c r="A20" i="16"/>
  <c r="A25" i="17"/>
  <c r="A20" i="15"/>
  <c r="B67" i="6"/>
  <c r="A37" i="15"/>
  <c r="A30" i="16"/>
  <c r="A35" i="16"/>
  <c r="B14" i="11"/>
  <c r="A33" i="15"/>
  <c r="A19" i="16"/>
  <c r="A27" i="17"/>
  <c r="D887" i="2"/>
  <c r="F887" i="2" s="1"/>
  <c r="H887" i="2" s="1"/>
  <c r="E680" i="2"/>
  <c r="E692" i="2"/>
  <c r="B69" i="5"/>
  <c r="A28" i="17"/>
  <c r="N10" i="12"/>
  <c r="K39" i="15" s="1"/>
  <c r="H42" i="12"/>
  <c r="E8" i="12" s="1"/>
  <c r="B37" i="15" s="1"/>
  <c r="B13" i="8"/>
  <c r="K16" i="15"/>
  <c r="B14" i="10"/>
  <c r="D245" i="2"/>
  <c r="C250" i="2" s="1"/>
  <c r="C442" i="2"/>
  <c r="C443" i="2" s="1"/>
  <c r="E465" i="2"/>
  <c r="E466" i="2" s="1"/>
  <c r="A16" i="15"/>
  <c r="A31" i="17"/>
  <c r="A19" i="17"/>
  <c r="C662" i="2"/>
  <c r="A28" i="15"/>
  <c r="A10" i="15"/>
  <c r="A29" i="15"/>
  <c r="A29" i="16"/>
  <c r="H115" i="9"/>
  <c r="F9" i="9" s="1"/>
  <c r="A23" i="15"/>
  <c r="B13" i="9"/>
  <c r="G442" i="2"/>
  <c r="G443" i="2" s="1"/>
  <c r="A10" i="16"/>
  <c r="A14" i="15"/>
  <c r="H46" i="6"/>
  <c r="K8" i="6" s="1"/>
  <c r="L8" i="6" s="1"/>
  <c r="I15" i="15" s="1"/>
  <c r="I14" i="15" s="1"/>
  <c r="A34" i="16"/>
  <c r="A23" i="16"/>
  <c r="A27" i="15"/>
  <c r="A26" i="15"/>
  <c r="B149" i="11"/>
  <c r="D692" i="2"/>
  <c r="A15" i="15"/>
  <c r="A31" i="15"/>
  <c r="H49" i="5"/>
  <c r="H52" i="5" s="1"/>
  <c r="A16" i="17"/>
  <c r="E89" i="7"/>
  <c r="H89" i="7" s="1"/>
  <c r="E39" i="3"/>
  <c r="E39" i="8"/>
  <c r="H39" i="8" s="1"/>
  <c r="H50" i="9"/>
  <c r="H51" i="9" s="1"/>
  <c r="E8" i="9" s="1"/>
  <c r="H48" i="11"/>
  <c r="H49" i="11" s="1"/>
  <c r="A34" i="15"/>
  <c r="D454" i="2"/>
  <c r="D455" i="2" s="1"/>
  <c r="H88" i="6"/>
  <c r="H89" i="6" s="1"/>
  <c r="E9" i="6" s="1"/>
  <c r="A38" i="15"/>
  <c r="B50" i="12"/>
  <c r="A35" i="15"/>
  <c r="B72" i="11"/>
  <c r="B13" i="6"/>
  <c r="D431" i="2"/>
  <c r="D432" i="2" s="1"/>
  <c r="H118" i="9"/>
  <c r="A11" i="17"/>
  <c r="A12" i="15"/>
  <c r="A12" i="16"/>
  <c r="B14" i="5"/>
  <c r="B10" i="15"/>
  <c r="A33" i="16"/>
  <c r="A32" i="15"/>
  <c r="A32" i="16"/>
  <c r="D99" i="11"/>
  <c r="H99" i="11" s="1"/>
  <c r="H98" i="11"/>
  <c r="H135" i="3"/>
  <c r="D44" i="3"/>
  <c r="H44" i="3" s="1"/>
  <c r="A6" i="16"/>
  <c r="A6" i="15"/>
  <c r="A9" i="16"/>
  <c r="B191" i="3"/>
  <c r="A9" i="15"/>
  <c r="A8" i="16"/>
  <c r="A8" i="17"/>
  <c r="H162" i="12"/>
  <c r="X11" i="12" s="1"/>
  <c r="U40" i="15" s="1"/>
  <c r="A39" i="16"/>
  <c r="U10" i="12"/>
  <c r="R39" i="15" s="1"/>
  <c r="A39" i="15"/>
  <c r="B79" i="12"/>
  <c r="Q11" i="12"/>
  <c r="N40" i="15" s="1"/>
  <c r="R11" i="12"/>
  <c r="O40" i="15" s="1"/>
  <c r="H113" i="12"/>
  <c r="H160" i="12"/>
  <c r="F11" i="12" s="1"/>
  <c r="C40" i="15" s="1"/>
  <c r="X10" i="12"/>
  <c r="U39" i="15" s="1"/>
  <c r="H114" i="12"/>
  <c r="H71" i="12"/>
  <c r="T9" i="12" s="1"/>
  <c r="Q38" i="15" s="1"/>
  <c r="A36" i="15"/>
  <c r="A36" i="16"/>
  <c r="V10" i="12"/>
  <c r="S39" i="15" s="1"/>
  <c r="B15" i="12"/>
  <c r="A37" i="16"/>
  <c r="A7" i="15"/>
  <c r="B105" i="7"/>
  <c r="A8" i="15"/>
  <c r="H52" i="9"/>
  <c r="B117" i="5"/>
  <c r="A13" i="17"/>
  <c r="A13" i="15"/>
  <c r="A7" i="17"/>
  <c r="A7" i="16"/>
  <c r="H176" i="11"/>
  <c r="K10" i="12"/>
  <c r="H39" i="15" s="1"/>
  <c r="S10" i="12"/>
  <c r="P39" i="15" s="1"/>
  <c r="L10" i="12"/>
  <c r="I39" i="15" s="1"/>
  <c r="T10" i="12"/>
  <c r="Q39" i="15" s="1"/>
  <c r="H44" i="6"/>
  <c r="M10" i="12"/>
  <c r="J39" i="15" s="1"/>
  <c r="H95" i="5"/>
  <c r="H97" i="5" s="1"/>
  <c r="W9" i="5" s="1"/>
  <c r="T12" i="15" s="1"/>
  <c r="H93" i="10"/>
  <c r="H94" i="10" s="1"/>
  <c r="F9" i="10" s="1"/>
  <c r="H96" i="10"/>
  <c r="H95" i="10"/>
  <c r="H110" i="12"/>
  <c r="H111" i="12" s="1"/>
  <c r="H112" i="12" s="1"/>
  <c r="H43" i="12"/>
  <c r="A38" i="16"/>
  <c r="H145" i="10"/>
  <c r="G10" i="12"/>
  <c r="D39" i="15" s="1"/>
  <c r="C304" i="2"/>
  <c r="H50" i="10"/>
  <c r="H51" i="10" s="1"/>
  <c r="F8" i="10" s="1"/>
  <c r="H53" i="10"/>
  <c r="H52" i="10"/>
  <c r="E27" i="7"/>
  <c r="H27" i="7" s="1"/>
  <c r="E83" i="7"/>
  <c r="H83" i="7" s="1"/>
  <c r="E170" i="7"/>
  <c r="H170" i="7" s="1"/>
  <c r="E119" i="7"/>
  <c r="H119" i="7" s="1"/>
  <c r="F431" i="2"/>
  <c r="E178" i="7" s="1"/>
  <c r="H178" i="7" s="1"/>
  <c r="O11" i="12"/>
  <c r="L40" i="15" s="1"/>
  <c r="R10" i="12"/>
  <c r="O39" i="15" s="1"/>
  <c r="J10" i="12"/>
  <c r="G39" i="15" s="1"/>
  <c r="Q10" i="12"/>
  <c r="N39" i="15" s="1"/>
  <c r="I10" i="12"/>
  <c r="F39" i="15" s="1"/>
  <c r="M11" i="12"/>
  <c r="J40" i="15" s="1"/>
  <c r="P10" i="12"/>
  <c r="M39" i="15" s="1"/>
  <c r="H10" i="12"/>
  <c r="E39" i="15" s="1"/>
  <c r="W10" i="12"/>
  <c r="T39" i="15" s="1"/>
  <c r="O10" i="12"/>
  <c r="L39" i="15" s="1"/>
  <c r="C644" i="2"/>
  <c r="C1015" i="2"/>
  <c r="C1017" i="2" s="1"/>
  <c r="C1018" i="2" s="1"/>
  <c r="C465" i="2"/>
  <c r="C466" i="2" s="1"/>
  <c r="D110" i="2"/>
  <c r="E110" i="2" s="1"/>
  <c r="F110" i="2" s="1"/>
  <c r="E564" i="2"/>
  <c r="D680" i="2"/>
  <c r="E841" i="2"/>
  <c r="E842" i="2"/>
  <c r="D896" i="2"/>
  <c r="F896" i="2" s="1"/>
  <c r="H896" i="2" s="1"/>
  <c r="C969" i="2"/>
  <c r="E97" i="2"/>
  <c r="F97" i="2" s="1"/>
  <c r="D897" i="2"/>
  <c r="C364" i="2"/>
  <c r="E431" i="2"/>
  <c r="E432" i="2" s="1"/>
  <c r="C454" i="2"/>
  <c r="C455" i="2" s="1"/>
  <c r="F783" i="2"/>
  <c r="F832" i="2"/>
  <c r="E58" i="3" s="1"/>
  <c r="H58" i="3" s="1"/>
  <c r="D105" i="2"/>
  <c r="E105" i="2" s="1"/>
  <c r="F105" i="2" s="1"/>
  <c r="G431" i="2"/>
  <c r="G432" i="2" s="1"/>
  <c r="C431" i="2"/>
  <c r="D442" i="2"/>
  <c r="E454" i="2"/>
  <c r="E455" i="2" s="1"/>
  <c r="E442" i="2"/>
  <c r="E443" i="2" s="1"/>
  <c r="D465" i="2"/>
  <c r="D466" i="2" s="1"/>
  <c r="D102" i="2"/>
  <c r="E102" i="2" s="1"/>
  <c r="F102" i="2" s="1"/>
  <c r="D107" i="2"/>
  <c r="E107" i="2" s="1"/>
  <c r="F107" i="2" s="1"/>
  <c r="C961" i="2"/>
  <c r="D98" i="2"/>
  <c r="E98" i="2" s="1"/>
  <c r="F98" i="2" s="1"/>
  <c r="D103" i="2"/>
  <c r="E103" i="2" s="1"/>
  <c r="F103" i="2" s="1"/>
  <c r="D99" i="2"/>
  <c r="E99" i="2" s="1"/>
  <c r="F99" i="2" s="1"/>
  <c r="D108" i="2"/>
  <c r="E108" i="2" s="1"/>
  <c r="F108" i="2" s="1"/>
  <c r="D104" i="2"/>
  <c r="E104" i="2" s="1"/>
  <c r="F104" i="2" s="1"/>
  <c r="D109" i="2"/>
  <c r="E109" i="2" s="1"/>
  <c r="F109" i="2" s="1"/>
  <c r="C352" i="2"/>
  <c r="F862" i="2"/>
  <c r="E59" i="3" s="1"/>
  <c r="H59" i="3" s="1"/>
  <c r="D101" i="2"/>
  <c r="E101" i="2" s="1"/>
  <c r="F101" i="2" s="1"/>
  <c r="D106" i="2"/>
  <c r="E106" i="2" s="1"/>
  <c r="F106" i="2" s="1"/>
  <c r="E184" i="7"/>
  <c r="H184" i="7" s="1"/>
  <c r="D235" i="2"/>
  <c r="C249" i="2" s="1"/>
  <c r="C252" i="2" s="1"/>
  <c r="E136" i="7"/>
  <c r="H136" i="7" s="1"/>
  <c r="E45" i="7"/>
  <c r="H45" i="7" s="1"/>
  <c r="C654" i="2"/>
  <c r="E37" i="7" s="1"/>
  <c r="H37" i="7" s="1"/>
  <c r="D112" i="2"/>
  <c r="E112" i="2" s="1"/>
  <c r="F112" i="2" s="1"/>
  <c r="E850" i="2"/>
  <c r="D113" i="2"/>
  <c r="E113" i="2" s="1"/>
  <c r="F113" i="2" s="1"/>
  <c r="F442" i="2"/>
  <c r="C624" i="2"/>
  <c r="D114" i="2"/>
  <c r="E114" i="2" s="1"/>
  <c r="F114" i="2" s="1"/>
  <c r="H153" i="5"/>
  <c r="U10" i="5" s="1"/>
  <c r="R13" i="15" s="1"/>
  <c r="E100" i="2"/>
  <c r="F100" i="2" s="1"/>
  <c r="E116" i="2"/>
  <c r="F116" i="2" s="1"/>
  <c r="E82" i="7"/>
  <c r="H82" i="7" s="1"/>
  <c r="E26" i="8"/>
  <c r="H26" i="8" s="1"/>
  <c r="E26" i="7"/>
  <c r="H26" i="7" s="1"/>
  <c r="C339" i="2"/>
  <c r="C340" i="2" s="1"/>
  <c r="E118" i="7"/>
  <c r="H118" i="7" s="1"/>
  <c r="E169" i="7"/>
  <c r="H169" i="7" s="1"/>
  <c r="H86" i="8"/>
  <c r="H87" i="8" s="1"/>
  <c r="E9" i="8" s="1"/>
  <c r="D115" i="2"/>
  <c r="E115" i="2" s="1"/>
  <c r="F115" i="2" s="1"/>
  <c r="E182" i="7"/>
  <c r="H182" i="7" s="1"/>
  <c r="D111" i="2"/>
  <c r="E111" i="2" s="1"/>
  <c r="F111" i="2" s="1"/>
  <c r="E37" i="8"/>
  <c r="H37" i="8" s="1"/>
  <c r="E134" i="7"/>
  <c r="H134" i="7" s="1"/>
  <c r="A24" i="17"/>
  <c r="A24" i="16"/>
  <c r="B58" i="8"/>
  <c r="H88" i="8"/>
  <c r="A18" i="16"/>
  <c r="A17" i="15"/>
  <c r="A17" i="16"/>
  <c r="A21" i="17"/>
  <c r="A18" i="17"/>
  <c r="A18" i="15"/>
  <c r="E34" i="8" l="1"/>
  <c r="H34" i="8" s="1"/>
  <c r="E87" i="11"/>
  <c r="H87" i="11" s="1"/>
  <c r="E123" i="3"/>
  <c r="H123" i="3" s="1"/>
  <c r="E209" i="3"/>
  <c r="H209" i="3" s="1"/>
  <c r="E32" i="3"/>
  <c r="H32" i="3" s="1"/>
  <c r="F9" i="6"/>
  <c r="C16" i="15" s="1"/>
  <c r="E852" i="2"/>
  <c r="E225" i="3"/>
  <c r="H225" i="3" s="1"/>
  <c r="D443" i="2"/>
  <c r="E147" i="3"/>
  <c r="H147" i="3" s="1"/>
  <c r="E108" i="11"/>
  <c r="H108" i="11" s="1"/>
  <c r="E226" i="3"/>
  <c r="H226" i="3" s="1"/>
  <c r="E62" i="3"/>
  <c r="H62" i="3" s="1"/>
  <c r="D911" i="2"/>
  <c r="D921" i="2" s="1"/>
  <c r="F921" i="2" s="1"/>
  <c r="H921" i="2" s="1"/>
  <c r="E121" i="3"/>
  <c r="H121" i="3" s="1"/>
  <c r="E207" i="3"/>
  <c r="H207" i="3" s="1"/>
  <c r="H230" i="3" s="1"/>
  <c r="G10" i="3" s="1"/>
  <c r="D9" i="15" s="1"/>
  <c r="E85" i="11"/>
  <c r="H85" i="11" s="1"/>
  <c r="E30" i="3"/>
  <c r="H30" i="3" s="1"/>
  <c r="C954" i="2"/>
  <c r="E61" i="3"/>
  <c r="H61" i="3" s="1"/>
  <c r="C432" i="2"/>
  <c r="E227" i="3"/>
  <c r="H227" i="3" s="1"/>
  <c r="E109" i="11"/>
  <c r="H109" i="11" s="1"/>
  <c r="C792" i="2"/>
  <c r="E57" i="3"/>
  <c r="H57" i="3" s="1"/>
  <c r="E843" i="2"/>
  <c r="E144" i="3"/>
  <c r="H144" i="3" s="1"/>
  <c r="F432" i="2"/>
  <c r="F8" i="11"/>
  <c r="C33" i="15" s="1"/>
  <c r="H51" i="11"/>
  <c r="P8" i="11" s="1"/>
  <c r="M33" i="15" s="1"/>
  <c r="T11" i="12"/>
  <c r="Q40" i="15" s="1"/>
  <c r="V11" i="12"/>
  <c r="S40" i="15" s="1"/>
  <c r="H52" i="11"/>
  <c r="H8" i="11" s="1"/>
  <c r="E33" i="15" s="1"/>
  <c r="H50" i="11"/>
  <c r="E8" i="11" s="1"/>
  <c r="H15" i="15"/>
  <c r="H55" i="11"/>
  <c r="W8" i="11" s="1"/>
  <c r="T33" i="15" s="1"/>
  <c r="S11" i="12"/>
  <c r="P40" i="15" s="1"/>
  <c r="U11" i="12"/>
  <c r="R40" i="15" s="1"/>
  <c r="W11" i="12"/>
  <c r="T40" i="15" s="1"/>
  <c r="H53" i="11"/>
  <c r="X8" i="11" s="1"/>
  <c r="U33" i="15" s="1"/>
  <c r="K11" i="12"/>
  <c r="H40" i="15" s="1"/>
  <c r="J11" i="12"/>
  <c r="G40" i="15" s="1"/>
  <c r="E129" i="7"/>
  <c r="H129" i="7" s="1"/>
  <c r="P11" i="12"/>
  <c r="M40" i="15" s="1"/>
  <c r="H56" i="11"/>
  <c r="L11" i="12"/>
  <c r="I40" i="15" s="1"/>
  <c r="N11" i="12"/>
  <c r="K40" i="15" s="1"/>
  <c r="H54" i="11"/>
  <c r="J8" i="11" s="1"/>
  <c r="G33" i="15" s="1"/>
  <c r="F8" i="9"/>
  <c r="C26" i="15" s="1"/>
  <c r="H53" i="9"/>
  <c r="O8" i="9" s="1"/>
  <c r="L26" i="15" s="1"/>
  <c r="H117" i="9"/>
  <c r="X9" i="9" s="1"/>
  <c r="U27" i="15" s="1"/>
  <c r="H116" i="9"/>
  <c r="E9" i="9" s="1"/>
  <c r="S9" i="9"/>
  <c r="M9" i="9"/>
  <c r="W9" i="9"/>
  <c r="Q9" i="9"/>
  <c r="K9" i="9"/>
  <c r="V9" i="9"/>
  <c r="P9" i="9"/>
  <c r="J9" i="9"/>
  <c r="T9" i="9"/>
  <c r="N9" i="9"/>
  <c r="H51" i="5"/>
  <c r="S8" i="5" s="1"/>
  <c r="P11" i="15" s="1"/>
  <c r="H54" i="5"/>
  <c r="U8" i="5" s="1"/>
  <c r="H55" i="5"/>
  <c r="P8" i="5" s="1"/>
  <c r="M11" i="15" s="1"/>
  <c r="M8" i="6"/>
  <c r="L10" i="6"/>
  <c r="H50" i="5"/>
  <c r="F8" i="5" s="1"/>
  <c r="H146" i="10"/>
  <c r="U10" i="10"/>
  <c r="R31" i="15" s="1"/>
  <c r="Q10" i="10"/>
  <c r="N31" i="15" s="1"/>
  <c r="M10" i="10"/>
  <c r="J31" i="15" s="1"/>
  <c r="I10" i="10"/>
  <c r="F31" i="15" s="1"/>
  <c r="W10" i="10"/>
  <c r="T31" i="15" s="1"/>
  <c r="O10" i="10"/>
  <c r="L31" i="15" s="1"/>
  <c r="G10" i="10"/>
  <c r="D31" i="15" s="1"/>
  <c r="R10" i="10"/>
  <c r="J10" i="10"/>
  <c r="G31" i="15" s="1"/>
  <c r="X10" i="10"/>
  <c r="U31" i="15" s="1"/>
  <c r="T10" i="10"/>
  <c r="Q31" i="15" s="1"/>
  <c r="P10" i="10"/>
  <c r="M31" i="15" s="1"/>
  <c r="L10" i="10"/>
  <c r="I31" i="15" s="1"/>
  <c r="H10" i="10"/>
  <c r="E31" i="15" s="1"/>
  <c r="S10" i="10"/>
  <c r="P31" i="15" s="1"/>
  <c r="K10" i="10"/>
  <c r="V10" i="10"/>
  <c r="S31" i="15" s="1"/>
  <c r="N10" i="10"/>
  <c r="K31" i="15" s="1"/>
  <c r="F10" i="10"/>
  <c r="F11" i="10" s="1"/>
  <c r="H53" i="5"/>
  <c r="R8" i="5" s="1"/>
  <c r="O11" i="15" s="1"/>
  <c r="H96" i="5"/>
  <c r="F9" i="5" s="1"/>
  <c r="H102" i="5"/>
  <c r="U9" i="5" s="1"/>
  <c r="R12" i="15" s="1"/>
  <c r="R9" i="5"/>
  <c r="O12" i="15" s="1"/>
  <c r="H98" i="5"/>
  <c r="T9" i="5" s="1"/>
  <c r="Q12" i="15" s="1"/>
  <c r="H99" i="5"/>
  <c r="I9" i="5" s="1"/>
  <c r="F12" i="15" s="1"/>
  <c r="H100" i="5"/>
  <c r="V9" i="5" s="1"/>
  <c r="S12" i="15" s="1"/>
  <c r="H101" i="5"/>
  <c r="L9" i="5" s="1"/>
  <c r="I12" i="15" s="1"/>
  <c r="O9" i="12"/>
  <c r="L38" i="15" s="1"/>
  <c r="S9" i="12"/>
  <c r="P38" i="15" s="1"/>
  <c r="J9" i="12"/>
  <c r="G38" i="15" s="1"/>
  <c r="G9" i="12"/>
  <c r="D38" i="15" s="1"/>
  <c r="K9" i="12"/>
  <c r="H38" i="15" s="1"/>
  <c r="H72" i="12"/>
  <c r="E9" i="12" s="1"/>
  <c r="I9" i="12"/>
  <c r="F38" i="15" s="1"/>
  <c r="V9" i="12"/>
  <c r="S38" i="15" s="1"/>
  <c r="F9" i="12"/>
  <c r="C38" i="15" s="1"/>
  <c r="U9" i="12"/>
  <c r="R38" i="15" s="1"/>
  <c r="R9" i="12"/>
  <c r="O38" i="15" s="1"/>
  <c r="Q9" i="12"/>
  <c r="N38" i="15" s="1"/>
  <c r="X9" i="12"/>
  <c r="U38" i="15" s="1"/>
  <c r="M9" i="12"/>
  <c r="J38" i="15" s="1"/>
  <c r="H9" i="12"/>
  <c r="E38" i="15" s="1"/>
  <c r="P9" i="12"/>
  <c r="M38" i="15" s="1"/>
  <c r="L9" i="12"/>
  <c r="I38" i="15" s="1"/>
  <c r="H161" i="12"/>
  <c r="E11" i="12" s="1"/>
  <c r="N9" i="12"/>
  <c r="K38" i="15" s="1"/>
  <c r="I11" i="12"/>
  <c r="F40" i="15" s="1"/>
  <c r="H11" i="12"/>
  <c r="E40" i="15" s="1"/>
  <c r="G11" i="12"/>
  <c r="D40" i="15" s="1"/>
  <c r="W9" i="12"/>
  <c r="T38" i="15" s="1"/>
  <c r="E39" i="16"/>
  <c r="R9" i="10"/>
  <c r="O30" i="15" s="1"/>
  <c r="S9" i="10"/>
  <c r="P30" i="15" s="1"/>
  <c r="L9" i="10"/>
  <c r="I30" i="15" s="1"/>
  <c r="T9" i="10"/>
  <c r="Q30" i="15" s="1"/>
  <c r="M9" i="10"/>
  <c r="J30" i="15" s="1"/>
  <c r="U9" i="10"/>
  <c r="R30" i="15" s="1"/>
  <c r="N9" i="10"/>
  <c r="K30" i="15" s="1"/>
  <c r="V9" i="10"/>
  <c r="S30" i="15" s="1"/>
  <c r="O9" i="10"/>
  <c r="L30" i="15" s="1"/>
  <c r="W9" i="10"/>
  <c r="T30" i="15" s="1"/>
  <c r="X9" i="10"/>
  <c r="U30" i="15" s="1"/>
  <c r="P9" i="10"/>
  <c r="M30" i="15" s="1"/>
  <c r="Q9" i="10"/>
  <c r="N30" i="15" s="1"/>
  <c r="K10" i="11"/>
  <c r="H35" i="15" s="1"/>
  <c r="S10" i="11"/>
  <c r="P35" i="15" s="1"/>
  <c r="H177" i="11"/>
  <c r="E10" i="11" s="1"/>
  <c r="Y10" i="11" s="1"/>
  <c r="L10" i="11"/>
  <c r="I35" i="15" s="1"/>
  <c r="T10" i="11"/>
  <c r="Q35" i="15" s="1"/>
  <c r="M10" i="11"/>
  <c r="J35" i="15" s="1"/>
  <c r="U10" i="11"/>
  <c r="R35" i="15" s="1"/>
  <c r="F10" i="11"/>
  <c r="C35" i="15" s="1"/>
  <c r="N10" i="11"/>
  <c r="K35" i="15" s="1"/>
  <c r="V10" i="11"/>
  <c r="S35" i="15" s="1"/>
  <c r="G10" i="11"/>
  <c r="D35" i="15" s="1"/>
  <c r="O10" i="11"/>
  <c r="L35" i="15" s="1"/>
  <c r="W10" i="11"/>
  <c r="T35" i="15" s="1"/>
  <c r="X10" i="11"/>
  <c r="U35" i="15" s="1"/>
  <c r="H10" i="11"/>
  <c r="E35" i="15" s="1"/>
  <c r="I10" i="11"/>
  <c r="F35" i="15" s="1"/>
  <c r="J10" i="11"/>
  <c r="G35" i="15" s="1"/>
  <c r="P10" i="11"/>
  <c r="M35" i="15" s="1"/>
  <c r="Q10" i="11"/>
  <c r="N35" i="15" s="1"/>
  <c r="R10" i="11"/>
  <c r="O35" i="15" s="1"/>
  <c r="B16" i="15"/>
  <c r="E10" i="6"/>
  <c r="O31" i="15"/>
  <c r="H31" i="15"/>
  <c r="E10" i="10"/>
  <c r="C30" i="15"/>
  <c r="V8" i="11"/>
  <c r="S33" i="15" s="1"/>
  <c r="E10" i="12"/>
  <c r="F10" i="12"/>
  <c r="C39" i="15" s="1"/>
  <c r="K9" i="10"/>
  <c r="H30" i="15" s="1"/>
  <c r="G9" i="10"/>
  <c r="D30" i="15" s="1"/>
  <c r="H9" i="10"/>
  <c r="E30" i="15" s="1"/>
  <c r="I9" i="10"/>
  <c r="F30" i="15" s="1"/>
  <c r="J9" i="10"/>
  <c r="G30" i="15" s="1"/>
  <c r="F10" i="9"/>
  <c r="G8" i="9"/>
  <c r="J8" i="9"/>
  <c r="I9" i="9"/>
  <c r="F27" i="15" s="1"/>
  <c r="L9" i="9"/>
  <c r="I27" i="15" s="1"/>
  <c r="G9" i="9"/>
  <c r="D27" i="15" s="1"/>
  <c r="C27" i="15"/>
  <c r="H9" i="9"/>
  <c r="E27" i="15" s="1"/>
  <c r="I8" i="10"/>
  <c r="J8" i="10"/>
  <c r="K8" i="10"/>
  <c r="L8" i="10"/>
  <c r="G8" i="10"/>
  <c r="Y8" i="10" s="1"/>
  <c r="H8" i="10"/>
  <c r="L8" i="12"/>
  <c r="T8" i="12"/>
  <c r="M8" i="12"/>
  <c r="U8" i="12"/>
  <c r="F8" i="12"/>
  <c r="Y8" i="12" s="1"/>
  <c r="N8" i="12"/>
  <c r="V8" i="12"/>
  <c r="G8" i="12"/>
  <c r="O8" i="12"/>
  <c r="W8" i="12"/>
  <c r="H8" i="12"/>
  <c r="P8" i="12"/>
  <c r="X8" i="12"/>
  <c r="I8" i="12"/>
  <c r="Q8" i="12"/>
  <c r="K8" i="12"/>
  <c r="R8" i="12"/>
  <c r="S8" i="12"/>
  <c r="J8" i="12"/>
  <c r="B26" i="15"/>
  <c r="C29" i="15"/>
  <c r="H47" i="6"/>
  <c r="F8" i="6" s="1"/>
  <c r="H45" i="6"/>
  <c r="D39" i="16"/>
  <c r="P8" i="10"/>
  <c r="X8" i="10"/>
  <c r="Q8" i="10"/>
  <c r="R8" i="10"/>
  <c r="S8" i="10"/>
  <c r="T8" i="10"/>
  <c r="M8" i="10"/>
  <c r="U8" i="10"/>
  <c r="O8" i="10"/>
  <c r="V8" i="10"/>
  <c r="W8" i="10"/>
  <c r="N8" i="10"/>
  <c r="Q8" i="11"/>
  <c r="N33" i="15" s="1"/>
  <c r="N8" i="11"/>
  <c r="K33" i="15" s="1"/>
  <c r="D91" i="11"/>
  <c r="H91" i="11" s="1"/>
  <c r="D130" i="3"/>
  <c r="H130" i="3" s="1"/>
  <c r="E86" i="7"/>
  <c r="H86" i="7" s="1"/>
  <c r="E36" i="7"/>
  <c r="H36" i="7" s="1"/>
  <c r="H47" i="7" s="1"/>
  <c r="H50" i="7" s="1"/>
  <c r="E177" i="7"/>
  <c r="H177" i="7" s="1"/>
  <c r="G110" i="2"/>
  <c r="H155" i="5"/>
  <c r="L10" i="5" s="1"/>
  <c r="H156" i="5"/>
  <c r="N10" i="5" s="1"/>
  <c r="G106" i="2"/>
  <c r="G99" i="2"/>
  <c r="D36" i="3"/>
  <c r="H36" i="3" s="1"/>
  <c r="H154" i="5"/>
  <c r="F10" i="5" s="1"/>
  <c r="G107" i="2"/>
  <c r="D105" i="11"/>
  <c r="H105" i="11" s="1"/>
  <c r="E127" i="7"/>
  <c r="H127" i="7" s="1"/>
  <c r="G108" i="2"/>
  <c r="G109" i="2"/>
  <c r="G105" i="2"/>
  <c r="G104" i="2"/>
  <c r="D127" i="3"/>
  <c r="H127" i="3" s="1"/>
  <c r="G102" i="2"/>
  <c r="G113" i="2"/>
  <c r="G9" i="5"/>
  <c r="D12" i="15" s="1"/>
  <c r="G100" i="2"/>
  <c r="G111" i="2"/>
  <c r="D94" i="11"/>
  <c r="H94" i="11" s="1"/>
  <c r="Q9" i="5"/>
  <c r="N12" i="15" s="1"/>
  <c r="M9" i="5"/>
  <c r="J12" i="15" s="1"/>
  <c r="G114" i="2"/>
  <c r="E179" i="7"/>
  <c r="H179" i="7" s="1"/>
  <c r="F443" i="2"/>
  <c r="H157" i="5"/>
  <c r="P10" i="5" s="1"/>
  <c r="M13" i="15" s="1"/>
  <c r="K9" i="5"/>
  <c r="H12" i="15" s="1"/>
  <c r="E851" i="2"/>
  <c r="G103" i="2"/>
  <c r="D39" i="3"/>
  <c r="H39" i="3" s="1"/>
  <c r="G98" i="2"/>
  <c r="G115" i="2"/>
  <c r="S9" i="5"/>
  <c r="P12" i="15" s="1"/>
  <c r="H89" i="8"/>
  <c r="F9" i="8" s="1"/>
  <c r="C24" i="15" s="1"/>
  <c r="P9" i="5"/>
  <c r="M12" i="15" s="1"/>
  <c r="H9" i="5"/>
  <c r="E12" i="15" s="1"/>
  <c r="G112" i="2"/>
  <c r="G116" i="2"/>
  <c r="E120" i="7"/>
  <c r="H120" i="7" s="1"/>
  <c r="E171" i="7"/>
  <c r="H171" i="7" s="1"/>
  <c r="E28" i="8"/>
  <c r="H28" i="8" s="1"/>
  <c r="H44" i="8" s="1"/>
  <c r="E84" i="7"/>
  <c r="H84" i="7" s="1"/>
  <c r="G101" i="2"/>
  <c r="B24" i="15"/>
  <c r="J9" i="8"/>
  <c r="G24" i="15" s="1"/>
  <c r="N9" i="8"/>
  <c r="K24" i="15" s="1"/>
  <c r="V9" i="8"/>
  <c r="S24" i="15" s="1"/>
  <c r="T9" i="8"/>
  <c r="Q24" i="15" s="1"/>
  <c r="S9" i="8"/>
  <c r="P24" i="15" s="1"/>
  <c r="M9" i="8"/>
  <c r="J24" i="15" s="1"/>
  <c r="Q9" i="8"/>
  <c r="N24" i="15" s="1"/>
  <c r="W9" i="8"/>
  <c r="T24" i="15" s="1"/>
  <c r="P9" i="8"/>
  <c r="M24" i="15" s="1"/>
  <c r="K9" i="8"/>
  <c r="H24" i="15" s="1"/>
  <c r="D914" i="2" l="1"/>
  <c r="F914" i="2" s="1"/>
  <c r="H914" i="2" s="1"/>
  <c r="B33" i="15"/>
  <c r="B38" i="15"/>
  <c r="Y9" i="12"/>
  <c r="Y12" i="12" s="1"/>
  <c r="G8" i="5"/>
  <c r="D11" i="15" s="1"/>
  <c r="N8" i="5"/>
  <c r="K11" i="15" s="1"/>
  <c r="J10" i="3"/>
  <c r="G9" i="15" s="1"/>
  <c r="M8" i="11"/>
  <c r="J33" i="15" s="1"/>
  <c r="Y9" i="10"/>
  <c r="Y11" i="10" s="1"/>
  <c r="C13" i="15"/>
  <c r="J8" i="5"/>
  <c r="G11" i="15" s="1"/>
  <c r="Y10" i="10"/>
  <c r="V31" i="15" s="1"/>
  <c r="C12" i="15"/>
  <c r="C12" i="16" s="1"/>
  <c r="V8" i="5"/>
  <c r="S11" i="15" s="1"/>
  <c r="G9" i="6"/>
  <c r="S8" i="11"/>
  <c r="P33" i="15" s="1"/>
  <c r="G10" i="5"/>
  <c r="D13" i="15" s="1"/>
  <c r="D10" i="15" s="1"/>
  <c r="G8" i="11"/>
  <c r="D33" i="15" s="1"/>
  <c r="Y10" i="12"/>
  <c r="E10" i="9"/>
  <c r="V10" i="3"/>
  <c r="S9" i="15" s="1"/>
  <c r="I10" i="5"/>
  <c r="B40" i="15"/>
  <c r="Y11" i="12"/>
  <c r="V40" i="15" s="1"/>
  <c r="B40" i="17" s="1"/>
  <c r="C11" i="15"/>
  <c r="W8" i="5"/>
  <c r="T11" i="15" s="1"/>
  <c r="E40" i="16"/>
  <c r="H232" i="3"/>
  <c r="I10" i="3" s="1"/>
  <c r="F9" i="15" s="1"/>
  <c r="S10" i="3"/>
  <c r="P9" i="15" s="1"/>
  <c r="M8" i="5"/>
  <c r="J11" i="15" s="1"/>
  <c r="P10" i="3"/>
  <c r="M9" i="15" s="1"/>
  <c r="F10" i="3"/>
  <c r="D922" i="2"/>
  <c r="F922" i="2" s="1"/>
  <c r="H922" i="2" s="1"/>
  <c r="D913" i="2"/>
  <c r="F913" i="2" s="1"/>
  <c r="H913" i="2" s="1"/>
  <c r="D915" i="2"/>
  <c r="D40" i="16"/>
  <c r="U8" i="11"/>
  <c r="R33" i="15" s="1"/>
  <c r="O8" i="5"/>
  <c r="L11" i="15" s="1"/>
  <c r="H231" i="3"/>
  <c r="M10" i="3"/>
  <c r="J9" i="15" s="1"/>
  <c r="O8" i="11"/>
  <c r="L33" i="15" s="1"/>
  <c r="R8" i="9"/>
  <c r="U8" i="9" s="1"/>
  <c r="I8" i="11"/>
  <c r="F33" i="15" s="1"/>
  <c r="L8" i="11"/>
  <c r="I33" i="15" s="1"/>
  <c r="R8" i="11"/>
  <c r="O33" i="15" s="1"/>
  <c r="C31" i="15"/>
  <c r="C28" i="15" s="1"/>
  <c r="O9" i="9"/>
  <c r="L27" i="15" s="1"/>
  <c r="L25" i="15" s="1"/>
  <c r="N9" i="5"/>
  <c r="K12" i="15" s="1"/>
  <c r="R9" i="9"/>
  <c r="O27" i="15" s="1"/>
  <c r="T8" i="11"/>
  <c r="Q33" i="15" s="1"/>
  <c r="C38" i="16"/>
  <c r="K8" i="11"/>
  <c r="H33" i="15" s="1"/>
  <c r="X9" i="5"/>
  <c r="U12" i="15" s="1"/>
  <c r="E12" i="16" s="1"/>
  <c r="U9" i="9"/>
  <c r="R27" i="15" s="1"/>
  <c r="D38" i="16"/>
  <c r="B27" i="15"/>
  <c r="C27" i="16" s="1"/>
  <c r="R11" i="15"/>
  <c r="R10" i="15" s="1"/>
  <c r="U11" i="5"/>
  <c r="J9" i="5"/>
  <c r="G12" i="15" s="1"/>
  <c r="V38" i="15"/>
  <c r="B38" i="17" s="1"/>
  <c r="I8" i="5"/>
  <c r="F11" i="15" s="1"/>
  <c r="K8" i="5"/>
  <c r="H11" i="15" s="1"/>
  <c r="O8" i="6"/>
  <c r="L15" i="15" s="1"/>
  <c r="J15" i="15"/>
  <c r="P8" i="6"/>
  <c r="O9" i="5"/>
  <c r="L12" i="15" s="1"/>
  <c r="V29" i="15"/>
  <c r="Q8" i="5"/>
  <c r="N11" i="15" s="1"/>
  <c r="X8" i="5"/>
  <c r="U11" i="15" s="1"/>
  <c r="L8" i="5"/>
  <c r="I11" i="15" s="1"/>
  <c r="H8" i="5"/>
  <c r="E11" i="15" s="1"/>
  <c r="C11" i="16" s="1"/>
  <c r="T8" i="5"/>
  <c r="Q11" i="15" s="1"/>
  <c r="S10" i="5"/>
  <c r="P13" i="15" s="1"/>
  <c r="P10" i="15" s="1"/>
  <c r="T10" i="5"/>
  <c r="Q13" i="15" s="1"/>
  <c r="K10" i="5"/>
  <c r="H13" i="15" s="1"/>
  <c r="H10" i="5"/>
  <c r="E13" i="15" s="1"/>
  <c r="X10" i="5"/>
  <c r="U13" i="15" s="1"/>
  <c r="E35" i="16"/>
  <c r="W10" i="3"/>
  <c r="T9" i="15" s="1"/>
  <c r="Q10" i="3"/>
  <c r="N9" i="15" s="1"/>
  <c r="X10" i="3"/>
  <c r="U9" i="15" s="1"/>
  <c r="H10" i="3"/>
  <c r="E9" i="15" s="1"/>
  <c r="T10" i="3"/>
  <c r="Q9" i="15" s="1"/>
  <c r="N10" i="3"/>
  <c r="K9" i="15" s="1"/>
  <c r="O10" i="3"/>
  <c r="L9" i="15" s="1"/>
  <c r="H152" i="3"/>
  <c r="E38" i="16"/>
  <c r="C40" i="16"/>
  <c r="D31" i="16"/>
  <c r="V35" i="15"/>
  <c r="B35" i="15"/>
  <c r="C35" i="16" s="1"/>
  <c r="Q10" i="5"/>
  <c r="N13" i="15" s="1"/>
  <c r="J29" i="15"/>
  <c r="J28" i="15" s="1"/>
  <c r="M11" i="10"/>
  <c r="P37" i="15"/>
  <c r="P36" i="15" s="1"/>
  <c r="S12" i="12"/>
  <c r="T37" i="15"/>
  <c r="T36" i="15" s="1"/>
  <c r="W12" i="12"/>
  <c r="Q37" i="15"/>
  <c r="Q36" i="15" s="1"/>
  <c r="T12" i="12"/>
  <c r="O26" i="15"/>
  <c r="F10" i="6"/>
  <c r="C15" i="15"/>
  <c r="G37" i="15"/>
  <c r="G36" i="15" s="1"/>
  <c r="J12" i="12"/>
  <c r="Q29" i="15"/>
  <c r="Q28" i="15" s="1"/>
  <c r="T11" i="10"/>
  <c r="O37" i="15"/>
  <c r="O36" i="15" s="1"/>
  <c r="R12" i="12"/>
  <c r="O12" i="12"/>
  <c r="L37" i="15"/>
  <c r="L36" i="15" s="1"/>
  <c r="I37" i="15"/>
  <c r="I36" i="15" s="1"/>
  <c r="L12" i="12"/>
  <c r="C25" i="15"/>
  <c r="E31" i="16"/>
  <c r="D35" i="16"/>
  <c r="E30" i="16"/>
  <c r="M37" i="15"/>
  <c r="M36" i="15" s="1"/>
  <c r="P12" i="12"/>
  <c r="V39" i="15"/>
  <c r="B39" i="15"/>
  <c r="C39" i="16" s="1"/>
  <c r="F39" i="16" s="1"/>
  <c r="D30" i="16"/>
  <c r="P29" i="15"/>
  <c r="P28" i="15" s="1"/>
  <c r="S11" i="10"/>
  <c r="E12" i="12"/>
  <c r="H37" i="15"/>
  <c r="H36" i="15" s="1"/>
  <c r="K12" i="12"/>
  <c r="D37" i="15"/>
  <c r="D36" i="15" s="1"/>
  <c r="G12" i="12"/>
  <c r="E29" i="15"/>
  <c r="E28" i="15" s="1"/>
  <c r="H11" i="10"/>
  <c r="L29" i="15"/>
  <c r="L28" i="15" s="1"/>
  <c r="O11" i="10"/>
  <c r="G29" i="15"/>
  <c r="G28" i="15" s="1"/>
  <c r="J11" i="10"/>
  <c r="F29" i="15"/>
  <c r="I11" i="10"/>
  <c r="K29" i="15"/>
  <c r="K28" i="15" s="1"/>
  <c r="N11" i="10"/>
  <c r="O29" i="15"/>
  <c r="O28" i="15" s="1"/>
  <c r="R11" i="10"/>
  <c r="N37" i="15"/>
  <c r="Q12" i="12"/>
  <c r="S37" i="15"/>
  <c r="S36" i="15" s="1"/>
  <c r="V12" i="12"/>
  <c r="D29" i="15"/>
  <c r="D28" i="15" s="1"/>
  <c r="G11" i="10"/>
  <c r="B31" i="15"/>
  <c r="E11" i="10"/>
  <c r="B14" i="15"/>
  <c r="E37" i="15"/>
  <c r="E36" i="15" s="1"/>
  <c r="H12" i="12"/>
  <c r="T29" i="15"/>
  <c r="T28" i="15" s="1"/>
  <c r="W11" i="10"/>
  <c r="N29" i="15"/>
  <c r="Q11" i="10"/>
  <c r="F37" i="15"/>
  <c r="I12" i="12"/>
  <c r="K37" i="15"/>
  <c r="K36" i="15" s="1"/>
  <c r="N12" i="12"/>
  <c r="I29" i="15"/>
  <c r="I28" i="15" s="1"/>
  <c r="L11" i="10"/>
  <c r="C30" i="16"/>
  <c r="M29" i="15"/>
  <c r="M28" i="15" s="1"/>
  <c r="P11" i="10"/>
  <c r="R37" i="15"/>
  <c r="R36" i="15" s="1"/>
  <c r="U12" i="12"/>
  <c r="K8" i="9"/>
  <c r="J10" i="9"/>
  <c r="G26" i="15"/>
  <c r="R29" i="15"/>
  <c r="R28" i="15" s="1"/>
  <c r="U11" i="10"/>
  <c r="J37" i="15"/>
  <c r="J36" i="15" s="1"/>
  <c r="M12" i="12"/>
  <c r="H8" i="9"/>
  <c r="D26" i="15"/>
  <c r="D25" i="15" s="1"/>
  <c r="G10" i="9"/>
  <c r="S29" i="15"/>
  <c r="S28" i="15" s="1"/>
  <c r="V11" i="10"/>
  <c r="U29" i="15"/>
  <c r="U28" i="15" s="1"/>
  <c r="X11" i="10"/>
  <c r="I8" i="6"/>
  <c r="J8" i="6"/>
  <c r="G8" i="6"/>
  <c r="H8" i="6"/>
  <c r="C33" i="16"/>
  <c r="U37" i="15"/>
  <c r="U36" i="15" s="1"/>
  <c r="X12" i="12"/>
  <c r="C37" i="15"/>
  <c r="F12" i="12"/>
  <c r="H29" i="15"/>
  <c r="H28" i="15" s="1"/>
  <c r="K11" i="10"/>
  <c r="M27" i="15"/>
  <c r="K27" i="15"/>
  <c r="J27" i="15"/>
  <c r="N27" i="15"/>
  <c r="S27" i="15"/>
  <c r="P27" i="15"/>
  <c r="Q27" i="15"/>
  <c r="H27" i="15"/>
  <c r="T27" i="15"/>
  <c r="G27" i="15"/>
  <c r="W10" i="5"/>
  <c r="T13" i="15" s="1"/>
  <c r="J10" i="5"/>
  <c r="G13" i="15" s="1"/>
  <c r="O10" i="5"/>
  <c r="H91" i="7"/>
  <c r="X9" i="7" s="1"/>
  <c r="M10" i="5"/>
  <c r="J13" i="15" s="1"/>
  <c r="R10" i="5"/>
  <c r="O13" i="15" s="1"/>
  <c r="O10" i="15" s="1"/>
  <c r="V10" i="5"/>
  <c r="S13" i="15" s="1"/>
  <c r="S10" i="15" s="1"/>
  <c r="X9" i="8"/>
  <c r="U24" i="15" s="1"/>
  <c r="I9" i="8"/>
  <c r="F24" i="15" s="1"/>
  <c r="U9" i="8"/>
  <c r="R24" i="15" s="1"/>
  <c r="F11" i="5"/>
  <c r="H9" i="8"/>
  <c r="E24" i="15" s="1"/>
  <c r="H52" i="7"/>
  <c r="N8" i="7" s="1"/>
  <c r="L9" i="8"/>
  <c r="I24" i="15" s="1"/>
  <c r="H51" i="7"/>
  <c r="K8" i="7" s="1"/>
  <c r="G8" i="7"/>
  <c r="D18" i="15" s="1"/>
  <c r="H49" i="7"/>
  <c r="H8" i="7" s="1"/>
  <c r="F8" i="7"/>
  <c r="C18" i="15" s="1"/>
  <c r="H48" i="7"/>
  <c r="E8" i="7" s="1"/>
  <c r="H112" i="11"/>
  <c r="H68" i="3"/>
  <c r="H139" i="7"/>
  <c r="H141" i="7" s="1"/>
  <c r="G9" i="8"/>
  <c r="D24" i="15" s="1"/>
  <c r="O9" i="8"/>
  <c r="L24" i="15" s="1"/>
  <c r="R9" i="8"/>
  <c r="O24" i="15" s="1"/>
  <c r="W11" i="5"/>
  <c r="M10" i="15"/>
  <c r="M8" i="8"/>
  <c r="J8" i="8"/>
  <c r="Q8" i="8"/>
  <c r="N23" i="15" s="1"/>
  <c r="N22" i="15" s="1"/>
  <c r="K8" i="8"/>
  <c r="H23" i="15" s="1"/>
  <c r="H22" i="15" s="1"/>
  <c r="L8" i="8"/>
  <c r="P8" i="8"/>
  <c r="V8" i="8"/>
  <c r="U8" i="8"/>
  <c r="R23" i="15" s="1"/>
  <c r="W8" i="8"/>
  <c r="R8" i="8"/>
  <c r="O8" i="8"/>
  <c r="T8" i="8"/>
  <c r="Q23" i="15" s="1"/>
  <c r="Q22" i="15" s="1"/>
  <c r="F13" i="15"/>
  <c r="P11" i="5"/>
  <c r="H188" i="7"/>
  <c r="H191" i="7"/>
  <c r="R11" i="7" s="1"/>
  <c r="K13" i="15"/>
  <c r="I13" i="15"/>
  <c r="H11" i="5"/>
  <c r="H41" i="8"/>
  <c r="V8" i="7"/>
  <c r="P8" i="7"/>
  <c r="U8" i="7"/>
  <c r="J8" i="7"/>
  <c r="M8" i="7"/>
  <c r="L8" i="7"/>
  <c r="Q8" i="7"/>
  <c r="T8" i="7"/>
  <c r="R8" i="7"/>
  <c r="Y9" i="8" l="1"/>
  <c r="Y10" i="5"/>
  <c r="C9" i="15"/>
  <c r="C9" i="16" s="1"/>
  <c r="Q10" i="8"/>
  <c r="V11" i="5"/>
  <c r="V30" i="15"/>
  <c r="B30" i="17" s="1"/>
  <c r="C10" i="15"/>
  <c r="D16" i="15"/>
  <c r="U10" i="15"/>
  <c r="F40" i="16"/>
  <c r="H9" i="6"/>
  <c r="I9" i="6" s="1"/>
  <c r="I10" i="6" s="1"/>
  <c r="Y8" i="11"/>
  <c r="L10" i="3"/>
  <c r="I9" i="15" s="1"/>
  <c r="Y9" i="9"/>
  <c r="Y9" i="5"/>
  <c r="V12" i="15" s="1"/>
  <c r="B12" i="17" s="1"/>
  <c r="Y8" i="5"/>
  <c r="Y11" i="5" s="1"/>
  <c r="I11" i="5"/>
  <c r="U10" i="3"/>
  <c r="R9" i="15" s="1"/>
  <c r="E9" i="16" s="1"/>
  <c r="G11" i="5"/>
  <c r="N11" i="5"/>
  <c r="K10" i="15"/>
  <c r="O8" i="7"/>
  <c r="B18" i="15"/>
  <c r="R10" i="3"/>
  <c r="O9" i="15" s="1"/>
  <c r="T10" i="15"/>
  <c r="Q11" i="5"/>
  <c r="W8" i="7"/>
  <c r="K10" i="3"/>
  <c r="H9" i="15" s="1"/>
  <c r="E11" i="16"/>
  <c r="H10" i="15"/>
  <c r="D12" i="16"/>
  <c r="J10" i="15"/>
  <c r="O25" i="15"/>
  <c r="S8" i="7"/>
  <c r="P18" i="15" s="1"/>
  <c r="D33" i="16"/>
  <c r="E33" i="16"/>
  <c r="B25" i="15"/>
  <c r="R10" i="9"/>
  <c r="O10" i="9"/>
  <c r="N9" i="7"/>
  <c r="K19" i="15" s="1"/>
  <c r="H116" i="11"/>
  <c r="H9" i="11" s="1"/>
  <c r="H11" i="11" s="1"/>
  <c r="H124" i="11"/>
  <c r="P9" i="11" s="1"/>
  <c r="M34" i="15" s="1"/>
  <c r="M32" i="15" s="1"/>
  <c r="H132" i="11"/>
  <c r="X9" i="11" s="1"/>
  <c r="U34" i="15" s="1"/>
  <c r="U32" i="15" s="1"/>
  <c r="H117" i="11"/>
  <c r="I9" i="11" s="1"/>
  <c r="H125" i="11"/>
  <c r="Q9" i="11" s="1"/>
  <c r="H118" i="11"/>
  <c r="J9" i="11" s="1"/>
  <c r="H127" i="11"/>
  <c r="S9" i="11" s="1"/>
  <c r="H120" i="11"/>
  <c r="L9" i="11" s="1"/>
  <c r="I34" i="15" s="1"/>
  <c r="I32" i="15" s="1"/>
  <c r="H121" i="11"/>
  <c r="M9" i="11" s="1"/>
  <c r="J34" i="15" s="1"/>
  <c r="J32" i="15" s="1"/>
  <c r="H115" i="11"/>
  <c r="G9" i="11" s="1"/>
  <c r="H126" i="11"/>
  <c r="R9" i="11" s="1"/>
  <c r="H129" i="11"/>
  <c r="U9" i="11" s="1"/>
  <c r="H114" i="11"/>
  <c r="F9" i="11" s="1"/>
  <c r="H128" i="11"/>
  <c r="T9" i="11" s="1"/>
  <c r="H122" i="11"/>
  <c r="N9" i="11" s="1"/>
  <c r="N11" i="11" s="1"/>
  <c r="H119" i="11"/>
  <c r="K9" i="11" s="1"/>
  <c r="H130" i="11"/>
  <c r="V9" i="11" s="1"/>
  <c r="H131" i="11"/>
  <c r="W9" i="11" s="1"/>
  <c r="H123" i="11"/>
  <c r="O9" i="11" s="1"/>
  <c r="L34" i="15" s="1"/>
  <c r="L32" i="15" s="1"/>
  <c r="H154" i="3"/>
  <c r="F9" i="3" s="1"/>
  <c r="C8" i="15" s="1"/>
  <c r="H162" i="3"/>
  <c r="N9" i="3" s="1"/>
  <c r="K8" i="15" s="1"/>
  <c r="H170" i="3"/>
  <c r="V9" i="3" s="1"/>
  <c r="S8" i="15" s="1"/>
  <c r="H166" i="3"/>
  <c r="R9" i="3" s="1"/>
  <c r="O8" i="15" s="1"/>
  <c r="H160" i="3"/>
  <c r="L9" i="3" s="1"/>
  <c r="I8" i="15" s="1"/>
  <c r="H155" i="3"/>
  <c r="G9" i="3" s="1"/>
  <c r="D8" i="15" s="1"/>
  <c r="H163" i="3"/>
  <c r="O9" i="3" s="1"/>
  <c r="L8" i="15" s="1"/>
  <c r="H171" i="3"/>
  <c r="W9" i="3" s="1"/>
  <c r="T8" i="15" s="1"/>
  <c r="H165" i="3"/>
  <c r="Q9" i="3" s="1"/>
  <c r="N8" i="15" s="1"/>
  <c r="H168" i="3"/>
  <c r="T9" i="3" s="1"/>
  <c r="Q8" i="15" s="1"/>
  <c r="H156" i="3"/>
  <c r="H9" i="3" s="1"/>
  <c r="E8" i="15" s="1"/>
  <c r="H164" i="3"/>
  <c r="P9" i="3" s="1"/>
  <c r="M8" i="15" s="1"/>
  <c r="H172" i="3"/>
  <c r="X9" i="3" s="1"/>
  <c r="U8" i="15" s="1"/>
  <c r="H157" i="3"/>
  <c r="I9" i="3" s="1"/>
  <c r="F8" i="15" s="1"/>
  <c r="H159" i="3"/>
  <c r="K9" i="3" s="1"/>
  <c r="H8" i="15" s="1"/>
  <c r="H161" i="3"/>
  <c r="M9" i="3" s="1"/>
  <c r="J8" i="15" s="1"/>
  <c r="H167" i="3"/>
  <c r="S9" i="3" s="1"/>
  <c r="P8" i="15" s="1"/>
  <c r="H158" i="3"/>
  <c r="J9" i="3" s="1"/>
  <c r="G8" i="15" s="1"/>
  <c r="H169" i="3"/>
  <c r="U9" i="3" s="1"/>
  <c r="R8" i="15" s="1"/>
  <c r="V33" i="15"/>
  <c r="B33" i="16" s="1"/>
  <c r="H81" i="3"/>
  <c r="Q8" i="3" s="1"/>
  <c r="H73" i="3"/>
  <c r="I8" i="3" s="1"/>
  <c r="F7" i="15" s="1"/>
  <c r="H88" i="3"/>
  <c r="X8" i="3" s="1"/>
  <c r="U7" i="15" s="1"/>
  <c r="H80" i="3"/>
  <c r="P8" i="3" s="1"/>
  <c r="M7" i="15" s="1"/>
  <c r="H72" i="3"/>
  <c r="H8" i="3" s="1"/>
  <c r="E7" i="15" s="1"/>
  <c r="H87" i="3"/>
  <c r="W8" i="3" s="1"/>
  <c r="T7" i="15" s="1"/>
  <c r="H79" i="3"/>
  <c r="O8" i="3" s="1"/>
  <c r="H71" i="3"/>
  <c r="G8" i="3" s="1"/>
  <c r="H86" i="3"/>
  <c r="V8" i="3" s="1"/>
  <c r="S7" i="15" s="1"/>
  <c r="H78" i="3"/>
  <c r="N8" i="3" s="1"/>
  <c r="H70" i="3"/>
  <c r="F8" i="3" s="1"/>
  <c r="C7" i="15" s="1"/>
  <c r="H85" i="3"/>
  <c r="U8" i="3" s="1"/>
  <c r="H77" i="3"/>
  <c r="M8" i="3" s="1"/>
  <c r="H84" i="3"/>
  <c r="T8" i="3" s="1"/>
  <c r="H83" i="3"/>
  <c r="S8" i="3" s="1"/>
  <c r="H75" i="3"/>
  <c r="K8" i="3" s="1"/>
  <c r="H74" i="3"/>
  <c r="J8" i="3" s="1"/>
  <c r="G7" i="15" s="1"/>
  <c r="H76" i="3"/>
  <c r="L8" i="3" s="1"/>
  <c r="I7" i="15" s="1"/>
  <c r="H82" i="3"/>
  <c r="R8" i="3" s="1"/>
  <c r="F38" i="16"/>
  <c r="S11" i="5"/>
  <c r="O11" i="5"/>
  <c r="Q10" i="15"/>
  <c r="I8" i="7"/>
  <c r="F18" i="15" s="1"/>
  <c r="T11" i="5"/>
  <c r="E10" i="15"/>
  <c r="D11" i="16"/>
  <c r="F11" i="16" s="1"/>
  <c r="B40" i="16"/>
  <c r="G40" i="16" s="1"/>
  <c r="B38" i="16"/>
  <c r="R22" i="15"/>
  <c r="H92" i="7"/>
  <c r="E9" i="7" s="1"/>
  <c r="H9" i="7"/>
  <c r="E19" i="15" s="1"/>
  <c r="I10" i="15"/>
  <c r="G9" i="7"/>
  <c r="D19" i="15" s="1"/>
  <c r="S9" i="7"/>
  <c r="P19" i="15" s="1"/>
  <c r="G10" i="15"/>
  <c r="F30" i="16"/>
  <c r="P10" i="6"/>
  <c r="Q8" i="6"/>
  <c r="M15" i="15"/>
  <c r="M14" i="15" s="1"/>
  <c r="L11" i="5"/>
  <c r="I9" i="7"/>
  <c r="F19" i="15" s="1"/>
  <c r="F9" i="7"/>
  <c r="C19" i="15" s="1"/>
  <c r="X11" i="5"/>
  <c r="K11" i="5"/>
  <c r="H93" i="7"/>
  <c r="H94" i="7"/>
  <c r="Q9" i="7" s="1"/>
  <c r="N19" i="15" s="1"/>
  <c r="D27" i="16"/>
  <c r="L13" i="15"/>
  <c r="L10" i="15" s="1"/>
  <c r="J11" i="5"/>
  <c r="R11" i="5"/>
  <c r="D9" i="16"/>
  <c r="H153" i="3"/>
  <c r="E9" i="3" s="1"/>
  <c r="B36" i="15"/>
  <c r="E27" i="16"/>
  <c r="C36" i="15"/>
  <c r="C37" i="16"/>
  <c r="N28" i="15"/>
  <c r="E28" i="16" s="1"/>
  <c r="E29" i="16"/>
  <c r="B31" i="17"/>
  <c r="B31" i="16"/>
  <c r="F35" i="16"/>
  <c r="V37" i="15"/>
  <c r="B35" i="17"/>
  <c r="B35" i="16"/>
  <c r="I8" i="9"/>
  <c r="H10" i="9"/>
  <c r="E26" i="15"/>
  <c r="E25" i="15" s="1"/>
  <c r="C14" i="15"/>
  <c r="V13" i="15"/>
  <c r="B13" i="17" s="1"/>
  <c r="C31" i="16"/>
  <c r="F31" i="16" s="1"/>
  <c r="B28" i="15"/>
  <c r="C28" i="16" s="1"/>
  <c r="B39" i="17"/>
  <c r="B39" i="16"/>
  <c r="G39" i="16" s="1"/>
  <c r="C29" i="16"/>
  <c r="F38" i="17"/>
  <c r="H38" i="17"/>
  <c r="G38" i="17"/>
  <c r="G25" i="15"/>
  <c r="F40" i="17"/>
  <c r="H40" i="17"/>
  <c r="G40" i="17"/>
  <c r="X8" i="9"/>
  <c r="U10" i="9"/>
  <c r="R26" i="15"/>
  <c r="R25" i="15" s="1"/>
  <c r="G15" i="15"/>
  <c r="G14" i="15" s="1"/>
  <c r="N8" i="6"/>
  <c r="J10" i="6"/>
  <c r="E15" i="15"/>
  <c r="H10" i="6"/>
  <c r="D37" i="16"/>
  <c r="F36" i="15"/>
  <c r="D36" i="16" s="1"/>
  <c r="V27" i="15"/>
  <c r="E37" i="16"/>
  <c r="N36" i="15"/>
  <c r="E36" i="16" s="1"/>
  <c r="F28" i="15"/>
  <c r="D28" i="16" s="1"/>
  <c r="D29" i="16"/>
  <c r="B29" i="17"/>
  <c r="B29" i="16"/>
  <c r="F15" i="15"/>
  <c r="D15" i="15"/>
  <c r="G10" i="6"/>
  <c r="N8" i="9"/>
  <c r="M8" i="9"/>
  <c r="K10" i="9"/>
  <c r="H26" i="15"/>
  <c r="H25" i="15" s="1"/>
  <c r="M11" i="5"/>
  <c r="X8" i="7"/>
  <c r="E24" i="16"/>
  <c r="D24" i="16"/>
  <c r="C24" i="16"/>
  <c r="H113" i="11"/>
  <c r="E9" i="11" s="1"/>
  <c r="H69" i="3"/>
  <c r="E8" i="3" s="1"/>
  <c r="F12" i="16"/>
  <c r="N10" i="7"/>
  <c r="K20" i="15" s="1"/>
  <c r="H10" i="7"/>
  <c r="E20" i="15" s="1"/>
  <c r="I10" i="7"/>
  <c r="F20" i="15" s="1"/>
  <c r="F10" i="7"/>
  <c r="C20" i="15" s="1"/>
  <c r="G10" i="7"/>
  <c r="D20" i="15" s="1"/>
  <c r="X10" i="7"/>
  <c r="U20" i="15" s="1"/>
  <c r="H140" i="7"/>
  <c r="E10" i="7" s="1"/>
  <c r="H142" i="7"/>
  <c r="C13" i="16"/>
  <c r="V24" i="15"/>
  <c r="U10" i="8"/>
  <c r="S10" i="7"/>
  <c r="P20" i="15" s="1"/>
  <c r="H43" i="8"/>
  <c r="H42" i="8"/>
  <c r="E8" i="8" s="1"/>
  <c r="M10" i="8"/>
  <c r="J23" i="15"/>
  <c r="J22" i="15" s="1"/>
  <c r="P11" i="7"/>
  <c r="M21" i="15" s="1"/>
  <c r="T11" i="7"/>
  <c r="Q21" i="15" s="1"/>
  <c r="L11" i="7"/>
  <c r="I21" i="15" s="1"/>
  <c r="U11" i="7"/>
  <c r="R21" i="15" s="1"/>
  <c r="O21" i="15"/>
  <c r="J11" i="7"/>
  <c r="G21" i="15" s="1"/>
  <c r="Q11" i="7"/>
  <c r="N21" i="15" s="1"/>
  <c r="V11" i="7"/>
  <c r="S21" i="15" s="1"/>
  <c r="K11" i="7"/>
  <c r="H21" i="15" s="1"/>
  <c r="O11" i="7"/>
  <c r="L21" i="15" s="1"/>
  <c r="M11" i="7"/>
  <c r="J21" i="15" s="1"/>
  <c r="I11" i="7"/>
  <c r="F21" i="15" s="1"/>
  <c r="W11" i="7"/>
  <c r="T21" i="15" s="1"/>
  <c r="F10" i="15"/>
  <c r="V10" i="8"/>
  <c r="S23" i="15"/>
  <c r="S22" i="15" s="1"/>
  <c r="H190" i="7"/>
  <c r="H189" i="7"/>
  <c r="E11" i="7" s="1"/>
  <c r="P10" i="8"/>
  <c r="M23" i="15"/>
  <c r="M22" i="15" s="1"/>
  <c r="T23" i="15"/>
  <c r="T22" i="15" s="1"/>
  <c r="W10" i="8"/>
  <c r="L10" i="8"/>
  <c r="I23" i="15"/>
  <c r="I22" i="15" s="1"/>
  <c r="T10" i="8"/>
  <c r="O10" i="8"/>
  <c r="L23" i="15"/>
  <c r="L22" i="15" s="1"/>
  <c r="U19" i="15"/>
  <c r="M9" i="7"/>
  <c r="J19" i="15" s="1"/>
  <c r="T9" i="7"/>
  <c r="Q19" i="15" s="1"/>
  <c r="E13" i="16"/>
  <c r="N10" i="15"/>
  <c r="K10" i="8"/>
  <c r="O23" i="15"/>
  <c r="O22" i="15" s="1"/>
  <c r="R10" i="8"/>
  <c r="G23" i="15"/>
  <c r="G22" i="15" s="1"/>
  <c r="J10" i="8"/>
  <c r="M18" i="15"/>
  <c r="I18" i="15"/>
  <c r="O18" i="15"/>
  <c r="Q18" i="15"/>
  <c r="T18" i="15"/>
  <c r="K18" i="15"/>
  <c r="H18" i="15"/>
  <c r="S18" i="15"/>
  <c r="L18" i="15"/>
  <c r="E18" i="15"/>
  <c r="N18" i="15"/>
  <c r="J18" i="15"/>
  <c r="G18" i="15"/>
  <c r="R18" i="15"/>
  <c r="C10" i="16" l="1"/>
  <c r="B8" i="15"/>
  <c r="Y9" i="3"/>
  <c r="B19" i="15"/>
  <c r="B7" i="15"/>
  <c r="Y8" i="3"/>
  <c r="M9" i="6"/>
  <c r="J16" i="15" s="1"/>
  <c r="J14" i="15" s="1"/>
  <c r="Y10" i="3"/>
  <c r="V9" i="15" s="1"/>
  <c r="B9" i="16" s="1"/>
  <c r="E16" i="15"/>
  <c r="C16" i="16" s="1"/>
  <c r="V28" i="15"/>
  <c r="B28" i="17" s="1"/>
  <c r="V11" i="15"/>
  <c r="B11" i="16" s="1"/>
  <c r="Y8" i="7"/>
  <c r="E11" i="11"/>
  <c r="Y9" i="11"/>
  <c r="Y11" i="11" s="1"/>
  <c r="D14" i="15"/>
  <c r="B30" i="16"/>
  <c r="G30" i="16" s="1"/>
  <c r="Y11" i="7"/>
  <c r="B20" i="15"/>
  <c r="C20" i="16" s="1"/>
  <c r="D13" i="16"/>
  <c r="B12" i="16"/>
  <c r="C25" i="16"/>
  <c r="G38" i="16"/>
  <c r="F33" i="16"/>
  <c r="E14" i="15"/>
  <c r="U18" i="15"/>
  <c r="E18" i="16" s="1"/>
  <c r="B33" i="17"/>
  <c r="H33" i="17" s="1"/>
  <c r="G11" i="3"/>
  <c r="G33" i="16"/>
  <c r="S6" i="15"/>
  <c r="S11" i="3"/>
  <c r="B13" i="16"/>
  <c r="B11" i="17"/>
  <c r="F11" i="17" s="1"/>
  <c r="E34" i="15"/>
  <c r="E32" i="15" s="1"/>
  <c r="E10" i="16"/>
  <c r="B6" i="15"/>
  <c r="C19" i="16"/>
  <c r="G11" i="16"/>
  <c r="F27" i="16"/>
  <c r="P9" i="7"/>
  <c r="M19" i="15" s="1"/>
  <c r="O9" i="7"/>
  <c r="L19" i="15" s="1"/>
  <c r="W9" i="7"/>
  <c r="T19" i="15" s="1"/>
  <c r="V9" i="7"/>
  <c r="S19" i="15" s="1"/>
  <c r="U9" i="7"/>
  <c r="R19" i="15" s="1"/>
  <c r="J9" i="7"/>
  <c r="G19" i="15" s="1"/>
  <c r="L9" i="7"/>
  <c r="I19" i="15" s="1"/>
  <c r="K9" i="7"/>
  <c r="H19" i="15" s="1"/>
  <c r="R9" i="7"/>
  <c r="O19" i="15" s="1"/>
  <c r="N11" i="7"/>
  <c r="K21" i="15" s="1"/>
  <c r="D21" i="16" s="1"/>
  <c r="S11" i="7"/>
  <c r="P21" i="15" s="1"/>
  <c r="P17" i="15" s="1"/>
  <c r="G11" i="7"/>
  <c r="D21" i="15" s="1"/>
  <c r="D17" i="15" s="1"/>
  <c r="F11" i="7"/>
  <c r="C21" i="15" s="1"/>
  <c r="C17" i="15" s="1"/>
  <c r="X11" i="7"/>
  <c r="U21" i="15" s="1"/>
  <c r="H11" i="7"/>
  <c r="E21" i="15" s="1"/>
  <c r="E17" i="15" s="1"/>
  <c r="D10" i="16"/>
  <c r="C26" i="16"/>
  <c r="C36" i="16"/>
  <c r="F36" i="16" s="1"/>
  <c r="F9" i="16"/>
  <c r="G9" i="16" s="1"/>
  <c r="S8" i="6"/>
  <c r="N15" i="15"/>
  <c r="B9" i="17"/>
  <c r="G6" i="15"/>
  <c r="M6" i="15"/>
  <c r="U6" i="15"/>
  <c r="I6" i="15"/>
  <c r="Q11" i="3"/>
  <c r="F6" i="15"/>
  <c r="E8" i="16"/>
  <c r="O11" i="3"/>
  <c r="C6" i="15"/>
  <c r="T11" i="3"/>
  <c r="T6" i="15"/>
  <c r="C8" i="16"/>
  <c r="E6" i="15"/>
  <c r="D8" i="16"/>
  <c r="R11" i="3"/>
  <c r="P11" i="3"/>
  <c r="V8" i="15"/>
  <c r="B8" i="16" s="1"/>
  <c r="F11" i="3"/>
  <c r="P7" i="15"/>
  <c r="P6" i="15" s="1"/>
  <c r="V11" i="3"/>
  <c r="Q7" i="15"/>
  <c r="Q6" i="15" s="1"/>
  <c r="G35" i="16"/>
  <c r="N10" i="9"/>
  <c r="K26" i="15"/>
  <c r="K25" i="15" s="1"/>
  <c r="H35" i="17"/>
  <c r="G35" i="17"/>
  <c r="F35" i="17"/>
  <c r="F37" i="16"/>
  <c r="F29" i="17"/>
  <c r="G29" i="17"/>
  <c r="H29" i="17"/>
  <c r="L8" i="9"/>
  <c r="F26" i="15"/>
  <c r="I10" i="9"/>
  <c r="F28" i="16"/>
  <c r="I11" i="3"/>
  <c r="M38" i="17"/>
  <c r="P38" i="17"/>
  <c r="N38" i="17"/>
  <c r="O38" i="17"/>
  <c r="V36" i="15"/>
  <c r="B37" i="17"/>
  <c r="B37" i="16"/>
  <c r="F24" i="16"/>
  <c r="U26" i="15"/>
  <c r="U25" i="15" s="1"/>
  <c r="X10" i="9"/>
  <c r="C15" i="16"/>
  <c r="O9" i="6"/>
  <c r="F16" i="15"/>
  <c r="K9" i="6"/>
  <c r="B27" i="16"/>
  <c r="B27" i="17"/>
  <c r="Q8" i="9"/>
  <c r="P8" i="9"/>
  <c r="J26" i="15"/>
  <c r="J25" i="15" s="1"/>
  <c r="M10" i="9"/>
  <c r="H39" i="17"/>
  <c r="G39" i="17"/>
  <c r="F39" i="17"/>
  <c r="B28" i="16"/>
  <c r="F29" i="16"/>
  <c r="G29" i="16" s="1"/>
  <c r="G31" i="16"/>
  <c r="H30" i="17"/>
  <c r="G30" i="17"/>
  <c r="F30" i="17"/>
  <c r="R8" i="6"/>
  <c r="N10" i="6"/>
  <c r="K15" i="15"/>
  <c r="K14" i="15" s="1"/>
  <c r="N40" i="17"/>
  <c r="P40" i="17"/>
  <c r="M40" i="17"/>
  <c r="O40" i="17"/>
  <c r="F31" i="17"/>
  <c r="H31" i="17"/>
  <c r="G31" i="17"/>
  <c r="L11" i="11"/>
  <c r="G12" i="16"/>
  <c r="H11" i="3"/>
  <c r="L11" i="3"/>
  <c r="O7" i="15"/>
  <c r="O6" i="15" s="1"/>
  <c r="N7" i="15"/>
  <c r="N6" i="15" s="1"/>
  <c r="X11" i="11"/>
  <c r="B34" i="15"/>
  <c r="B32" i="15" s="1"/>
  <c r="L7" i="15"/>
  <c r="L6" i="15" s="1"/>
  <c r="N12" i="7"/>
  <c r="D7" i="15"/>
  <c r="D6" i="15" s="1"/>
  <c r="H7" i="15"/>
  <c r="H6" i="15" s="1"/>
  <c r="K11" i="3"/>
  <c r="O11" i="11"/>
  <c r="K34" i="15"/>
  <c r="K32" i="15" s="1"/>
  <c r="X11" i="3"/>
  <c r="O34" i="15"/>
  <c r="O32" i="15" s="1"/>
  <c r="R11" i="11"/>
  <c r="W11" i="11"/>
  <c r="T34" i="15"/>
  <c r="T32" i="15" s="1"/>
  <c r="P11" i="11"/>
  <c r="S11" i="11"/>
  <c r="P34" i="15"/>
  <c r="P32" i="15" s="1"/>
  <c r="S34" i="15"/>
  <c r="S32" i="15" s="1"/>
  <c r="V11" i="11"/>
  <c r="C34" i="15"/>
  <c r="C32" i="15" s="1"/>
  <c r="F11" i="11"/>
  <c r="T11" i="11"/>
  <c r="Q34" i="15"/>
  <c r="Q32" i="15" s="1"/>
  <c r="J11" i="3"/>
  <c r="M11" i="11"/>
  <c r="J7" i="15"/>
  <c r="J6" i="15" s="1"/>
  <c r="M11" i="3"/>
  <c r="U11" i="11"/>
  <c r="R34" i="15"/>
  <c r="R32" i="15" s="1"/>
  <c r="I11" i="11"/>
  <c r="F34" i="15"/>
  <c r="Q11" i="11"/>
  <c r="N34" i="15"/>
  <c r="K11" i="11"/>
  <c r="H34" i="15"/>
  <c r="H32" i="15" s="1"/>
  <c r="G34" i="15"/>
  <c r="G32" i="15" s="1"/>
  <c r="J11" i="11"/>
  <c r="R7" i="15"/>
  <c r="R6" i="15" s="1"/>
  <c r="U11" i="3"/>
  <c r="W11" i="3"/>
  <c r="E11" i="3"/>
  <c r="N11" i="3"/>
  <c r="K7" i="15"/>
  <c r="K6" i="15" s="1"/>
  <c r="D34" i="15"/>
  <c r="D32" i="15" s="1"/>
  <c r="G11" i="11"/>
  <c r="Q10" i="7"/>
  <c r="N20" i="15" s="1"/>
  <c r="P10" i="7"/>
  <c r="M20" i="15" s="1"/>
  <c r="V10" i="7"/>
  <c r="S20" i="15" s="1"/>
  <c r="S17" i="15" s="1"/>
  <c r="U10" i="7"/>
  <c r="R20" i="15" s="1"/>
  <c r="L10" i="7"/>
  <c r="I20" i="15" s="1"/>
  <c r="O10" i="7"/>
  <c r="L20" i="15" s="1"/>
  <c r="J10" i="7"/>
  <c r="G20" i="15" s="1"/>
  <c r="W10" i="7"/>
  <c r="T20" i="15" s="1"/>
  <c r="K10" i="7"/>
  <c r="H20" i="15" s="1"/>
  <c r="R10" i="7"/>
  <c r="O20" i="15" s="1"/>
  <c r="T10" i="7"/>
  <c r="Q20" i="15" s="1"/>
  <c r="Q17" i="15" s="1"/>
  <c r="M10" i="7"/>
  <c r="B24" i="16"/>
  <c r="B24" i="17"/>
  <c r="F13" i="16"/>
  <c r="C18" i="16"/>
  <c r="H13" i="17"/>
  <c r="F13" i="17"/>
  <c r="G13" i="17"/>
  <c r="B21" i="15"/>
  <c r="E12" i="7"/>
  <c r="E10" i="8"/>
  <c r="B23" i="15"/>
  <c r="I12" i="7"/>
  <c r="H12" i="17"/>
  <c r="G12" i="17"/>
  <c r="F12" i="17"/>
  <c r="F8" i="8"/>
  <c r="G8" i="8"/>
  <c r="N8" i="8"/>
  <c r="H8" i="8"/>
  <c r="X8" i="8"/>
  <c r="I8" i="8"/>
  <c r="S8" i="8"/>
  <c r="Y8" i="8" s="1"/>
  <c r="Y10" i="8" s="1"/>
  <c r="F17" i="15"/>
  <c r="D18" i="16"/>
  <c r="Y9" i="7" l="1"/>
  <c r="Y12" i="7" s="1"/>
  <c r="V18" i="15"/>
  <c r="V10" i="15"/>
  <c r="M10" i="6"/>
  <c r="F10" i="16"/>
  <c r="Y11" i="3"/>
  <c r="G33" i="17"/>
  <c r="C14" i="16"/>
  <c r="F33" i="17"/>
  <c r="P33" i="17" s="1"/>
  <c r="V7" i="15"/>
  <c r="V6" i="15" s="1"/>
  <c r="B6" i="17" s="1"/>
  <c r="Y10" i="7"/>
  <c r="G13" i="16"/>
  <c r="O17" i="15"/>
  <c r="M17" i="15"/>
  <c r="I17" i="15"/>
  <c r="V19" i="15"/>
  <c r="B19" i="16" s="1"/>
  <c r="U17" i="15"/>
  <c r="G17" i="15"/>
  <c r="G41" i="15" s="1"/>
  <c r="H12" i="7"/>
  <c r="H11" i="17"/>
  <c r="G11" i="17"/>
  <c r="G10" i="17" s="1"/>
  <c r="S12" i="7"/>
  <c r="D19" i="16"/>
  <c r="E21" i="16"/>
  <c r="X12" i="7"/>
  <c r="R17" i="15"/>
  <c r="L17" i="15"/>
  <c r="K17" i="15"/>
  <c r="G27" i="16"/>
  <c r="E19" i="16"/>
  <c r="T17" i="15"/>
  <c r="G24" i="16"/>
  <c r="H17" i="15"/>
  <c r="F12" i="7"/>
  <c r="G28" i="16"/>
  <c r="T8" i="6"/>
  <c r="P15" i="15"/>
  <c r="V21" i="15"/>
  <c r="B21" i="16" s="1"/>
  <c r="G37" i="16"/>
  <c r="G12" i="7"/>
  <c r="G9" i="17"/>
  <c r="H9" i="17"/>
  <c r="F9" i="17"/>
  <c r="B8" i="17"/>
  <c r="G8" i="17" s="1"/>
  <c r="F8" i="16"/>
  <c r="G8" i="16" s="1"/>
  <c r="C6" i="16"/>
  <c r="O15" i="15"/>
  <c r="R10" i="6"/>
  <c r="V8" i="6"/>
  <c r="H16" i="15"/>
  <c r="H14" i="15" s="1"/>
  <c r="K10" i="6"/>
  <c r="M31" i="17"/>
  <c r="N31" i="17"/>
  <c r="P31" i="17"/>
  <c r="O31" i="17"/>
  <c r="B36" i="17"/>
  <c r="B36" i="16"/>
  <c r="G36" i="16" s="1"/>
  <c r="G28" i="17"/>
  <c r="D28" i="17" s="1"/>
  <c r="M26" i="15"/>
  <c r="M25" i="15" s="1"/>
  <c r="M41" i="15" s="1"/>
  <c r="S8" i="9"/>
  <c r="P10" i="9"/>
  <c r="F27" i="17"/>
  <c r="G27" i="17"/>
  <c r="H27" i="17"/>
  <c r="Q9" i="6"/>
  <c r="L16" i="15"/>
  <c r="L14" i="15" s="1"/>
  <c r="O10" i="6"/>
  <c r="P29" i="17"/>
  <c r="N29" i="17"/>
  <c r="O29" i="17"/>
  <c r="F28" i="17"/>
  <c r="C28" i="17" s="1"/>
  <c r="M29" i="17"/>
  <c r="I26" i="15"/>
  <c r="I25" i="15" s="1"/>
  <c r="L10" i="9"/>
  <c r="C7" i="16"/>
  <c r="M30" i="17"/>
  <c r="P30" i="17"/>
  <c r="N30" i="17"/>
  <c r="O30" i="17"/>
  <c r="N26" i="15"/>
  <c r="Q10" i="9"/>
  <c r="T8" i="9"/>
  <c r="H28" i="17"/>
  <c r="E28" i="17" s="1"/>
  <c r="D15" i="16"/>
  <c r="O35" i="17"/>
  <c r="P35" i="17"/>
  <c r="M35" i="17"/>
  <c r="N35" i="17"/>
  <c r="N11" i="17"/>
  <c r="P11" i="17"/>
  <c r="O11" i="17"/>
  <c r="M11" i="17"/>
  <c r="P39" i="17"/>
  <c r="M39" i="17"/>
  <c r="O39" i="17"/>
  <c r="N39" i="17"/>
  <c r="F14" i="15"/>
  <c r="F37" i="17"/>
  <c r="H37" i="17"/>
  <c r="H36" i="17" s="1"/>
  <c r="G37" i="17"/>
  <c r="G36" i="17" s="1"/>
  <c r="F25" i="15"/>
  <c r="E6" i="16"/>
  <c r="B7" i="17"/>
  <c r="F7" i="17" s="1"/>
  <c r="M7" i="17" s="1"/>
  <c r="B7" i="16"/>
  <c r="J12" i="7"/>
  <c r="T12" i="7"/>
  <c r="O12" i="7"/>
  <c r="V34" i="15"/>
  <c r="B34" i="16" s="1"/>
  <c r="D6" i="16"/>
  <c r="C32" i="16"/>
  <c r="R12" i="7"/>
  <c r="P12" i="7"/>
  <c r="D7" i="16"/>
  <c r="Q12" i="7"/>
  <c r="N32" i="15"/>
  <c r="E32" i="16" s="1"/>
  <c r="E34" i="16"/>
  <c r="C34" i="16"/>
  <c r="D34" i="16"/>
  <c r="F32" i="15"/>
  <c r="D32" i="16" s="1"/>
  <c r="U12" i="7"/>
  <c r="E7" i="16"/>
  <c r="E20" i="16"/>
  <c r="L12" i="7"/>
  <c r="V12" i="7"/>
  <c r="J20" i="15"/>
  <c r="J17" i="15" s="1"/>
  <c r="J41" i="15" s="1"/>
  <c r="M12" i="7"/>
  <c r="K12" i="7"/>
  <c r="N17" i="15"/>
  <c r="V20" i="15"/>
  <c r="W12" i="7"/>
  <c r="H24" i="17"/>
  <c r="G24" i="17"/>
  <c r="F24" i="17"/>
  <c r="F18" i="16"/>
  <c r="E23" i="15"/>
  <c r="E22" i="15" s="1"/>
  <c r="E41" i="15" s="1"/>
  <c r="H10" i="8"/>
  <c r="B17" i="15"/>
  <c r="B41" i="15" s="1"/>
  <c r="C21" i="16"/>
  <c r="G10" i="8"/>
  <c r="D23" i="15"/>
  <c r="D22" i="15" s="1"/>
  <c r="D41" i="15" s="1"/>
  <c r="F10" i="8"/>
  <c r="C23" i="15"/>
  <c r="C22" i="15" s="1"/>
  <c r="C41" i="15" s="1"/>
  <c r="S10" i="8"/>
  <c r="P23" i="15"/>
  <c r="B22" i="15"/>
  <c r="M13" i="17"/>
  <c r="O13" i="17"/>
  <c r="P13" i="17"/>
  <c r="N13" i="17"/>
  <c r="K23" i="15"/>
  <c r="K22" i="15" s="1"/>
  <c r="N10" i="8"/>
  <c r="I10" i="8"/>
  <c r="F23" i="15"/>
  <c r="F10" i="17"/>
  <c r="M12" i="17"/>
  <c r="P12" i="17"/>
  <c r="O12" i="17"/>
  <c r="N12" i="17"/>
  <c r="U23" i="15"/>
  <c r="U22" i="15" s="1"/>
  <c r="X10" i="8"/>
  <c r="M33" i="17" l="1"/>
  <c r="B10" i="17"/>
  <c r="B10" i="16"/>
  <c r="G10" i="16" s="1"/>
  <c r="N33" i="17"/>
  <c r="B18" i="16"/>
  <c r="G18" i="16" s="1"/>
  <c r="B18" i="17"/>
  <c r="O33" i="17"/>
  <c r="C10" i="17"/>
  <c r="D10" i="17"/>
  <c r="L41" i="15"/>
  <c r="H10" i="17"/>
  <c r="E10" i="17" s="1"/>
  <c r="B19" i="17"/>
  <c r="H19" i="17" s="1"/>
  <c r="F21" i="16"/>
  <c r="I41" i="15"/>
  <c r="F6" i="16"/>
  <c r="F19" i="16"/>
  <c r="G19" i="16" s="1"/>
  <c r="B21" i="17"/>
  <c r="G21" i="17" s="1"/>
  <c r="G21" i="16"/>
  <c r="V17" i="15"/>
  <c r="B17" i="16" s="1"/>
  <c r="E17" i="16"/>
  <c r="H41" i="15"/>
  <c r="K41" i="15"/>
  <c r="H7" i="17"/>
  <c r="G7" i="17"/>
  <c r="G6" i="17" s="1"/>
  <c r="D6" i="17" s="1"/>
  <c r="U8" i="6"/>
  <c r="T10" i="6"/>
  <c r="Q15" i="15"/>
  <c r="Q14" i="15" s="1"/>
  <c r="H8" i="17"/>
  <c r="F8" i="17"/>
  <c r="P8" i="17" s="1"/>
  <c r="M9" i="17"/>
  <c r="N9" i="17"/>
  <c r="P9" i="17"/>
  <c r="O9" i="17"/>
  <c r="B6" i="16"/>
  <c r="E36" i="17"/>
  <c r="M28" i="17"/>
  <c r="I28" i="17" s="1"/>
  <c r="D16" i="16"/>
  <c r="D25" i="16"/>
  <c r="O28" i="17"/>
  <c r="K28" i="17" s="1"/>
  <c r="N27" i="17"/>
  <c r="M27" i="17"/>
  <c r="P27" i="17"/>
  <c r="O27" i="17"/>
  <c r="O14" i="15"/>
  <c r="O41" i="15" s="1"/>
  <c r="P37" i="17"/>
  <c r="P36" i="17" s="1"/>
  <c r="N37" i="17"/>
  <c r="N36" i="17" s="1"/>
  <c r="O37" i="17"/>
  <c r="O36" i="17" s="1"/>
  <c r="M37" i="17"/>
  <c r="M36" i="17" s="1"/>
  <c r="F36" i="17"/>
  <c r="C36" i="17" s="1"/>
  <c r="V10" i="6"/>
  <c r="S15" i="15"/>
  <c r="S14" i="15" s="1"/>
  <c r="D26" i="16"/>
  <c r="N28" i="17"/>
  <c r="J28" i="17" s="1"/>
  <c r="S9" i="6"/>
  <c r="N16" i="15"/>
  <c r="Q10" i="6"/>
  <c r="D14" i="16"/>
  <c r="P28" i="17"/>
  <c r="L28" i="17" s="1"/>
  <c r="V8" i="9"/>
  <c r="P26" i="15"/>
  <c r="P25" i="15" s="1"/>
  <c r="S10" i="9"/>
  <c r="N25" i="15"/>
  <c r="D36" i="17"/>
  <c r="W8" i="9"/>
  <c r="Y8" i="9" s="1"/>
  <c r="Y10" i="9" s="1"/>
  <c r="Q26" i="15"/>
  <c r="Q25" i="15" s="1"/>
  <c r="T10" i="9"/>
  <c r="B34" i="17"/>
  <c r="G34" i="17" s="1"/>
  <c r="G32" i="17" s="1"/>
  <c r="F7" i="16"/>
  <c r="G7" i="16" s="1"/>
  <c r="D20" i="16"/>
  <c r="F20" i="16" s="1"/>
  <c r="V32" i="15"/>
  <c r="F32" i="16"/>
  <c r="F34" i="16"/>
  <c r="G34" i="16" s="1"/>
  <c r="D17" i="16"/>
  <c r="B20" i="17"/>
  <c r="B20" i="16"/>
  <c r="M24" i="17"/>
  <c r="P24" i="17"/>
  <c r="N24" i="17"/>
  <c r="O24" i="17"/>
  <c r="O10" i="17"/>
  <c r="K10" i="17" s="1"/>
  <c r="P10" i="17"/>
  <c r="L10" i="17" s="1"/>
  <c r="F19" i="17"/>
  <c r="C22" i="16"/>
  <c r="C23" i="16"/>
  <c r="V23" i="15"/>
  <c r="M10" i="17"/>
  <c r="I10" i="17" s="1"/>
  <c r="C17" i="16"/>
  <c r="D23" i="16"/>
  <c r="F22" i="15"/>
  <c r="P22" i="15"/>
  <c r="E23" i="16"/>
  <c r="N10" i="17"/>
  <c r="J10" i="17" s="1"/>
  <c r="F18" i="17" l="1"/>
  <c r="G18" i="17"/>
  <c r="H18" i="17"/>
  <c r="G19" i="17"/>
  <c r="H21" i="17"/>
  <c r="B17" i="17"/>
  <c r="F21" i="17"/>
  <c r="P21" i="17" s="1"/>
  <c r="H6" i="17"/>
  <c r="E6" i="17" s="1"/>
  <c r="G6" i="16"/>
  <c r="M8" i="17"/>
  <c r="M6" i="17" s="1"/>
  <c r="O8" i="17"/>
  <c r="F6" i="17"/>
  <c r="C6" i="17" s="1"/>
  <c r="N8" i="17"/>
  <c r="Q41" i="15"/>
  <c r="R15" i="15"/>
  <c r="W8" i="6"/>
  <c r="P7" i="17"/>
  <c r="P6" i="17" s="1"/>
  <c r="O7" i="17"/>
  <c r="N7" i="17"/>
  <c r="W10" i="9"/>
  <c r="T26" i="15"/>
  <c r="T25" i="15" s="1"/>
  <c r="K36" i="17"/>
  <c r="S26" i="15"/>
  <c r="S25" i="15" s="1"/>
  <c r="V10" i="9"/>
  <c r="I36" i="17"/>
  <c r="J36" i="17"/>
  <c r="L36" i="17"/>
  <c r="N14" i="15"/>
  <c r="U9" i="6"/>
  <c r="P16" i="15"/>
  <c r="P14" i="15" s="1"/>
  <c r="P41" i="15" s="1"/>
  <c r="S10" i="6"/>
  <c r="F34" i="17"/>
  <c r="O34" i="17" s="1"/>
  <c r="O32" i="17" s="1"/>
  <c r="H34" i="17"/>
  <c r="H32" i="17" s="1"/>
  <c r="G20" i="16"/>
  <c r="O21" i="17"/>
  <c r="B32" i="16"/>
  <c r="G32" i="16" s="1"/>
  <c r="B32" i="17"/>
  <c r="D32" i="17" s="1"/>
  <c r="M21" i="17"/>
  <c r="F17" i="16"/>
  <c r="G17" i="16" s="1"/>
  <c r="H20" i="17"/>
  <c r="H17" i="17" s="1"/>
  <c r="E17" i="17" s="1"/>
  <c r="G20" i="17"/>
  <c r="G17" i="17" s="1"/>
  <c r="D17" i="17" s="1"/>
  <c r="F20" i="17"/>
  <c r="C41" i="16"/>
  <c r="F23" i="16"/>
  <c r="B23" i="17"/>
  <c r="B23" i="16"/>
  <c r="V22" i="15"/>
  <c r="E22" i="16"/>
  <c r="O19" i="17"/>
  <c r="M19" i="17"/>
  <c r="P19" i="17"/>
  <c r="D22" i="16"/>
  <c r="F41" i="15"/>
  <c r="P18" i="17" l="1"/>
  <c r="M18" i="17"/>
  <c r="O18" i="17"/>
  <c r="I6" i="17"/>
  <c r="O6" i="17"/>
  <c r="K6" i="17" s="1"/>
  <c r="N6" i="17"/>
  <c r="J6" i="17" s="1"/>
  <c r="L6" i="17"/>
  <c r="X8" i="6"/>
  <c r="Y8" i="6" s="1"/>
  <c r="T15" i="15"/>
  <c r="V15" i="15"/>
  <c r="E25" i="16"/>
  <c r="F25" i="16" s="1"/>
  <c r="N34" i="17"/>
  <c r="N32" i="17" s="1"/>
  <c r="P34" i="17"/>
  <c r="P32" i="17" s="1"/>
  <c r="F32" i="17"/>
  <c r="C32" i="17" s="1"/>
  <c r="N41" i="15"/>
  <c r="E26" i="16"/>
  <c r="F26" i="16" s="1"/>
  <c r="V26" i="15"/>
  <c r="S41" i="15"/>
  <c r="M34" i="17"/>
  <c r="M32" i="17" s="1"/>
  <c r="W9" i="6"/>
  <c r="Y9" i="6" s="1"/>
  <c r="R16" i="15"/>
  <c r="U10" i="6"/>
  <c r="E32" i="17"/>
  <c r="P20" i="17"/>
  <c r="P17" i="17" s="1"/>
  <c r="M20" i="17"/>
  <c r="O20" i="17"/>
  <c r="O17" i="17" s="1"/>
  <c r="F17" i="17"/>
  <c r="G23" i="16"/>
  <c r="B22" i="17"/>
  <c r="B22" i="16"/>
  <c r="F22" i="16"/>
  <c r="D41" i="16"/>
  <c r="F23" i="17"/>
  <c r="G23" i="17"/>
  <c r="G22" i="17" s="1"/>
  <c r="H23" i="17"/>
  <c r="H22" i="17" s="1"/>
  <c r="Y10" i="6" l="1"/>
  <c r="M17" i="17"/>
  <c r="U15" i="15"/>
  <c r="U14" i="15" s="1"/>
  <c r="U41" i="15" s="1"/>
  <c r="X10" i="6"/>
  <c r="L32" i="17"/>
  <c r="J32" i="17"/>
  <c r="I32" i="17"/>
  <c r="K32" i="17"/>
  <c r="B26" i="16"/>
  <c r="G26" i="16" s="1"/>
  <c r="B26" i="17"/>
  <c r="V25" i="15"/>
  <c r="R14" i="15"/>
  <c r="B15" i="17"/>
  <c r="B15" i="16"/>
  <c r="T16" i="15"/>
  <c r="T14" i="15" s="1"/>
  <c r="T41" i="15" s="1"/>
  <c r="W10" i="6"/>
  <c r="K17" i="17"/>
  <c r="I17" i="17"/>
  <c r="L17" i="17"/>
  <c r="C17" i="17"/>
  <c r="J17" i="17"/>
  <c r="F22" i="17"/>
  <c r="M23" i="17"/>
  <c r="M22" i="17" s="1"/>
  <c r="N23" i="17"/>
  <c r="N22" i="17" s="1"/>
  <c r="P23" i="17"/>
  <c r="P22" i="17" s="1"/>
  <c r="O23" i="17"/>
  <c r="O22" i="17" s="1"/>
  <c r="G22" i="16"/>
  <c r="E22" i="17"/>
  <c r="D22" i="17"/>
  <c r="E15" i="16" l="1"/>
  <c r="F15" i="16" s="1"/>
  <c r="G15" i="16" s="1"/>
  <c r="E16" i="16"/>
  <c r="F16" i="16" s="1"/>
  <c r="R41" i="15"/>
  <c r="E14" i="16"/>
  <c r="V16" i="15"/>
  <c r="B25" i="17"/>
  <c r="B25" i="16"/>
  <c r="G25" i="16" s="1"/>
  <c r="F26" i="17"/>
  <c r="G26" i="17"/>
  <c r="G25" i="17" s="1"/>
  <c r="H26" i="17"/>
  <c r="H25" i="17" s="1"/>
  <c r="G15" i="17"/>
  <c r="F15" i="17"/>
  <c r="H15" i="17"/>
  <c r="I22" i="17"/>
  <c r="C22" i="17"/>
  <c r="K22" i="17"/>
  <c r="L22" i="17"/>
  <c r="J22" i="17"/>
  <c r="B16" i="17" l="1"/>
  <c r="B16" i="16"/>
  <c r="G16" i="16" s="1"/>
  <c r="V14" i="15"/>
  <c r="F25" i="17"/>
  <c r="N26" i="17"/>
  <c r="N25" i="17" s="1"/>
  <c r="P26" i="17"/>
  <c r="P25" i="17" s="1"/>
  <c r="M26" i="17"/>
  <c r="M25" i="17" s="1"/>
  <c r="O26" i="17"/>
  <c r="O25" i="17" s="1"/>
  <c r="F14" i="16"/>
  <c r="E41" i="16"/>
  <c r="P15" i="17"/>
  <c r="O15" i="17"/>
  <c r="M15" i="17"/>
  <c r="E25" i="17"/>
  <c r="D25" i="17"/>
  <c r="C25" i="17" l="1"/>
  <c r="L25" i="17"/>
  <c r="F41" i="16"/>
  <c r="B14" i="17"/>
  <c r="B41" i="17" s="1"/>
  <c r="B14" i="16"/>
  <c r="V41" i="15"/>
  <c r="W41" i="15" s="1"/>
  <c r="J25" i="17"/>
  <c r="N41" i="17"/>
  <c r="K25" i="17"/>
  <c r="G16" i="17"/>
  <c r="G14" i="17" s="1"/>
  <c r="H16" i="17"/>
  <c r="H14" i="17" s="1"/>
  <c r="F16" i="17"/>
  <c r="I25" i="17"/>
  <c r="W14" i="15" l="1"/>
  <c r="P16" i="17"/>
  <c r="P14" i="17" s="1"/>
  <c r="M16" i="17"/>
  <c r="M14" i="17" s="1"/>
  <c r="O16" i="17"/>
  <c r="O14" i="17" s="1"/>
  <c r="F14" i="17"/>
  <c r="J14" i="17" s="1"/>
  <c r="E14" i="17"/>
  <c r="H41" i="17"/>
  <c r="E41" i="17" s="1"/>
  <c r="W19" i="15"/>
  <c r="W6" i="15"/>
  <c r="W23" i="15"/>
  <c r="W40" i="15"/>
  <c r="W11" i="15"/>
  <c r="W38" i="15"/>
  <c r="W33" i="15"/>
  <c r="W9" i="15"/>
  <c r="W17" i="15"/>
  <c r="W18" i="15"/>
  <c r="W35" i="15"/>
  <c r="W26" i="15"/>
  <c r="W15" i="15"/>
  <c r="W22" i="15"/>
  <c r="W30" i="15"/>
  <c r="W7" i="15"/>
  <c r="W13" i="15"/>
  <c r="W36" i="15"/>
  <c r="W32" i="15"/>
  <c r="W12" i="15"/>
  <c r="W39" i="15"/>
  <c r="W25" i="15"/>
  <c r="W8" i="15"/>
  <c r="W37" i="15"/>
  <c r="W28" i="15"/>
  <c r="W31" i="15"/>
  <c r="W29" i="15"/>
  <c r="W34" i="15"/>
  <c r="W27" i="15"/>
  <c r="W21" i="15"/>
  <c r="W10" i="15"/>
  <c r="W24" i="15"/>
  <c r="W20" i="15"/>
  <c r="W16" i="15"/>
  <c r="D14" i="17"/>
  <c r="G41" i="17"/>
  <c r="D41" i="17" s="1"/>
  <c r="G14" i="16"/>
  <c r="B41" i="16"/>
  <c r="M41" i="17" l="1"/>
  <c r="I14" i="17"/>
  <c r="P41" i="17"/>
  <c r="L14" i="17"/>
  <c r="O41" i="17"/>
  <c r="K14" i="17"/>
  <c r="G41" i="16"/>
  <c r="C42" i="16"/>
  <c r="D42" i="16"/>
  <c r="E42" i="16"/>
  <c r="C14" i="17"/>
  <c r="F41" i="17"/>
  <c r="K41" i="17" l="1"/>
  <c r="I41" i="17"/>
  <c r="C41" i="17"/>
  <c r="J41" i="17"/>
  <c r="B42" i="16"/>
  <c r="L41" i="17"/>
</calcChain>
</file>

<file path=xl/sharedStrings.xml><?xml version="1.0" encoding="utf-8"?>
<sst xmlns="http://schemas.openxmlformats.org/spreadsheetml/2006/main" count="5305" uniqueCount="1934">
  <si>
    <r>
      <rPr>
        <u/>
        <sz val="24"/>
        <color theme="1"/>
        <rFont val="Arial Black"/>
        <family val="2"/>
      </rPr>
      <t>Anexo 3.</t>
    </r>
    <r>
      <rPr>
        <u/>
        <sz val="24"/>
        <color theme="1"/>
        <rFont val="Arial"/>
        <family val="2"/>
      </rPr>
      <t xml:space="preserve"> Cronograma de implementación del PA Cadena del Cacao y su Agroindustria</t>
    </r>
  </si>
  <si>
    <t>EJE ESTRUCTURAL</t>
  </si>
  <si>
    <t>OBJETIVO ESTRATÉGICO</t>
  </si>
  <si>
    <t>PROGRAMA</t>
  </si>
  <si>
    <t>INICIATIVA ESTRATÉGICA</t>
  </si>
  <si>
    <t xml:space="preserve">ACTIVIDADES </t>
  </si>
  <si>
    <t>Actividad dependiente o independiente frente a las otras que conforman la iniciativa estratégica (IE)</t>
  </si>
  <si>
    <t>FRECUENCIA (ÚNICA VEZ, RECURRENTE o PERMANENTE)</t>
  </si>
  <si>
    <t>DURACIÓN ÚNICA VEZ (MESES)</t>
  </si>
  <si>
    <t>DURACIÓN RECURRENTE O PERMANENTE (MESES Y PERIODOS DE IMPLEMENTACIÓN)</t>
  </si>
  <si>
    <t>DURACIÓN ACTIVIDAD MESES RECURRENTE O PERMANENTE 
 (EN UNAÑO)</t>
  </si>
  <si>
    <t>ORDEN DE IMPLEMENTACIÓN DE LA IE</t>
  </si>
  <si>
    <t>FECHA DE INICIO DE LA IE</t>
  </si>
  <si>
    <t>FECHA DE TERMINACIÓN DE LA IE</t>
  </si>
  <si>
    <t>PERIODO DE IMPLEMENTACIÓN IE</t>
  </si>
  <si>
    <t>FECHA DE INICIO DE LA ACTIVIDAD</t>
  </si>
  <si>
    <t>FECHA DE TERMINACIÓN DE LA ACTIVIDAD</t>
  </si>
  <si>
    <t>PERIODO DE IMPLEMENTACIÓN  ACTIVIDAD</t>
  </si>
  <si>
    <t>DIAGRAMA DE GANTT</t>
  </si>
  <si>
    <t>EE1. Productividad y competitividad</t>
  </si>
  <si>
    <t>OE1. Mejorar el desempeño productivo del cultivo y el industrial de la cadena</t>
  </si>
  <si>
    <t>1. Mejora del desempeño productivo primario e industrial de la cadena</t>
  </si>
  <si>
    <t>1.1. Mejora del desempeño productivo primario, promoviendo su sostenibilidad</t>
  </si>
  <si>
    <t>1.1.1. Clasificar y priorizar a nivel regional, a los productores y organizaciones de productores de cacao, según su desarrollo tecnológico, productividad, grado de organización empresarial, y dinámica socioeconómica al interior de la unidad productiva y de su entorno, para brindar apoyo técnico diferenciado, teniendo en cuenta los estudios adelantados por los diferentes actores de la cadena y la caracterización regional de la actividad 9.3.5.</t>
  </si>
  <si>
    <t xml:space="preserve">Independiente </t>
  </si>
  <si>
    <t xml:space="preserve">Recurrente </t>
  </si>
  <si>
    <t>6 meses el primer año, luego 6 meses cada 5 años</t>
  </si>
  <si>
    <t>Primer Nivel</t>
  </si>
  <si>
    <t>Mes 7 del año 1</t>
  </si>
  <si>
    <t>Mes 12 del año 20</t>
  </si>
  <si>
    <t>Año  1 al año 20</t>
  </si>
  <si>
    <t>Mes 3 del año 2</t>
  </si>
  <si>
    <t>Mes 6 del año 17</t>
  </si>
  <si>
    <t>Años 2, 7, 12 y 17</t>
  </si>
  <si>
    <t>1.1.2. Establecer e implementar un programa nacional que comprenda el fortalecimiento de las estrategias de renovación y rehabilitación de áreas improductivas; incluidas las contempladas en el Acuerdo Sectorial de Competitividad, así como la siembra de áreas nuevas, priorizando zonas de aptitud alta, sistemas agroforestales  y empleando clones mejorados, registrados ante el ICA, recomendados para cada región, seleccionados por sus características organolépticas, de rendimiento, tolerancia al cambio climático, baja absorción de metales pesados, como el cadmio y demás condiciones del mercado.</t>
  </si>
  <si>
    <t>Permanente</t>
  </si>
  <si>
    <t xml:space="preserve">12 meses cada año </t>
  </si>
  <si>
    <t>Años 1 al 20</t>
  </si>
  <si>
    <t xml:space="preserve">1.1.3. Prestar el servicio de extensión agropecuaria, integral y diferenciado, a los productores y organizaciones de productores de cacao, que obedezca a la realidad social, económica, ambiental y tecnológica de los productores y su entorno regional, promoviendo la aplicación de Buenas Prácticas Agrícolas, el desarrollo de sistemas agroforestales eficientes, la ejecución de prácticas agronómicas oportunas, la producción y uso de bioinsumos, el empleo  de insumos que no incrementen la problemática del cadmio, el cumplimiento de la normatividad en sanidad vegetal e inocuidad, generando aumento en la productividad y la sostenibilidad de los agrosistemas del cultivo de cacao, en articulación con la iniciativa relacionada con el fortalecimiento de la extensión agropecuaria 7.2. </t>
  </si>
  <si>
    <r>
      <t xml:space="preserve">1.1.4. Fortalecer la implementación de medidas para el manejo integrado de plagas y enfermedades, en especial las que se adelantan para el control de la enfermedad conocida como moniliasis (causada por el agente </t>
    </r>
    <r>
      <rPr>
        <i/>
        <sz val="11"/>
        <rFont val="Arial"/>
        <family val="2"/>
      </rPr>
      <t>Moniliophthora roreri</t>
    </r>
    <r>
      <rPr>
        <sz val="11"/>
        <rFont val="Arial"/>
        <family val="2"/>
      </rPr>
      <t>), que incluyan la selección de clones altamente tolerantes y/o resistentes, el uso de medidas de carácter regional amparadas sobre base legal, que involucren podas sanitarias y eliminación de frutos infestados, uso estratégico de fungicidas, medidas que faciliten la ampliación del portafolio de productos usados en su control, eliminación de cultivos abandonados (sin aprovechamiento comercial), monitoreo y seguimiento permanente de los productores, con el acompañamiento de la autoridad sanitaria (ICA) y del gremio.</t>
    </r>
  </si>
  <si>
    <t>1.1.5. Capacitar y brindar acompañamiento a los productores y organizaciones de productores de cacao, en desarrollo de habilidades humanas y sociales, asociatividad, acceso y efectiva utilización de la información, gestión sostenible de los recursos naturales, planeación estratégica, gestión empresarial, educación financiera, financiamiento, manejo de nuevas tecnologías,  desarrollo de alianzas comerciales, y la adecuada gestión de proveedores de servicios e insumos, para estructurar modelos de negocio, acorde con sus expectativas y las de la industria transformadora, facilitando el acceso a recursos de financiación o cofinanciación para su ejecución, en concordancia con la agenda definida en la actividad 7.2.3.</t>
  </si>
  <si>
    <t>12 meses los primeros 3 años, luego 12 meses cada 3 años</t>
  </si>
  <si>
    <t>Mes 12 del año 18</t>
  </si>
  <si>
    <t>Años 1 al  3, 6, 9, 12, 15 y 18</t>
  </si>
  <si>
    <t>1.1.6. Promover la agregación de valor en la producción de cacao,  a través de capacitación,  acompañamiento técnico y financiamiento, teniendo en cuenta elementos diferenciadores, tales como el alto reconocimiento por  su calidad de fino y de aroma, certificaciones en BPA, producción orgánica, sellos verdes, denominación de origen, el reconocimiento de los modelos de producción en SAF, cero deforestación, cero trabajo infantil y cumplimiento de la debida diligencia, entre otras estrategias, así como a través de acuerdos entre productores y transformadores, y alianzas con empresas certificadoras.</t>
  </si>
  <si>
    <t>1.1.7. Fomentar la creación, formalización y fortalecimiento de empresas especializadas proveedoras de bienes y servicios para el cultivo de cacao en relación con insumos, bioinsumos, control biológico, maquinaria agrícola, agricultura de precisión, labores especializadas de cultivo, entre otros, a través de acompañamiento técnico y de la divulgación de los instrumentos financieros disponibles.</t>
  </si>
  <si>
    <t>Mes 1 del año 2</t>
  </si>
  <si>
    <t>Mes 12 del año 19</t>
  </si>
  <si>
    <t>Años 2 al 4, 7, 10, 13, 16 y 19</t>
  </si>
  <si>
    <t>OE1. Mejorar el desempeño productivo del cultivo y la industrial de la cadena</t>
  </si>
  <si>
    <t xml:space="preserve">1.2. Optimización del proceso de beneficio del cacao, para mejorar su calidad física y sensorial </t>
  </si>
  <si>
    <r>
      <t xml:space="preserve">1.2.1. Implementar un proceso de capacitación teórico - práctico en región, para fortalecer las acciones adecuadas, que deben desarrollarse durante las labores de cosecha, y de beneficio de cacao, con el fin de generar procedimientos estandarizados, que cumplan con la normatividad sobre inocuidad y que permitan obtener un producto diferenciado por su calidad física y sensorial, propia del cacao especial. </t>
    </r>
    <r>
      <rPr>
        <strike/>
        <sz val="11"/>
        <rFont val="Arial"/>
        <family val="2"/>
      </rPr>
      <t xml:space="preserve"> </t>
    </r>
    <r>
      <rPr>
        <sz val="11"/>
        <rFont val="Arial"/>
        <family val="2"/>
      </rPr>
      <t xml:space="preserve"> </t>
    </r>
  </si>
  <si>
    <t>Año 1 al 20</t>
  </si>
  <si>
    <t xml:space="preserve">1.2.2. Promover la financiación, cofinanciación, alianzas público - privadas, para la mejora o construcción de infraestructura de beneficio del cacao, ya sea individual o colectivo, incluidos laboratorios de calidad cuando se requiera, a partir de la evaluación de las necesidades regionales y de acuerdo a los volúmenes de producción.    </t>
  </si>
  <si>
    <t>12 meses los primeros 3 años, luego 12 meses cada 5 años</t>
  </si>
  <si>
    <t>Años 1 al 3, 8, 13 y 18</t>
  </si>
  <si>
    <t>1.2.3. Implementar un proceso de capacitación teórico práctico, para la evaluación física y sensorial del cacao a través de escuelas en región; que permitan generar capacidad entre extensionistas y productores para identificar la calidad del grano producido, promoviendo el acceso a mercados de cacao especial, de cacao artesanal ("bean to bar").</t>
  </si>
  <si>
    <t xml:space="preserve">1.2.4. Promover la construcción del mapa sensorial nacional, a partir de la caracterización del cacao producido en las regiones, considerando los avances alcanzados por parte de algunos actores. </t>
  </si>
  <si>
    <t>12 meses durante los 3 primeros años, luego 12 meses cada 5 años</t>
  </si>
  <si>
    <t>Años 2 al 4, 9, 14 y 19</t>
  </si>
  <si>
    <t>1.3. Mejora de la calidad y eficiencia en la transformación del cacao y sus derivados</t>
  </si>
  <si>
    <t>1.3.1. Clasificar y seleccionar empresas transformadoras de cacao a nivel regional, que requieran acompañamiento técnico, para el fortalecimiento de sus capacidades empresariales, de transformación, fabricación de derivados, entre otras, teniendo en cuenta las caracterizaciones a nivel regional de la actividad 9.3.5.</t>
  </si>
  <si>
    <t>6 meses durante el primer año, luego 6 meses cada 5 años</t>
  </si>
  <si>
    <t>Segundo Nivel</t>
  </si>
  <si>
    <r>
      <rPr>
        <sz val="11"/>
        <rFont val="Arial"/>
        <family val="2"/>
      </rPr>
      <t>1.3.2. Realizar capacitación y acompañamiento a las MiPymes transformadoras de cacao, para fortalecer sus capacidades, facilitando el registro ante el INVIMA y el cumplimiento de las normas obligatorias y/o voluntarias, nacionales o internacionales; que se establezcan sobre temas de calidad, inocuidad y trazabilidad, requeridas para la comercialización de sus productos.</t>
    </r>
    <r>
      <rPr>
        <strike/>
        <sz val="11"/>
        <rFont val="Arial"/>
        <family val="2"/>
      </rPr>
      <t xml:space="preserve">  </t>
    </r>
  </si>
  <si>
    <t xml:space="preserve">6 meses cada año </t>
  </si>
  <si>
    <t>Mes 6 del año 20</t>
  </si>
  <si>
    <t>Años 2 al 20</t>
  </si>
  <si>
    <t>1.3.3. Realizar el acompañamiento y capacitación básica a los transformadores de cacao,  en planeación estratégica, gestión empresarial (monitoreo de costos, rentabilidad y talento humano), indicadores de productividad, desarrollo de alianzas comerciales y la adecuada gestión de proveedores de servicios e insumos, que les permita la formulación o el fortalecimiento de sus modelos de negocio.</t>
  </si>
  <si>
    <t>1.3.4. Promover la agregación de valor por parte de las empresas transformadoras, a través de alianzas con  certificadoras, en elementos diferenciadores para el cacao y sus derivados, como empaques, certificaciones en Buenas  Prácticas de Manufactura, producción orgánica, sellos verdes, denominación de origen, entre otras.</t>
  </si>
  <si>
    <t>mes 12 del año 20</t>
  </si>
  <si>
    <t>1.3.5. Realizar acompañamiento comercial y financiero a productores, organizaciones de productores, transformadores y comercializadores, para la suscripción e implementación de acuerdos comerciales, de desarrollo de proveedores y de inversión, de figuras integradoras (comercial, técnica, financiera, entre otras), sistemas de integración vertical y horizontal y asociación empresarial, fomentando alianzas de mediano y largo plazo que mejoren la estabilidad de la oferta y la competitividad de la cadena.</t>
  </si>
  <si>
    <t>1.3.6. Fomentar la creación, formalización y fortalecimiento de empresas especializadas proveedoras de bienes y servicios para la transformación agroindustrial del cacao en términos de insumos, labores de postcosecha, equipos de proceso industrial, logística, entre otros, a través de acompañamiento técnico y comercial y la divulgación de los instrumentos financieros disponibles.</t>
  </si>
  <si>
    <t>12 meses el primer año, luego 12 meses cada 5 años</t>
  </si>
  <si>
    <t>Mes 12 del año 17</t>
  </si>
  <si>
    <t>1.3.7. Establecer mecanismos de seguimiento y evaluación, para medir el desempeño productivo de las empresas transformadoras, incluyendo indicadores relacionados con optimización de procesos, capacidad de exportación e indicadores financieros, contribuyendo a mejorar la toma de decisiones.</t>
  </si>
  <si>
    <t>OE2. Fortalecer la comercialización de los productos de la cadena.</t>
  </si>
  <si>
    <t>2. Aumento del consumo nacional e internacional, del cacao colombiano y sus derivados</t>
  </si>
  <si>
    <t>2.1. Promoción, posicionamiento y fomento de las exportaciones del cacao colombiano y sus derivados</t>
  </si>
  <si>
    <t>2.1.1. Identificar ventanas de oportunidad para incursionar y ampliar mercados internacionales de cacao y sus derivados, con base en el análisis de la caracterización y tendencias de consumo, nichos de mercado, incluido el reconocimiento de primas, canales de comercialización, segmentos de mercado, entre otros, teniendo en cuenta la normatividad y requerimientos establecidos en los países de destino, y en concordancia con los avances sobre análisis de estructura e inteligencia de mercados de la actividad 9.3.5.</t>
  </si>
  <si>
    <t>3 meses cada 2 años</t>
  </si>
  <si>
    <t>Año 2 al 20</t>
  </si>
  <si>
    <t>mes 5 del año 20</t>
  </si>
  <si>
    <t>Año 2, 4, 6, 8, 10, 12, 14, 16, 18, 20</t>
  </si>
  <si>
    <t xml:space="preserve">2.1.2. Clasificar y realizar acompañamiento técnico, comercial, financiero, legal, normativo, entre otros, a los productores, organizaciones de productores, empresas transformadoras, exportadoras actuales y potenciales, y su cadena de suministro, incluidos todos los aspectos relacionados con la trazabilidad y el cumplimiento de estándares internacionales, a partir de un análisis de necesidades de mejora requeridas para aumentar la exportación de cacao y sus derivados, divulgando los instrumentos, mecanismos, e incentivos existentes para los exportadores. </t>
  </si>
  <si>
    <t xml:space="preserve">Permanenete </t>
  </si>
  <si>
    <t>10 meses cada año</t>
  </si>
  <si>
    <t>mes 11 del año 20</t>
  </si>
  <si>
    <t>2.1.3. Establecer y actualizar el portafolio de productos de cacao y sus derivados a partir de la marca país, incorporando a los productores, organizaciones de productores, empresas transformadoras y exportadoras, las fichas técnicas de producto, así como marcas, signos distintivos, certificaciones, origen, etc., con el propósito de aumentar su posicionamiento comercial en el mercado actual e incursionar en nuevos nichos de mercado.</t>
  </si>
  <si>
    <t>3 meses cada 5 años</t>
  </si>
  <si>
    <t>mes 5 del año 17</t>
  </si>
  <si>
    <t>Año 2, 7, 12 y 17</t>
  </si>
  <si>
    <t>2.1.4. Diseñar y socializar material promocional que contenga información del cacao colombiano y sus derivados, resaltando sus características organolépticas de cacao fino y de aroma, atributos diferenciadores, denominaciones de origen, historias de valor, importancia y sostenibilidad social y ambiental, procedencia de áreas de cero deforestación, cultivos bajo sistemas agroforestales, trazabilidad, ausencia de trabajo infantil, cumplimiento de la debida diligencia entre otras, teniendo en cuenta los diferentes perfiles de consumidores, segmentos de mercado, canales de comercialización y usos del producto.</t>
  </si>
  <si>
    <t>2.1.5. Fortalecer financieramente las acciones de promoción y comercialización lideradas por ProColombia dirigidas a productores, organizaciones de productores, empresas transformadoras y exportadoras, impulsando macro ruedas de negocios, ferias internacionales, misiones exploratorias, canales de comercialización electrónico y otros espacios que permitan consolidar en el mercado internacional al cacao colombiano y sus derivados.</t>
  </si>
  <si>
    <t>12 meses cada año</t>
  </si>
  <si>
    <t>2.1.6. Realizar acompañamiento técnico para promover la adopción de instrumentos de comercialización para el mercado externo, como coberturas cambiarias, preferencias arancelarias, entre otras, de acuerdo con los avances de la actividad 8.4.3. sobre adaptación y/o mejora de instrumentos de comercialización, a partir de incentivos y cofinanciación específica para la cadena.</t>
  </si>
  <si>
    <t>2.1.7. Proponer estrategias tendientes a facilitar y agilizar el proceso y trámites logísticos requeridos para la exportación de cacao y sus derivados, considerando los diferentes tamaños de empresas transformadoras, tipos de canales y productos de acuerdo con la actividad 2.1.1.</t>
  </si>
  <si>
    <t>4 meses cada 4 años</t>
  </si>
  <si>
    <t>mes 10 del año 18</t>
  </si>
  <si>
    <t>Año 2, 6, 10, 14 y 18</t>
  </si>
  <si>
    <t>2.1.8. Diseñar e implementar una estrategia de admisibilidad sanitaria y comercial que incluya acciones dirigidas a fortalecer la gestión internacional para la diplomacia sanitaria y comercial del cacao y sus derivados, aprovechando los acuerdos comerciales vigentes y mercados potenciales, y promoviendo la atención oportuna a los obstáculos que enfrentan los productos de exportación de la cadena.</t>
  </si>
  <si>
    <t>2.1.9. Realizar capacitaciones y acompañamiento técnico en planeación estratégica a las MiPymes para mitigar riesgos inherentes a la actividad productiva (climáticos, financieros, de cumplimiento, desabastecimiento, calidad, etc.) que resulten en la materialización de acuerdos de compra y el desarrollo de mercados.</t>
  </si>
  <si>
    <t>2.2. Fomento del consumo nacional del cacao y sus derivados</t>
  </si>
  <si>
    <t>2.2.1. Identificar ventanas de oportunidad para incursionar y ampliar en mercados nacionales formales de cacao y sus derivados, con base en el análisis de la caracterización y tendencias de consumo, productos alternativos o sustitutos, nichos, dinámica de precios, canales de comercialización, segmentos de mercado, eficiencia en los procesos agro logísticos, entre otros, en concordancia con los avances sobre análisis de estructura e inteligencia de mercados de la actividad 9.3.5.</t>
  </si>
  <si>
    <t>2.2.2. Fortalecer campañas integrales permanentes para fomentar el consumo interno de chocolates con alto contenido de cacao, que incluyan material promocional, fortalecimiento de la imagen corporativa (María del Campo), degustaciones y preparaciones, entre otros, resaltando atributos diferenciadores organolépticos de cacao fino y de aroma, características nutricionales y medicinales con respaldo científico, sellos distintivos de calidad, así como aspectos de sostenibilidad ambiental y social, teniendo en cuenta los diferentes segmentos de mercado, perfiles de consumidores, canales de comercialización, y usos del producto.</t>
  </si>
  <si>
    <t>2.2.3. Diseñar e implementar actividades de educación al consumidor, como capacitaciones y programas de educación no formal, considerando diversos segmentos de mercado, como instituciones educativas, hogares, establecimientos institucionales, restaurantes, hoteles, entre otros.</t>
  </si>
  <si>
    <t>6 meses cada año</t>
  </si>
  <si>
    <t>Año  2 al año 20</t>
  </si>
  <si>
    <t>2.2.4. Realizar acompañamiento técnico y financiero para establecer alianzas estratégicas y comerciales, entre productores, organizaciones de productores, transformadores y comercializadores y/o empresas de la industria de alimentos, con el fin de generar mayores volúmenes ofertados, consolidar segmentos de mercado específicos, cumplir con características de calidad unificadas y requeridas por los mercados y que resulten en mayor eficiencia comercial y agrologística en la cadena.</t>
  </si>
  <si>
    <t>8 meses cada 3 años</t>
  </si>
  <si>
    <t>mes 10 del año 20</t>
  </si>
  <si>
    <t>Año 2, 5, 8, 11, 14, 17 y 20</t>
  </si>
  <si>
    <t>2.2.5. Promover entre los diferentes agentes de la cadena la implementación de las estrategias de incentivos para el pago por calidad diferenciada del cacao y sus derivados estimulando el cumplimiento de los estándares de calidad, la diferenciación de los productos y la distribución efectiva de los beneficios a lo largo de la cadena.</t>
  </si>
  <si>
    <t>mes 6 del año 18</t>
  </si>
  <si>
    <t xml:space="preserve">2.3. Fortalecimiento de mecanismos y canales de comercialización nacionales. </t>
  </si>
  <si>
    <t>2.3.1. Generar y actualizar el portafolio de productos de cacao y sus derivados, incorporando productores, organizaciones de productores y empresas, las fichas técnicas de producto, así como etiquetas para diferenciar productos terminados que incluyan cacao en su preparación, con el propósito de aumentar su posicionamiento comercial en el mercado actual e incursionar en nuevos nichos de mercado, resaltando atributos diferenciadores, formas de preparación, usos para la industria, entre otras.</t>
  </si>
  <si>
    <t>2.3.2. Impulsar y consolidar espacios de comercialización como ferias comerciales (Choco Show y otras), ruedas de negocios, circuitos cortos de comercialización, entre otros, dirigidos a comercializadores ubicados en sitios fijos como supermercados, retails, tenderos, industrias de alimentos, y otras, con el fin de promover y consolidar negocios a nivel regional y nacional, disminuyendo la intermediación e incorporando elementos que aseguren el cumplimiento de las condiciones pactadas, como contratos de suministro, entre otros.</t>
  </si>
  <si>
    <t>2.3.3. Promover la implementación de canales de comercialización electrónico como ruedas de negocios y ferias virtuales, plataformas electrónicas, entre otros, con garantías de transacción, a través de acompañamiento y capacitación a los productores, organizaciones, micro y pymes en el uso de las Tecnologías de la Información y Comunicaciones (TIC), que favorezca la comercialización de sus productos.</t>
  </si>
  <si>
    <t>2.3.4. Divulgar la oferta institucional dirigida al emprendimiento y financiamiento, así como generar espacios de acercamiento con posibles aliados comerciales, para promover el escalamiento y desarrollo comercial de productos innovadores, de acuerdo con la demanda del mercado.</t>
  </si>
  <si>
    <t xml:space="preserve">2.3.5. Promover la compraventa del cacao y sus derivados a través de escenarios formales, mediante la socialización, divulgación e implementación de mecanismos alternativos de comercialización y financiamiento, con el fin de dinamizar y otorgar transparencia y seguridad en el mercado, en concordancia con los avances de la actividad 9.4.3. </t>
  </si>
  <si>
    <t>6 meses cada 2 años</t>
  </si>
  <si>
    <t>Mes 2 del año 2</t>
  </si>
  <si>
    <t>mes 8 del año 20</t>
  </si>
  <si>
    <t xml:space="preserve">2.3.6. Realizar acompañamiento técnico dirigido a los productores, organizaciones de productores y comercializadores con el fin de establecer convenios público - privados, para aumentar las compras de productos de chocolate, en cumplimiento de las normas de calidad, a través de los programas oficiales de alimentación a nivel municipal, departamental y nacional. </t>
  </si>
  <si>
    <t>8 meses al año los primeros 4 años y después 8 meses cada 3 años</t>
  </si>
  <si>
    <t>Años 2 al 5 y 8, 11, 14, 17 y 20</t>
  </si>
  <si>
    <t>2.3.7. Realizar capacitaciones y acompañamiento técnico en planeación estratégica a lo largo de la cadena de suministro (productores, proveedores, empresas transformadoras y comercializadoras), para mitigar riesgos inherentes a la actividad productiva (climáticos, financieros, de cumplimiento, desabastecimiento, calidad, etc.) que resulten en la materialización de acuerdos de compra y el desarrollo de mercados.</t>
  </si>
  <si>
    <t>OE3. Orientar el ordenamiento productivo y social de la propiedad en la cadena de cacao</t>
  </si>
  <si>
    <t xml:space="preserve">3. Contribución al ordenamiento productivo y social de la propiedad en la cadena </t>
  </si>
  <si>
    <t xml:space="preserve">3.1. Fortalecimiento de la gestión territorial en las regiones productoras de cacao </t>
  </si>
  <si>
    <t xml:space="preserve">3.1.1. Identificar y priorizar los núcleos y/o clústeres productivos de cacao y sus derivados y bienes y servicios asociados, teniendo en cuenta las iniciativas existentes, que contribuyan a los procesos de planificación regional de la cadena, considerando los avances del estudio de caracterización, previstos en la iniciativa 9.3 y los avances en la gestión de bienes y servicios no sectoriales de la iniciativa 5.1, las zonas aptas para cultivo comercial de cacao (condiciones biofísicas, socioecosistémicas y socioeconómicas favorables para el desarrollo del cultivo), información cartográfica validada regionalmente relacionada con la presencia de cadmio, la regionalización propuesta en el marco del POP y los Planes Maestros de Reconversión Productiva Agropecuaria - PMRP que se formulen. </t>
  </si>
  <si>
    <t xml:space="preserve">Única vez </t>
  </si>
  <si>
    <t>Mes 8 del año 2</t>
  </si>
  <si>
    <t>Año 2</t>
  </si>
  <si>
    <t>3.1.2. Establecer y ejecutar mecanismos de articulación y colaboración entre las entidades del orden nacional, departamental y municipal, junto con el apoyo de los agentes privados, para orientar la producción de cacao al interior de la frontera agrícola, principalmente en áreas con condiciones biofísicas, socioecosistémicas y socioeconómicas favorables, a través de los instrumentos de política de planificación, financiamiento, incentivos, beneficios tributarios, entre otros.</t>
  </si>
  <si>
    <t>12 meses los primeros 5 años, luego 12 meses cada 4 años</t>
  </si>
  <si>
    <t>Año 2 al 6, 10, 14 y 18</t>
  </si>
  <si>
    <t>3.1.3. Realizar acompañamiento técnico y financiero a los productores de cacao para los procesos de reconversión productiva requeridos, de forma articulada entre actores públicos y privados, a partir de la formulación e implementación de los Planes Maestros de Reconversión Productiva - PMRP, que abordan diferentes enfoques, como la transformación e innovación tecnológica, agregación de valor, diversificación agropecuaria, cambios del sistema productivo según la aptitud de cada zona, producción en zonas condicionadas y recuperación de la capacidad productiva, teniendo en cuenta las particularidades regionales y aplicando un enfoque diferencial.</t>
  </si>
  <si>
    <t>3.1.4. Promover la formalización de acuerdos de conservación o de manejo y gestión de la actividad productiva entre las autoridades ambientales y los productores de cacao ubicados en áreas de importancia ambiental fuera de la frontera agrícola.</t>
  </si>
  <si>
    <t xml:space="preserve">3.1.5. Fomentar la participación de los actores de la cadena del cacao y su agroindustria, en las instancias de ordenamiento y planificación territorial, promoviendo la armonización de instrumentos, la disminución y prevención de conflictos de uso del suelo, y la promoción de acuerdos voluntarios, que permitan la protección del suelo rural como garantía del derecho a la alimentación asociada  y al reconocimiento de la actividad productiva por su valor cultural, social y económico en algunas regiones con características de paisajes agropecuarios cacaoteros. </t>
  </si>
  <si>
    <t>3.1.6. Socializar la frontera agrícola nacional (Resolución 261 de 2018 del Minagricultura) teniendo en cuenta sus actualizaciones, tanto a los productores como a los demás actores de la cadena, para que sea un referente considerado en los ejercicios de planificación y toma de decisiones.</t>
  </si>
  <si>
    <t>12 meses los primeros 5 años, luego 12 meses cada 3 años</t>
  </si>
  <si>
    <t>Año 2 al 6, 9, 12, 15, y 18</t>
  </si>
  <si>
    <t>3. Contribución al ordenamiento productivo y social de la propiedad en la cadena</t>
  </si>
  <si>
    <t>3.2. Contribución al acceso a la tierra para producción de cacao</t>
  </si>
  <si>
    <t xml:space="preserve">3.2.1. Promover la participación de los productores de cacao, mujeres y jóvenes rurales vinculados a la cadena, en los procesos de implementación del Plan Nacional de Formalización Masiva de la Propiedad Rural (PNFMPR) (Resolución 000382 de 2021), priorizando los sistemas productivos de Agricultura Campesina, Familiar y Comunitaria (ACFC). </t>
  </si>
  <si>
    <t>12 meses los primeros 5 años, luego 12 meses cada 2 años</t>
  </si>
  <si>
    <t>Año 1 al 5, 7, 9, 11, 13, 15, 17 y 19</t>
  </si>
  <si>
    <t xml:space="preserve">3.2.2. Brindar acompañamiento técnico y divulgar entre los productores, mujeres y jóvenes rurales vinculados a la cadena, otras alternativas de acceso a tierras, como el subsidio integral para acceso a tierras (Resolución 000239 de 2021), contratos de arrendamiento, riesgo compartido, sociedades de siembra, entre otras, teniendo en cuenta las minutas de contratos de arrendamiento recomendadas por la UPRA, y otros instrumentos que se consideren relevantes, vinculando principalmente los sistemas productivos de Agricultura Campesina, Familiar y Comunitaria (ACFC). </t>
  </si>
  <si>
    <t>3.2.3. Promover la transparencia del mercado de tierras en las regiones productoras de cacao, a partir de la divulgación de información sobre costos de arriendo y precio de la tierra entre los productores y transformadores, en concordancia con las estrategias de socialización del Observatorio de Tierras Rurales operado por la Agencia Nacional de Tierras (ANT) y el Sistema de Información para la Planificación Rural Agropecuaria (SIPRA), entre otros, y alineado con los alcances y avances en el sistema de información de la cadena, considerado en la iniciativa estratégica 9.3.</t>
  </si>
  <si>
    <t>EE2. Desarrollo social</t>
  </si>
  <si>
    <t>OE4. Fortalecer la Agricultura campesina familiar y comunitaria, la inclusión de la mujer y la participación de la juventud en la cadena</t>
  </si>
  <si>
    <t>4. Fortalecimiento rural y de la inclusión en la cadena del cacao y su agroindustria</t>
  </si>
  <si>
    <t xml:space="preserve">4.1. Fortalecimiento de la Agricultura Campesina, Familiar y Comunitaria (ACFC) de la cadena </t>
  </si>
  <si>
    <t xml:space="preserve">4.1.1. Realizar la socialización y difusión de la oferta institucional orientada a la ACFC vinculada a la cadena, para favorecer el acceso a bienes y servicios sectoriales y de desarrollo rural, en articulación con los lineamientos estratégicos de política pública para la ACFC (Resolución 464 de 2017 del Minagricultura y sus modificatorias). </t>
  </si>
  <si>
    <t xml:space="preserve">12 meses en los primeros 3 años, luego 12 meses cada 4 años. </t>
  </si>
  <si>
    <t>Año 1 al 3, 7, 11, 15 y 19</t>
  </si>
  <si>
    <t>4.1.2. Fomentar la participación activa de los pequeños y medianos productores de cacao de ACFC, en diversos esquemas de comercialización, que incluyen circuitos cortos como compras públicas, ventas directas en finca, comercio electrónico, mercados campesinos, entre otros, así como en encadenamientos productivos como alianzas estratégicas y otros mecanismos de participación colectiva como sellos diferenciales, en articulación con la Ley 2046 de 2020 y el Plan Nacional para la Promoción de la Comercialización de la Producción de la Economía Campesina, Familiar y Comunitaria, con el propósito de contribuir a la mejora del entorno de la comercialización rural.</t>
  </si>
  <si>
    <t>Año 1 al año 20</t>
  </si>
  <si>
    <t xml:space="preserve">4.1.3. Realizar capacitación y acompañamiento a productores de cacao de ACFC, para el aprovechamiento de los recursos de la unidad productiva, a partir de la identificación e  incorporación de otras alternativas dentro del sistema productivo, como la diversificación productiva agropecuaria  y no agropecuaria (turismo y aprovechamiento sostenible de la biodiversidad, artesanías e innovación de productos), entre otros, promoviendo la seguridad alimentaria, el ingreso digno y mejorar su calidad de vida.  </t>
  </si>
  <si>
    <t xml:space="preserve">8 meses los primeros 5 años, luego 8 meses cada 5 años. </t>
  </si>
  <si>
    <t>Año 1 al 5, 10, 15 y 20</t>
  </si>
  <si>
    <t>4.2. Promoción del desarrollo e inclusión de la mujer rural y joven rural, en la cadena</t>
  </si>
  <si>
    <t xml:space="preserve">4.2.1. Realizar acompañamiento técnico en el proceso de registro de la mujeres rurales vinculadas a la cadena en el Sistema de Información de Mujer Rural (SIMUR) para que puedan acceder a información de programas y eventos destinados para las mujeres rurales, identificar oficinas que ofrecen servicios agropecuarios, de bienestar y justicia para la mujer, compartir experiencias con otras mujeres y asociaciones a nivel nacional e internacional, promocionar sus productos ante potenciales compradores y mantener una comunicación activa con el Ministerio de Agricultura y Desarrollo Rural. </t>
  </si>
  <si>
    <t xml:space="preserve">4.2.2. Realizar acompañamiento técnico a los jóvenes rurales en el proceso de vinculación y participación activa en la Red Nacional de Jóvenes Rurales,  para fortalecer la  toma de decisiones,  la comunicación e intercambio de conocimientos entre los emprendedores, gestores y líderes juveniles. </t>
  </si>
  <si>
    <t>4.2.3. Socializar y difundir la oferta institucional disponible para las mujeres rurales y jóvenes rurales vinculados a la cadena, promoviendo su participación en programas que facilitan el acceso a bienes y servicios productivos del sector agropecuario y de desarrollo rural, así como en programas de acceso a tierras y fortalecimiento de autonomía económica, entre otros.</t>
  </si>
  <si>
    <t xml:space="preserve">4.2.4. Diseñar estrategias e iniciativas que incentiven a los jóvenes rurales a permanecer en los territorios, incorporando proyectos productivos sostenibles, enmarcados en las actividades propias de la cadena, promoviendo el desarrollo de programas de mentoría liderados por los agricultores más experimentados, que permitan fortalecer sus competencias, crear nuevas fuentes de empleo, mejorar sus ingresos y su nivel de vida y contribuyendo con la integración generacional en la cadena. </t>
  </si>
  <si>
    <t xml:space="preserve">6 meses cada 2 años </t>
  </si>
  <si>
    <t>Mes 7 del año 19</t>
  </si>
  <si>
    <t>Año 1 , 3, 5, 7, 9, 11, 13, 15,17 y 19</t>
  </si>
  <si>
    <t>4.3. Promoción de la asociatividad y la integración en la cadena del cacao y su agroindustria</t>
  </si>
  <si>
    <t xml:space="preserve">4.3.1. Socializar y difundir la oferta institucional dirigida a promover la asociatividad rural productiva u otros modelos asociativos de base social en la cadena del cacao y su agroindustria, en concordancia con los lineamientos de política para la asociatividad rural (Resolución 161 de 2021 del Minagricultura), el Plan Nacional de Fomento a la Economía Solidaria y Cooperativa Rural (PLANFES) y demás instrumentos relevantes. </t>
  </si>
  <si>
    <t xml:space="preserve">4.3.2. Fomentar la participación activa de los actores de la cadena, en los diversos espacios de articulación institucional a nivel regional, liderados por las entidades competentes, a fin de promover la asociatividad rural productiva u otros modelos asociativos de base social, esquemas colectivos y colaborativos, que faciliten el acceso a recursos y servicios esenciales como financiamiento, capacitación  e  incentivos, la comercialización conjunta, la conformación de alianzas estratégicas y la optimización de recursos. </t>
  </si>
  <si>
    <t>4.3.3. Brindar acompañamiento técnico y financiero a los actores de la cadena, en el fomento, fortalecimiento y aumento de la asociatividad rural productiva u otros modelos asociativos de base social, con especial atención en enfoques diferenciados, reconociendo sus ventajas y responsabilidades, promoviendo la autogestión y la gobernanza, contribuyendo al fortalecimiento de las capacidades organizativas y la competitividad territorial, en concordancia con el diseño y mejora de los instrumentos previstos en  la actividad 9.4.8.</t>
  </si>
  <si>
    <t>4.3.4. Fortalecer las capacidades de las organizaciones de productores, transformadores y comercializadores de cacao y sus derivados, con atención en enfoques diferenciados y de género, a través de formación y /o capacitación en diversas áreas, tales como: modelos de asociatividad rural productiva, economía solidaria, sistemas de integración vertical y horizontal, fomento de cultura organizacional y empresarial sólida, desarrollo de competencias administrativas y financieras, estrategias de gestión comercial y de conformación de alianzas estratégicas, a fin de aumentar la generación de valor,  oferta permanente y de calidad del producto.</t>
  </si>
  <si>
    <t xml:space="preserve">4.3.5.  Identificar y socializar los casos de éxito de los modelos de asociatividad existentes en las diferentes regiones a lo largo de la cadena, con el fin de replicar y fomentar la asociatividad de los productores.  </t>
  </si>
  <si>
    <t>Dependiente 4.3.1</t>
  </si>
  <si>
    <t>4.4. Mejora del nivel educativo, cualificación y desarrollo de competencias de pequeños y medianos productores, jóvenes y mujeres rurales</t>
  </si>
  <si>
    <t xml:space="preserve">4.4.1. Promover convenios con las entidades competentes y establecer una red colaborativa, para fomentar el acceso a programas de educación básica primaria, secundaria y superior, con enfoque diferencial, de los pequeños y medianos productores, jóvenes y mujeres rurales de la ACFC vinculados a la cadena, en articulación con las Estrategias del Plan Especial de Educación Rural (Resolución 021598 de 2021 del Mineducación) y a través de incentivos y mecanismos de financiación. </t>
  </si>
  <si>
    <t xml:space="preserve">7 meses del  primer año, luego 7 meses cada 4 años. </t>
  </si>
  <si>
    <t>Mes 11 del año 17</t>
  </si>
  <si>
    <t xml:space="preserve">Año1, 5, 9, 13 y año 17 </t>
  </si>
  <si>
    <t>4.4.2. Promover y masificar con enfoque regional y diferencial, la participación de los pequeños y medianos productores, jóvenes y mujeres rurales vinculados a la cadena, en los programas alternativos de educación formal y no formal, incluidas las habilidades blandas, cursos complementarios, procesos de certificación en competencias laborales, economía solidaria, diversificación productiva agropecuaria y no agropecuaria, entre otros; impartidos por el SENA y otras instituciones, contribuyendo en la transferencia  efectiva y adopción del conocimiento la cualificación de la mano de obra, mejorar sus capacidades, identificar  y emprender actividades económicas alternativas, tendientes a mejorar sus ingresos y calidad de vida.</t>
  </si>
  <si>
    <t>Año1 al año 20</t>
  </si>
  <si>
    <t>4.4.3. Promover la articulación entre entidades gubernamentales a nivel local, regional y nacional, con el objetivo de fomentar y mejorar el acceso de los pequeños y medianos productores, jóvenes y mujeres rurales de la ACFC vinculados a la cadena, a equipos de cómputo y conectividad (internet y redes) con el fin de promover el uso de las TIC en zonas rurales.</t>
  </si>
  <si>
    <t>8 meses el primer año, luego 8 meses cada 3 años</t>
  </si>
  <si>
    <t>Mes 11 del año 19</t>
  </si>
  <si>
    <t>Año 1, 4, 7, 10, 13, 16 y 19</t>
  </si>
  <si>
    <t>5. Mejora del entorno social y de la formalización en la cadena</t>
  </si>
  <si>
    <t>5.1. Gestión para el  acceso a bienes y servicios públicos no sectoriales con incidencia en el desarrollo social y productivo de la cadena</t>
  </si>
  <si>
    <t>5.1.1.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productores, mujeres y jóvenes rurales vinculados a la cadena.</t>
  </si>
  <si>
    <t>5.1.2. Apoyar la divulgación y la articulación de los programas de educación alimentaria y nutricional, promoción de hábitos alimentarios saludables y de prácticas productivas agroecológicas de autoconsumo y recuperación de la memoria alimentaria y territorial, con enfoque diferencial, entre los productores de cacao y sus familias, en el marco de la implementación del Plan Nacional Rural del Sistema para la Garantía Progresiva del Derecho a la Alimentación (Resolución 00213 de 2022 de Minagricultura, Mincomercio y Minsalud), para propender por el reconocimiento del derecho a la alimentación sana, nutritiva y culturalmente apropiada.</t>
  </si>
  <si>
    <t>6 meses los primeros 3 años, luego 6 meses cada 4 años</t>
  </si>
  <si>
    <t>5.1.3. Apoyar la divulgación de la oferta institucional entre los productores de cacao, así como promover la gestión para mejorar el bienestar social en aspectos como: vivienda de Interés social rural, abastecimiento de agua potable y saneamiento básico rural, electrificación rural y conectividad (internet y redes), en el contexto de la implementación de los Planes Nacionales para la Reforma Rural Integral.</t>
  </si>
  <si>
    <t>5.1.4. Promover la gestión y articulación de las necesidades de mejora de la infraestructura vial en las regiones productoras ante las instancias competentes, así como contribuir con la divulgación de la oferta institucional para mejorar la conectividad vial, entre los actores de la cadena, favoreciendo la reducción de costos de transporte y la comercialización de los productos y facilitando el desarrollo de  actividades alternativas como el turismo y el aprovechamiento sostenible de la biodiversidad. en el marco de los Planes Nacionales para la Reforma Rural Integral.</t>
  </si>
  <si>
    <t xml:space="preserve">6 meses los primeros 5 años, luego 6 meses  cada 5 años. </t>
  </si>
  <si>
    <t>Mes 10 del año 20</t>
  </si>
  <si>
    <t xml:space="preserve">5.1.5. Identificar y priorizar zonas estratégicas de intervención, para el mejoramiento de la infraestructura de conectividad vial y cobertura de servicios públicos en las regiones cacaoteras, acordes con proyectos de inversión privada en la producción. </t>
  </si>
  <si>
    <t>7 meses de los primeros 5 años, luego 7 meses cada 3 años</t>
  </si>
  <si>
    <t>Año 1 al 5, 8, 11, 14, 17 y 20</t>
  </si>
  <si>
    <t>5.2. Promoción y fomento de la formalización empresarial y laboral a lo largo de la cadena</t>
  </si>
  <si>
    <t>5.2.1. Capacitar y brindar acompañamiento técnico a los actores vinculados a la cadena, en aspectos empresariales, laborales, financieros, tributarios y cumplimiento de normatividad laboral, acorde con la Red Nacional de Formalización laboral, la oferta de programas de emprendimiento, en el marco de la Política Pública de Emprendimiento y empresarismo (CONPES 4011 de 2020), así como con el Plan Progresivo de Protección Social y de Garantía de Derechos de los trabajadores y trabajadoras rurales (Resolución 2951 de 2020 del Mintrabajo) y demás instrumentos relevantes.</t>
  </si>
  <si>
    <t xml:space="preserve">6 meses los primeros 5 años, luego 6 meses cada 3 años </t>
  </si>
  <si>
    <t xml:space="preserve">5.2.2. Promover la empleabilidad a través de los programas de la agencia de empleo público del SENA y las diferentes cajas de compensación familiar que prestan el servicio, como mecanismos para la inserción en el mercado laboral formal de la mano de obra calificada, semicualificada o no cualificada en las regiones productoras de cacao. </t>
  </si>
  <si>
    <t>5.2.3. Promover la participación de productores y empresas de la cadena, en actividades de sensibilización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que puedan adaptarse a las particularidades de la actividad productiva, en articulación con el Plan Progresivo de Protección Social y Derechos (Resolución 2951 de 2020 del Mintrabajo), con el propósito de fortalecer la protección social de los trabajadores y sus familias, incentivar la permanencia e inclusión de la población joven y la mujer rural en la cadena y fomentar la integración generacional.</t>
  </si>
  <si>
    <t>6 meses los primeros 5 años, luego 6 meses cada 3 años</t>
  </si>
  <si>
    <t>5.2.4. Promover e implementar incentivos e instrumentos financieros que fomenten la formalización empresarial y laboral en la cadena, en concordancia con el diseño y mejora de esos instrumentos, según lo previsto en la actividad 9.4.9.</t>
  </si>
  <si>
    <t xml:space="preserve">EE3. Gestión ambiental </t>
  </si>
  <si>
    <t>OE5. Fortalecer el desempeño ambiental de la cadena</t>
  </si>
  <si>
    <t>6. Promoción integral de la sostenibilidad ambiental en la cadena</t>
  </si>
  <si>
    <t>6.1. Promoción de la gestión efectiva y sostenible del agua, el suelo y la biodiversidad, en la producción de cacao y sus derivados</t>
  </si>
  <si>
    <t>6.1.1. Realizar acompañamiento técnico a los productores y transformadores de cacao y sus derivados, en la implementación de los Programas para el Uso eficiente y Ahorro del Agua (Decreto 1090 de 2018, Resoluciones 1257 de 2018 del Minambiente, entre otras), promoviendo la aplicación de prácticas de reúso, recirculación, uso de aguas lluvias, control de pérdidas, reconversión de tecnologías,  entre otras, en el marco de la Política Nacional para la Gestión Integral del Recurso Hídrico y la normatividad vigente, así como de la Guía Ambiental para el cultivo del cacao y sus actualizaciones.</t>
  </si>
  <si>
    <t xml:space="preserve">Mes 8 del año 20 </t>
  </si>
  <si>
    <t>6.1.2. Fomentar la financiación y cofinanciación, alianzas público - privadas, inversión privada, entre otros, para el aumento de la capacidad de captación, almacenamiento y aprovechamiento del agua en soluciones individuales o colectivas, incluyendo acciones para la rehabilitación, conservación y mantenimiento de los distritos de pequeña escala existentes, de acuerdo con el potencial de irrigación de las regiones productoras.</t>
  </si>
  <si>
    <t>6.1.3. Realizar acompañamiento técnico y financiero a los productores de cacao, en la implementación de prácticas de manejo y conservación de suelos, como uso eficiente de fertilizantes y enmiendas apoyados en los análisis de suelos y foliares, bioinsumos,  plaguicidas de uso estratégico, el  aprovechamiento de biomasa, manejo de residuos de cosecha (corteza, mucilago)  entre otras,  en el marco de la Política para la Gestión Sostenible del Suelo, la normatividad vigente y la Guía Ambiental para el cultivo del cacao y sus actualizaciones, en articulación con la actividad 1.1.3.</t>
  </si>
  <si>
    <t xml:space="preserve">6.1.4. Realizar acompañamiento técnico y financiero a los productores de cacao, en la implementación de herramientas de manejo de paisaje y conectividad ecológica que garanticen los flujos ecológicos de fauna y flora y la integridad ecosistémica a nivel de finca, promoviendo la biodiversidad y potenciando los beneficios de los Sistemas Agroforestales de Cacao.  </t>
  </si>
  <si>
    <t xml:space="preserve">6.1.5. Divulgar y promover el uso de mecanismos financieros y no financieros como el Pago por Servicios Ambientales (PSA), Líneas Especiales de Crédito - LEC Economía verde, Negocios verdes y otros incentivos y/o instrumentos, dirigidos al uso y manejo sostenible de los recursos naturales, en el marco de alianzas o acuerdos público - privados o entre privados.  </t>
  </si>
  <si>
    <t xml:space="preserve">Permanente </t>
  </si>
  <si>
    <t>6.1.6. Definir y promover mecanismos para la inclusión y participación activa de productores, organizaciones de productores y comunidades locales vinculadas a las regiones productoras, en el diseño y ejecución de programas relacionados con la gestión del agua, suelo y biodiversidad, a nivel territorial.</t>
  </si>
  <si>
    <t>6.2. Mejora de la gestión de la variabilidad y cambio climático de la cadena</t>
  </si>
  <si>
    <t>6.2.1. Promover el uso adecuado de la información agroclimática disponible y actualizada, de acuerdo con las proyecciones climáticas, las características de las regiones productoras y los riesgos climáticos, mediante capacitación y acompañamiento técnico, que permita orientar y favorecer la planificación de la actividad productiva, en articulación con instrumentos como las Directrices para la gestión de cambio climático (Ley 1931 de 2018),Contribución Determinada a Nivel Nacional de Colombia (NDC), las metas y medidas de desarrollo bajo en carbono (Ley 2169 de 2021),  el Plan Integral de Gestión de Cambio Climático para el sector agropecuario  (Resolución 355 de 2021 de Minagricultura), entre otros y los espacios de coordinación institucional alrededor de la gestión del cambio climático, como el Sistema Nacional de Cambio Climático, la Comisión Intersectorial de Cambio Climático, los Nodos Regionales de cambio climático, y las mesas agroclimáticas.</t>
  </si>
  <si>
    <t xml:space="preserve">6.2.2. Promover el escalamiento de modelos productivos de sistemas agroforestales para el cultivo de cacao, a través de la consolidación de alianzas públicas y/o privadas, y considerando las experiencias que se han desarrollado y validado en diferentes regiones cacaoteras del país, promoviendo prácticas agrícolas más sostenibles, medios de vida para los productores, como medida para la reducción de las emisiones de GEI y la vulnerabilidad de los sistemas productivos cacaoteros frente al cambio climático, así como potenciar la capacidad de sumidero de carbono de estos sistemas agroforestales.  </t>
  </si>
  <si>
    <t xml:space="preserve">6.2.3. Realizar acompañamiento técnico y financiero a los productores y transformadores para implementar tecnologías orientadas al uso de energías alternativas, mejorando la eficiencia energética en los procesos de beneficio y transformación,  teniendo en cuenta experiencias previas, contribuyendo a la reducción de emisiones de GEI, a través de la consolidación de alianzas  públicas y/o privadas. </t>
  </si>
  <si>
    <t xml:space="preserve">6.2.4. Realizar capacitaciones y acompañamiento técnico a los agentes de la cadena, sobre los procesos de certificación cero deforestación, certificaciones ambientales, sellos verdes, entre otros, que les permitan identificar los beneficios en la obtención de estos, en articulación con la actividad 1.1.7. </t>
  </si>
  <si>
    <t>6.2.5. Promover la adopción de material vegetal mejorado con mayor tolerancia a las variaciones climáticas y al cambio climático, registrado ante el ICA (conforme a las Resoluciones 067516 y 0780006 de 2020), así como promover la incorporación de modelos agroforestales en la renovación, rehabilitación y ampliación de las áreas de siembra; a partir de instrumentos financieros, no financieros, e incentivos, en articulación con la actividad 1.1.2.</t>
  </si>
  <si>
    <t>6.2.6. Realizar acompañamiento técnico y financiero a los productores, transformadores y comercializadores, para promover la adopción de modelos de economía circular, incluyendo la gestión ambiental de la biomasa residual del cultivo en procesos de producción de fertilizantes y acondicionadores de suelo orgánicos y bioenergía, así como la gestión ambiental de envases y empaques, entre otros residuos generados en la actividad productiva.</t>
  </si>
  <si>
    <t xml:space="preserve">6.2.7. Realizar acompañamiento técnico, capacitación y divulgación, para fomentar el acceso y uso de instrumentos financieros y no financieros dirigidos a la sostenibilidad ambiental en la producción de cacao y sus derivados, como líneas especiales de crédito LEC Economía verde, pago por servicios ambientales (PSA) y protocolos y estándares de negociación de los bonos de carbono en el sistema productivo, que permitan al productor generar confianza y transparencia en este mercado. </t>
  </si>
  <si>
    <t>EE4. Capacidades institucionales</t>
  </si>
  <si>
    <t>OE6. Fortalecer la articulación para el desarrollo científico, la transferencia de tecnología y la extensión rural en la cadena</t>
  </si>
  <si>
    <t>7. Fortalecimiento del desarrollo tecnológico y la innovación agroindustrial de la cadena</t>
  </si>
  <si>
    <t>7.1. Fortalecimiento de la ciencia, tecnología e innovación</t>
  </si>
  <si>
    <t xml:space="preserve">7.1.1. Promover la participación de los actores públicos y privados de la cadena, especialmente productores y transformadores, en los procesos de actualización del PECTIA y su agenda dinámica de I+D+i, liderados por el Minagricultura y Agrosavia, con enfoque regional, en las líneas de investigación estratégicas concertadas por los actores, con  énfasis en: manejo, cosecha, postcosecha y transformación, socioeconomía, mercadeo y desarrollo empresarial, manejo de suelos y aguas y en material de siembra y mejoramiento genético, entre otros. </t>
  </si>
  <si>
    <t>12 meses cada 5 años</t>
  </si>
  <si>
    <t xml:space="preserve">Mes 3 del año 2 </t>
  </si>
  <si>
    <t>Años 1 y 2, 7, 12 y 17</t>
  </si>
  <si>
    <t>7.1.2. Concertar, diseñar y ejecutar un modelo específico de I+D+i y transferencia de tecnología para la cadena del cacao y su agroindustria, con un enfoque regional y la participación articulada de instituciones y actores públicos y privados, a partir de la consolidación de la oferta tecnológica y de innovación existente, los proyectos de investigación, desarrollo e innovación en curso, así como las necesidades de desarrollo tecnológico y transferencia de tecnologías y conocimientos, en el contexto de esta cadena, teniendo en cuenta lo establecido en el PECTIA y en concordancia con el Subsistema Nacional de Investigación y Desarrollo Tecnológico Agropecuario (SNIA, Ley 1876 de 2017).</t>
  </si>
  <si>
    <t>Única vez</t>
  </si>
  <si>
    <t>Mes 9 del año 2</t>
  </si>
  <si>
    <t>7.1.3. Conformar y fortalecer una red nacional de investigación, desarrollo e innovación bajo esquemas de participación dinámica, conjunta y permanente entre los actores públicos y privados del ámbito regional, nacional e internacional, para la articulación, adquisición, modernización y aprovechamiento eficiente de los recursos técnicos, financieros, físicos, y de talento humano (investigadores), dirigidos a I+D+i, y transferencia de tecnologías,  considerando las instancias, instrumentos y referentes internacionales, existentes en esta materia, estableciendo un espacio de confianza, bajo un enfoque y metas comunes.</t>
  </si>
  <si>
    <t xml:space="preserve">7.1.4. Diseñar y ejecutar una estrategia de financiamiento para la articulación, concurrencia y gestión de fuentes de inversión y financiación públicas y privadas, regionales y nacionales, así como de cooperación internacional, dirigidas a la implementación del modelo de I+D+i y transferencia de tecnologías para la cadena, incluyendo mecanismos de participación en las instancias de planificación departamental y municipal, para la priorización del cacao en los planes correspondientes, con el fin de vincular recursos financieros desde las entidades territoriales para ciencia, tecnología e innovación. </t>
  </si>
  <si>
    <t>Dependiente 7.1.2.</t>
  </si>
  <si>
    <t>7.1.5. Fortalecer la oferta tecnológica y de innovación, a través de la creación de un programa de mejoramiento genético del cultivo de cacao que incluya la ruta de liberación de los materiales, medidas de disminución de la concentración de metales pesados (cadmio y otros) y los servicios ecosistémicos del cultivo de cacao basado en la recirculación de la biomasa; así como fortalecer la oferta en manejo sanitario, fertilización, uso de bioinsumos, densidades de siembra, sistemas agroforestales sostenibles, modelos regionales de estimación y captura de GEI, uso de tecnologías de agricultura 4.0, gestión del riesgo climático, postcosecha, regionalización y socioeconomía, entre otros, que contemplen los principios de la agroecología, articulado a la labor de la red nacional y a la priorización en la asignación de recursos de I+D+i, en estas líneas de investigación, y teniendo en cuenta las necesidades regionales de acuerdo con los avances de la caracterización que se desarrolle en la actividad 9.3.5.</t>
  </si>
  <si>
    <t>7.1.6. Fortalecer la oferta tecnológica y de innovación, en inocuidad, mercados y desarrollo empresarial, innovación en productos transformados y el aprovechamiento de subproductos, propiedades nutricionales del cacao y sus derivados, usos alternativos de los derivados, nuevos endulzantes y empaques, economía circular, entre otros, articulado a la labor de la red nacional y a la priorización en la asignación de recursos de I+D+i, en estas líneas de investigación, y teniendo en cuenta las necesidades regionales de acuerdo con los avances de la caracterización que se desarrolle en la actividad 9.3.5.</t>
  </si>
  <si>
    <t xml:space="preserve">7.1.7. Fortalecer la oferta de servicios de innovación para la cadena, en aspectos como propiedad intelectual, desarrollo de nuevos productos, optimización y desarrollo de nuevos procesos, inteligencia competitiva, tecnología informática, gestión del conocimiento, infraestructura digital, entre otros, y conectar la oferta con la demanda de servicios de innovación, a través de instrumentos financieros y no financieros. </t>
  </si>
  <si>
    <t>7.1.8. Realizar el seguimiento y monitoreo de los avances en I+D+i de la cadena del cacao y su agroindustria, considerando aspectos como vigilancia tecnológica (propiedad intelectual, usos y procesos innovadores, entre otros), y del impacto de las tecnologías generadas y transferidas a lo largo de la cadena, en articulación con el SNIA (Ley 1876 de 2017).</t>
  </si>
  <si>
    <t>7.2. Mejora de la prestación del servicio de extensión agropecuaria y asistencia técnica industrial</t>
  </si>
  <si>
    <t>7.2.1.  Definir y promover mecanismos de participación y articulación de los actores de la cadena en las instancias de planificación departamental y municipal (PDEA y otros planes o directrices de ordenamiento territorial), para la priorización del cacao en los programas y proyectos de extensión agropecuaria, en articulación con la actividad 3.1.5.</t>
  </si>
  <si>
    <t>3 meses cada 4 años</t>
  </si>
  <si>
    <t>Mes 3 del año 18</t>
  </si>
  <si>
    <t>Años 2, 6, 10, 14 y 18</t>
  </si>
  <si>
    <t>7.2.2. Caracterizar y priorizar productores, organizaciones, extensionistas, empresas, y redes colaborativas, por regiones productoras, que favorezcan la adopción de tecnologías y conocimientos para la cadena, en concordancia con la caracterización de la actividad 8.3.5, e impulsar la creación o fortalecimiento de empresas de prestadora de servicios de extensión agropecuaria y asistencia técnica industrial, a través de instrumentos financieros y no financieros.</t>
  </si>
  <si>
    <t>4 meses el primer año y luego 1 mes cada tres años</t>
  </si>
  <si>
    <t>Mes 4 del año 20</t>
  </si>
  <si>
    <t>Años 2, 5, 8, 11, 14, 17 y 20</t>
  </si>
  <si>
    <t>7.2.3. Diseñar y concertar una agenda destinada al fortalecimiento de las capacidades de los productores de cacao, adaptada a las diferentes  condiciones regionales y con enfoque diferencial, abordando aspectos esenciales como el desarrollo de habilidades humanas y sociales, el fortalecimiento de la asociatividad, el acceso y la efectiva utilización de la información, la gestión sostenible de los recursos naturales y la promoción de habilidades que permitan a los productores participar en los procesos de retroalimentación de la política pública sectorial, en concordancia con el Subsistema Nacional de Extensión Agropecuaria (SNIA, Ley 1876 de 2017), aprovechando además experiencias exitosas que puedan ser replicadas.</t>
  </si>
  <si>
    <t>Mes 8 del año 20</t>
  </si>
  <si>
    <t>7.2.4. Conformar y/o fortalecer redes colaborativas entre actores públicos, privados y de cooperación internacional, para la articulación de las intervenciones en extensión agropecuaria y asistencia técnica, con el fin de mejorar la eficiencia (cobertura, calidad, oportunidad) en la prestación del servicio, evitar la duplicidad de acciones, identificar y unificar metodologías, así como para facilitar el respectivo seguimiento, monitoreo y evaluación, en articulación con la actividad 9.2.3.</t>
  </si>
  <si>
    <t>7.2.5. Promover alianzas entre productores, organizaciones de productores, el gremio, la academia, las entidades territoriales, y otras entidades de apoyo, para la concurrencia y gestión de recursos financieros que faciliten el acceso al servicio de extensión agropecuaria y asistencia técnica.</t>
  </si>
  <si>
    <t>Dependiente 7.2.2.</t>
  </si>
  <si>
    <t xml:space="preserve">12 meses los primeros 5 años y luego cada 3 años </t>
  </si>
  <si>
    <t xml:space="preserve">Mes 8 del año 2 </t>
  </si>
  <si>
    <t xml:space="preserve">Año 2 al 6, 9, 12, 15 y 18 </t>
  </si>
  <si>
    <t xml:space="preserve">7.2.6. Fortalecer los mecanismos para escalar la inscripción de los productores de cacao, en el registro de usuarios dispuesto por el Ministerio de Agricultura y Desarrollo Rural, y su actualización anual, para la prestación del servicio público de extensión agropecuaria. </t>
  </si>
  <si>
    <t>3 meses los primeros 5 años y luego 1 mes anual</t>
  </si>
  <si>
    <t>Mes 1 del año 20</t>
  </si>
  <si>
    <t xml:space="preserve">7.2.7. Promover la gestión efectiva en la reglamentación y asignación de recursos del Fondo Nacional de Extensión Agropecuaria, que favorezca el aumento en la cobertura, calidad, continuidad, permanencia y sostenibilidad del servicio público de extensión agropecuaria dirigida a la cadena del cacao y su agroindustria. </t>
  </si>
  <si>
    <t xml:space="preserve">7.2.8. Desarrollar instrumentos de seguimiento, monitoreo y evaluación del servicio de extensión y la asistencia técnica, y del nivel de adopción de tecnologías, ajustados a un cronograma de expectativas de mejora, que contengan por una parte indicadores, criterios, periodicidad, entre otros, en el proceso de solicitud y prestación del servicio, y por otra parte indicadores de gestión, adopción, e impacto sobre el desempeño productivo de la cadena, con enfoque de gestión orientada a resultados, en articulación con lo dispuesto en el SNIA (Ley 1876 de 2017).  </t>
  </si>
  <si>
    <t>12 meses los primeros 2 años, y luego 2 meses cada año</t>
  </si>
  <si>
    <t>7.3. Mejora del talento humano en Investigación, Desarrollo e Innovación, extensión agropecuario y asistencia técnica industrial</t>
  </si>
  <si>
    <r>
      <t xml:space="preserve">7.3.1. Evaluar la disponibilidad de programas de formación, capacitación y la cobertura de investigadores, profesionales, técnicos, </t>
    </r>
    <r>
      <rPr>
        <strike/>
        <sz val="11"/>
        <rFont val="Arial"/>
        <family val="2"/>
      </rPr>
      <t>y</t>
    </r>
    <r>
      <rPr>
        <sz val="11"/>
        <rFont val="Arial"/>
        <family val="2"/>
      </rPr>
      <t xml:space="preserve"> tecnólogos, extensionistas y asistentes técnicos, a través de un análisis de brechas de formación, con enfoque regional, en las áreas requeridas por la cadena del cacao y su agroindustria.</t>
    </r>
  </si>
  <si>
    <t>12 meses el primer año y luego 6 meses cada 5 años</t>
  </si>
  <si>
    <t xml:space="preserve">Mes 7 del año 1 </t>
  </si>
  <si>
    <t>7.3.2. Establecer alianzas estratégicas con instituciones educativas para fortalecer la educación formal en conocimientos generales y especializados, enfocados en las necesidades de investigación, desarrollo, innovación, y extensión agropecuaria y asistencia técnica industrial para la cadena, así como promover programas de apoyo financiero destinados a fomentar la demanda de carreras vinculadas a la actividad productiva.</t>
  </si>
  <si>
    <t>Dependiente 7.3.1</t>
  </si>
  <si>
    <t>3 meses cada 3 años</t>
  </si>
  <si>
    <t xml:space="preserve">Mes 7 del año 2 </t>
  </si>
  <si>
    <t>7.3.3.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con enfoque regional, orientados a la adopción de avances tecnológicos desarrollados para la cadena, teniendo en cuenta lo establecido en el PECTIA y en articulación con el Subsistema Nacional de Formación y Capacitación para la Innovación Agropecuaria (SNIA, Ley 1876 de 2017).</t>
  </si>
  <si>
    <t>12 meses cada 3 años</t>
  </si>
  <si>
    <t>7.3.4. Capacitar a los profesionales, técnicos, tecnólogos, extensionistas, asistentes técnicos y pasantes agropecuarios e industriales, con enfoque diferencial, que cuenten con formación relacionada con la cadena, para empoderarlos como agentes de cambio y promotores de la adopción de tecnologías en sus respectivas regiones, abarcando aspectos clave tales como el manejo integral del cultivo, la inocuidad en el proceso, la diversificación y la generación de valor agregado al producto, la sostenibilidad ambiental, entre otros.</t>
  </si>
  <si>
    <t>7.3.5. Fomentar la formación de talento humano en competencias, habilidades y destrezas relacionadas con la estructuración y gestión de proyectos de investigación, desarrollo e innovación (I+D+i) aplicados a la cadena del cacao y su agroindustria.</t>
  </si>
  <si>
    <t>12 meses los primeros 3 años y luego 6 meses cada 2 años</t>
  </si>
  <si>
    <t>7.3.6. Realizar programas de capacitación destinados a extensionistas y asistentes técnicos industriales, en áreas como andragogía, pedagogía, habilidades blandas, y enfoque diferencial, así como promover la incorporación de tecnologías de la información y comunicación (TIC) para apoyar los procesos de extensión, teniendo en cuenta las características específicas de cada región y en concordancia con los Planes Departamentales de Extensión Agropecuaria (PDEA).</t>
  </si>
  <si>
    <t>OE7. Fortalecer la articulación y gestión institucional de la cadena</t>
  </si>
  <si>
    <t>8. Fortalecimiento de la calidad y trazabilidad en la cadena</t>
  </si>
  <si>
    <t>8.1. Fortalecimiento de capacidades para la sanidad, calidad, e inocuidad en la cadena</t>
  </si>
  <si>
    <t>8.1.1. Promover la evaluación y el fortalecimiento de las capacidades técnicas, humanas, operativas, de capacidad instalada y presupuestales de las entidades involucradas en la prevención, inspección, vigilancia y control de la cadena del cacao y su agroindustria (ICA, INVIMA y Entidades Territoriales de Salud), en el ámbito nacional y regional, que permitan garantizar la sanidad, inocuidad, calidad y trazabilidad de los productos de la cadena.</t>
  </si>
  <si>
    <t>8.1.2. Definir e implementar mecanismos de articulación, coordinación y armonización de esfuerzos entre las entidades que ejercen la prevención, inspección, vigilancia y control, involucrando a los respectivos Ministerios, asegurando que todas las acciones estén alineadas con la normatividad vigente y las particularidades regionales.</t>
  </si>
  <si>
    <t>6 meses el primer año, luego 6 meses cada 3 años</t>
  </si>
  <si>
    <t>Años 1, 4, 7, 10, 13, 16 y 19</t>
  </si>
  <si>
    <t>8.1.3. Establecer el estatus fitosanitario del cultivo de cacao y mantenerlo actualizado permanentemente, divulgando de manera oportuna los riesgos identificados.</t>
  </si>
  <si>
    <t>8.1.4. Fortalecer la vigilancia e inspecciones fitosanitarias activas, dando continuidad a los planes para la atención de plagas cuarentenarias (presentes y ausentes) y endémicas ampliamente distribuidas (plagas reguladas y no reguladas pero priorizadas para el cultivo).</t>
  </si>
  <si>
    <t>8.1.5. Definir e implementar mecanismos de control y mitigación oportuna sobre la presencia de cadmio (Cd) y otros contaminantes químicos en el grano, a partir de la identificación de las fuentes de contaminación y del trabajo articulado y colaborativo entre los actores de la cadena.</t>
  </si>
  <si>
    <t xml:space="preserve">12 meses los primeros 5 años, luego 12 meses cada 3 años </t>
  </si>
  <si>
    <t>Años 1 al 5, 8, 11, 14, 17 y 20</t>
  </si>
  <si>
    <t>8.1.6. Promover el fortalecimiento y continuidad de los Planes nacionales de vigilancia en cacao y productos derivados, y de la red de laboratorios de control de calidad e inocuidad regional.</t>
  </si>
  <si>
    <t>Año 1 y 2, 5, 8, 11, 14, 17 y 20</t>
  </si>
  <si>
    <t>8.1.7. Fortalecer el sistema de prevención vigilancia y control que realiza el ICA, sobre la producción y comercialización de material vegetal (huertos básicos y viveros) de cacao, para garantizar el vigor, pureza genética y la sanidad, de las plántulas que se utilizan en el proceso de siembra.</t>
  </si>
  <si>
    <t xml:space="preserve">8.1.8. Diseñar e implementar una estrategia de comunicación y divulgación de la normatividad relacionada con prevención, inspección, vigilancia y control, con acompañamiento técnico por parte de las entidades que lo conforman, dirigida a los diferentes actores de la cadena, de manera diferenciada según la región, el tipo de actividad y la capacidad instalada, con enfoque en la universalización de la gestión de prevención, inspección, vigilancia y control. </t>
  </si>
  <si>
    <t>12 meses el primer años, luego 12 meses cada 3 años</t>
  </si>
  <si>
    <t>Año  2, 5, 8, 11, 14, 17 y 20</t>
  </si>
  <si>
    <t>8.2. Desarrollo del sistema de trazabilidad del cacao y sus derivados</t>
  </si>
  <si>
    <t xml:space="preserve">8.2.1. Diseñar un sistema de trazabilidad para la cadena del cacao y su agroindustria, articulado y validado por los actores involucrados (públicos y privados), integrando los diferentes avances desarrollados por los actores de la cadena, para garantizar su interoperabilidad con el   sistema de trazabilidad vegetal (resolución 329 de 2021, Minagricultura) y los sistemas informáticos que se manejen en los países de destino del cacao colombiano y sus derivados. </t>
  </si>
  <si>
    <t>Mes 7 del año 3</t>
  </si>
  <si>
    <t>Años 1 al 3</t>
  </si>
  <si>
    <t>8.2.2. Implementar y operar el sistema de trazabilidad para los productos  de la cadena del cacao y su agroindustria mediante el acopio, registro y manejo de información que permita soportar el cumplimiento de la normatividad nacional e internacional, especialmente en lo relacionado con, acatamiento de la debida diligencia, cero trabajo infantil, sostenibilidad ambiental, niveles de cadmio y otros metales pesados, buenas prácticas a lo largo de la cadena, identificación geográfica de las UPA y de los cultivos, identificación de la infraestructura de beneficio y almacenamiento en predio, registros de movilización del grano, registro de transformadores, aspectos labores y sociales, entre otros, en articulación con la iniciativa 9.3 sobre el desarrollo del sistema de información.</t>
  </si>
  <si>
    <t xml:space="preserve">Dependiente 8.2.1. </t>
  </si>
  <si>
    <t>8.2.3.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t>
  </si>
  <si>
    <t>8.2.4. Diseñar e implementar una campaña de comunicación y promoción de la trazabilidad de la cadena del cacao y su agroindustria, dirigida a los consumidores nacionales e internacionales, con el objetivo de aumentar el reconocimiento y la aceptación de los productos de la cadena.</t>
  </si>
  <si>
    <t>!2 meses durante los primeros 3 años luego 12 meses cada 3 años</t>
  </si>
  <si>
    <t>8.3. Actualización y mejora de la normativa, estándares y procedimientos, de la cadena</t>
  </si>
  <si>
    <t>8.3.1. Realizar un análisis y evaluación de la normativa vigente relacionada con sanidad, calidad, inocuidad y etiquetado a lo largo de la cadena del cacao y su agroindustria, identificando los posibles requerimientos de actualización o nueva reglamentación, teniendo en cuenta los requisitos internacionales pertinentes y desarrollando un plan de actividades junto con un cronograma para llevar a cabo los ajustes necesarios y realizar el seguimiento correspondiente.</t>
  </si>
  <si>
    <t>Mes 6 del año 16</t>
  </si>
  <si>
    <t>Años 1, 6, 11, 16</t>
  </si>
  <si>
    <t>8.3.2. Establecer y mejorar los estándares de calidad, inocuidad y etiquetado de los productos de la cadena, de acuerdo con criterios técnicos y límites analíticos que se definan, promoviendo su cumplimiento entre los actores involucrados.</t>
  </si>
  <si>
    <t xml:space="preserve">Dependiente 8.3.1. </t>
  </si>
  <si>
    <t>Mes 4 del año 2</t>
  </si>
  <si>
    <t xml:space="preserve">8.3.3. Promover la revisión de la  resolución 810 de 2021 del Ministerio de Salud, modificada por las resoluciones 2492 de 2022 y 254 de 2023, con el objetivo de excluir a los chocolates con alto contenido de cacao, del etiquetado frontal de contenido de azúcar y grasas trans, así como la revisión del impuesto saludable establecido para este tipo de productos.  </t>
  </si>
  <si>
    <t>Mes 12 del año 2</t>
  </si>
  <si>
    <t>8.3.4. Mejorar o diseñar procedimientos que permitan el reconocimiento de pagos por calidad del cacao y sus derivados, con el propósito de fomentar la diferenciación y el valor agregado de los productos de la cadena, considerando las particularidades regionales.</t>
  </si>
  <si>
    <t>12 meses el primer año, luego 12 meses cada 3 años</t>
  </si>
  <si>
    <t xml:space="preserve">Años 2, 5, 8, 11, 14, 17, 20 </t>
  </si>
  <si>
    <t>8.3.5. Capacitar, socializar, y brindar acompañamiento por parte de las instituciones de prevención, inspección, vigilancia y control, a los actores técnicos tales como, entidades territoriales, gremios, organizaciones, entre otros; encargados de la implementación de las normas técnicas y/o la normatividad en la cadena productiva, para favorecer su cumplimiento.</t>
  </si>
  <si>
    <t>9. Mejora de la gestión y articulación institucional de la cadena</t>
  </si>
  <si>
    <t>9.1. Adopción, promoción y seguimiento de la política pública de ordenamiento productivo para la cadena del cacao y su agroindustria</t>
  </si>
  <si>
    <t xml:space="preserve">9.1.1. Adoptar como marco de política pública para los próximos 20 años, el Plan de Ordenamiento Productivo de la cadena del cacao y su agroindustria, mediante resolución expedida por el Ministerio de Agricultura y Desarrollo Rural. </t>
  </si>
  <si>
    <t>Mes 1 del año 1</t>
  </si>
  <si>
    <t>Año 1</t>
  </si>
  <si>
    <t>9.1.2. Definir de manera colaborativa entre los actores de la cadena del cacao y su agroindustria, bajo la coordinación del Minagricultura y el Consejo Nacional Cacaotero, el esquema institucional para gestionar y ejecutar el Plan de Ordenamiento Productivo de la cadena, incluyendo los mecanismos operativos, técnicos, normativos y financieros necesarios para el funcionamiento de dicho esquema, según aplique.</t>
  </si>
  <si>
    <t>Dependiente 9.1.1</t>
  </si>
  <si>
    <t>6 meses el primer año</t>
  </si>
  <si>
    <t>Mes 6 del año 1</t>
  </si>
  <si>
    <t>9.1.3. Definir, por parte del Minagricultura en coordinación con el Consejo Nacional Cacaotero, el cronograma anual para la implementación del Plan de Ordenamiento Productivo de la cadena, teniendo en cuenta el cronograma de implementación propuesto en este Plan de acción, y el informe anual de seguimiento y evaluación del mismo.</t>
  </si>
  <si>
    <t>2 meses cada año</t>
  </si>
  <si>
    <t xml:space="preserve">9.1.4. Estructurar y gestionar el presupuesto de este Plan de Acción, teniendo en cuenta la estimación de costos y fuentes de financiación del portafolio de programas, el cronograma de implementación, así como los actores líderes y aliados, de orden territorial, nacional e internacional, relacionados con la gestión y asignación de los recursos requeridos. </t>
  </si>
  <si>
    <t xml:space="preserve">9.1.5. Diseñar e implementar un sistema de seguimiento y evaluación para el Plan de Ordenamiento Productivo de la cadena del cacao y su agroindustria, y generar, en coordinación entre el Ministerio de Agricultura y Desarrollo Rural y la Unidad de Planificación Rural Agropecuaria, un informe anual de seguimiento y evaluación de este Plan de Acción. </t>
  </si>
  <si>
    <t>12 meses el primer año y luego 2 meses cada año</t>
  </si>
  <si>
    <t>9.1.6. Elaborar y ejecutar un plan de comunicación y socialización del Plan de Ordenamiento Productivo para la cadena del cacao y su agroindustria, en el ámbito nacional y regional, principalmente dirigido a los actores líderes en la gestión e implementación del Plan, y a los departamentos y municipios con alta importancia para esta cadena.</t>
  </si>
  <si>
    <t>2 meses cada 4 años</t>
  </si>
  <si>
    <t>Año 1 al 17</t>
  </si>
  <si>
    <t>9.2. Mejora de la gestión y evaluación de los programas de apoyo e inversión.</t>
  </si>
  <si>
    <t>9.2.1. Definir e implementar acciones para fortalecer el Consejo Nacional, así como para el fortalecimiento, constitución y formalización de los Comités Regionales, de la cadena del cacao y su agroindustria, mediante un proceso concertado y participativo entre sus miembros.</t>
  </si>
  <si>
    <t>9.2.2. Sensibilizar a las organizaciones gubernamentales, no gubernamentales y al sector privado, acerca de la importancia de la coordinación de programas y la inversión estratégica, para maximizar los beneficios y lograr el impacto esperado.</t>
  </si>
  <si>
    <t>1 mes cada año los primeros 3 años y luego cada 2 años</t>
  </si>
  <si>
    <t>Año 1 al 19</t>
  </si>
  <si>
    <t xml:space="preserve">9.2.3. Definir e implementar un mecanismo de coordinación y consolidación de los programas y proyectos de apoyo e inversión regional, nacional y de cooperación internacional, dirigidos a la cadena, con el fin de articular las iniciativas e intervenciones de cooperación, con las estrategias y metas nacionales. </t>
  </si>
  <si>
    <t>9.2.4. Involucrar activamente a los actores públicos, privados y de cooperación internacional en la planificación, ejecución y evaluación de los programas de apoyo e inversión dirigidos a la cadena, para orientar de manera efectiva los recursos e intervenciones regionales, de acuerdo con las directrices de la organización de Cadena a través del Consejo Nacional Cacaotero y los comités regionales cacaoteros, y en consonancia con el acuerdo de competitividad de la cadena de cacao chocolate y este Plan de Ordenamiento Productivo, entre otros instrumentos.</t>
  </si>
  <si>
    <t>Dependiente 9.2.3</t>
  </si>
  <si>
    <t>3 meses cada año</t>
  </si>
  <si>
    <t>9.2.5. Realizar un análisis para identificar posibles sinergias entre los diferentes programas y proyectos de apoyo e inversión, de manera que se puedan aprovechar oportunidades de colaboración y optimización de recursos, teniendo en cuenta la información generada a partir del sistema de información de la iniciativa 9.3.</t>
  </si>
  <si>
    <t xml:space="preserve">9.2.6. Evaluar los programas de apoyo e inversión en la cadena de cacao y su agroindustria, con el propósito de determinar su impacto en términos de desarrollo social, desempeño ambiental y mejora de la competitividad. </t>
  </si>
  <si>
    <t>9.3. Mejora de la gestión integral y coordinada de la información en la cadena</t>
  </si>
  <si>
    <t>9.3.1.  Identificar el estado del arte y los requerimientos de información de la cadena de cacao y su agroindustria, centrados en el monitoreo y análisis de la competitividad, la eficiencia, el desempeño productivo y la implementación de la política sectorial, determinando las fuentes y variables de información en sistemas existentes, entre otros criterios.</t>
  </si>
  <si>
    <t>Única Vez</t>
  </si>
  <si>
    <t>Mes 12 del año 1</t>
  </si>
  <si>
    <t>9.3.2. Elaborar un estudio técnico, financiero, jurídico y operativo, que incluya las fuentes de financiamiento, para la creación y operación del sistema integrado de información, definiendo el modelo de gestión, arquitectura y servicios tecnológicos de información, teniendo en cuenta los requerimientos de información y la interoperabilidad con otros sistemas.</t>
  </si>
  <si>
    <t>Dependiente 9.3.1.</t>
  </si>
  <si>
    <t>Mes 6 del año 2</t>
  </si>
  <si>
    <t xml:space="preserve">Año 2 </t>
  </si>
  <si>
    <t>9.3.3. Establecer acuerdos entre los actores generadores de información para la cadena de cacao y su agroindustria, en articulación con el Plan Estadístico Sectorial Agropecuario - (PES) Agropecuario  2022-2026 y con el Sistema Nacional Unificado de Información Rural y Agropecuaria (SNUIRA), entre otros, asegurando la interoperabilidad con los sistemas existentes, el flujo y calidad de la información, así como las medidas para el acceso a la información por parte de los actores (repositorio público de información).</t>
  </si>
  <si>
    <t>9.3.4. Crear y poner en marcha el sistema integrado de información para la cadena de cacao y su agroindustria, abarcando la recolección, procesamiento, análisis, monitoreo, actualización, publicación, y difusión de información y acceso, incluyendo datos de producción con costos diferenciados por región y sistemas de producción, estadísticas de áreas de cultivo y producción, información para la trazabilidad a lo largo de la cadena, identificación de clústeres, seguimiento a la formación de precios, procesos de transformación, estrategias de comercialización, análisis de mercados, comportamiento de primas según calidad, registro de programas de apoyo e inversión de los actores públicos, privados y de cooperación, evaluación de riesgos agroclimáticos, desempeño ambiental, modelos regionales de estimación y captura de GEI, monitoreo de cultivos en el marco de los compromisos cero deforestación, entre otros.</t>
  </si>
  <si>
    <t xml:space="preserve">Dependiente 9.3.1. y 9.3.2. </t>
  </si>
  <si>
    <t>Mes 7 del año 2</t>
  </si>
  <si>
    <t xml:space="preserve">9.3.5. Generar estudios especializados prioritarios para la cadena de cacao y su agroindustria, tales como  la caracterización de la producción a nivel regional partiendo de los avances del Censo Cacaotero y otras fuentes de información de caracterización existente en diferentes regiones del país,  incluyendo sistemas, productores, transformadores, comercializadores, empresas, organizaciones, esquemas asociativos y de integración, infraestructura, nivel tecnológico, capacidades empresariales, oferta de productos, nivel de desempeño, modelos de negocio exitosos, condiciones de calidad de vida y formación básica y técnica de los productores, y el análisis de estructura e inteligencia de mercados nacionales e internacionales, incluyendo entre otros, productos diferenciados, consumidores, tendencias, preferencias y segmentos de mercado. </t>
  </si>
  <si>
    <t xml:space="preserve">8 meses cada 10 años </t>
  </si>
  <si>
    <t>9.3.6. Impulsar la formulación y concertación del plan de tecnología de información para la cadena estableciendo una visión estratégica, tendencias, y dinámicas, en materia de Tecnologías de la Información y Comunicación, realizando su actualización periódica, y promoviendo el fortalecimiento de las entidades que generan la información requerida por la cadena.</t>
  </si>
  <si>
    <t>Dependiente 9.3.2.</t>
  </si>
  <si>
    <t xml:space="preserve">6 meses cada 4 años </t>
  </si>
  <si>
    <t>Mes 6 del año 18</t>
  </si>
  <si>
    <t>9.3.7. Socializar y difundir la oferta institucional relacionada con el uso y desarrollo de soluciones basadas en tecnología de información, al tiempo que se promueve la generación de alianzas público-privadas para acercar a los actores de la cadena y a las empresas prestadoras de servicios de tecnología e información, en respuesta a las demandas del sector en esta materia.</t>
  </si>
  <si>
    <t xml:space="preserve">4 meses cada año </t>
  </si>
  <si>
    <t>Mes 4 del año 12</t>
  </si>
  <si>
    <t>9.4. Fortalecimiento y creación de instrumentos de fomento y financiamiento para la cadena</t>
  </si>
  <si>
    <t xml:space="preserve">9.4.1. Revisar, diseñar y/o mejorar los instrumentos formales de financiamiento, para promover  el crecimiento, la cobertura y el acceso al crédito de fomento, tanto en modalidades individuales como asociativas, y para implementar garantías alternativas al crédito, como garantías mobiliarias, cesión de derechos, entre otros. </t>
  </si>
  <si>
    <t>4 meses cada 2 años</t>
  </si>
  <si>
    <t xml:space="preserve">9.4.2. Realizar las gestiones correspondientes en el marco de la Comisión Nacional de Crédito Agropecuario - CNCA, para dar continuidad en la asignación de recursos significativos, dirigidos a las líneas especiales de crédito e incentivos, que permitan mejorar el desempeño productivo, apalancar la inversión en activos y mitigar riesgos inherentes a la actividad productiva. </t>
  </si>
  <si>
    <t xml:space="preserve">9.4.3.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actores de la cadena, reducir riesgos y atraer inversionistas. </t>
  </si>
  <si>
    <t>9.4.4. Realizar la divulgación y promoción de los instrumentos financieros disponibles para el sector agropecuario (LEC, ICR y otros) que contribuyen a mejorar la competitividad y sostenibilidad de la cadena, entre los diferentes intermediarios financieros, con el propósito de fomentar su utilización y escalamiento por parte de los productores y transformadores de la cadena.</t>
  </si>
  <si>
    <t>1 mes cada año</t>
  </si>
  <si>
    <t>9.4.5. Promover acciones dirigidas a fortalecer la gestión y las inversiones del Fondo Nacional del Cacao, de conformidad con la normativa vigente, y con la colaboración de los actores involucrados, así como para el fortalecimiento del Fondo de Estabilización de Precios, con el fin de maximizar los beneficios en la asignación de recursos y contribuir de manera efectiva al crecimiento sostenible de la productividad y competitividad de la cadena del cacao y su agroindustria.</t>
  </si>
  <si>
    <t xml:space="preserve">9.4.6. Adaptar y/o mejorar los instrumentos para la gestión de riesgos climáticos, biológicos y de mercados, fomentando el uso de seguros agrícolas y cobertura de tasa de cambio, entre otros, en articulación con la Ley de seguridad jurídica y financiera del seguro agropecuario (Ley 2178 de 2021). </t>
  </si>
  <si>
    <t>9.4.7. Actualizar y fomentar programas y productos financieros que permitan la inclusión financiera de los actores de la cadena, mejorando el acceso y cobertura al crédito de fomento, en articulación con la Ley de fortalecimiento al financiamiento de los pequeños y medianos productores agropecuarios (Ley 2186 del 2022).</t>
  </si>
  <si>
    <t>9.4.8.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microcrédito, fondos concursables, y servicios de la banca comercial, entre otros.</t>
  </si>
  <si>
    <t>4 meses cada año durante 10 años y luego cada 3 años</t>
  </si>
  <si>
    <t>9.4.9. Revisar, diseñar y fortalecer instrumentos de política y mecanismos alternativos que fomenten la formalización progresiva a lo largo de la cadena.</t>
  </si>
  <si>
    <r>
      <rPr>
        <b/>
        <sz val="22"/>
        <color theme="1"/>
        <rFont val="Arial Black"/>
        <family val="2"/>
      </rPr>
      <t xml:space="preserve">Anexo 1. </t>
    </r>
    <r>
      <rPr>
        <sz val="22"/>
        <color theme="1"/>
        <rFont val="Arial"/>
        <family val="2"/>
      </rPr>
      <t>Portafolio de programas del PA Cadena del cacao y su agroindustria</t>
    </r>
  </si>
  <si>
    <t>EJE ESTRUCTURAL (EE)</t>
  </si>
  <si>
    <t>OBJETIVO ESTRATÉGICO (OE)</t>
  </si>
  <si>
    <t>PRINCIPALES RESULTADOS ESPERADOS PARA LOS PRÓXIMOS 20 AÑOS</t>
  </si>
  <si>
    <t>ACTORES ALIADOS</t>
  </si>
  <si>
    <t>PRODUCTOS</t>
  </si>
  <si>
    <t>ACTIVIDADES</t>
  </si>
  <si>
    <t>OE1. Mejorar el desempeño productivo del cultivo y de la industria de la cadena</t>
  </si>
  <si>
    <t xml:space="preserve">El desarrollo productivo de la cadena está respaldado por cultivos adecuadamente manejados conforme a las características regionales de las zonas productoras. 
Hoy la cadena cuenta con alrededor de 378 mil hectáreas sembradas de las cuales tan solo el 10 % son cultivos envejecidos, resultado de la articulación institucional que ha permitido contar de forma permanente con un programa de renovación y nuevas siembras de plantaciones con recursos económicos suficientes para el financiamiento y la asistencia técnica con la cual se ha podido realizar la renovación y siembra tecnificada.
Los sistemas agroforestales son los que predominan y determinan el modelo de producción sostenible ambiental y socio económica de la cadena.
Con tasa de crecimiento de 3 % anual desde 2022, la cadena reporta una producción promedio de cacao de 830 kg/ha, es decir casi el doble del año de referencia. 
El fortalecimiento de los productores a través de la asistencia técnica y extensión rural ha sido crucial para la cadena, generando conciencia y empoderamiento en la implementación de Buenas Prácticas Agrícolas. </t>
  </si>
  <si>
    <t>Minagricultura, ICA y ADR (Actores líderes); Agrosavia, ANDI, ANT, ART, Cámaras de comercio, Comisión nacional y Comisiones regionales de competitividad, Consejo Nacional y Comités Regionales Cacaoteros, Cooperación internacional, Entidades territoriales, EPSEA, Fedecacao, Instituciones de educación superior, Organizaciones gremiales, UPRA; Productores pequeños, medianos, grandes, y del sistema de ACFC y Organizaciones de productores.</t>
  </si>
  <si>
    <t>Documentos técnicos de clasificación y priorización de productores de cacao 
Servicio de extensión agropecuaria para los productores y organizaciones de productores de cacao
Servicio de renovación y rehabilitación de áreas improductivas, y de siembra de áreas nuevas 
Servicio de apoyo para la implementación de medidas de manejo integrado de plagas y enfermedades
Servicio de apoyo técnico y financiero para la transferencia de conocimiento y tecnología, a los productores y organizaciones de productores de cacao
Servicio de apoyo financiero para el fomento y fortalecimiento de empresas de bienes y servicios para el cultivo de cacao</t>
  </si>
  <si>
    <t>Se ha generado un impacto positivo en el cultivo y  en las actividades de beneficio del grano, brindándole a los productores, la capacidad de caracterizar la producción y diferenciarla para ofrecerla a la industria.
Atrás quedan las practicas inadecuadas de fermentación, secado, almacenamiento y transporte que afectaban la calidad del grano y por ende sus ingresos; en la actualidad las regiones productoras están dotadas de infraestructura para el beneficio individual y colectivo y para otros procesos logísticos como empaque y almacenamiento.
Después del café, el cacao se constituye en el producto con mayor cantidad de distinciones y reconocimientos internacionales, no solo por la calidad y características organolépticas del grano, sino por las características de producción.</t>
  </si>
  <si>
    <t>Minagricultura y ADR (Actores líderes); Agrosavia, ART, Centros o institutos de investigación, Consejo Nacional Cacaotero, Cooperación internacional, Fedecacao, Grandes transformadores, Finagro, SENA; Productores pequeños, medianos y del sistema de ACFC.</t>
  </si>
  <si>
    <t>Servicio de extensión agropecuaria para los productores y organizaciones de productores de cacao
Servicio de apoyo financiero para la mejora o construcción de infraestructura de beneficio del cacao
Documento técnico que contenga el mapa sensorial nacional del cacao</t>
  </si>
  <si>
    <t>La industria del cacao se ha fortalecido aún más, las debilidades que afectaban su desempeño en cuanto a la informalidad empresarial y registro INVIMA de gran parte de las pequeñas y medianas industrias, el rezago tecnológico y la baja capacidad de control de la calidad han sido superadas.
Hoy la cadena cuenta con el respaldo de una industria que lidera el crecimiento competitivo y que cumple la normativa vigente para participar en el mercado nacional e internacional y responder las demandas del consumidor
El país cuenta con industrias concentradas y encadenadas con las asociaciones y productores, lo que ha permitido contar con un mayor número de medianas industrias con desarrollo empresarial, reduciendo el número de micro y pequeños transformadores, y ofreciendo al mercado un portafolio importante de productos diversificados.</t>
  </si>
  <si>
    <t>Minagricultura, Mincomercio, Minsalud, INVIMA y ADR (Actores líderes); ANDI, Cámaras de comercio, Consejo Nacional Cacaotero, Cooperación internacional, Colombia productiva, Comisión nacional y Comisiones regionales de competitividad e innovación, Entidades territoriales, Entidades territoriales de salud, Grandes transformadores, SENA; MiPymes y grandes transformadores,  productores pequeños, medianos y grandes productores, y Organizaciones de productores.</t>
  </si>
  <si>
    <t>Documentos técnicos de clasificación y priorización de empresas transformadoras de cacao, a nivel regional
Servicio de apoyo a los transformadores de cacao, para agregación de valor y acceso a mercados
Servicios de asistencia técnica, comercial y financiera para la generación de alianzas estratégicas
Servicio de apoyo para el fomento y fortalecimiento de empresas de bienes y servicios en la transformación del cacao
Servicio de seguimiento y evaluación del desempeño productivo de las empresas transformadoras</t>
  </si>
  <si>
    <t>OE2. Fortalecer la comercialización de los productos de la cadena</t>
  </si>
  <si>
    <t>La cadena del cacao y su agroindustria logró solventar grandes desafíos, como su posicionamiento en el mercado internacional por sus atributos de fino de sabor y aroma. 
La comercialización internacional mejoró su desempeño, siendo de vital importancia para el desarrollo competitivo y sostenible de la cadena, como resultado del trabajo mancomunado de entidades públicas y privadas que fortalecieron las capacidades de comercialización de los actores de la cadena y facilitan los trámites de exportación. 
El grano de cacao, derivados y confitería están posicionados en el mercado nacional e internacional bajo la marca “Colombia” resaltando sus características de fino de sabor y aroma bajo un sistema de trazabilidad que asegura la inocuidad en toda la cadena cumpliendo con los estándares internacionales. Las características del grano de cacao colombiano, los derivados y la confitería se han diferenciado y son reconocidas y apetecidas en los mercados especializados por su origen, propiedades organolépticas y alta calidad. 
El valor de las exportaciones de cacao en grano incrementó a 20.049 t, de derivados 100.247 t y bienes finales incrementó a 80.197 t.</t>
  </si>
  <si>
    <t>Minagricultura, Mincomercio y Procolombia (Actores líderes); Agrosavia, ANDI, Bancóldex, Colombia productiva, Consejo Nacional Cacaotero, Cooperación internacional, Empresas certificadoras, Fedecacao, ICCO; Productores pequeños, medianos, grandes, y del sistema de ACFC, Organizaciones de productores, MiPymes y Grandes transformadores, Empresas exportadoras, Comercializadores y Consumidores internacionales.</t>
  </si>
  <si>
    <t>Documentos técnicos sobre ventanas de oportunidad en los mercados internacionales de cacao y sus derivados
Servicio de apoyo a los productores, organizaciones de productores, empresas transformadoras, exportadoras actuales y potenciales, para la exportación del cacao y sus derivados 
Documento que contenga el portafolio de productos de cacao y sus derivados para el mercado internacional
Servicio de promoción y difusión para fomentar el consumo externo del cacao y sus derivados
Servicio de gestión y generación de espacios para mejorar la admisibilidad sanitaria y comercial del cacao y sus derivados
Servicio de apoyo a la implementación de mecanismos e instrumentos para la comercialización y mitigación de riesgos inherentes a la actividad productiva</t>
  </si>
  <si>
    <t>La marca “Colombia” es igualmente apreciada por los consumidores internos que aprendieron a reconocer sus atributos de fino de sabor y aroma, demandando productos de mayor calidad, innovadores, funcionales con mayor valor agregado. Este creciente interés de los consumidores por el cacao y sus derivados, junto con una oferta diversificada, condujo a un incremento del consumo per cápita que alcanzó un valor de 1,5 kg/persona/año.
La organización de la cadena fortaleció a su vez la estructura de comercialización interna, reduciendo la intermediación, facilitando la determinación de la calidad al momento de la compra y fijando precios acordes con ella, esta situación repercutió en la obtención de un grano de mejor calidad.</t>
  </si>
  <si>
    <t xml:space="preserve">Minagricultura, ADR y SENA (Actores líderes); ANDI, Cámaras de comercio, Colombia Productiva, Consejo Nacional Cacaotero, Comisión nacional de competitividad e innovación, EPSEA, Fedecacao, Mincomercio, UAEOS; Productores pequeños, medianos, grandes, y del sistema de ACFC, Organizaciones de productores, MiPymes y grandes transformadores, Empresas exportadoras, y Comercializadores.  </t>
  </si>
  <si>
    <t>Documentos técnicos sobre ventanas de oportunidad en los mercados nacionales de cacao y sus derivados
Servicio de promoción y divulgación para fomentar el consumo interno de cacao y sus derivados
Servicio de educación informal a los consumidores sobre los atributos y características diferenciales, del cacao y sus derivados
Servicios de apoyo técnico y financiero para la generación de alianzas estratégicas
Servicio de promoción de las estrategias de incentivos para el pago por calidad diferenciada del cacao y sus derivados</t>
  </si>
  <si>
    <t>2.3. Fortalecimiento de mecanismos y canales de comercialización nacionales</t>
  </si>
  <si>
    <t>La organización de la cadena fortaleció a su vez la estructura de comercialización interna, reduciendo la intermediación, facilitando la determinación de la calidad al momento de la compra y fijando precios acordes con ella, esta situación repercutió en la obtención de un grano de mejor calidad.
Gracias a la gestión articulada del Gobierno, el país logró el desarrollo de conexión física y digital de la mayor parte de las zonas productoras facilitando los procesos logísticos y la comercialización lo que repercutió en reducción de los costos. La industria por su parte se provee en mayor proporción directamente de las asociaciones, concentrando el mercado en un 95 %.</t>
  </si>
  <si>
    <t xml:space="preserve">Minagricultura, Mincomercio y ADR (Actores líderes); ANDI, BMC, Cámaras de comercio, Colombia productiva, Comisión nacional de competitividad e innovación, Fedecacao; Productores pequeños, medianos, grandes, y del sistema de ACFC, Organizaciones de productores, MiPymes y Grandes transformadores, Comercializadores y Consumidores nacionales. </t>
  </si>
  <si>
    <t>Documento que contenga el portafolio de productos de cacao y sus derivados para el mercado nacional
Servicio de apoyo para la comercialización nacional del cacao y sus derivados
Servicio de asistencia técnica en alianzas para la comercialización de cacao y sus derivados
Servicio de apoyo para la implementación de mecanismos e instrumentos de mitigación de riesgos inherentes a la actividad productiva</t>
  </si>
  <si>
    <t xml:space="preserve">La producción de cacao se ha situado en áreas dentro de la frontera agrícola gracias al esfuerzo de entidades del orden nacional, territorial y municipal, junto con el apoyo de agentes privados, para lo cual se consideraron las condiciones biofísicas, socio ecosistémicas y socioeconómicas favorables, con criterios que facilitaron la conformación de clústeres, contribuyendo así a un uso más eficiente de la tierra, a la reducción de costos de producción y al incremento de la productividad; el 90% del área sembrada en el país se ubica dentro de la frontera agrícola,  incrementándose en 26 p.p. en relación con las cifras de hace 20 años 
Las UPA en áreas excluidas se han reducido, gracias a la cooperación de los productores y al apoyo que han recibido de las autoridades ambientales y territoriales. </t>
  </si>
  <si>
    <t xml:space="preserve">Minagricultura, Entidades territoriales, UPRA, y Autoridades ambientales (Actores líderes); ADR, Agrosavia, ART, Centros o institutos de investigación, Comisiones Regionales de Competitividad e Innovación, Confecámaras, Consejo Nacional y Comités regionales cacaoteros, Cooperación internacional, Empresas de bienes y/o servicios, Fedecacao, Instituciones de educación superior, Organizaciones gremiales; Productores pequeños, medianos, grandes, y del sistema de ACFC, Organizaciones de productores, MiPymes y grandes transformadores, Comercializadores y Consumidores nacionales e internacionales. </t>
  </si>
  <si>
    <t>Documentos técnicos de la identificación y priorización de los núcleos y/o clústeres productivos de cacao y sus derivados, y bienes y servicios asociados
Servicio de apoyo para la implementación de los Planes Maestros de Reconversión Productiva en las regiones productoras
Servicio de apoyo en la formalización de acuerdos de conservación o de manejo y gestión de la actividad productiva, en áreas fuera de la frontera agrícola
Servicio de acompañamiento a la implementación de estrategias de participación en las instancias de ordenamiento y planificación territorial
Servicio de divulgación y socialización de la frontera agrícola nacional</t>
  </si>
  <si>
    <t xml:space="preserve">Como resultado de la implementación del Plan Nacional de Formalización Masiva de la Propiedad Rural en la cadena, se ha reducido la informalidad de la tenencia de la tierra en un 16 %, el índice de presunción de informalidad se ha ubicado alrededor del 34 %, especialmente en predios dentro de la frontera agrícola, favoreciendo el acceso a líneas de crédito, la consecución de apoyos y sobre todo, la seguridad jurídica de los predios, que consecuentemente promovió un uso más sostenible de los recursos y confianza en los productores para hacer más inversión en sus cultivos. </t>
  </si>
  <si>
    <t>Minagricultura y ANT (Actores líderes); ADR, Consejo Nacional y Comités regionales cacaoteros, Entidades territoriales, Fedecacao, IGAC, Organizaciones gremiales, UPRA; Jóvenes y Mujeres rurales, Productores pequeños, medianos, y del sistema de ACFC.</t>
  </si>
  <si>
    <t>Servicio de apoyo para la regularización de la propiedad y seguridad jurídica en la tenencia de la tierra
Servicio de promoción y divulgación sobre formas complementarias de acceso a tierras
Servicio de divulgación de la información relacionada con costos de arriendo y precio de la tierra</t>
  </si>
  <si>
    <t>La ACFC es bandera de la cadena del cacao y su agroindustria, la cual ha logrado integrarse con esquemas asociativos eficientes que promueven la formalización laboral, favorece el acceso al financiamiento y la obtención de apoyos públicos y privados, que en conjunto han mejorado los procesos productivos del cultivo y el beneficio, instalación de nueva infraestructura, y la comercialización, entre otros; y en consecuencia la obtención y oferta de un grano diferenciado de calidad. Hoy por hoy los pequeños y medianos productores y sus asociaciones cuentan con mayor asistencia técnica, mayores ingresos para hacer reinversión y un mejor bienestar, pues el cacao ha dejado de ser un cultivo de subsistencia para la ACFC.</t>
  </si>
  <si>
    <t>Minagricultura, Mincomercio, MinTIC y ADR (Actores líderes); ART, BMC, Cámaras  de Comercio, Consejo Nacional y comités regionales cacaoteros, Colombia productiva,  Fedecacao, Entidades territoriales, EPSEA, Finagro, Mintrabajo, Procolombia, SENA; Productores pequeños, medianos, y del sistema de ACFC, Organizaciones de productores, y Comercializadores.</t>
  </si>
  <si>
    <t>Servicio de apoyo para el fortalecimiento de la Agricultura Campesina, Familiar y Comunitaria
Servicio de apoyo a la comercialización del cacao y sus derivados
Servicio de asistencia técnica para la implementación de proyectos productivos y de autosostenimiento</t>
  </si>
  <si>
    <t>4.1.2. Fomentar la participación activa de los pequeños y medianos productores de cacao de ACFC, en diversos esquemas de comercialización, que incluyen circuitos cortos como compras públicas, ventas directas en finca, comercio electrónico, mercados campesinos, entre otros, así mismo en encadenamientos productivos, alianzas estratégicas y otros mecanismos de participación colectiva, como sellos diferenciales, en articulación con la Ley 2046 de 2020 y el Plan Nacional para la Promoción de la Comercialización de la Producción de la Economía Campesina, Familiar y Comunitaria, con el propósito de contribuir a la mejora del entorno de la comercialización rural.</t>
  </si>
  <si>
    <t>Los pequeños y medianos productores de la ACFC, sus jóvenes y mujeres han desarrollado competencias que les ha permitido una mayor inclusión, y participación en la cadena, coadyuvando a la disminución de brechas en educación, de género y laborales.
Las mujeres cacaoteras son conscientes de su rol en el desarrollo rural y socialmente se han superado los estereotipos de género y los roles tradicional y culturalmente ocupados por ellas. La mujer ha consolidado su inclusión en la cadena, ganando reconocimiento y retribución económica aumentando los ingresos de la familia.  
Los jóvenes por su parte adquirieron diversas competencias con la formación y capacitación motivándolos hacia el emprendimiento, el liderazgo y la apropiación por el cacao. Tienen mayor participación en los procesos asociativos encaminando a las organizaciones hacia avances tecnológicos, han accedido a la propiedad de la tierra. Con el apoyo de sus antecesores han sabido capitalizar el conocimiento, adaptarlo y aplicarlo en el cultivo del cacao, contribuyendo de esta manera con la integración generacional.</t>
  </si>
  <si>
    <t>Minagricultura y ADR (Actores líderes); Cámaras de comercio, Consejo Nacional y comités regionales cacaoteros, Entidades territoriales, EPSEA, Fedecacao, Finagro, Mintrabajo, Organizaciones gremiales,  SENA; Jóvenes y Mujeres rurales.</t>
  </si>
  <si>
    <t>Servicio de apoyo para el registro de la mujeres rurales vinculadas a la cadena en el SIMUR
Servicio de apoyo a los jóvenes rurales en el proceso de vinculación y participación activa en la Red Nacional de Jóvenes Rurales
Servicio de socialización y divulgación de la oferta institucional disponible para las mujeres rurales y jóvenes rurales vinculados a la cadena
Documentos técnicos sobre las estrategias e iniciativas que incentiven a los jóvenes rurales a permanecer en los territorios</t>
  </si>
  <si>
    <t xml:space="preserve">En la asociatividad, los logros en el fortalecimiento y promoción de esquemas organizativos que integran la población en ACFC, pequeños y medianos agricultores de cacao, comercializadores y prestadores de servicios a lo largo de la cadena han contribuido a la inclusión de la mujer y los jóvenes, y favorecido el desarrollo de las actividades productivas. Gracias a esto, hoy se cuenta con al menos el 66 % de sus unidades de producción agrícola bajo estos mecanismos de organización económica y productiva, y a nivel nacional, con al menos 436 organizaciones asociativas, que participan en la planeación e implementación de acciones para la competitividad. </t>
  </si>
  <si>
    <t>Minagricultura, ADR y UAEOS (Entidades líderes); ART, Cámaras de comercio,  Consejo Nacional y Comités regionales cacaoteros, Confecámaras, Entidades territoriales, EPSEA, Fedecacao, Innpulsa, Mintrabajo, SENA, Organizaciones gremiales, Productores pequeños, medianos, del sistema de ACFC, Organizaciones de productores, MiPymes y Grandes transformadores, y Comercializadores.</t>
  </si>
  <si>
    <t>Servicio de divulgación de la oferta institucional sobre la asociatividad rural productiva y otros modelos asociativos de base social
Servicio de apoyo para el fomento, formalización, fortalecimiento y crecimiento de la asociatividad rural productiva y otros modelos asociativos de base social
Servicio de educación informal y asesoría sobre asociatividad, integración, alianzas y aspectos organizacionales y empresariales</t>
  </si>
  <si>
    <t xml:space="preserve">Los pequeños y medianos productores de la ACFC, sus jóvenes y mujeres han desarrollado competencias que les ha permitido una mayor inclusión, y participación en la cadena, coadyuvando a la disminución de brechas en educación, de género y laborales. Gracias a esto, el analfabetismo en la cadena se ha reducido registrándose tan solo un 3 % de analfabetismo en los productores y cerca del 40 % cuentan con educación media. 
La gestión y articulación interinstitucional ha avanzado en el desarrollado estrategias de género, poblacional y comunitario motivando la inserción de los productores en los procesos de educación y capacitación. A nivel de educación superior, los registros indican que cerca del 9.8 % de los productores son profesionales o tecnólogos. </t>
  </si>
  <si>
    <t xml:space="preserve">Minagricultura, Mineducación, MinTIC y SENA (Actores líderes); ADR, Entidades territoriales, Fedecacao, Instituciones de educación básica, Instituciones de educación superior, Organizaciones gremiales, Jóvenes y Mujeres rurales, Productores pequeños, medianos, del sistema de ACFC, y Organizaciones de productores. </t>
  </si>
  <si>
    <t>Servicio de alianzas interinstitucionales para fomentar el acceso a programas de educación básica primaria, secundaria y superior
Servicio de divulgación y socialización de los programas de educación formal y no formal
Servicio de apoyo para fomentar y mejorar el acceso y uso de las TIC en zonas rurales</t>
  </si>
  <si>
    <t>5.1. Gestión para el acceso a bienes y servicios públicos no sectoriales con incidencia en el desarrollo social y productivo de la cadena</t>
  </si>
  <si>
    <t>La cadena del cacao y su agroindustria ha logrado avances que han mejorado la calidad de vida de sus productores generando espacios de inclusión de la mujer, la juventud y las comunidades de las regiones productoras. 
La implementación del Acuerdo Final para la Terminación del Conflicto y la Construcción de una Paz Estable y Duradera facilitó la permanencia de los jóvenes y las familias en los territorios y el arraigo por la cacaocultura</t>
  </si>
  <si>
    <t xml:space="preserve">Minagricultura (Actor líder) ADR, Autoridades ambientales, Entidades territoriales, EPSEA, Fedecacao, INVIAS, Minambiente, Mintrabajo, Mincomercio, Minenergia, Minsalud, MinTIC, Mintransporte, Organizaciones gremiales; Jóvenes y Mujeres rurales, Productores pequeños, medianos, del sistema de ACFC, Organizaciones de productores. </t>
  </si>
  <si>
    <t>Servicio de divulgación y socialización de la oferta institucional relacionada con los servicios de salud en las regiones cacaoteras
Servicio de divulgación y socialización de la oferta institucional relacionada con el derecho a la alimentación
Servicio de divulgación y socialización de la oferta institucional en aspectos de bienestar social (vivienda, agua potable, saneamiento básico, electrificación rural, y conectividad) en las regiones cacaoteras
Documentos técnicos sobre la identificación y priorización de zonas estratégicas para el mejoramiento de la infraestructura de conectividad vial y cobertura de servicios públicos en las regiones cacaoteras</t>
  </si>
  <si>
    <t xml:space="preserve">Con la formación y capacitación del recurso humano, se dieron cambios en la manera de concebir la actividad cacaotera para el agricultor, desde una visión empresarial lo que ha contribuido en una reducción fuerte de la informalidad empresarial y laboral con al menos el 30 % de la población de la cadena en el régimen contributivo y cerca del 22 % de los ocupados en el fondo de pensiones y riesgos laborales; Estas cifras muestran una disminución significativa en los niveles de pobreza de la población relacionada con el cacao, y hoy el Índice de privaciones para la cadena se ubica en 17 %. 
La ACFC es bandera de la cadena del cacao y su agroindustria, la cual ha logrado integrarse con esquemas asociativos eficientes que promueven la formalización laboral, favorece el acceso al financiamiento y la obtención de apoyos públicos y privados, que en conjunto han mejorado los procesos productivos del cultivo y el beneficio, instalación de nueva infraestructura, y la comercialización, entre otros; y en consecuencia la obtención y oferta de un grano diferenciado de calidad. </t>
  </si>
  <si>
    <t>Minagricultura (Actor líder); Bancóldex, Cámaras de comercio; Colombia Productiva, Innpulsa, Confecámaras, Entidades territoriales, Fedecacao, Finagro, Mintrabajo, Mincomercio. Minsalud, Organizaciones gremiales, SENA, Productores pequeños, medianos, del sistema de ACFC, Organizaciones de productores, MiPymes y Grandes transformadores, y Comercializadores.</t>
  </si>
  <si>
    <t xml:space="preserve">Servicio de asistencia técnica en aspectos empresariales, laborales, financieros, tributarios y normativos a los actores vinculados a la cadena
Servicio de asistencia técnica para el fortalecimiento de la Red de formalización laboral
Servicio de apoyo para fomentar la formalización empresarial y laboral de la cadena </t>
  </si>
  <si>
    <t>EE3. Gestión ambiental</t>
  </si>
  <si>
    <t>La ordenación productiva obedece a la oferta hídrica de las zonas de producción, alcanzando una cobertura de riego del 10 % del total del área potencial irrigable actual, cifra con tendencia al aumento, apoyada en la modernización de la infraestructura de riego acorde a las necesidades regionales.
La presencia de áreas sembradas en zonas con erosión ligera es menor al 40 % del total cultivado y en zonas con pendiente mayor al 75 % y con erosión severa y muy severa, es de 0 %.
En cuanto a los riesgos ambientales se tienen resultados destacables sobre las zonas de deslizamiento, en las cuales se han reducido al menos al 40 % los cultivos de cacao presentes en estas zonas de alta susceptibilidad de deslizamientos. 
El monitoreo de las zonas productoras apoyadas por los sistemas de información y trazabilidad, ha demostrado que los cultivos de cacao no son motores de deforestación por el contrario su dinámica de establecimiento es respuesta a la necesidad del país por reconvertir estas zonas degradadas hacia una forma de uso que impacte positivamente en la contención de la deforestación y degradación de los bosques, en la protección de recursos de gran importancia como el agua y el suelo y de manera particular en la población que habita estas áreas donde las condiciones de producción legitimas, son reducidas.</t>
  </si>
  <si>
    <t>Minagricultura, Autoridad ambiental y ADR (Actores líderes); ADR, Agrosavia, Centros o institutos de investigación, Comités regionales cacaoteros, Cooperación internacional, Entidades financieras, Entidades territoriales, Fedecacao, Finagro, Instituciones de educación superior, Minambiente, Organizaciones gremiales, SENA, UPRA;  Productores pequeños, medianos, y del sistema de ACFC, Organizaciones de productores, y MiPymes transformadoras.</t>
  </si>
  <si>
    <t>Servicio de asistencia técnica relacionado con calidad, uso y planificación del recurso hídrico
Servicio de apoyo financiero para mejorar la capacidad de captación, almacenamiento, aprovechamiento del agua
Servicio de apoyo técnico y financiero para la implementación de prácticas de manejo y conservación del suelo, y de manejo de paisaje y conectividad ecológica 
Servicio de divulgación y promoción de mecanismos financieros y no financieros para promover la gestión, uso y manejo sostenible de los recursos naturales</t>
  </si>
  <si>
    <t xml:space="preserve">Es importante resaltar la articulación del sistema de información con el Sistema de Gestión de Riesgos Agropecuarios (SIGRA) en las zonas productoras; a través del cual, se viene desarrollando el monitoreo y reporte del clima basado en escenarios de variabilidad y cambio climático, así como los reportes de riesgos agroclimáticos; informando de forma oportuna a los productores en la toma de decisión frente al manejo del cultivo y frente a la prevención, mitigación  y disminución de los riesgos de importancia para la cadena como lo son el deslizamiento de tierras, inundaciones e incendios; siendo este último el de mayor monitoreo por parte del SIPRA por su capacidad de afectación en la producción de cacao y por ende a los productores.
Hoy, la cadena del cacao es pionera en la planificación e implementación ambiental de las zonas productoras, con resultados positivos frente a las emisiones de carbono las cuales se ubican por debajo del 0,15 % del total de emisiones de carbono del país, y el aumento del banco de captura de carbono de los cultivos. 
La transferencia de conocimiento y tecnología que facilitan la adopción cada vez más frecuente de Buenas Prácticas de Manufactura y la integración de la bioeconomía y economía circular en sus planes de innovación de productos a partir de subproductos, empaques reciclables, aprovechamiento de desperdicios y mejor tratamiento de residuos; manteniendo de esta forma procesos eficientes y sostenibles dentro de la normatividad vigente. Todos estos resultados, han abierto la puerta a mayor cantidad de oportunidades de negocios verdes y aun variado e innovador portafolio de productos. </t>
  </si>
  <si>
    <t>Minagricultura, Minambiente, Autoridades ambientales, Agrosavia y UPME (Actores líderes); Agrosavia, ANDI, BMC, Cámaras de Comercio, Centros o institutos de investigación, Comités regionales cacaoteros, Cooperación internacional, Empresas certificadoras, Empresas de bienes y/o servicios, Entidades financieras, Entidades territoriales, Fedecacao, Finagro, Grandes productores y transformadores, IDEAM, Instituciones de educación superior, Organizaciones gremiales, SENA; Extensionistas agropecuarios y asistentes técnicos, Técnicos, tecnólogos, profesionales, Productores pequeños, medianos, y del sistema de ACFC, Organizaciones de productores, y MiPymes transformadoras.</t>
  </si>
  <si>
    <t>Servicio de apoyo para la implementación de acciones de mitigación y adaptación al cambio climático
Servicio de apoyo para el desarrollo y escalamiento de modelos productivos de sistemas agroforestales para el cultivo de cacao
Servicio de apoyo para implementar tecnologías orientadas al uso de energías alternativas
Servicio de asistencia técnica sobre los procesos de certificación cero deforestación, certificaciones ambientales, sellos verdes, entre otros
Servicio de apoyo para promover la adopción de modelos de economía circular
Servicio de divulgación y promoción para fomentar el acceso y uso de instrumentos financieros y no financieros dirigidos a la sostenibilidad ambiental</t>
  </si>
  <si>
    <t xml:space="preserve">La Investigación se realiza bajo una agenda priorizada, de estricto cumplimiento y seguimiento, en articulación desde el MADR y el CNC con todos los organismos que realizan desarrollos científicos para la cadena con el liderazgo de una entidad especializada. 
La cadena ha desarrollado investigación aplicada considerando la regionalización, con importantes resultados que responden a las condiciones socioeconómicas de los productores y las características de las zonas. Además, la investigación ha elaborado estrategias y métodos para realizar la transferencia de tecnología, estructurando las bases para un trabajo conjunto.
Así mismo se dispone de recursos técnicos y económicos correspondientes al 66 % del recaudo del FNC, complementados de manera permanente y previsible con recursos de otras entidades públicas y privadas.
Los programas de transferencia de tecnología se han efectuado teniendo en cuenta las necesidades del cacao durante todo su ciclo productivo, incorporando manejos agronómicos y materiales genéticos adecuados a las características de cada región. </t>
  </si>
  <si>
    <t>Minagricultura, Minciencias y Agrosavia (Entidades líderes); Administrador FNC, Centros o Institutos de investigación, Comisión Nacional y Comisiones Regionales de Competitividad e Innovación, Consejo Nacional y Comités regionales cacaoteros, ICA, INVIMA, Instituciones de educación superior, Empresas de bienes y servicios, Entidades territoriales, Fedecacao, MinTIC, Organizaciones gremiales, SENA; Productores pequeños, medianos, grandes, y del sistema de ACFC, Organizaciones de productores, MiPymes y grandes transformadores, y Comercializadores.</t>
  </si>
  <si>
    <t>Servicios para fortalecer la participación ciudadana en Ciencia, Tecnología e Innovación
Documentos técnicos sobre el modelo de I+D+i, y transferencia de tecnologías, específico para la cadena
Servicio de apoyo para la conformación y fortalecimiento de una red nacional de investigación, desarrollo e innovación
Servicio de apoyo financiero para la investigación, desarrollo e innovación tecnológica en la cadena
Servicio de investigación, desarrollo tecnológico e innovación para la cadena
Servicio de seguimiento y monitoreo de I+D+i y del nivel de adopción e impacto de las tecnologías disponibles para la cadena</t>
  </si>
  <si>
    <t>El esfuerzo en coordinación interinstitucional en los niveles nacional y regional ha conllevado a la efectividad en la prestación del servicio de extensión rural y asistencia técnica, ampliando su cobertura llegando a cerca del 80 % de los productores, incrementando la producción, la calidad del grano y las exportaciones. El monto de los recursos invertidos satisface las necesidades del servicio siendo suficientes y permanentes. La prestación del servicio de extensión rural y asistencia técnica en la cadena del cacao y su agroindustria se caracteriza por ser de alta calidad y oportunidad, en coherencia con la investigación.</t>
  </si>
  <si>
    <t xml:space="preserve">Minagricultura y ADR (Entidades líderes); Administrador FNC, Agrosavia, Centros o institutos de investigación, Comisión Nacional y Comisiones Regionales de Competitividad e Innovación,  Entidades territoriales, EPSEA, Extensionistas y asistentes técnicos, Fedecacao, Instituciones de educación superior, Minciencias, MinTIC, Organizaciones gremiales, SENA; Extensionistas agropecuarios y asistentes técnicos, Técnicos, tecnólogos, profesionales,  agrícolas e industriales, Productores pequeños, medianos, grandes y del sistema de ACFC, </t>
  </si>
  <si>
    <t>Servicio de coordinación y articulación en la formulación de instrumentos de planeación en las regiones cacaoteras
Documentos técnicos de caracterización y priorización regional de productores, organizaciones, extensionistas, empresas de servicios y redes colaborativas para la adopción de tecnologías y conocimientos
Documentos técnicos sobre la agenda para el fortalecimiento de capacidades de los productores de cacao
Servicio de Habilitación a las Entidades Prestadoras del Servicio de Extensión Agropecuaria -EPSEA para las regiones paneleras
Servicios de asistencia técnica para la generación de alianzas estratégicas
Servicio de apoyo financiero para la ampliación en la cobertura y calidad del servicio público de extensión agropecuaria
Servicio de seguimiento, monitoreo y evaluación del servicio de extensión y la asistencia técnica, y del nivel de adopción de tecnologías</t>
  </si>
  <si>
    <t>7.3. Mejora del talento humano en Investigación, Desarrollo e Innovación, extensión agropecuaria y asistencia técnica industrial</t>
  </si>
  <si>
    <t>La prestación del servicio de extensión rural y asistencia técnica en la cadena del cacao y su agroindustria se caracteriza por ser de alta calidad y oportunidad, en coherencia con la investigación; con profesionales idóneos que cuentan con habilidades humanas que promueven la inclusión de las mujeres y los jóvenes, y que se capacitan constantemente para brindar al productor: conocimiento, tecnologías actualizadas acorde con los avances tecnológicos y asesoramiento integral en aspectos sociales, ambientales, económicos y técnicos principalmente.</t>
  </si>
  <si>
    <t xml:space="preserve">Minagricultura, Minciencias y Mineducación (Entidades líderes); ADR, Agrosavia, Centros o institutos de investigación, Comisión Nacional y Comisiones Regionales de Competitividad e Innovación, Entidades territoriales, EPSEA, Fedecacao, Grandes transformadores, Instituciones de educación superior, MinTIC, SENA; Investigadores, Técnicos, tecnólogos, profesionales, y Extensionistas agropecuarios y asistentes técnicos. </t>
  </si>
  <si>
    <t>Documentos técnicos sobre la oferta y análisis de brechas de formación en temas específicos requeridos por la cadena
Servicio de apoyo para la generación de acuerdos relacionados con el fortalecimiento de la educación formal en conocimientos generales y especializados por la cadena
Servicio de apoyo para la formación integral de profesionales, técnicos, tecnólogos, extensionistas, asistentes técnicos y pasantes agropecuarios e industriales
Servicio de educación informal para los extensionistas y asistentes técnicos</t>
  </si>
  <si>
    <t>El sistema de IVC para la sanidad, calidad e inocuidad, responde a las necesidades regionales de la cadena, gracias al aumento de capacidad de respuesta de las entidades que la ejercen con infraestructura adecuada, personal idóneo y recursos financieros suficientes para su operación.
El ICA, ha aumentado su presencia en las unidades de producción agrícola fortaleciendo su relacionamiento con el productor con enfoque integral de la sanidad; el INVIMA y las entidades aliadas acompañan a cada vez más transformadores y comercializadores formalizados que han accedido al registro de la entidad y por ende se someten a la normatividad sanitaria vigente de producción de alimentos. De igual forma continua el trabajo conjunto de estas entidades frente el control del contenido de Cadmio lo que ha permitido aumentar la participación del cacao y sus productos en el mercado internacional.</t>
  </si>
  <si>
    <t>Minagricultura, Minsalud, ICA, INVIMA y Entidades territoriales de salud (Actores líderes); ANDI, Consejo Nacional y Comités regionales cacaoteros, Cooperación internacional, Empresas certificadoras, Entidades territoriales, Fedecacao, Organizaciones gremiales, Productores pequeños, medianos, grandes y del sistema de ACFC, Organizaciones de productores, MiPymes y Grandes transformadores, Comercializadores.</t>
  </si>
  <si>
    <t>Documentos técnicos sobre la evaluación y el fortalecimiento de las capacidades de las entidades involucradas en la prevención, inspección, vigilancia y control de la cadena
Servicio de apoyo para el fortalecimiento en la gestión de las autoridades sanitarias
Servicio de Inspección, Vigilancia y Control para la cadena del cacao y su agroindustria
Servicio de prevención, vigilancia y control, sobre los sistemas productivos de cacao, incluyendo la producción y comercialización del material vegetal</t>
  </si>
  <si>
    <t>El Sistema Nacional de Trazabilidad, funciona de manera eficiente; con el apoyo de las diferentes instituciones que lo conforman, permitiendo a productores, transformadores y comercializadores, ofertar bienes de cacao, debidamente identificados, garantizando su procedencia, su calidad e inocuidad, a quienes los consumen; de modo tal que ha sido estandarte fundamental para el cumplimiento de normas internacionales y para el posicionamiento del cacao colombiano, en el mercado mundial.</t>
  </si>
  <si>
    <t>Minagricultura, ICA e INVIMA (Actores líderes); ADR, ANDI, Cámaras de comercio, Centros o institutos de investigación, Colombia productiva, Comisión nacional de competitividad e innovación, Comisiones regionales de competitividad e innovación, Comités regionales cacaoteros, Consejo Nacional Cacaotero, Cooperación internacional, DNP, EPSEA, Empresas certificadoras, Fedecacao, Organizaciones gremiales, Procolombia, SENA; Productores pequeños, medianos, grandes, y del sistema de ACFC, Organizaciones de productores, MiPymes y Grandes transformadores, Comercializadores, y Consumidores nacionales e internacionales.</t>
  </si>
  <si>
    <t xml:space="preserve">Documentos técnicos de diseño del sistema de trazabilidad para la cadena
Servicio de trazabilidad para la cadena del cacao y su agroindustria
Servicio de comunicación y promoción de la trazabilidad de la cadena </t>
  </si>
  <si>
    <t>Se actualiza la norma sanitaria y se incluyen a los chocolates con alto contenido de cacao, como alimento con bajo contenido de azúcar, a partir de la revisión de la Ley 2120 de 2021, ajustando el etiquetado frontal y se revisa el gravamen que los calificaba como alimentos ultra procesados.</t>
  </si>
  <si>
    <t>Minagricultura, Minsalud, ICA e INVIMA (Actores líderes); ANDI, Consejo Nacional Cacaotero, Entidades territoriales, Entidades territoriales de salud, Fedecacao, Organizaciones gremiales; Productores pequeños, medianos, grandes y del sistema de ACFC, Organizaciones de productores, MiPymes y Grandes transformadores.</t>
  </si>
  <si>
    <t>Documentos normativos con la actualización de los requerimientos de sanidad vegetal, calidad, inocuidad y etiquetado para la cadena
Documentos técnicos sobre los estándares de calidad, inocuidad y etiquetado, a lo largo de la cadena
Servicio de asistencia técnica y educación informal para la implementación de las normatividad y/o normas técnicas en sanidad, calidad e inocuidad</t>
  </si>
  <si>
    <t xml:space="preserve">La productividad, sostenibilidad y competitividad de la cadena del cacao y su agroindustria, se sustentan en una institucionalidad integrada por todos sus actores públicos y privados  de forma articulada y coordinada para la gestión eficiente e implementación de las acciones requeridas para alcanzar la visión establecida para el sector cacaotero; de acuerdo con las directrices de la organización de Cadena a través del Consejo Nacional Cacaotero, como líder nacional y regional del cumplimiento de los lineamientos y plan de acción del Plan de Ordenamiento Productivo aprobado por el Ministerio de Agricultura y Desarrollo Rural. 
Esta coordinación y sinergia han permitido que las políticas públicas y los presupuestos de inversiones estén orientados hacia el logro de la competitividad, de tal forma que la inversión pública y privada se haya dirigido a atender los problemas productivos, dotar de infraestructura necesaria para la producción y ejecutar programas estratégicos articulados en el marco de implementación, seguimiento y evaluación del Plan de acción. </t>
  </si>
  <si>
    <t xml:space="preserve">Minagricultura, DNP, Minhacienda, Consejo Nacional Cacaotero, y UPRA (Entidades líderes); Comités regionales cacaoteros, Entidades territoriales, Fedecacao, Organizaciones gremiales, Productores pequeños, medianos, grandes y del sistema de ACFC, Organizaciones de productores, MiPymes y Grandes transformadores, y Comercializadores. </t>
  </si>
  <si>
    <t xml:space="preserve">Documento normativo de la adopción del POP para la cadena del cacao y su agroindustria
Servicio de gestión e implementación el POP para la cadena 
Documento de planeación del cronograma anual para la implementación del POP de la cadena 
Documento de planeación presupuestal para la implementación del POP de la cadena
Servicio de seguimiento y evaluación del POP de la cadena
Servicio de divulgación del POP para la cadena </t>
  </si>
  <si>
    <t>9.2. Mejora de la gestión y evaluación de los programas de apoyo e inversión</t>
  </si>
  <si>
    <t>Para la financiación, la coordinación eficiente entre las instituciones encargadas y estas con los organismos de cooperación internacional ha generado un lenguaje común de planificación enfocado en el interés de apoyar el crecimiento de la cadena de acuerdo con las prioridades impulsadas por él CNC. Esta alineación de actores ha sido posible por el soporte que ofrece el sistema de información que permite el acceso a datos cualitativos y cuantitativos relacionados con las inversiones y apoyos entregados por los actores públicos, privados y de cooperación internacional.  
Por su parte, los cooperantes se han comprometido con el financiamiento de programas de apoyo a la cacaocultura en el mediano y largo plazo, fortaleciendo aún más la inversión estratégica</t>
  </si>
  <si>
    <t>Minagricultura y Consejo Nacional Cacaotero (Actores líderes); Agrosavia, Comisión Nacional y Comisiones Regionales de Competitividad e Innovación, Comités regionales cacaoteros, Cooperación internacional, y Entidades territoriales.</t>
  </si>
  <si>
    <t>Servicio de gestión y fortalecimiento la organización nacional y los comités regionales de la cadena
Servicio de articulación y coordinación institucional para el fortalecimiento de la cadena
Servicio de seguimiento y evaluación de los programas y proyectos de apoyo e inversión en la cadena</t>
  </si>
  <si>
    <t>La creación y puesta en marcha del sistema integral de información sectorial del cacao, ha sido fundamental para la coordinación y articulación de todos los actores públicos, privados y de cooperación internacional, favoreciendo la democratización de la información como el acceso al conocimiento técnico y resultados de las investigaciones, registro de programas, implementación, seguimiento y evaluación de las acciones que se desarrollan en territorio. Este sistema integra los sistemas de información de distintas instituciones, los subsistemas interoperables del Sistema Nacional Unificado de Información Rural y Agropecuaria (SNUIRA), dándole robustez y confiabilidad para la toma de decisiones nacionales y regionales oportunas para una mejor producción, comercialización, disminución de riesgos climáticos y reajuste del seguro agropecuario, estabilización del precio, divulgación de montos de primas de calidad, apoyo a la trazabilidad y a las certificaciones, entre otros.</t>
  </si>
  <si>
    <t>Minagricultura, MinTIC y UPRA (Actores líderes); Centros o institutos de investigación, Comités regionales cacaoteros, Consejo Nacional Cacaotero, Cooperación internacional, DANE, Entidades financieras, Entidades territoriales, Fedecacao, Finagro, Instituciones de educación superior, Organizaciones gremiales, SENA; Empresas de bienes y/o servicios, Extensionistas agropecuarios y asistentes técnicos, Técnicos, tecnólogos, profesionales, Investigadores, Productores pequeños, medianos, grandes, y del sistema ACFC, Organizaciones de productores, MiPymes y grandes transformadores.</t>
  </si>
  <si>
    <t>Documentos técnicos del estado del arte y los requerimientos de información de la cadena
Documentos de planeación sobre la gestión de la información para la cadena
Servicio de información para la cadena del cacao y sus derivados
Documentos técnicos de caracterización regional de la producción de cacao y sus derivados, y el análisis de estructura e inteligencia de mercados nacionales e internacionales
Servicio de promoción y divulgación de la oferta institucional relacionada con el uso y desarrollo de soluciones basadas en tecnología de información</t>
  </si>
  <si>
    <t>Los Fondos Nacionales de la cadena han sido fundamentales para dar solución a los principales problemas de cada región productora y respaldar las estrategias comerciales del sector.
La cadena cuenta con un Fondo Nacional del Cacao fortalecido que ha establecido para el mediano y largo plazo, las actividades y el monto en que va a invertir sus recursos; con aseguramiento de recursos para la investigación y asistencia técnica, con la reactivación del ICR, con un crédito institucional fortalecido en recursos y accesible a todos los agentes de la cadena incluyendo mujeres y jóvenes, con tasas subsidiadas que favorecen la inversión y con el respaldo del Fondo Agropecuario de Garantías, en especial para aquellos créditos gestionados por parte de los distintos esquemas organizativos y alianzas productivas presentes en las regiones cacaoteras que han demostrado el compromiso por aportar a la visión de la cadena. Lo anterior ha permitido que al menos el 40 % de los productores accedan al crédito.
En la asociatividad, los logros en el fortalecimiento y promoción de esquemas organizativos que integran la población en ACFC, pequeños y medianos agricultores de cacao, comercializadores y prestadores de servicios a lo largo de la cadena han contribuido a la inclusión de la mujer y los jóvenes, y favorecido el desarrollo de las actividades productivas gracias a la mayor capacidad de aprovechamiento de oportunidades de acceso a recursos, capacitación, tecnologías, mercados y servicios.</t>
  </si>
  <si>
    <t xml:space="preserve">Minagricultura (Entidad líder); ADR, Administrador del FNC, Bancóldex, BMC, Comisión Nacional de Crédito Agropecuario, Finagro, Entidades financieras, Fasecolda, Fedecacao, Innpulsa Mincomercio, Mintrabajo, SENA, Organizaciones gremiales, UAEOS; Productores pequeños, medianos, grandes, y del sistema ACFC, Organizaciones de productores, MiPymes y grandes transformadores, y Comercializadores. </t>
  </si>
  <si>
    <t>Servicio de evaluación de instrumentos de financiamiento, asociatividad rural productiva, empresarización, comercialización y gestión de riesgos
Servicio de diseño de instrumentos de financiamiento, asociatividad rural productiva, empresarización, comercialización y gestión de riesgos, específicos para la cadena 
Servicio de divulgación y promoción de los instrumentos financieros disponibles para el sector agropecuario
Documentos de lineamientos técnicos de instrumentos de financiamiento, asociatividad rural productiva, empresarización, comercialización y gestión de riesgos, específicos para la cadena
Servicio de apoyo para la implementación de acciones dirigidas a fortalecer la gestión y las inversiones del Fondo Nacional del Cacao y del Fondo de Estabilización de Precios</t>
  </si>
  <si>
    <t>GLOSARIO DE CATEGORÍA DE COSTOS CADENA DE CACAO Y SU AGROINDUSTRIA</t>
  </si>
  <si>
    <t>1. Costos de personal</t>
  </si>
  <si>
    <r>
      <t>Corresponde al pago calculado para el recurso humano que se requiere para desarrollar actividades relacionadas con la producción de bienes o la prestación de servicios, en la implementación de las iniciativas estratégicas. Fuente. Adaptado de document</t>
    </r>
    <r>
      <rPr>
        <sz val="11"/>
        <color theme="1"/>
        <rFont val="Arial"/>
        <family val="2"/>
      </rPr>
      <t>o “Marco de referencia para la implantación del sistema de costos en las entidades del sector público” Contaduría General de la Nación 2007</t>
    </r>
  </si>
  <si>
    <t>a. Honorarios</t>
  </si>
  <si>
    <t>Es el cálculo de los pagos destinados a personas naturales contratadas para la prestación de servicios profesionales y de apoyo a la gestión, el valor correspondiente se estima utilizando la tabla de honorarios y viáticos del Departamento Nacional de Planeación - DNP, según lo establecido en la Resolución 3483 del 23 de diciembre de 2022.</t>
  </si>
  <si>
    <t>Recurso humano nacional</t>
  </si>
  <si>
    <t>Corresponde al valor promedio estimado mensual de los honorarios asignados al grupo de personas encargadas de llevar a cabo las actividades de cada iniciativa estratégica a nivel nacional. Estos valores se asignan según las categorías establecidas en la Resolución 3483 del 23 de diciembre de 2022 del DNP, en concordancia con los requisitos de formación y experiencia necesarios para las actividades a desarrollar.</t>
  </si>
  <si>
    <t>Recurso humano regional</t>
  </si>
  <si>
    <t>Corresponde al valor promedio estimado mensual de los honorarios asignados al grupo de personas encargadas de llevar a cabo las actividades de cada iniciativa estratégica a nivel regional. Estos valores se asignan según las categorías establecidas en la Resolución 3483 del 23 de diciembre de 2022 del DNP, en concordancia con los requisitos de formación y experiencia necesarios para las actividades a desarrollar.</t>
  </si>
  <si>
    <t xml:space="preserve">Consultor </t>
  </si>
  <si>
    <t>Se refiere al valor mensual estimado de los honorarios asignados a un profesional experto en una área específica, quien ofrece servicios de asesoramiento y orientación. Los consultores son contratados para proporcionar conocimientos especializados, brindar asesoramiento estratégico o ayudar en la toma de decisiones. El valor reconocido al consultor se asigna según las categorías establecidas en la Resolución 3483 del 23 de diciembre de 2022 del DNP, en concordancia con los requisitos de formación y experiencia necesarios para las actividades a desarrollar.</t>
  </si>
  <si>
    <t>Recurso humano (Extensionista)</t>
  </si>
  <si>
    <t>Se estima el valor promedio mensual de honorarios para técnicos, tecnólogos y profesionales del sector agropecuario que prestarán el servicio de extensión agropecuaria en las EPSEA, en cumplimiento de la Ley 1876 de 2017 (Fuente: Adaptado del documento Oferta SENA para el extensionista agropecuario, disponible en https://www.minagricultura.gov.co/ministerio/direcciones/CTSFCI/Sesion2-Junio13de2019/Presentación%20SENA%20sesión%20130619.pdf). Estos valores se asignan de acuerdo con las categorías establecidas en la Resolución 3483 del 23 de diciembre de 2022 del DNP, en concordancia con los requisitos de formación y experiencia necesarios para llevar a cabo las actividades.</t>
  </si>
  <si>
    <t>Desarrolladores software y seguimiento</t>
  </si>
  <si>
    <t>Estimación de los honorarios promedio de un profesional encargado de definir el alcance del servicio de tecnología de información requerido para el desarrollo de la iniciativa estratégica, mediante la conciliación de las necesidades y expectativas, la identificación, análisis y especificación de los requisitos necesarios para desarrollar, y su análisis en la construcción del sistema de información. Fuente. Adaptado del Documento Marco Nacional de Cualificaciones Sector TIC. Disponible en https://www.mineducacion.gov.co/1759/articles-362829_recurso.pdf. Página 25. 2017</t>
  </si>
  <si>
    <t xml:space="preserve">2. Costos y/o gastos de viaje: Transporte, alojamiento y alimentación </t>
  </si>
  <si>
    <t>Costos incurridos en el desarrollo de una comisión de servicios a servidores públicos o desplazamiento de contratistas de prestación de servicios profesionales y de apoyo a la gestión al interior o al exterior del país, para ejercer las funciones propias del empleo u obligaciones contractuales en un lugar diferente al de la sede principal de la entidad, cumplir misiones especiales, asistir a reuniones, conferencias o seminarios, realizar visitas de observación que interesen a la administración y que se relacionen con el ramo en que presta sus servicios. Adaptado de:  Valores referencia obtenidos de la Resolución 3483 del 23 de diciembre de 2022 DNP,  "Por medio del cual se adopta la tabla de honorarios para la celebración de Contratos de Prestación de Servicios Profesionales y de Apoyo a la Gestión y se establecen otras disposiciones ". https://colaboracion.dnp.gov.co/CDT/Contratación/Resoluci%c3%b3n%203483%20de%202022.pdf?</t>
  </si>
  <si>
    <t xml:space="preserve">a. Gastos de alojamiento y alimentación por categoría </t>
  </si>
  <si>
    <t xml:space="preserve">Corresponde a cubrir los gastos de alojamiento, alimentación y transporte  de consultores, contratistas y/o recurso humano nacional y regional  cuando se deban desempeñar funciones en un lugar diferente al de la sede habitual de trabajo, Para e calculo de los costos se toma por día por persona aplicando la escala establecida Resolución 3483 del 23 de diciembre de 2022 DNP,  "Por medio del cual se adopta la tabla de honorarios para la celebración de Contratos de Prestación de Servicios Profesionales y de Apoyo a la Gestión y se establecen otras disposiciones ".				</t>
  </si>
  <si>
    <t>b. Viáticos</t>
  </si>
  <si>
    <t xml:space="preserve">Los viáticos se reconocen a los funcionarios públicos, para cubrir los gastos de alojamiento, alimentación y transporte cuando se deban desempeñar funciones en un lugar diferente al de la sede habitual de trabajo. Para el ejercicio de estimación de costos, se aplican los alores de referencia obtenidos del Decreto 908 de Junio de 2023, "Por el cual se establecen las escalas de viáticos para empleados públicos" 		</t>
  </si>
  <si>
    <t>c. Tiquetes  aéreos Nacionales</t>
  </si>
  <si>
    <t xml:space="preserve">Es un valor de referencia otorgado sobre el costo de los traslados aéreos que se efectúan al interior del país (ida y regreso) y que corresponden a las ciudades con mayor frecuencia de vuelos para del cacao y su agroindustrial, tales como: Bucaramanga, Medellín Saravena, Tame, Ibagué, Tumaco, Valledupar, Manizales, Cali, Villavicencio.					</t>
  </si>
  <si>
    <t>d. Tiquetes  aéreos internacionales</t>
  </si>
  <si>
    <t xml:space="preserve">Es un valor de referencia otorgado sobre el costo de los traslados aéreos que se efectúan al exterior del país que corresponden a las ciudades de mercados potenciales o de interés para la cadena del cacao y su agroindustrial, tales como:  París,  Tokio, Bruselas, Sídney, Seattle, Beijing, Ámsterdam, Berlín, Ciudad de México, Dubái. </t>
  </si>
  <si>
    <t>e. Desplazamiento terrestre en transporte público</t>
  </si>
  <si>
    <t xml:space="preserve">Corresponde a un valor de referencia otorgado sobre el costo de los traslados terrestres que efectúa el recurso humano  al interior del país y que corresponden al desplazamiento hacia los aeropuertos o a los municipios con producción cacaotera. 					</t>
  </si>
  <si>
    <t>f. Desplazamiento terrestre en vehículo propio (rodamiento)</t>
  </si>
  <si>
    <t xml:space="preserve">se refiere a un valor de reconocimiento a los traslados terrestres en vehículo propio, el cual incluye un costo promedio de combustible y de peajes entre una región cacaotera cercana, lejana y muy  lejana, ida y vuelta. </t>
  </si>
  <si>
    <t xml:space="preserve">Gastos Rodamiento para recurso humano regional </t>
  </si>
  <si>
    <t xml:space="preserve">Corresponde al valor que se reconoce al recurso humano que se encuentra permanentemente en las regiones cacaoteras. Para el calculo se toma el 60% del valor del rubro de desplazamiento terrestre en vehículo propio que refiere un valor fijo de $840.000, este valor se reconoce mes por persona. </t>
  </si>
  <si>
    <t>3. Costos  administrativos</t>
  </si>
  <si>
    <t xml:space="preserve">Dentro de esta categoría se relacionan aquellos costos de referencia en los que se incurren para el desarrollo de tareas administrativas, tales como: arrendamiento de oficina, puesto de trabajo, equipos y accesorios, licencias y suministros y papelería. </t>
  </si>
  <si>
    <t>a. Alquiler  espacio (Puesto de trabajo)</t>
  </si>
  <si>
    <t xml:space="preserve">Es el valor correspondiente al costo promedio del  alquiler de un espacio  ya sea fijo o no especifico, con mobiliario (escritorio y silla), entre otras características estos para llevar a cabo las tareas administrativas, se calcula valor por mes por persona.  </t>
  </si>
  <si>
    <t>b. Computador Portátil</t>
  </si>
  <si>
    <t xml:space="preserve">Es el valor aproximado del costo promedio de un computador portátil gamer con diferentes especificaciones de capacidad de almacenamiento, procesador, tarjeta gráfica, memoria RAM, entre otras, se costea por compra y alquiler de acuerdo a las características que se requieran. </t>
  </si>
  <si>
    <t>c. Computador PC escritorio</t>
  </si>
  <si>
    <t xml:space="preserve">Es el valor aproximado del costo promedio de un computador de escritorio con diferentes especificaciones de capacidad de almacenamiento, procesador, tarjeta gráfica, memoria RAM, dimensiones de la pantalla, entre otras, se costea compra y alquiler por mes de acuerdo a las características que se requieran. 				</t>
  </si>
  <si>
    <t xml:space="preserve">d. Impresora </t>
  </si>
  <si>
    <t xml:space="preserve">Es el costo aproximado de una impresora multifuncional blanco y negro o Full color que permite realizar impresiones, sacar copias, escanear documentos, enviar FAX, así como opciones de conectividad por USB o Wifi, para actividades o tareas de apoyo administrativo. Se contemplan valores por compra y alquiler mensual. </t>
  </si>
  <si>
    <t>e. Combo teclado mouse (Compra)</t>
  </si>
  <si>
    <t xml:space="preserve">Es el costo aproximado de un teclado y un mouse, requeridos para el uso de los computadores ya sea portátil o de mesa.					</t>
  </si>
  <si>
    <t xml:space="preserve">f. Licencia Software/persona </t>
  </si>
  <si>
    <t xml:space="preserve">Es el costo aproximado en el que se incurre para que el fabricante de un software le otorgue a una persona, empresa u organización un permiso para utilizar su producto. Adaptado de oftimiza.co/blog/licencias-de-software-en-Colombia. Esta licencia es la utilizada para los computadores portátiles o de escritorio y la duración es de  12 meses, en los costos se estima por persona y/o equipo de computo. </t>
  </si>
  <si>
    <t>g. Suministros y papelería (compra promedio mes)</t>
  </si>
  <si>
    <t xml:space="preserve">Corresponde al costo global de los materiales y productos utilizados en entornos de oficina para llevar a cabo las tareas administrativas, como por ejemplo: papel, esferos, lápices, carpetas o archivadores, sobres, post-it, clips, grapadoras, perforadoras, entre otros. </t>
  </si>
  <si>
    <t>h. Arrendamiento Oficina (Alquiler de espacio) por mes</t>
  </si>
  <si>
    <t xml:space="preserve">Es el costo en el que se incurre por el uso de un bien inmueble que no es propio, en el cual se ubicarán las personas, puestos de trabajo y demás equipos y materiales de apoyo, requeridos para el desarrollo de las tareas administrativas. Se estimó un canon de arrendamiento de $6.5 millones mensuales promedio para una oficina. </t>
  </si>
  <si>
    <t>4. Costos actividades grupales</t>
  </si>
  <si>
    <t xml:space="preserve">Corresponde a los valores estimados para  llevar a cabo los proyectos y que involucra a más de una persona, ya sea grupos pequeños, medianos y grandes y se adelantan para alcanzar los objetivos propios de cada uno de los temáticas trabajadas en la cadena del cacao y su agroindustrial. </t>
  </si>
  <si>
    <t>a. Mesas de trabajo presenciales básicas</t>
  </si>
  <si>
    <t>Reuniones presenciales de media jornada (a.m. o p.m.) entre entidades (10 personas) para tratar temas específicos relacionados con la cadena en cuestión. Incluye 1 refrigerio y estación de café.</t>
  </si>
  <si>
    <t>b. Mesas de trabajo presenciales ampliadas</t>
  </si>
  <si>
    <t>Reuniones presenciales de jornada completa (1 día) entre entidades (25 personas) para tratar temas específicos relacionados con la cadena en cuestión. Incluye refrigerios, auditorio y sonido.</t>
  </si>
  <si>
    <t>c. Mesas de trabajo, talleres y/o eventos virtuales</t>
  </si>
  <si>
    <t xml:space="preserve">Reunión de media jornada (a.m. o p.m.)  a través de medios y/o plataformas electrónicas. Incluye convocatoria y costo estimado de anualidad del servicio (plataforma) por usuario. </t>
  </si>
  <si>
    <t>d. Talleres, talleres especializados y/ o eventos de divulgación nacionales y/o regionales</t>
  </si>
  <si>
    <t xml:space="preserve">Evento grupal presencial (25 personas) para desarrollar actividades de capacitación, o divulgación de información de interés para los distintos grupos focales de la cadena en cuestión. Incluye auditorio, refrigerios, almuerzos, estación de café,  y material divulgativo y/o promocional. </t>
  </si>
  <si>
    <t xml:space="preserve">e. Días de campo, taller de proceso, giras técnicas, visitas y/o demostraciones de método </t>
  </si>
  <si>
    <t xml:space="preserve">Eventos de extensión rural (45 personas) que pueden ser desarrollados en 1 o 2 días con el fin de capacitar o realizar demostraciones a diferentes grupos de interés de la cadena. Incluye refrigerios, almuerzos, material de divulgación y/o promocional, desplazamientos y consumibles. </t>
  </si>
  <si>
    <t xml:space="preserve">f. Parcela demostrativa </t>
  </si>
  <si>
    <t>Establecimiento de 1 ha del cultivo en cuestión para demostrar en campo la correcta implementación de las actividades agronómicas, incluye mano de obra, insumos, herramientas material vegetal, análisis y asesoría técnica.</t>
  </si>
  <si>
    <t xml:space="preserve">g. Beneficiadero demostrativo comunitario </t>
  </si>
  <si>
    <t>Instalación de un beneficiadero comunitario para realizar demostraciones de las labores de poscosecha, incluye lote de 500 metros cuadrados, diseño y arquitectura, materiales de construcción, mano de obra y elementos de dotación.</t>
  </si>
  <si>
    <t>h. Huerto básico modelo</t>
  </si>
  <si>
    <t>Establecimiento de un huerto demostrativo para producción de material vegetal, incluye mano de obra para adecuación, material vegetal, insumos, análisis, herramientas y asistencia técnica.</t>
  </si>
  <si>
    <t>i.  Vivero de propagación de material vegetal de cacao</t>
  </si>
  <si>
    <t>Establecimiento de un vivero de propagación para el material vegetal con un área de 1200 metros cuadrados, con cumplimiento de normatividad ICA, incluye sistema de riego</t>
  </si>
  <si>
    <t xml:space="preserve">5. Capacitación y Formación </t>
  </si>
  <si>
    <t xml:space="preserve">Consiste en una serie de actividades planeadas  que hacen referencia al proceso educativo o de enseñanza-aprendizaje,  basadas en las necesidades de una empresa o sector que se orientan hacia un cambio y/o fortalecimiento en los conocimientos, habilidades, competencias  y aptitudes de los empleados o actores del sector que les permitan desarrollar sus actividades de manera mas eficiente . </t>
  </si>
  <si>
    <t xml:space="preserve">a. Cursos cortos virtuales </t>
  </si>
  <si>
    <t xml:space="preserve">Es el costo asignado al proceso de capacitación y/o formación  no formal  con el objeto de complementar, actualizar y fortalecer los conocimientos de un grupo poblacional, en aspectos laborales sin sujeción al sistema de niveles y grados, debe cumplir unas horas de formación, (8, 16, 24, 32 o 40 horas).  El costo asignado incluye honorarios de capacitador para 40 personas,  material de estudio, plataforma virtual y seguimiento y acompañamiento permanente, se realiza de manera 100% virtual (se puede utilizar modalidad Presencialidad Asistida por herramienta Tecnológica - PAT). </t>
  </si>
  <si>
    <t xml:space="preserve">b. Cursos cortos presenciales </t>
  </si>
  <si>
    <t xml:space="preserve">Es el costo asignado al proceso de capacitación y/o formación  no formal  con el objeto de complementar, actualizar y fortalecer los conocimientos de un grupo poblacional, en aspectos laborales sin sujeción al sistema de niveles y grados, debe cumplir unas horas de formación, (8, 16, 24, 32 o 40 horas).  El costo asignado incluye honorarios de capacitador para 25 personas,  tiquetes aéreos, gastos de alojamiento y alimentación para el docente  y material de estudio, se realiza de manera 100% presencial. </t>
  </si>
  <si>
    <t xml:space="preserve">c. Diplomados  virtuales </t>
  </si>
  <si>
    <t xml:space="preserve">Se estima como el costo de la realización de diplomados hacen parte de la oferta educativa informal, se realizan en modalidad virtual,  (se puede utilizar modalidad Presencial Asistida por herramienta Tecnológica - PAT), se estima una intensidad horarias entre 80, 96 y 120 horas, que conducen a una constancia de asistencia de mínimo 85% de las horas, no requiere de autorización por parte de la secretaría de educación o del Ministerio de Educación y los pueden ofrecer personas  jurídicas, tanto de derecho publico como derecho privado que tengan en su misión institucional realizar formación y cuente con la experiencia necesaria certificada. </t>
  </si>
  <si>
    <t xml:space="preserve">d. Diplomados presenciales </t>
  </si>
  <si>
    <t xml:space="preserve">Se estima como el costo de la realización de diplomados hacen parte de la oferta educativa informal, se realizan en modalidad presencial, se estima una intensidad horarias entre 80, 96 y 120 horas, que conducen a una constancia de asistencia de mínimo 85% de las horas, no requiere de autorización por parte de la secretaría de educación o del Ministerio de Educación y los pueden ofrecer personas  jurídicas, tanto de derecho publico como derecho privado que tengan en su misión institucional realizar formación y cuente con la experiencia necesaria certificada. </t>
  </si>
  <si>
    <t>e. Formación  tecnológica y/o universitaria</t>
  </si>
  <si>
    <t xml:space="preserve">Corresponde al costo  promedio por persona para realizar formación tecnológica y/o universitaria. El costo asignado corresponde a la matricula por persona formada. Hace parte de la oferta educativa formal y debe ser impartida por una entidad avalada por el Ministerio de Educación. </t>
  </si>
  <si>
    <t xml:space="preserve">f. Especializaciones  </t>
  </si>
  <si>
    <t xml:space="preserve">Corresponde al  costo promedio asignado por persona  para obtener un grado académico de posgrado otorgado por una universidad.  El costo asignado corresponde a la matricula de una persona. Hace parte de la oferta educativa formal y debe ser impartida por una entidad avalada por el Ministerio de Educación. </t>
  </si>
  <si>
    <t xml:space="preserve">g. Maestrías </t>
  </si>
  <si>
    <t>h. Doctorados</t>
  </si>
  <si>
    <t>Es el costo promedio asignado por persona a un  programa  para obtener un  título superior otorgado por una universidad  y es también un aval que acredita la experticia en un tema específico para la persona que lo ha obtenido.  El costo asignado corresponde a la matricula de una persona. Hace parte de la oferta educativa formal y debe ser impartida por una entidad avalada por el Ministerio de Educación.</t>
  </si>
  <si>
    <t>6. Promoción  y comunicación</t>
  </si>
  <si>
    <t>Es el costo asignado a diferentes medios que sirven para estimular la compra o venta de un producto/servicio.</t>
  </si>
  <si>
    <t xml:space="preserve">a. Creación  de imagen institucional 	</t>
  </si>
  <si>
    <t>Contratación a todo costo de la imagen institucional, corresponde al diseño, realización de slogan, selección de diferentes medios publicitarios, que incluye  la contratación de una agencia creativa  (slogan)  y agencia publicitaria (difusión) es para 2 meses mientras se desarrolla. Esta campaña dura 4 años aprox.</t>
  </si>
  <si>
    <t>b. Campaña de promoción al consumo, fortalecimiento imagen corporativa, material promocional, etc.</t>
  </si>
  <si>
    <t>Contratación a todo costo de la campaña de promoción al consumo, incluye diseño, publicidad, estrategias de promoción, realización y participación de eventos, manejo de redes sociales, espacios publicitarios (radio, tv,vallas,prensa etc.), seguimientos, informes de impacto y cobertura entre otras.</t>
  </si>
  <si>
    <t>c. Promoción y comunicación  en medios masivos</t>
  </si>
  <si>
    <t>Actividades de promoción en medios masivos como radio, televisión, prensa, medios digitales, alquiler de vallas. Incluye también el montaje de stand para participación en diferentes eventos.</t>
  </si>
  <si>
    <t>d. Promoción y comunicación para correos masivos y mensajes</t>
  </si>
  <si>
    <t>Actividades de promoción a través de correos electrónicos y mensajes de texto masivos, incluye alquiler y gestión de plataforma, producción de contenidos y creación de base de datos.</t>
  </si>
  <si>
    <t>e. Promoción comunicación plataformas digitales</t>
  </si>
  <si>
    <t xml:space="preserve">Actividades de promoción en medios y plataformas digitales durante un año (redes sociales y página web), incluye gestión de redes, creación de contenidos, pauta, dominio, hosting, mantenimiento y seguimiento de impacto. </t>
  </si>
  <si>
    <t>f. Herramientas para la promoción y comunicación</t>
  </si>
  <si>
    <t>Contratación a todo costo de creación de herramientas para la promoción como videos y estudios fotográficos.</t>
  </si>
  <si>
    <t xml:space="preserve">g. Proyecto de comunicación radial regional para productores: </t>
  </si>
  <si>
    <t xml:space="preserve">Contratación a todo costo de un proyecto para la comunicación y/o divulgación de información para los grupos de interés de la cadena, incluye el costo de diseñar, coordinar y producir 55 programas radiales, pago de pauta radial en 18 dptos. 3 meses. AM y FM. </t>
  </si>
  <si>
    <t>h. Material de promoción y divulgación (Impresos,  llaveros, otros)</t>
  </si>
  <si>
    <t>Elementos y/o material de promoción para apoyo de las campañas educativas y/o de fomento al consumo.</t>
  </si>
  <si>
    <t xml:space="preserve">i. Material publicitario, de promoción y/o comunicación </t>
  </si>
  <si>
    <t>Elementos y/o material usado para actividades de comunicación, divulgación y promoción.</t>
  </si>
  <si>
    <t>7. Actividades para comercialización</t>
  </si>
  <si>
    <t>Es un conjunto de acciones orientadas a mejorar las condiciones de venta de un producto o marca, para incrementar los beneficios que puede alcanzar dentro del mercado ya sea en el ámbito nacional o internacional.</t>
  </si>
  <si>
    <t>a. Rueda de negocio presencial (10 empresas)</t>
  </si>
  <si>
    <t>Es el costo asignado al mecanismo que permite el encuentro entre productores, procesadores, comercializadores, emprendedores, empresarios, inversores e instituciones interesadas en la cadena del cacao y su agroindustria, que buscan lograr acuerdos para abrir oportunidades de compra o venta de servicios, productos o procesos. Este valor incluye el costo de tiquetes, hospedaje, alimentación, montaje logístico, y las estrategias de promoción y divulgación, se realiza de manera presencial y se supone que la duración de la rueda son dos días, una noche. (10 asistentes).  Fuente: Elaboración propia</t>
  </si>
  <si>
    <t>b Rueda de negocio  virtual</t>
  </si>
  <si>
    <t>Es el costo asignado al mecanismo que permite el encuentro entre productores, procesadores, comercializadores, emprendedores, empresarios, inversores e instituciones interesadas en la cadena del cacao y su agroindustria, que buscan lograr acuerdos para abrir oportunidades de compra o venta de servicios, productos o procesos. Este valor incluye el costo de pautas en redes sociales/promoción y divulgación y equipo organizador, se realiza de manera virtual con la participación de 20 asistentes.  Fuente: Elaboración propia</t>
  </si>
  <si>
    <t>c. Participación en ferias comerciales internacionales</t>
  </si>
  <si>
    <t>Corresponde al costo asignado a las actividades requeridas para que la oferta y la demanda de diversos productos y servicios relacionados con la cadena del cacao y su agroindustria,  se concentren en un mismo espacio del ámbito internacional y por un tiempo determinado. Tiene como objetivo permitir la promoción del cacao y sus derivados, así como de facilitar el establecimiento de contactos comerciales. El costo asignado incluye el stand, inscripción a evento y tiquetes. Fuente: Elaboración propia</t>
  </si>
  <si>
    <t xml:space="preserve">d. Participación en mercados campesinos/ Circuitos cortos de comercialización </t>
  </si>
  <si>
    <t>Es el costo asignado a la realización de espacios para potenciar la producción agroecológica, el rescate de productos ancestrales, impulsar la economía campesina, fomentar los encadenamientos productivos accediendo a nuevos nichos de mercado, promoviendo la integración regional, la asociatividad y el intercambio de saberes culturales y ancestrales. El costo estimado para las entidades territoriales, se estima a través de cuñas radiales, apoyo a los agricultores a través de pago de stands y transporte ida y vuelta de 10 agricultores desde sus fincas a la zona en donde se realice los mercados campesinos.</t>
  </si>
  <si>
    <t>e. Misiones comerciales internacionales</t>
  </si>
  <si>
    <t xml:space="preserve">Son visitas colectivas concertadas, realizada de acuerdo a un plan, que un país organiza para aumentar su comercio con otro. Demuestra interés por aumentar el comercio entre el país de origen y el país de destino. Se prevé gastos de representación tiquete y hospedaje. </t>
  </si>
  <si>
    <t xml:space="preserve">f. Elaboración de feria Nacional 	</t>
  </si>
  <si>
    <t>Corresponde al costo asignado a las actividades requeridas para  que la oferta y la demanda de diversos productos y servicios relacionados con la cadena del cacao y su agroindustria, se concentren en un mismo espacio del ámbito nacional, por un tiempo determinado. Tiene como objetivo permitir la promoción de bienes y servicios del cacao y sus derivados, así como facilitar el establecimiento de contactos comerciales. El costo asignado incluye, alquiler de lugar donde se desarrollará, logística de stands, logística y contratación de expertos. Fuente: Elaboración propia</t>
  </si>
  <si>
    <t xml:space="preserve">g. Elaboración feria Regional 	</t>
  </si>
  <si>
    <t>Corresponde al costo asignado a las actividades requeridas para  que la oferta y la demanda de diversos productos y servicios relacionados con la cadena del cacao y su agroindustria, se concentren en un mismo espacio del ámbito regional, por un tiempo determinado. Tiene como objetivo permitir la promoción de bienes y servicios del cacao y sus derivados, así como facilitar el establecimiento de contactos comerciales. El costo asignado incluye, alquiler de lugar donde se desarrollará, logística de stands, logística y contratación de expertos. Fuente: Elaboración propia</t>
  </si>
  <si>
    <t xml:space="preserve">8. Certificaciones </t>
  </si>
  <si>
    <t>Es el proceso llevado a cabo por una entidad reconocida como independiente de las partes interesadas, mediante el que se manifiesta la conformidad de una determinada empresa, producto, proceso, servicio o persona con los requisitos definidos en normas o especificaciones técnicas. Fuente: https://www.aenor.com/certificación/en-que-consiste-la-certificación</t>
  </si>
  <si>
    <t>a. Certificaciones  BPA</t>
  </si>
  <si>
    <t xml:space="preserve">Corresponde al costo estimado de la certificación de un predio que cultive cacao, incluye la consultoría en la implementación de las  exigencias del ICA,  recursos para invertir en las adecuaciones que se requieran para el cumplimiento de las mismas y para el pago de servicios por análisis de suelos, aguas y foliar. Esta certificación se da en el marco de la resolución 030021 de 2017, modificada por la resolución 082394 de 2020, del Instituto Colombiano Agropecuario ICA. </t>
  </si>
  <si>
    <t xml:space="preserve">b. Certificaciones con sello diferenciador  </t>
  </si>
  <si>
    <t xml:space="preserve">Corresponde al costo estimado para que un predio cultivado en cacao pueda lograr la certificación en algún sello diferenciador (ejemplo: Comercio Justo, Rainforest Alliance u otros), incluye la consultoría para la implementación de las exigencias, recursos para invertir en las adecuaciones requeridas y para el pago de servicios de análisis de aguas, suelos y foliar. 
</t>
  </si>
  <si>
    <t>c. Certificaciones BPM (Buenas Prácticas de Manufacturas)</t>
  </si>
  <si>
    <t xml:space="preserve">Es el costo estimado de la certificación de una planta procesadora de cacao, incluye la consultoría en la implementación de las  exigencias normativas, un recurso para invertir en implementos y equipamiento que se requieren para el cumplimiento de las mismas, el valor estimado de los consumibles que se usan para la certificación y el costo del certificado. Certificación en el marco de la resolución 2674 de 2013 del Ministerio de Salud y Protección Social. </t>
  </si>
  <si>
    <t xml:space="preserve">d. Certificaciones  HACCP </t>
  </si>
  <si>
    <t xml:space="preserve">Es el costo estimado de la certificación de una planta procesadora de cacao en el Sistema de Análisis de Peligros y Puntos
de Control Crítico (HACCP), incluye la consultoría en la implementación de las  exigencias normativas, un recurso para invertir en implementos y equipamiento que se requieren para el cumplimiento de las mismas, el valor estimado de los consumibles que se usan para la certificación y el costo del certificado. Certificación en el marco del decreto 60 de 2002 del Ministerio de Salud. </t>
  </si>
  <si>
    <t xml:space="preserve">9. Análisis de laboratorios </t>
  </si>
  <si>
    <t xml:space="preserve">a. Análisis  de suelo </t>
  </si>
  <si>
    <t xml:space="preserve">Es el costo asignado a un paquete de análisis que incluye análisis físico - químico de suelos, textura, pH, contenidos de elementos minerales nutricionales, carbono orgánico, cálculo relaciones de intercambio, niveles de saturación y disponibilidad de elementos en la solución del suelo. </t>
  </si>
  <si>
    <t>b. Análisis biológicos de suelos</t>
  </si>
  <si>
    <t>Es el costo asignado a un análisis de laboratorio que provee información sobre los microorganismos que forman parte del suelo y que son responsables de la descomposición de la materia orgánica y de los ciclos de nutrientes. Pueden indicar la capacidad de un suelo para funcionar o recuperarse después de una perturbación. (AGROSAVIA, 2023)</t>
  </si>
  <si>
    <t>c. Análisis foliar</t>
  </si>
  <si>
    <t>Es el costo asignado a un análisis de laboratorio que permite determinar el contenido mineral en las plantas como indicador de su situación nutricional y/o fisiológica.</t>
  </si>
  <si>
    <t>d. Análisis de agua</t>
  </si>
  <si>
    <t>Es el costo asignado a un análisis de laboratorio de tipo físico - químico a las aguas para determinar que la salubridad, limpieza y calidad son idóneas para el consumo humano.</t>
  </si>
  <si>
    <t>d. Análisis de Producto/ Bromatológico incluido contenido de grasa</t>
  </si>
  <si>
    <t>Es el costo asignado a un análisis de laboratorio, para determinar las características nutricionales de muestras de cacao y/o sus derivados,  incluyendo el contenido de grasa cuando se requiera</t>
  </si>
  <si>
    <t>e. Análisis físico y sensorial</t>
  </si>
  <si>
    <t>Corresponde al costo asignado a un análisis de laboratorio, para determinar las características físicas y/o sensoriales de muestras de cacao y/o sus derivados</t>
  </si>
  <si>
    <t>f. Análisis de Cadmio y metales pesados</t>
  </si>
  <si>
    <t>Corresponde al costo asignado a un análisis de laboratorio, para determinar las concentraciones de Cadmio (Cd) y/u otros metales pesados, en muestras de cacao y/o sus derivados</t>
  </si>
  <si>
    <t xml:space="preserve">10 . Incentivos </t>
  </si>
  <si>
    <t>Son una forma de ayuda o apoyo financiero que se extiende a un sector económico (organización o individuo) generalmente con el objetivo de promover determinadas políticas económicas y sociales.  Fuente: Wikipedia</t>
  </si>
  <si>
    <t>a. Paquete renovación-rehabilitación para mejora de productividad/hectárea</t>
  </si>
  <si>
    <t xml:space="preserve">Se estima un paquete mínimo como apoyo para los procesos de renovación-rehabilitación de los cultivos de cacao que está conformado por la compra de plántulas (1000), enmienda orgánica (1200 Kg), enmienda mineral (300 Kg) y fertilizantes (300 kg), insumos biológicos (5 kg) y un global de herramientas menores, guadaña, entre otros. Se considera que la mano de obra será suministrada por el productor y su familia. </t>
  </si>
  <si>
    <t>b. Metas de renovación y rehabilitación para cacao según la NDC</t>
  </si>
  <si>
    <t xml:space="preserve">Las contribuciones determinadas a nivel nacional (NDC por sus siglas en inglés), son los compromisos que establecen los países para combatir el cambio climático y adaptarse a sus efectos, Colombia aprueba el “Acuerdo de París”, adoptado el 12 de diciembre de 2015, en París, Francia, a partir de la Ley 1844 de 2017, el Art 4 del Acuerdo pide a cada país que esboce y comunique sus acciones climáticas posteriores a 2020, conocidas como sus contribuciones determinadas a nivel nacional NDC, específicamente para el sector agricultura una de las metas en adaptación y medidas de mitigación que orientarán su accionar en el periodo 2020-2030, está relacionada con; Estrategias de reducción de emisiones de GEI en el ciclo de vida de la producción de cacao: Aumento en el área dedicada al cultivo de cacao bajo sistemas agroforestales, así como su renovación y rehabilitación, para incrementar el stock de carbono. 80.000 hectáreas en renovación y rehabilitación 150.000 hectáreas en Sistemas Agroforestales con maderables. (NDC Colombia actualización 2020. https://www.minambiente.gov.co/wp-content/uploads/2022/05/NDC_Libro_final_digital-1.pdf) </t>
  </si>
  <si>
    <t>c. ICR para siembra nueva / (hectárea)</t>
  </si>
  <si>
    <t xml:space="preserve">Se estima a partir del Incentivo a la Capitalización Rural ICR el apoyo del 40% para siembre nueva de cacao, los costos aproximados para establecimiento de cultivo en el primer año, son de $20.000.000. </t>
  </si>
  <si>
    <t xml:space="preserve">Se estima a partir del Incentivo a la Capitalización Rural ICR el apoyo del 30% para siembra de cultivos de tardío rendimiento como cacao, para pequeños agricultores y esquema asociativo (pequeño productor) y hasta un 40% para pequeño productor de ingresos bajos. Los costos aproximados para establecimiento de cultivo en el primer año, son de $20.000.000. </t>
  </si>
  <si>
    <t>d. LEC Asociativo compra de insumos - cultivos en producción</t>
  </si>
  <si>
    <t>Se financia Tasa de redescuento, de intereses al beneficiario y de subsidio, tasas hasta el 8% del proyecto según condiciones establecidas por el MADR, para un grupo de 20 agricultores con promedio de 3 ha, para sostener  60 ha en total, por un valor  de $813.163.500, de los cuales el costo de los insumos, análisis de suelos y herramientas, representan aproximadamente el 36%, se establece un promedio de $4.877.000  por ha.</t>
  </si>
  <si>
    <t>e. Paquete  control monilia y mejora rendimiento cultivo por hectárea</t>
  </si>
  <si>
    <t xml:space="preserve">Corresponde al costo de los insumos, herramientas y análisis requeridos, por cada hectárea cultivada con cacao, para realizar el manejo integrado de la enfermedad conocida como monilia, causada por el agente (Moniliopthora roreri); así como para mejorar las practicas de nutrición, que conduzcan a mejorar su productividad.
</t>
  </si>
  <si>
    <t>f. Paquete mejora de proceso de beneficio</t>
  </si>
  <si>
    <t>Es el costo estimado ($4.700.000) de los elementos y equipos requeridos para el proceso de beneficio, cuando es realizado directamente por el productor en predio, consistentes en  un cajón fermentador, sistema de secado natural y los elementos de dotación; cuyo propósito es mejorar la calidad física y sensorial de los granos de cacao.  Del costo total estimado, se proyecta un incentivo del 60%.</t>
  </si>
  <si>
    <t>g. Paquete mejora de proceso de transformación</t>
  </si>
  <si>
    <t xml:space="preserve">Se trata del costo global estimado de  equipos y elementos para la mejora del proceso de transformación y la asesoría técnica por un monto de $ 105.000.000 por paquete, del cual se proyecta un incentivo del 60%. </t>
  </si>
  <si>
    <t>h.  Paquete  de mejoramiento de suelos  y fertilización orgánico</t>
  </si>
  <si>
    <t xml:space="preserve">Es el costo estimado ($3.680.000/ha) de un paquete de insumos usados para mejorar las condiciones de los suelos en las zonas donde se presentan disminuciones de productividad debido al agotamiento del suelo, este paquete incluye enmiendas, acondicionadores de suelo, abonos orgánicos y abonos compostados para mejorar las condiciones físicas, químicas y microbiológicas del suelo, incluye también el transporte del material hacia la finca. Se estima apoyar 20 has por un valor de $73.600.000 y se estima un ICR del 30%. </t>
  </si>
  <si>
    <t xml:space="preserve">i. Incentivo al emprendimiento </t>
  </si>
  <si>
    <t xml:space="preserve">Es el costo del incentivo al emprendimiento para Microempresas y Pequeñas Empresas, se calculó teniendo en cuenta el valor de los ingresos de micro, pequeñas de acuerdo con la clasificación de la Dian, a la cual se le estimó un porcentaje del 10% y 5% del valor anual de los ingresos estimados y a este resultado se le calculó el 7% y 6% para hallar un valor de apoyo para el emprendimiento por un valor de $9.793.609 para Micro y $16.788.917 para pequeñas empresas. </t>
  </si>
  <si>
    <t xml:space="preserve">j. incentivo a la calidad y agregación del producto   </t>
  </si>
  <si>
    <t xml:space="preserve">Es el valor estimado para apoyar a las empresas del sector que generen mayor calidad y valor agregado al producto. El costo unitario por empresa fue de $30.379.885 y $ 43.471.240 respectivamente, el cual se calculó con base en el valor de los ingresos de las microempresas y Pequeñas Empresas, utilizando la clasificación de la DIAN para 2023, a partir de la cual se estimó que el 20% de los ingresos de las microempresas, se dirigen a procesos de mejoramiento de calidad y valor agregado y 10% para pequeñas empresas, a este valor se aplicó un 8% y 5%, para obtener el valor del incentivo sugerido de apoyo. </t>
  </si>
  <si>
    <t xml:space="preserve">k. Incentivo a la integración vertical y/o horizontal </t>
  </si>
  <si>
    <t>Es el valor estimado para apoyar a las empresas del sector que se integren de manera vertical y/u horizontal, el cual se calculó  con base en el valor de los ingresos de las microempresas y pequeñas empresas, utilizando la clasificación de la DIAN para 2023, a partir de la cual se estimó que el 10% de los ingresos de las microempresas  y 5% para pequeñas, a este valor se aplicó un 15% y 5%, para obtener el valor del incentivo sugerido  de $ 14.990.309 y $21.735.620, dirigido a gastos y procesos relacionados con la integración.</t>
  </si>
  <si>
    <t xml:space="preserve">l. LEC a la comercialización de productos procedentes de alianzas o encadenamientos </t>
  </si>
  <si>
    <t xml:space="preserve">Se propone un LEC, para a incentivar la comercialización de productos del cacao y sus derivados mediante alianzas o encadenamientos productivos, a través de un incentivo a la comercialización, para calcular el valor, se supuso que 70 agricultores producen 100 toneladas de cacao al año, por un valor de cacao estándar por tonelada de $13.000.000, el precio de venta 1.300.000.000 promedio año, por lo que se supone un 30% de capital de trabajo para que pueda realizar su actividad productiva, con 4% de intereses subsidiados a través del LEC sobre este préstamo, que arrojaría aun subsidio a interés por valor de 15.600.000 millones año.	</t>
  </si>
  <si>
    <t xml:space="preserve">m. Incentivo al empaque </t>
  </si>
  <si>
    <t xml:space="preserve">Se propone un incentivo para apoyar a empresas que oferten bienes y/o servicios para empaques innovadores de cacao y sus derivados con un incentivo estimado en $ 6.995.478 y $13.041.372 para microempresas y pequeñas empresas, el cual se calculó  con base en el valor de los ingresos de las Empresas sector Manufacturas, utilizando la clasificación de la DIAN para 2023, a partir de la cual se estimó que el 10% de los ingresos de las microempresas  y 5% para pequeñas empresas, a este valor se aplicó un 7% y 3%, para obtener el valor del incentivo sugerido, dirigido a apoyo en procesos que impliquen mejoramiento de empaques. </t>
  </si>
  <si>
    <t>n. Incentivo al escalamiento</t>
  </si>
  <si>
    <t xml:space="preserve">Se estimó un incentivo escalamiento de productos, el cual se calculó teniendo en cuenta el valor de los ingresos de microempresas y pequeñas empresas manufactureras, de acuerdo a la clasificación de la Dian realizada el 2023, a la cual se le estimó un porcentaje 20%  de los ingresos para microempresas para realizar escalamiento de productos y a este resultado se le calculó el 8% para hallar un incentivo para apoyar este escalamiento; para las pequeñas empresas el porcentaje se estimó en 10% de los ingresos para pequeñas empresas y a este se le estimó un incentivo del 5%,  calculando un incentivo de $30.379.885  y $43.471.240 para micro y pequeñas empresas respectivamente. 		</t>
  </si>
  <si>
    <t xml:space="preserve">o. Incentivo  a la exportación </t>
  </si>
  <si>
    <t xml:space="preserve">Para apoyar las exportaciones se estimó un incentivo para apoyar empresas pequeñas y  medianas en las regiones cacaoteras, que está encaminado a fortalecimiento de procesos, documentación entre otros que tengan que incurrir las empresas para exportar, cuyo valor se halló teniendo en cuenta el valor de los ingresos de pequeñas y medianas empresas manufactureras para incentivar la exportación, de acuerdo a la clasificación de la Dian realizada el 2023, a la cual se le estimó un porcentaje de 15%  de los ingresos para pequeñas empresas, ya que se considera que las microempresas no tienen la capacidad aún para exportar, y a este resultado se le calculó el 3% para hallar el valor del incentivo, para las medianas  empresas el porcentaje se estimó en 7% de los ingresos y a este se estimó un porcentaje de incentivo del 1%, arrojando incentivos por  $39.124.116 y 51.555.836, respectivamente.	</t>
  </si>
  <si>
    <t>p. Incentivo a las TIC</t>
  </si>
  <si>
    <t>El costo asociado a este incentivo se refiere al valor promedio de una Tablet, el cual ha sido estimado en $600,000 para cada extensionista. Este cálculo se basa en consideraciones específicas relacionadas con la adquisición de dispositivos tecnológicos de calidad para el uso efectivo de los extensionistas en sus funciones.</t>
  </si>
  <si>
    <t xml:space="preserve">q. Incentivo conectividad </t>
  </si>
  <si>
    <t xml:space="preserve">Se trata de un reconocimiento económico destinado a jóvenes, mujeres rurales y productores vinculados a la cadena, el cual implica el pago estimado de $960.000 pesos anuales para cubrir el servicio de internet. </t>
  </si>
  <si>
    <t xml:space="preserve">r. ICR soluciones individuales riego </t>
  </si>
  <si>
    <t>Se estima el valor de un Incentivo de Capitalización Rural (ICR) para el apoyo a la implementación de las soluciones individuales y/o colectivas de ahorro y uso eficiente del agua. Para establecer la meta se estima como valor de referencia que un 25% del área sembrada en cacao tiene potencial de irrigación, esto representa 47. 500 ha (tomando como referencia 190.000 ha sembradas para el año 2022. Fedecacao), en el ejercicio de prospectiva del POP se establece un apoyo para el 10% de hectáreas, lo cual representa aproximadamente 5000 hectáreas, es decir aproximadamente 278 hectáreas/año, durante 18 años. Considerando que las alternativas para el ahorro y uso eficiente del agua son muy amplias y se definen de acuerdo con las características de cada unidad productiva, para el cálculo del incentivo se toma como referencia un valor promedio de dos tipos de alternativas: 1. Cosecha de agua a partir de la captación de los techos en las viviendas o infraestructuras en la finca con tanques de almacenamiento, canaletas (costo promedio de 2.300.000 a 4.000.000 de materiales sin mano de obra). 2. Una segunda alternativa de reservorios para una finca de 5 Ha, recubierto con geomembrana es de 80 m3. Precio promedio de 8 millones más IVA.  Construido con maquinaria, el costo puede variar de acuerdo con la pedregosidad del terreno. El costo promedio de las soluciones individuales es de $15.575.000. Se estima un ICR de 60% para las 278 ha proyectadas a cubrir anualmente con el incentivo.  Fuente. Elaboración propia</t>
  </si>
  <si>
    <t xml:space="preserve">s. Detalle Solución individual de riego </t>
  </si>
  <si>
    <t xml:space="preserve">Corresponde al valor de los elementos para la cosecha de agua y la construcción de un reservorio para una  finca de 5 Ha, recubierto con geomembrana de 80 m3. Precio promedio de 8 millones más IVA, construido con maquinaria, el costo puede variar de acuerdo con las condiciones del suelo.   El costo promedio de las soluciones individuales es de $15.575.000. </t>
  </si>
  <si>
    <t>t.LEC adecuación de tierras con potencial de irrigación</t>
  </si>
  <si>
    <t xml:space="preserve">Se estima el valor de una línea especial de crédito (LEC) de desarrollo productivo, para proyectos de adecuación de tierras, proyectados para el 25% de áreas restantes con potencial de irrigación (47.500 ha), de lo cual se estima, intervenir 8100 hectáreas en 18 años,  a razón de  a 450 hectáreas,  Se estima un LEC de 7,5% anual con respecto a la inversión de $6.000.000 millones por ha, el % del LEC se estima considerando que gran parte de los productores son pequeños.  Fuente. Elaboración propia. </t>
  </si>
  <si>
    <t>u. LEC Economía verde</t>
  </si>
  <si>
    <t xml:space="preserve">Corresponde al valor de la tasa subsidiada a través de una LEC, dirigida a asociaciones de productores de cacao, para inversiones que mejoren la sostenibilidad ambiental, tales como: agricultura orgánica, ecológica y biológica, fuentes de energía no convencionales renovables y capitalización, adquisición y creación de empresas de bioeconomía. Adaptado de: Finagro, 2021, disponible en https://www.finagro.com.co/sites/default/files/node/circulares/file/titulo4_cap._10_lec_sostenibilidad_agropecuaria_y_negocios_verdes_.pdf. El valor apoyado por asociación es de 12 M, esto es el equivalente a un costo de inversión de $300 M con un subsidio de tasa del 4 % del crédito otorgado. </t>
  </si>
  <si>
    <t>x. Incentivo a la innovación</t>
  </si>
  <si>
    <t>Corresponde a un incentivo económico para fomentar la innovación en la producción de cacao y sus derivados. Este incentivo se determina en función de los ingresos generados por micro y pequeñas empresas, según la clasificación por parte de la DIAN. Inicialmente, se estima un porcentaje del 3 % y 2 %, respectivamente, sobre el valor anual de los ingresos. Luego, a este resultado se le aplica un cálculo del 50 % y 25 %, lo cual resulta en un valor de apoyo de $28 M para microempresas y $43 M para pequeñas empresas.</t>
  </si>
  <si>
    <t>y. LEC Economía Verde (Implementación herramientas de manejo del paisaje)</t>
  </si>
  <si>
    <t xml:space="preserve">El costo asociado a la implementación de la Línea Estratégica de Cacao (LEC) Economía Verde, específicamente en la aplicación de herramientas de manejo del paisaje, se inicia considerando una extensión de 190,000 hectáreas sembradas de cacao en el año 2022, según datos proporcionados por Fedecacao. Del total de áreas, se destinaría el 1% de los predios con potencial de reforestación para la implementación de diversas medidas, como cercas vivas y reforestación en quebradas, nacederos y cuerpos de agua, abarcando así una superficie de 1.900 hectáreas a lo largo de 10 años, equivalente a 190 hectáreas por año. El costo por hectárea para llevar a cabo estas actividades se establece en $3.000.000, y se estima una Línea Especial de Crédito (LEC) del 8% anual para esta actividad. </t>
  </si>
  <si>
    <t>z. Váucheres de innovación</t>
  </si>
  <si>
    <t xml:space="preserve">Los váucheres son un instrumento de apoyo a la innovación y comprenden una serie de servicios de innovación que inciden positivamente en la competitividad de las MIPYMES a través de la transferencia de conocimiento y la mejora tecnológica. Estas intervenciones incluyen el costo asociado a múltiples servicios, entre ellos los de consultoría, los cuales apoyan en la formación y fortalecimiento de las capacidades de las empresas para abordar problemas de manera novedosa, promoviendo una cultura innovadora en el desarrollo de sus actividades misionales; training, proyectos de empleo, prototipos, diseño e investigación de mercado; entre otros (Volante Research, 2014 citado por DNP (s.f)) disponible en https://proyectostipo.dnp.gov.co/index.php?option=com_k2&amp;view=item&amp;id=200:vauchers-de-innovacion&amp;Itemid=271. El valor estimado por empresa corresponde a un valor global de $4 mil millones para 50 empresas, es decir, $80 millones por empresa. </t>
  </si>
  <si>
    <t>aa. Incentivo empresas técnicas especializadas</t>
  </si>
  <si>
    <t>Corresponde a un incentivo económico dirigido a empresas técnicas especializadas, el cual se determina en función de los ingresos generados por micro, pequeñas y medianas empresas, según la clasificación por parte de la DIAN. Se estima inicialmente un porcentaje del 10 %, 5 % y 3 % sobre el valor anual de los ingresos, respectivamente. Posteriormente, a estos resultados se les aplica un cálculo adicional del 15 %, 5 % y 2 %, en el mismo orden, obteniendo un valor de apoyo de $14 M para microempresas, $21 M para pequeñas empresas y $44 M para medianas empresas.</t>
  </si>
  <si>
    <t xml:space="preserve">6. Tasa de cambio </t>
  </si>
  <si>
    <t>Es la relación entre el valor de una moneda y otra, es decir, nos indica cuántas unidades  de una divisa se necesitan para obtener una unidad de otra. Fuente: Adaptado  Wikipedia.</t>
  </si>
  <si>
    <t>Pesos por Dólar</t>
  </si>
  <si>
    <t>Es la relación entre el valor de un dólar y un peso,  es decir,  indica cuántos pesos se requiere  para un dólar. Por ejemplo, para el 2023, se estimó que se requiere 5.000 pesos para adquirir un dólar estadunidense.  Fuente: Adaptado Wikipedia.</t>
  </si>
  <si>
    <t>Pesos Por Euro</t>
  </si>
  <si>
    <t>Es la relación entre el valor de un dólar y un euro, es decir,  indica cuántos pesos se requiere  para un euro.   Por ejemplo, para el 2023, se requieren 5.500  pesos para adquirir un euro.  Fuente: Adaptado Wikipedia</t>
  </si>
  <si>
    <t>Categoría de Costos</t>
  </si>
  <si>
    <t>Resumen rubros principales</t>
  </si>
  <si>
    <t xml:space="preserve">1. Costos honorarios de personal </t>
  </si>
  <si>
    <t>Tabla de Honorarios Contratos de Prestación de Servicios</t>
  </si>
  <si>
    <t>Categorías</t>
  </si>
  <si>
    <t>Descripción</t>
  </si>
  <si>
    <t>Valor</t>
  </si>
  <si>
    <t>Unidad</t>
  </si>
  <si>
    <t>Consultor Categoría III Nivel 9</t>
  </si>
  <si>
    <t>TP+MA+70 -79 ME</t>
  </si>
  <si>
    <t>$/mes</t>
  </si>
  <si>
    <t>Consultor Categoría III Nivel 8</t>
  </si>
  <si>
    <t>TP+MA + 60 - 69 ME</t>
  </si>
  <si>
    <t>Consultor Categoría III Nivel 7</t>
  </si>
  <si>
    <t>TP+MA + 50 - 59 ME</t>
  </si>
  <si>
    <t>Consultor Categoría III Nivel 6</t>
  </si>
  <si>
    <t>TP+MA + 40 - 49 ME</t>
  </si>
  <si>
    <t>Consultor Categoría III Nivel 5</t>
  </si>
  <si>
    <t>TP+E+ 46 - 51 ME</t>
  </si>
  <si>
    <t>Consultor Categoría III Nivel 4</t>
  </si>
  <si>
    <t>TP+E+ 41 - 45 ME</t>
  </si>
  <si>
    <t>Consultor Categoría III Nivel 3</t>
  </si>
  <si>
    <t>TP+E+ 35 - 40 ME</t>
  </si>
  <si>
    <t>Abreviaciones:</t>
  </si>
  <si>
    <t>Consultor Categoría III Nivel 2</t>
  </si>
  <si>
    <t>TP+E+ 29 - 34 ME</t>
  </si>
  <si>
    <t>Consultor Categoría III Nivel 1</t>
  </si>
  <si>
    <t>TP+E+ 23 - 28 ME</t>
  </si>
  <si>
    <t>TB</t>
  </si>
  <si>
    <t>Titulo de bachiller o diploma de bachiller</t>
  </si>
  <si>
    <t>Consultor Categoría II Nivel 0</t>
  </si>
  <si>
    <t>TP+E+ 17 - 22 ME</t>
  </si>
  <si>
    <t>TFTP</t>
  </si>
  <si>
    <t>Título de formación técnica profesional</t>
  </si>
  <si>
    <t>Consultor Categoría II Nivel 9</t>
  </si>
  <si>
    <t>TP+E+ 11 - 16 ME</t>
  </si>
  <si>
    <t>TFT</t>
  </si>
  <si>
    <t>Titulo de formación tecnológica</t>
  </si>
  <si>
    <t>Consultor Categoría II Nivel 8</t>
  </si>
  <si>
    <t>TP+E+ 5 - 10 ME</t>
  </si>
  <si>
    <t>TP</t>
  </si>
  <si>
    <t>Titulo Profesional</t>
  </si>
  <si>
    <t>Consultor Categoría II Nivel 7</t>
  </si>
  <si>
    <t>TP + 25 - 33 ME</t>
  </si>
  <si>
    <t>E</t>
  </si>
  <si>
    <t>Titulo de Posgrado en la modalidad de especialización</t>
  </si>
  <si>
    <t>Consultor Categoría II Nivel 6</t>
  </si>
  <si>
    <t>TP + 18 - 24 ME</t>
  </si>
  <si>
    <t>MA</t>
  </si>
  <si>
    <t>Titulo de posgrado en la modalidad de maestría</t>
  </si>
  <si>
    <t>Consultor Categoría II Nivel 5</t>
  </si>
  <si>
    <t>TP + 10 - 17 ME</t>
  </si>
  <si>
    <t>ME</t>
  </si>
  <si>
    <t>Meses de Experiencia</t>
  </si>
  <si>
    <t>Consultor Categoría II Nivel 4</t>
  </si>
  <si>
    <t>TP + 1 - 9 ME</t>
  </si>
  <si>
    <t>Consultor Categoría II Nivel 3</t>
  </si>
  <si>
    <t>TP + 0 ME</t>
  </si>
  <si>
    <t>Consultor Categoría II Nivel 2</t>
  </si>
  <si>
    <t>TFT + 15 - 18 ME</t>
  </si>
  <si>
    <t>Consultor Categoría II Nivel 1</t>
  </si>
  <si>
    <t>TFT + 6 - 14 ME</t>
  </si>
  <si>
    <t>TFT + 12 - 14 ME</t>
  </si>
  <si>
    <t>Consultor Categoría I Nivel 8</t>
  </si>
  <si>
    <t>TFT+3-11 ME</t>
  </si>
  <si>
    <t>Consultor Categoría I Nivel 7</t>
  </si>
  <si>
    <t>TFTP + 3-11 ME</t>
  </si>
  <si>
    <t>Consultor Categoría I Nivel 6</t>
  </si>
  <si>
    <t>TFTP + 0  - 3 ME</t>
  </si>
  <si>
    <t>Consultor Categoría I Nivel 5</t>
  </si>
  <si>
    <t>TFTP +9-12 ME</t>
  </si>
  <si>
    <t>Consultor Categoría I Nivel 4</t>
  </si>
  <si>
    <t>TFTP +3-6 ME</t>
  </si>
  <si>
    <t>Consultor Categoría I Nivel 3</t>
  </si>
  <si>
    <t>TFTP + 0 -5 ME</t>
  </si>
  <si>
    <t>Consultor Categoría I Nivel 2</t>
  </si>
  <si>
    <t>TB + 25-36 ME</t>
  </si>
  <si>
    <t>Consultor Categoría I Nivel 1</t>
  </si>
  <si>
    <t>TB +13-24 ME</t>
  </si>
  <si>
    <t>Consultor Categoría I Nivel 0</t>
  </si>
  <si>
    <t>TB +0 -12 ME</t>
  </si>
  <si>
    <t>Fuente: Valores referencia obtenidos de la Resolución 3483 del 23 de diciembre de 2022 DNP,  "Por medio del cual se adopta la tabla de honorarios para la celebración de Contratos de Prestación de Servicios Profesionales y de Apoyo a la Gestión y se establecen otras disposiciones ".</t>
  </si>
  <si>
    <t>https://colaboracion.dnp.gov.co/CDT/Contratación/Resoluci%c3%b3n%203483%20de%202022.pdf?</t>
  </si>
  <si>
    <t>Regiones cacaoteras 18</t>
  </si>
  <si>
    <t># Regiones</t>
  </si>
  <si>
    <t>Nombre de la Región</t>
  </si>
  <si>
    <t>Departamentos</t>
  </si>
  <si>
    <t>Número de municipios</t>
  </si>
  <si>
    <t>Total producción t 2021</t>
  </si>
  <si>
    <t>Participación  en el total de producción</t>
  </si>
  <si>
    <t>Santander</t>
  </si>
  <si>
    <t>Boyacá, Santander</t>
  </si>
  <si>
    <t>Orinoquía</t>
  </si>
  <si>
    <t>Boyacá, Cundinamarca, Meta, Arauca, Casanare, Guaviare, Vichada</t>
  </si>
  <si>
    <t>Alto Magdalena</t>
  </si>
  <si>
    <t>Tolima, Huila</t>
  </si>
  <si>
    <t>Urabá</t>
  </si>
  <si>
    <t>Antioquia, Córdoba, Choco</t>
  </si>
  <si>
    <t>Pacífica</t>
  </si>
  <si>
    <t>Cauca, Nariño, Valle del Cauca</t>
  </si>
  <si>
    <t>Cordillera Antioqueña</t>
  </si>
  <si>
    <t>Antioquia</t>
  </si>
  <si>
    <t>Sur de Cesar y Norte de Santander</t>
  </si>
  <si>
    <t>Cesar y Norte de Santander</t>
  </si>
  <si>
    <t>Occidente de Cundinamarca</t>
  </si>
  <si>
    <t>Cundinamarca</t>
  </si>
  <si>
    <t>Norte de Tolima y Caldas</t>
  </si>
  <si>
    <t>Caldas, Tolima</t>
  </si>
  <si>
    <t>Magdalena Medio</t>
  </si>
  <si>
    <t>Antioquia, Bolívar, Boyacá, Santander</t>
  </si>
  <si>
    <t>Amazónica</t>
  </si>
  <si>
    <t>Caquetá, Cauca, Nariño, Putumayo</t>
  </si>
  <si>
    <t>Norte del Valle y Eje Cafetero</t>
  </si>
  <si>
    <t>Antioquia, Caldas, Quindío, Risaralda y Valle del Cauca</t>
  </si>
  <si>
    <t>Magdalena, Norte de Cesar y Guajira</t>
  </si>
  <si>
    <t>Cesar, La Guajira, Magdalena</t>
  </si>
  <si>
    <t>Minera</t>
  </si>
  <si>
    <t>Boyacá</t>
  </si>
  <si>
    <t>Bajo Cauca</t>
  </si>
  <si>
    <t>Antioquia, Bolívar</t>
  </si>
  <si>
    <t>Centro Cauca, Nariño y Valle</t>
  </si>
  <si>
    <t>Choco</t>
  </si>
  <si>
    <t>Antioquia, Choco</t>
  </si>
  <si>
    <t>Montes de María</t>
  </si>
  <si>
    <t>Atlántico, Bolívar</t>
  </si>
  <si>
    <t>Fuente: Tomado del documento de Regionalización. UPRA 2023</t>
  </si>
  <si>
    <t>Total Productores de Cacao</t>
  </si>
  <si>
    <t xml:space="preserve">Total UPAS Productoras </t>
  </si>
  <si>
    <t>Estimación de Extensionistas</t>
  </si>
  <si>
    <t>Área cultivada año base</t>
  </si>
  <si>
    <t>hectáreas</t>
  </si>
  <si>
    <t>Tasa de crecimiento del área cultivada:</t>
  </si>
  <si>
    <t>Servicio de Asís. Técnica año base:</t>
  </si>
  <si>
    <t>Resultado esperado- cubrimiento extensión</t>
  </si>
  <si>
    <t>Tasa de crecimiento del cubrimiento de extensión</t>
  </si>
  <si>
    <t>Total UPA (línea base)</t>
  </si>
  <si>
    <t>Estimado de cacao cultivado en cada UPA</t>
  </si>
  <si>
    <t>Número de UPAS, que puede atender un extensionista</t>
  </si>
  <si>
    <t>Estimado área atendida por extensionista</t>
  </si>
  <si>
    <t>AÑO</t>
  </si>
  <si>
    <t>ÁREA (hectáreas)</t>
  </si>
  <si>
    <t>% De cubrimiento</t>
  </si>
  <si>
    <t xml:space="preserve">Área cubierta con extensión </t>
  </si>
  <si>
    <t>Total extensionistas</t>
  </si>
  <si>
    <t>Incremento</t>
  </si>
  <si>
    <t>* Para el cálculo de extensionistas, se ha tenido en cuenta la línea base del área cultivada (190.000 hectáreas) (Fedecacao, 2022), la línea base del cubrimiento de asistencia técnica 32%, (DANE, 2014), y los resultados esperados del documento de lineamientos de política, donde se establece que en 20 años, habrán 378060 hectáreas cultivadas y se alcanzará un cubrimiento del servicio de extensión del 80%. El incremento anual calculado alcanza el 8,35%</t>
  </si>
  <si>
    <t>a. Tabla gastos de alojamiento y alimentación por categoría (Para contratistas)</t>
  </si>
  <si>
    <t>Honorarios</t>
  </si>
  <si>
    <t>Nota: Cubre gastos de alojamiento y alimentación</t>
  </si>
  <si>
    <t>b. Viáticos/ Tabla de base de liquidación.</t>
  </si>
  <si>
    <t>COMISIONES DE SERVICIO EN EL INTERIOR DEL PAÍS</t>
  </si>
  <si>
    <t>BASE DE LIQUIDACIÓN</t>
  </si>
  <si>
    <t>VIÁTICOS DIARIOS EN PESOS</t>
  </si>
  <si>
    <t>Hasta $0 a $1.510.229</t>
  </si>
  <si>
    <t>Hasta</t>
  </si>
  <si>
    <t>De $1.510.230 a $2.373.180</t>
  </si>
  <si>
    <t xml:space="preserve">De  $2.373.181 a $3.169.036 </t>
  </si>
  <si>
    <t>De  $3.169.037 a $4.019.494</t>
  </si>
  <si>
    <t>De  $4.019.495 a $4.854.371</t>
  </si>
  <si>
    <t>De  $4.854.372 a $7.321.125</t>
  </si>
  <si>
    <t>De $7.321.126 a $10.322.411</t>
  </si>
  <si>
    <t>De $10.322.412 a $12.149.567</t>
  </si>
  <si>
    <t>De $12.149.568 a $14.956.568</t>
  </si>
  <si>
    <t>De $14.956.569 a $18.085.358</t>
  </si>
  <si>
    <t>De $18.085.359 en adelante</t>
  </si>
  <si>
    <t xml:space="preserve">Fuente: Valores de referencia obtenidos del Decreto 908 de Junio de 2023, "Por el cual se establecen las escalas de viáticos para empleados públicos" </t>
  </si>
  <si>
    <t>c. Tiquetes  aéreos nacionales</t>
  </si>
  <si>
    <t xml:space="preserve">Trayectos </t>
  </si>
  <si>
    <t xml:space="preserve">Valor ida y vuelta </t>
  </si>
  <si>
    <t xml:space="preserve">Bogotá- Bucaramanga </t>
  </si>
  <si>
    <t>Bogotá -Medellín</t>
  </si>
  <si>
    <t xml:space="preserve">Bogotá- Saravena -Tame </t>
  </si>
  <si>
    <t xml:space="preserve">Bogotá- Neiva </t>
  </si>
  <si>
    <t xml:space="preserve">Bogotá- Ibagué </t>
  </si>
  <si>
    <t>Bogotá- Tumaco</t>
  </si>
  <si>
    <t>Bogotá- Valledupar</t>
  </si>
  <si>
    <t>Bogotá - Manizales</t>
  </si>
  <si>
    <t>Bogotá - Cali</t>
  </si>
  <si>
    <t>Bogotá- Villavicencio</t>
  </si>
  <si>
    <t>Valor promedio ida y regreso</t>
  </si>
  <si>
    <t>Valor aproximado</t>
  </si>
  <si>
    <t xml:space="preserve">Nota: Corresponde a un valor aproximado simple de vuelos de rutas nacionales. </t>
  </si>
  <si>
    <t>Nota. Actualizado el 7 de septiembre de 2023.</t>
  </si>
  <si>
    <t xml:space="preserve">Fuente: Avianca, Latam, Wingo, Despegar,  Los tiquetes mas baratos y Satena. </t>
  </si>
  <si>
    <t>Países de referencia</t>
  </si>
  <si>
    <t>Paris - Francia</t>
  </si>
  <si>
    <t>Tokio- Japón</t>
  </si>
  <si>
    <t>Bruselas - Bélgica</t>
  </si>
  <si>
    <t>Sídney- Australia</t>
  </si>
  <si>
    <t>USA -Seattle</t>
  </si>
  <si>
    <t xml:space="preserve">Beijing - China </t>
  </si>
  <si>
    <t xml:space="preserve">Ámsterdam - Holanda </t>
  </si>
  <si>
    <t>Berlín - Alemania</t>
  </si>
  <si>
    <t xml:space="preserve">Ciudad de México </t>
  </si>
  <si>
    <t>Dubái</t>
  </si>
  <si>
    <t xml:space="preserve">Nota: Corresponde a un valor promedio aproximado simple de vuelos directos internacionales. </t>
  </si>
  <si>
    <t xml:space="preserve">Categoría de regiones </t>
  </si>
  <si>
    <t xml:space="preserve">Valor por Trayecto </t>
  </si>
  <si>
    <t>Región 1 Cercano ida y regreso</t>
  </si>
  <si>
    <t>Región 2 Lejano ida y regreso</t>
  </si>
  <si>
    <t>Región 3 Muy lejano ida y regreso</t>
  </si>
  <si>
    <t xml:space="preserve">Valor aproximado </t>
  </si>
  <si>
    <t>Combustible</t>
  </si>
  <si>
    <t>Criterio para cálculo combustible</t>
  </si>
  <si>
    <t>Km por galón</t>
  </si>
  <si>
    <t xml:space="preserve">Valor aprox, por galón de gasolina </t>
  </si>
  <si>
    <t>Total km por región</t>
  </si>
  <si>
    <t>Galón de gasolina</t>
  </si>
  <si>
    <t>Combustible Región 1. Cercano /Recorre 60 km diario por 20 días)</t>
  </si>
  <si>
    <t>Combustible Región 2. Lejano /Recorre 100 km diario por 20 días)</t>
  </si>
  <si>
    <t>Combustible Región 3. (Muy lejano (Recorre 150 km diario por 20 días)</t>
  </si>
  <si>
    <t>El rubro de combustible se utiliza el valor promedio hallado, es decir $974286</t>
  </si>
  <si>
    <t>Peajes</t>
  </si>
  <si>
    <t>Criterio para cálculo de peajes</t>
  </si>
  <si>
    <t>Valor promedio por peaje</t>
  </si>
  <si>
    <t>No. de peajes requeridos</t>
  </si>
  <si>
    <t xml:space="preserve">Valor total </t>
  </si>
  <si>
    <t xml:space="preserve">Peaje Región 1.  Cercano. Ida y vuelta </t>
  </si>
  <si>
    <t xml:space="preserve">Peaje  Región 2. Lejano Ida y Vuelta </t>
  </si>
  <si>
    <t xml:space="preserve">Peaje  Región 2.  Muy lejano Ida y Vuelta </t>
  </si>
  <si>
    <t xml:space="preserve">Nota: Corresponde a un valor global simple  del costo promedio de peajes entre regiones lejanas y cercanas. </t>
  </si>
  <si>
    <t>Gastos de rodamiento/desplazamiento vehículo propio (rodamiento)</t>
  </si>
  <si>
    <t>% Reconocido Mantenimiento por viaje</t>
  </si>
  <si>
    <t>Valor total rodamiento</t>
  </si>
  <si>
    <t xml:space="preserve">Gastos rodamiento para recurso humano regional </t>
  </si>
  <si>
    <t xml:space="preserve">Para extensionistas se toma el valor de desplazamiento/rodamiento vehículo propio sobre el 60% </t>
  </si>
  <si>
    <t>g. Transporte fluvial</t>
  </si>
  <si>
    <t>Tipo de transporte</t>
  </si>
  <si>
    <t xml:space="preserve">Valor por trayecto </t>
  </si>
  <si>
    <t>Valor total ida y vuelta</t>
  </si>
  <si>
    <t xml:space="preserve">Lancha </t>
  </si>
  <si>
    <t>Valores cotizados</t>
  </si>
  <si>
    <t xml:space="preserve">Características del puesto de trabajo </t>
  </si>
  <si>
    <t>Valor mes por persona</t>
  </si>
  <si>
    <r>
      <t xml:space="preserve">Puesto de trabajo fijo con mobiliario (Silla y escritorio), </t>
    </r>
    <r>
      <rPr>
        <b/>
        <sz val="11"/>
        <rFont val="Arial"/>
        <family val="2"/>
      </rPr>
      <t>espacio cerrado</t>
    </r>
  </si>
  <si>
    <r>
      <t xml:space="preserve">Puesto de trabajo fijo con mobiliario (Silla y escritorio) y acceso a Wifi, </t>
    </r>
    <r>
      <rPr>
        <b/>
        <sz val="11"/>
        <rFont val="Arial"/>
        <family val="2"/>
      </rPr>
      <t>espacio</t>
    </r>
    <r>
      <rPr>
        <sz val="11"/>
        <rFont val="Arial"/>
        <family val="2"/>
      </rPr>
      <t xml:space="preserve"> </t>
    </r>
    <r>
      <rPr>
        <b/>
        <sz val="11"/>
        <rFont val="Arial"/>
        <family val="2"/>
      </rPr>
      <t>cerrado</t>
    </r>
  </si>
  <si>
    <r>
      <t xml:space="preserve">Puesto de trabajo no fijo con mobiliario (Silla y escritorio) </t>
    </r>
    <r>
      <rPr>
        <b/>
        <sz val="11"/>
        <rFont val="Arial"/>
        <family val="2"/>
      </rPr>
      <t>espacio abierto</t>
    </r>
  </si>
  <si>
    <r>
      <t xml:space="preserve">Puesto de trabajo no fijo con mobiliario (Silla y escritorio) y acceso a Wifi, </t>
    </r>
    <r>
      <rPr>
        <b/>
        <sz val="11"/>
        <rFont val="Arial"/>
        <family val="2"/>
      </rPr>
      <t>espacio abierto</t>
    </r>
  </si>
  <si>
    <t xml:space="preserve">Valor promedio puesto de trabajo </t>
  </si>
  <si>
    <t>Características</t>
  </si>
  <si>
    <t xml:space="preserve">Valores compra </t>
  </si>
  <si>
    <t>Valores alquiler mes</t>
  </si>
  <si>
    <t>34109 - Portátil Gamer Asus TUF Gaming FX506LI15.6" Intel I5 10300H GTX</t>
  </si>
  <si>
    <t>34180 - Portátil Gamer Asus TUF Gaming A15FA507RE AMD Ryzen 7 6800H RTX</t>
  </si>
  <si>
    <t>34175 - Portátil Gamer ROG Zephyrus GA401Q G1414.0" FHD AMD Ryzen 9 590</t>
  </si>
  <si>
    <t>34179 - Portátil Gamer ROG Strix SCAR 15 G533Z IntelCore i9-12900H RTX</t>
  </si>
  <si>
    <t xml:space="preserve">Valor promedio computador portátil </t>
  </si>
  <si>
    <t>32359 - PC Gamer Violet TV32 Intel Core i3-10100FGTX 1050 Ti 4GB RAM 8GB</t>
  </si>
  <si>
    <t>PC Gamer Ryujin Intel Core i5 12400 GTX 1660 6GBRam 32GB SSD 960</t>
  </si>
  <si>
    <t>32510 - PC Gamer Orchid TO62 AMD Ryzen 5 5600XRX 6650 XT 8GB RAM 16GB M.</t>
  </si>
  <si>
    <t>32475 - PC Gamer Amethyst TA38 AMD Ryzen 55600X RX 6800 RAM 32GB M.2 512</t>
  </si>
  <si>
    <t>Valor promedio computador PC escritorio</t>
  </si>
  <si>
    <t>Impresora multifuncional blanco/negro (Se contempla compra de toners adicional a la carga inicial)</t>
  </si>
  <si>
    <t>Impresora multifuncional full color (Se contempla compra de toners adicional a carga inicial)</t>
  </si>
  <si>
    <t>Nota: Valor incluyen IVA (19%)</t>
  </si>
  <si>
    <t xml:space="preserve">Otros costos administrativos </t>
  </si>
  <si>
    <t>Valores cotizados compra y/o alquiler</t>
  </si>
  <si>
    <t>Concepto</t>
  </si>
  <si>
    <t xml:space="preserve">Valor </t>
  </si>
  <si>
    <t>f. Licencia Software/persona (Compra duración 12 meses)</t>
  </si>
  <si>
    <t xml:space="preserve">Refrigerio y Café </t>
  </si>
  <si>
    <t>Valor total estimado</t>
  </si>
  <si>
    <t>Nota: Se calcula 10 personas máximo</t>
  </si>
  <si>
    <t>Refrigerio</t>
  </si>
  <si>
    <t>Auditorio</t>
  </si>
  <si>
    <t>Sonido (incluye amplificación y micrófono)</t>
  </si>
  <si>
    <t>Nota: Auditorio incluye video beam</t>
  </si>
  <si>
    <t>Nota: Se calcula 25 personas máximo</t>
  </si>
  <si>
    <t xml:space="preserve">Costos de plataforma y/o otros costos </t>
  </si>
  <si>
    <t>Nota: Las mesas de trabajo, eventos y talleres virtuales corresponden al 20% del valor estimado de forma básica presencial</t>
  </si>
  <si>
    <t>Almuerzos</t>
  </si>
  <si>
    <t>Estación de café/agua  y otros</t>
  </si>
  <si>
    <t>Material de divulgación y promocional</t>
  </si>
  <si>
    <t xml:space="preserve">Refrigerio </t>
  </si>
  <si>
    <t>Almuerzo</t>
  </si>
  <si>
    <t>Materia de divulgación y promocional</t>
  </si>
  <si>
    <t>Desplazamiento personas/transporte</t>
  </si>
  <si>
    <t>Consumibles y/o otros</t>
  </si>
  <si>
    <t>Nota: Se calcula 45 personas máximo</t>
  </si>
  <si>
    <t>Mano de obra (Adecuación de lote y siembra, control sanitario, podas, control de sombrío, riego y/o drenaje, fertilización, cosecha, registros)</t>
  </si>
  <si>
    <t>Material vegetal de cacao</t>
  </si>
  <si>
    <t>Material vegetal de sombrío temporal</t>
  </si>
  <si>
    <t>Material vegetal de sombrío permanente</t>
  </si>
  <si>
    <t>Fertilizantes y acondicionadores (orgánicos y minerales)</t>
  </si>
  <si>
    <t>Análisis de suelo</t>
  </si>
  <si>
    <t>Otros agroinsumos (plaguicidas, bioestimulantes)</t>
  </si>
  <si>
    <t>Herramientas varias</t>
  </si>
  <si>
    <t>Asistencia Técnica</t>
  </si>
  <si>
    <t>Valor total estimado (1 ha)</t>
  </si>
  <si>
    <t xml:space="preserve">Nota: No se tienen en cuenta los costos de financiación, administrativos, arrendamiento.  </t>
  </si>
  <si>
    <t>Nota: Se calcula costo promedio en cada ítem</t>
  </si>
  <si>
    <t>Lote de 500 metros cuadrados</t>
  </si>
  <si>
    <t>Diseño y/o arquitectura</t>
  </si>
  <si>
    <t xml:space="preserve">Materiales de obra </t>
  </si>
  <si>
    <t>Mano de obra civil</t>
  </si>
  <si>
    <t>Elementos de dotación</t>
  </si>
  <si>
    <t>Mano de obra calificada para pruebas y puesta a punto</t>
  </si>
  <si>
    <t>Mano de obra (Adecuación de lote y siembra, control sanitario, podas, control de sombrío, riego y/o drenaje, fertilización, cosecha de material vegetal, registros)</t>
  </si>
  <si>
    <t>Material vegetal de sombrío (estacas de matarratón)</t>
  </si>
  <si>
    <t>Otros</t>
  </si>
  <si>
    <t>Valor total estimado por 1/2 ha</t>
  </si>
  <si>
    <t>Valor  total aproximado</t>
  </si>
  <si>
    <t xml:space="preserve">Nota: No se tienen en cuenta los costos de financiación, administrativos, arrendamiento, transporte.  </t>
  </si>
  <si>
    <t xml:space="preserve">Incluye, todas las áreas y elementos contemplados en la resolución  0780006 del 25-11-2020, proferida por el ICA, adicionalmente se dotará con riego por nebulización y/o goteo; con un área mínima de 1200 metros cuadrados, cubierta con umbráculo, para la propagación.  </t>
  </si>
  <si>
    <t>Intensidad horaria</t>
  </si>
  <si>
    <t>Valor 8 horas</t>
  </si>
  <si>
    <t>Valor 12 horas</t>
  </si>
  <si>
    <t>Valor 24 horas</t>
  </si>
  <si>
    <t>Valor 32 horas</t>
  </si>
  <si>
    <t>Valor 40horas</t>
  </si>
  <si>
    <t xml:space="preserve">Honorarios docente, experto y/o docente </t>
  </si>
  <si>
    <t xml:space="preserve">Costo plataforma virtual </t>
  </si>
  <si>
    <t>Seguimiento, acompañamiento plataforma</t>
  </si>
  <si>
    <t xml:space="preserve">Material de estudio </t>
  </si>
  <si>
    <t>Valor estimado por persona (Grupos de 25 personas)</t>
  </si>
  <si>
    <t>Nota: Para el caso honorarios se calcula un estimado de acuerdo a tarifas universitarias</t>
  </si>
  <si>
    <t>Valor 16 horas</t>
  </si>
  <si>
    <t>Tiquetes aéreos</t>
  </si>
  <si>
    <t>Gastos de alojamiento y alimentación (Incluye transporte interno)</t>
  </si>
  <si>
    <t xml:space="preserve">Nota: Para el caso los tiquetes aéreos gastos de viaje y alojamiento se calculan teniendo en cuenta que cada sesión es de 8 horas. Ejemplo: Curso de 40 horas son 5 días de 
         capacitación, por lo que  al docente y/o experto se le calculan 5 tiquetes </t>
  </si>
  <si>
    <t>Valor 80 horas</t>
  </si>
  <si>
    <t>Valor 96 horas</t>
  </si>
  <si>
    <t>Valor 120 horas</t>
  </si>
  <si>
    <t>Costo plataforma virtual (Valor promedio por 4, 5, 6 meses de acuerdo a la intensidad)</t>
  </si>
  <si>
    <t>Costo total estimado</t>
  </si>
  <si>
    <t xml:space="preserve">Nota: Para el caso los tiquetes aéreos gastos de viaje y alojamiento se calculan teniendo en cuenta que cada sesión es de 8 horas. Ejemplo: Diplomado de 80 horas son 10 días de capacitación, por lo que  al docente y/o experto se le calculan 10 tiquetes </t>
  </si>
  <si>
    <t>Tipo</t>
  </si>
  <si>
    <t>Valor por persona</t>
  </si>
  <si>
    <t xml:space="preserve">Tecnología virtual </t>
  </si>
  <si>
    <t>Tecnología presencial</t>
  </si>
  <si>
    <t xml:space="preserve">Carrera profesional Virtual </t>
  </si>
  <si>
    <t xml:space="preserve">Carrera profesional presencial </t>
  </si>
  <si>
    <t>Nota: Son valores promedio</t>
  </si>
  <si>
    <t xml:space="preserve">Especialización virtual </t>
  </si>
  <si>
    <t xml:space="preserve">Especialización presencial </t>
  </si>
  <si>
    <t xml:space="preserve">Maestría virtual </t>
  </si>
  <si>
    <t xml:space="preserve">Maestría presencial </t>
  </si>
  <si>
    <t xml:space="preserve">Doctorado virtual </t>
  </si>
  <si>
    <t xml:space="preserve">Doctorado presencial </t>
  </si>
  <si>
    <t xml:space="preserve">a. Creación  de imagen institucional </t>
  </si>
  <si>
    <t>Corresponde al diseño, realización de slogan, selección de diferentes medios publicitarios, que incluye  la contratación de una agencia creativa  (slogan)  y agencia publicitaria (difusión) es para 2 meses mientras se desarrollo. Esta campaña dura 4 años aprox.</t>
  </si>
  <si>
    <t>Incluye diseño, publicidad, estrategias de promoción, realización y participación de eventos, manejo de redes sociales, espacios publicitarios (radio, tv,vallas,prensa etc.), seguimientos, informes de impacto y cobertura entre otras.</t>
  </si>
  <si>
    <t>Actividad</t>
  </si>
  <si>
    <t>Valor unitario</t>
  </si>
  <si>
    <t>1. Nota en Televisión Nacional</t>
  </si>
  <si>
    <t>2. Nota en Televisión Regional</t>
  </si>
  <si>
    <t>3. Nota en Prensa Nacional</t>
  </si>
  <si>
    <t>4. Nota en Prensa Regional</t>
  </si>
  <si>
    <t>5. Pauta de  Radio nacional</t>
  </si>
  <si>
    <t>6. Pauta  de  Radio Regional</t>
  </si>
  <si>
    <t>7. Pauta tv Nacional</t>
  </si>
  <si>
    <t>8. Pauta tv Regional</t>
  </si>
  <si>
    <t>9. Pauta Digital redes sociales(Facebook, Instagram, you tube), mensual</t>
  </si>
  <si>
    <t>10. Valla Publicitarias Nacional</t>
  </si>
  <si>
    <t>11. Valla Publicitarias Regionales</t>
  </si>
  <si>
    <t xml:space="preserve">12. Stand promoción regional </t>
  </si>
  <si>
    <t>13. Stand promoción Nacional</t>
  </si>
  <si>
    <t>14. Stand Mercado Campesino</t>
  </si>
  <si>
    <t>15. Stand Feria Internacional</t>
  </si>
  <si>
    <t>1. Nota de televisión nacional: Corresponde a la entrevista a un vocero institucional</t>
  </si>
  <si>
    <t>2. Nota de televisión regional  Corresponde a una entrevista a un vocero institucional en un día de emisión (3 veces al día)</t>
  </si>
  <si>
    <t>3. Notas de prensa nacional: Corresponde una publicación en medio nacional al año, en banner interior, ejemplo una entrevista, un reportaje.</t>
  </si>
  <si>
    <t>4. Notas de prensa regional: Corresponde una publicación en medio regional, un promedio de 3 salidas en un día.  Corresponden a entrevistas a un vocero institucional.</t>
  </si>
  <si>
    <t xml:space="preserve">5. Notas de radio nacional: Es un promedio de salida de 10 pautas al mes. </t>
  </si>
  <si>
    <t xml:space="preserve">6. Notas de radio regional: Es un promedio de salida de 10 pautas al mes. </t>
  </si>
  <si>
    <t xml:space="preserve"> 7. Pauta tv nacional: Corresponde a la elaboración y emisión de la pauta en  un solo canal de televisión en un horario AAA de 15 a 30 segundos con 5 salidas al día. La 
     realización del comercial cuesta alrededor de 20 millones. </t>
  </si>
  <si>
    <t>8. Pauta tv regional: Pauta con 10 salidas al día,  Valor al mes</t>
  </si>
  <si>
    <t>9. Pauta digital redes sociales: Publicaciones en redes sociales, se calcula un valor mensual para publicar imagen o video</t>
  </si>
  <si>
    <t xml:space="preserve">10. Vallas publicitarias Nacionales: Incluye el costo de diseño, elaboración y alquiler del sitio de publicación de la valla. 
</t>
  </si>
  <si>
    <t>11. Corresponde al costo de publicar 1 valla por 15 días en 5 ciudades, y la regional corresponde al costo de una valla por 15 días en 5 vías de  entrada a municipios.</t>
  </si>
  <si>
    <t xml:space="preserve">12. Stand promoción Regional y Nacional: Incluye diseño, mobiliario y  alquiler del espacio. </t>
  </si>
  <si>
    <t xml:space="preserve">13. Stand promoción Nacional: Ferias como Agroexpo. </t>
  </si>
  <si>
    <t xml:space="preserve">14. Stand mercado campesino: Ferias en pueblos y/o municipios </t>
  </si>
  <si>
    <t>15. Stand feria internacional: Ferias como salón de chocolate de París</t>
  </si>
  <si>
    <t xml:space="preserve">Alquiler de plataforma Mailchimp (Anual) </t>
  </si>
  <si>
    <t>Gestión de la plataforma (Anual)</t>
  </si>
  <si>
    <t>Producción de contenidos y envío de correos a la base de datos (Anual)</t>
  </si>
  <si>
    <t>Creación base de datos (Anual)</t>
  </si>
  <si>
    <t>Valor total estimado  2023</t>
  </si>
  <si>
    <t>Nota: Plataforma de e- mail marketing envío de correos masivos</t>
  </si>
  <si>
    <t>Redes sociales</t>
  </si>
  <si>
    <t xml:space="preserve">Valor mensual </t>
  </si>
  <si>
    <t>Cantidad de meses</t>
  </si>
  <si>
    <t>Valor total anual</t>
  </si>
  <si>
    <t>Gestión de redes sociales (FB, X, IG,Youtube</t>
  </si>
  <si>
    <t>Creación de contenidos en redes sociales</t>
  </si>
  <si>
    <t>Pauta en redes sociales</t>
  </si>
  <si>
    <t>Seguimiento, creación de estrategia e Impacto de comunicación (Alcance- Personas y seguidores)</t>
  </si>
  <si>
    <t xml:space="preserve">Valor total estimado </t>
  </si>
  <si>
    <t>Pagina web</t>
  </si>
  <si>
    <t xml:space="preserve">Valor total anual </t>
  </si>
  <si>
    <t>Diseño web</t>
  </si>
  <si>
    <t>Dominio, hosting, plugins y complementos</t>
  </si>
  <si>
    <t>Marketing y SEO</t>
  </si>
  <si>
    <t>Mantenimiento</t>
  </si>
  <si>
    <t>Producción de contenidos</t>
  </si>
  <si>
    <t>Nota: Costos anuales</t>
  </si>
  <si>
    <t>Valor total</t>
  </si>
  <si>
    <t xml:space="preserve">Videos Clips Testimoniales (Historias de valor, experiencias exitosas, etc.) </t>
  </si>
  <si>
    <t>Estudio fotográfico en cultivo y/o producto</t>
  </si>
  <si>
    <t>Nota: Incluye preproducción, postproducción, gastos de desplazamiento (a todo costo)</t>
  </si>
  <si>
    <t>Cantidad</t>
  </si>
  <si>
    <t>Diseño y estructuración del contenido y el proyecto</t>
  </si>
  <si>
    <t>Coordinación y supervisión programas</t>
  </si>
  <si>
    <t>Asesoría de técnicos en campo de acuerdo a tema</t>
  </si>
  <si>
    <t>Realización, preproducción, producción y locución</t>
  </si>
  <si>
    <t>Emisión de los programas en radio regional</t>
  </si>
  <si>
    <t>Nota: Costos de 55 programas radiales, pago de pauta radial en 18 dptos. 3 meses. AM y FM</t>
  </si>
  <si>
    <t xml:space="preserve">Plegables, brochure </t>
  </si>
  <si>
    <t xml:space="preserve">Flyers </t>
  </si>
  <si>
    <t>Llaveros</t>
  </si>
  <si>
    <t xml:space="preserve">Camisetas </t>
  </si>
  <si>
    <t>Gorras</t>
  </si>
  <si>
    <t>Chalecos</t>
  </si>
  <si>
    <t>Morrales</t>
  </si>
  <si>
    <t>Tulas</t>
  </si>
  <si>
    <t>Nota: Incluye diseño y marcación</t>
  </si>
  <si>
    <t xml:space="preserve">Tiquetes nacionales </t>
  </si>
  <si>
    <t>Tiquetes  internacionales (se calcula 2 expertos invitados)</t>
  </si>
  <si>
    <t>Montaje</t>
  </si>
  <si>
    <t>Estación de aromática/ café y agua</t>
  </si>
  <si>
    <t>Pautas en redes sociales</t>
  </si>
  <si>
    <t>Promoción y divulgación</t>
  </si>
  <si>
    <t>Material promocional</t>
  </si>
  <si>
    <t xml:space="preserve">Rueda de negocio </t>
  </si>
  <si>
    <t xml:space="preserve"> Valor aproximado </t>
  </si>
  <si>
    <t>Pautas en redes sociales/promoción y divulgación</t>
  </si>
  <si>
    <t>Equipo organizador</t>
  </si>
  <si>
    <t>Nota: 20 asistentes</t>
  </si>
  <si>
    <t>Valor  persona</t>
  </si>
  <si>
    <t>Inscripciones</t>
  </si>
  <si>
    <t xml:space="preserve">Stand </t>
  </si>
  <si>
    <t>Valor Participación en ferias comerciales internacionales</t>
  </si>
  <si>
    <t>Cuñas radiales (2)</t>
  </si>
  <si>
    <t>Stands</t>
  </si>
  <si>
    <t>Transporte de acuerdo a requerimiento</t>
  </si>
  <si>
    <t>Valor Participación en mercados campesinos</t>
  </si>
  <si>
    <t xml:space="preserve">Se prevé paquete de  cuñas radiales, stands y transporte para 10  agricultores ida y vuelta. </t>
  </si>
  <si>
    <t xml:space="preserve">Valor por persona/empresa </t>
  </si>
  <si>
    <t>Tiquete y hospedaje</t>
  </si>
  <si>
    <t>Gastos de representación</t>
  </si>
  <si>
    <t>Misiones comerciales internacionales</t>
  </si>
  <si>
    <t xml:space="preserve">Nota: Se prevé una misión comercial de 7 días en total, de los cuales 5 días son comerciales. Se prevé gastos de representación y transporte al interior del país visitado  </t>
  </si>
  <si>
    <t xml:space="preserve">f. Elaboración de feria Nacional </t>
  </si>
  <si>
    <t xml:space="preserve">Incluye, alquiler de lugar donde se desarrollará, logística de stands, logística y contratación de expertos </t>
  </si>
  <si>
    <t xml:space="preserve">g. Elaboración feria Regional </t>
  </si>
  <si>
    <t>Valor  (grupo de 100 productores)</t>
  </si>
  <si>
    <t>Valor  (grupo de 50 productores)</t>
  </si>
  <si>
    <t>Valor  (grupo de 25 productores)</t>
  </si>
  <si>
    <t>Consultoría</t>
  </si>
  <si>
    <t>Implementos y equipamiento para mejoras</t>
  </si>
  <si>
    <t>Análisis de agua, suelos, foliar</t>
  </si>
  <si>
    <t>Valor total  estimado</t>
  </si>
  <si>
    <t>Valor total aproximación</t>
  </si>
  <si>
    <t>Valor estimado por beneficiario</t>
  </si>
  <si>
    <t xml:space="preserve">Fuente. Experto </t>
  </si>
  <si>
    <t>Nota: Incluye los implementos y equipamiento para el alistamiento.</t>
  </si>
  <si>
    <t>Costo Certificaciones diferenciadores</t>
  </si>
  <si>
    <t>Valor  por unidad productiva</t>
  </si>
  <si>
    <t>Consumibles</t>
  </si>
  <si>
    <t>Costo de la certificadora</t>
  </si>
  <si>
    <t xml:space="preserve">Concepto </t>
  </si>
  <si>
    <t>Unidad de medida</t>
  </si>
  <si>
    <t>Fuente</t>
  </si>
  <si>
    <t>Por muestra</t>
  </si>
  <si>
    <t>Fuente Experto</t>
  </si>
  <si>
    <t>(a+b) Análisis suelo, fertilidad  y biológico</t>
  </si>
  <si>
    <t xml:space="preserve">Universidad Industrial de Santander </t>
  </si>
  <si>
    <t>Fundación Carlota</t>
  </si>
  <si>
    <t>Universidad Industrial de Santander - CIAT</t>
  </si>
  <si>
    <t xml:space="preserve">Clasificación de las empresas </t>
  </si>
  <si>
    <t xml:space="preserve">UVT (Unidad de Valor Tributario- DIAN 2023) </t>
  </si>
  <si>
    <t>Resolución 001264 de 2022, mediante la cual fijó el valor de la UVT</t>
  </si>
  <si>
    <t>Empresas sector Comercio</t>
  </si>
  <si>
    <t>Clasificación DIAN</t>
  </si>
  <si>
    <t>Valor de los ingresos</t>
  </si>
  <si>
    <t xml:space="preserve">Microempresas </t>
  </si>
  <si>
    <t>Pequeñas Empresas</t>
  </si>
  <si>
    <t>Medianas Empresas</t>
  </si>
  <si>
    <t>Grandes Empresas</t>
  </si>
  <si>
    <t>Microempresa: Aquella cuyos ingresos por actividades ordinarias anuales sean inferiores o iguales a 44.769 UVT.
Pequeña empresa: Aquella cuyos ingresos por actividades ordinarias anuales sean superiores a 44.769 UVT, e inferiores o iguales a 431.196 UVT.
Mediana empresa: Aquella cuyos ingresos por actividades ordinarias anuales sean superiores a 431.196 UVT, e inferiores o iguales a 2.160.692 UVT.
Gran empresa: Aquella cuyos ingresos por actividades ordinarias anuales sean superiores a 2.160.692 UVT.</t>
  </si>
  <si>
    <t>Empresas sector Servicios</t>
  </si>
  <si>
    <t>* Microempresa: Aquella cuyos ingresos por actividades ordinarias anuales sean inferiores o iguales a 32.988 UVT.
Pequeña empresa: Aquella cuyos ingresos por actividades ordinarias anuales sean superiores a 32.988 UVT, e inferiores o iguales a 131.951 UVT.
Mediana empresa: Aquella cuyos ingresos por actividades ordinarias anuales sean superiores a 131.951 UVT, e inferiores o iguales a 483.034 UVT.
Gran empresa: Aquella cuyos ingresos por actividades ordinarias anuales sean superiores a 483.034 UVT.</t>
  </si>
  <si>
    <t>Empresas sector Manufacturas</t>
  </si>
  <si>
    <t>Microempresa: Aquella cuyos ingresos por actividades ordinarias anuales sean inferiores o iguales a 23.563 UVT.
Pequeña empresa: Aquella cuyos ingresos por actividades ordinarias anuales sean superiores a 23.563 UVT, e inferiores o iguales a 204.995 UVT.
Mediana empresa: Aquella cuyos ingresos por actividades ordinarias anuales sean superiores a 204.995 UVT, e inferiores o iguales a 1.736.565 UVT.
Gran empresa: Aquella cuyos ingresos por actividades ordinarias anuales sean superiores a 1.736.565 UVT.</t>
  </si>
  <si>
    <t xml:space="preserve">Tabla clasificación productores  para incentivos </t>
  </si>
  <si>
    <t>Tipo de productor</t>
  </si>
  <si>
    <t>Activos totales (U.V.T)</t>
  </si>
  <si>
    <t>Ingresos brutos anuales (U.V.T)</t>
  </si>
  <si>
    <t>Activos totales ($)</t>
  </si>
  <si>
    <t>Ingresos brutos anuales ($)</t>
  </si>
  <si>
    <t xml:space="preserve">Desde </t>
  </si>
  <si>
    <t>Pequeño productor de ingresos bajos</t>
  </si>
  <si>
    <t xml:space="preserve">Pequeño productor </t>
  </si>
  <si>
    <t>Mediano productor</t>
  </si>
  <si>
    <t xml:space="preserve">Gran productor </t>
  </si>
  <si>
    <t>* Fuente Finagro. Nueva clasificación de productor agropecuario a partir del 1 de febrero de 2023. Circular 3 de 2023, que implementó las Resoluciones N° 2 y 3 de 2022 de la CNCA. 
Valor en pesos calculado en UVT $42.412 de 2023</t>
  </si>
  <si>
    <t>Valor Unitario</t>
  </si>
  <si>
    <t>Plántula</t>
  </si>
  <si>
    <t>Número de plántulas</t>
  </si>
  <si>
    <t>Enmienda orgánica</t>
  </si>
  <si>
    <t>kg</t>
  </si>
  <si>
    <t>Enmienda mineral</t>
  </si>
  <si>
    <t>Fertilizantes</t>
  </si>
  <si>
    <t>Insumos biológicos</t>
  </si>
  <si>
    <t>Herramientas menores</t>
  </si>
  <si>
    <t>Global</t>
  </si>
  <si>
    <t xml:space="preserve">Guadaña con acople de sierra-cortasetos </t>
  </si>
  <si>
    <t>Total</t>
  </si>
  <si>
    <t>Para pasar al cultivo tecnificado se estima compra de plántulas, fertilizantes, insumos para el control, herramientas menores,  guadaña, entre otros. Se considera que la mano de obra será suministrada por el productor y su familia</t>
  </si>
  <si>
    <t>Área sembrada 2022 de cacao (Fedecacao)</t>
  </si>
  <si>
    <t>Hectáreas en  renovación y rehabilitación. Meta en reducción de emisiones NDC 2030 (medidas sectoriales de mitigación cambio climático)</t>
  </si>
  <si>
    <t xml:space="preserve">Meta anual en hectáreas dividida en los 20 años del POP </t>
  </si>
  <si>
    <t xml:space="preserve">Contribución de apoyo a través de ICR del 10% de la meta (hectáreas)  </t>
  </si>
  <si>
    <t>Costo de paquete estimado por ha</t>
  </si>
  <si>
    <t xml:space="preserve"> https://www.minambiente.gov.co/wp-content/uploads/2021/10/portafolio-de-medidas-sectoriales-de-mitigacion-de-cambio-climatico-contribucion-determinada-Colombia-ndc-2020.pdf</t>
  </si>
  <si>
    <t>80.000 ha en renovación y rehabilitación 150.000 ha en SAF con maderables, desde 2015 al 2030 Contribución Determinada a Nivel Nacional (NDC) de Colombia
2020</t>
  </si>
  <si>
    <t>Valor y/o %</t>
  </si>
  <si>
    <t xml:space="preserve">40% del valor total del proyecto. Los costos aproximados para establecimiento de cultivo en el primer año, son de $20.000.000. </t>
  </si>
  <si>
    <t>Valor total de establecimiento por hectárea en el año 1</t>
  </si>
  <si>
    <t>ICR (40%)</t>
  </si>
  <si>
    <t>Total subsidio</t>
  </si>
  <si>
    <t>Metas de Implementación de Sistemas agroforestales en cacao según la NDC</t>
  </si>
  <si>
    <t>Hectáreas en SAF. Meta en reducción de emisiones NDC 2030 (medidas sectoriales de mitigación cambio climático)</t>
  </si>
  <si>
    <t xml:space="preserve">Contribución de apoyo a través de ICR del 5% de la meta (hectáreas)  </t>
  </si>
  <si>
    <t>Costo estimado por ha</t>
  </si>
  <si>
    <t>80.000 ha en renovación y rehabilitación 150.000 ha en SAF con maderables, desde 2015 al 2030 Contribución Determinada a Nivel Nacional (NDC) de Colombia 2020</t>
  </si>
  <si>
    <t>Se estima 20 agricultores  con promedio de 3 has,  para sostener  60 has en total, por un valor  de $813.163.500, de los cuales  insumos, análisis de suelos y herramientas, representan aproximadamente el 36% ($292.620.000), es decir un promedio de $4.877.000  por ha.</t>
  </si>
  <si>
    <t>Valor Compra de insumos, análisis de suelos y herramientas para 60 has</t>
  </si>
  <si>
    <t xml:space="preserve">Interés </t>
  </si>
  <si>
    <t>Tasa subsidiada</t>
  </si>
  <si>
    <t>Plaguicidas biológicos y /o químicos (de uso estratégico)</t>
  </si>
  <si>
    <t>Kg</t>
  </si>
  <si>
    <t>Análisis de suelos</t>
  </si>
  <si>
    <t>Número</t>
  </si>
  <si>
    <t>Herramientas</t>
  </si>
  <si>
    <t>Total Paquete Medianos</t>
  </si>
  <si>
    <t>Fuente: Experto</t>
  </si>
  <si>
    <t xml:space="preserve">Cajón fermentador </t>
  </si>
  <si>
    <t>Sistema de secado natural</t>
  </si>
  <si>
    <t xml:space="preserve">Elementos de dotación </t>
  </si>
  <si>
    <t>Total Paquete mejora</t>
  </si>
  <si>
    <t xml:space="preserve">Incentivo del 60% del costo total </t>
  </si>
  <si>
    <t>Valor que debe asumir el productor  40%</t>
  </si>
  <si>
    <t xml:space="preserve">Equipos y elementos para la mejora del proceso de transformación </t>
  </si>
  <si>
    <t xml:space="preserve">Global </t>
  </si>
  <si>
    <t>Asesoría técnica</t>
  </si>
  <si>
    <t>Costos</t>
  </si>
  <si>
    <t>Cantidad (Bultos)</t>
  </si>
  <si>
    <t>Enmiendas</t>
  </si>
  <si>
    <t>Cales bultos de 50 kilos</t>
  </si>
  <si>
    <t>Acondicionador de Suelos</t>
  </si>
  <si>
    <t>Tierra de diatomeas en kilos</t>
  </si>
  <si>
    <t>Abono orgánico</t>
  </si>
  <si>
    <t>Bultos por ha</t>
  </si>
  <si>
    <t>Abono compostado</t>
  </si>
  <si>
    <t>tonelada por  ha</t>
  </si>
  <si>
    <t>Costos de transporte promedio</t>
  </si>
  <si>
    <t>Total 1 ha</t>
  </si>
  <si>
    <t xml:space="preserve">LEC  Desarrollo productivo para el mejoramiento y acondicionamiento de suelo </t>
  </si>
  <si>
    <t>Comprende las inversiones para la gestión del agua, la gestión de los suelos y la mecanización, así como el capital de trabajo y la inversión para la producción agropecuaria. Condiciones financieras (Tasa de redescuento, de intereses al beneficiario y de subsidio). Mejora de la condición física y química de los suelos</t>
  </si>
  <si>
    <t>40 % de las áreas sembradas se encuentra en zonas con una susceptibilidad alta a deslizamientos</t>
  </si>
  <si>
    <t xml:space="preserve">Meta reducción de al menos al 40 % los cultivos de cacao presentes en estas zonas </t>
  </si>
  <si>
    <t xml:space="preserve">Meta anual de reforestación para 10 años </t>
  </si>
  <si>
    <t>Costo por hectárea</t>
  </si>
  <si>
    <t>% Emprendimiento</t>
  </si>
  <si>
    <t>Valor emprendimiento y fortalecimiento</t>
  </si>
  <si>
    <t>% Incentivo Emprendimiento y fortalecimiento</t>
  </si>
  <si>
    <t>Valor Incentivo Emprendimiento y fortalecimiento</t>
  </si>
  <si>
    <t xml:space="preserve">j.Incentivo a la calidad y agregación del producto   </t>
  </si>
  <si>
    <t>% Incentivo a la calidad y agregación del producto</t>
  </si>
  <si>
    <t xml:space="preserve"> Incentivo a la calidad y agregación del producto</t>
  </si>
  <si>
    <t xml:space="preserve">% Incentivo </t>
  </si>
  <si>
    <t>Valor Incentivo a la calidad y agregación del producto</t>
  </si>
  <si>
    <t>%Integración</t>
  </si>
  <si>
    <t>Valor Incentivo Integración</t>
  </si>
  <si>
    <t xml:space="preserve">Se estima 70 agricultores para producir 100 toneladas de cacao al año. </t>
  </si>
  <si>
    <t>Cantidad en toneladas</t>
  </si>
  <si>
    <t>Valor de cacao estándar  por tonelada</t>
  </si>
  <si>
    <t>Precio de venta de 100 toneladas de la  asociación</t>
  </si>
  <si>
    <t>% de Dinero prestado para actividad productiva</t>
  </si>
  <si>
    <t>%Empaque</t>
  </si>
  <si>
    <t>% Empaque</t>
  </si>
  <si>
    <t>Valor Incentivo Empaque</t>
  </si>
  <si>
    <t>% Escalamiento productos</t>
  </si>
  <si>
    <t>Valor Escalamiento de productos</t>
  </si>
  <si>
    <t>% Incentivo Escalamiento productos</t>
  </si>
  <si>
    <t>Valor incentivo Escalamiento productos</t>
  </si>
  <si>
    <t xml:space="preserve">% Exportación </t>
  </si>
  <si>
    <t xml:space="preserve">Valor ingresos para exportación </t>
  </si>
  <si>
    <t xml:space="preserve">p. Incentivo a las Tics </t>
  </si>
  <si>
    <t>Valor Tablet</t>
  </si>
  <si>
    <t xml:space="preserve">Computador portátil </t>
  </si>
  <si>
    <t>Valor pago servicio internet mensual</t>
  </si>
  <si>
    <t>Valor pago servicio internet anual</t>
  </si>
  <si>
    <t>Porcentaje de área con potencial de irrigación</t>
  </si>
  <si>
    <t>Área  aproximada para soluciones individuales de riego</t>
  </si>
  <si>
    <t>Meta Prospectiva</t>
  </si>
  <si>
    <t>Área (ha) para irrigación durante el POP</t>
  </si>
  <si>
    <t xml:space="preserve">Área anual </t>
  </si>
  <si>
    <t>$ / Ha</t>
  </si>
  <si>
    <t xml:space="preserve">1. Cosecha de agua promedio materiales sin mano de obra </t>
  </si>
  <si>
    <t xml:space="preserve">2. Reservorio para finca de 5 ha </t>
  </si>
  <si>
    <t xml:space="preserve">Promedio solución individual </t>
  </si>
  <si>
    <t>Área (has) sembrada 2022 de cacao (Fedecacao)</t>
  </si>
  <si>
    <t>25% área con potencial de irrigable</t>
  </si>
  <si>
    <t>Área sembrada para irrigarla (has)</t>
  </si>
  <si>
    <t>Has apoyadas para irrigarlas año</t>
  </si>
  <si>
    <t>u. LEC Economía Verde</t>
  </si>
  <si>
    <r>
      <t xml:space="preserve">Se estima apoyar un total de 252 asociaciones (36 cada año durante 7 años) con LEC de </t>
    </r>
    <r>
      <rPr>
        <strike/>
        <sz val="11"/>
        <color theme="1"/>
        <rFont val="Arial"/>
        <family val="2"/>
      </rPr>
      <t xml:space="preserve"> </t>
    </r>
    <r>
      <rPr>
        <sz val="11"/>
        <color theme="1"/>
        <rFont val="Arial"/>
        <family val="2"/>
      </rPr>
      <t>economía verde para inversión en: Fuentes de energía no convencionales renovables, Capitalización, adquisición y creación de empresas de bioeconomía, y Agricultura orgánica, ecológica y/o biológica. Se prevé que cada asociación incluya 30 productores, en promedio cada uno con 3 ha para un área por asociación de 90 ha, lo que equivale al 12% (22.680 ha) del área sembrada actualmente (190.000 ha).</t>
    </r>
  </si>
  <si>
    <t>Valor de la inversión por asociación</t>
  </si>
  <si>
    <t>Porcentaje de apoyo</t>
  </si>
  <si>
    <t>Valor de apoyo por asociación</t>
  </si>
  <si>
    <t>v.Incentivo escalamiento de modelos sostenibles</t>
  </si>
  <si>
    <t>% Escalamiento Modelos</t>
  </si>
  <si>
    <t>Valor Escalamiento de Modelos</t>
  </si>
  <si>
    <t>% Incentivo Escalamiento modelos</t>
  </si>
  <si>
    <t xml:space="preserve">w. Mecanismo de medición huella de carbono </t>
  </si>
  <si>
    <t>Precio</t>
  </si>
  <si>
    <t>Equipos</t>
  </si>
  <si>
    <t>Software</t>
  </si>
  <si>
    <t>TOTAL</t>
  </si>
  <si>
    <t xml:space="preserve">x. Incentivo  a la innovación </t>
  </si>
  <si>
    <t>Empresas Manufactureras</t>
  </si>
  <si>
    <t xml:space="preserve">%  estimado para innovación </t>
  </si>
  <si>
    <t>Valor estimado</t>
  </si>
  <si>
    <t>% Estimado para apoyo a la innovación</t>
  </si>
  <si>
    <t>Incentivo</t>
  </si>
  <si>
    <t>Considerando las particularidades del sistema productivo cacaotero, se espera que se de en sistemas agroforestales y que estos se enriquezcan a nivel predial con acción de manejo de herramientas del paisaje, como cercas vivas, reforestación en quebradas, nacederos, cuerpo de agua, entre otros, con un valor promedio por ha de $3.000.000 que incluyen el mantenimiento, estableciendo como área potencial para reforestación, restauración el 1% del total del área sembrada (190.000 has) según información de Fedecacao para el año 2022 arrojaría 1900 ha, distribuidas en 10 años arroja 190 ha de meta para reforestar año.</t>
  </si>
  <si>
    <t xml:space="preserve">Porcentaje de los predios con potencial de reforestación, implementación de cercas vivas </t>
  </si>
  <si>
    <t>Área (ha) para restauración, reforestación y establecimiento de huertos de especies vegetales</t>
  </si>
  <si>
    <t>z.z. Váucheres de innovación</t>
  </si>
  <si>
    <t>Váucher de innovación (50 empresas)</t>
  </si>
  <si>
    <t>Costo</t>
  </si>
  <si>
    <t>Incrementar la oferta de servicios de innovación</t>
  </si>
  <si>
    <t>Incrementar la demanda por servicios de innovación de las empresas</t>
  </si>
  <si>
    <t>Conectar la oferta y demanda de servicios de innovación</t>
  </si>
  <si>
    <t>Administración e interventoría</t>
  </si>
  <si>
    <t>Total (COP 2021)</t>
  </si>
  <si>
    <t>Inflación 2022</t>
  </si>
  <si>
    <t>Total (COP 2023)</t>
  </si>
  <si>
    <t>Valor por empresa</t>
  </si>
  <si>
    <t>Empresas</t>
  </si>
  <si>
    <t>% estimado</t>
  </si>
  <si>
    <t>Valor Incentivo</t>
  </si>
  <si>
    <t>Tasa de cambio</t>
  </si>
  <si>
    <t>Año</t>
  </si>
  <si>
    <t xml:space="preserve">Promedio simple del período contemplado </t>
  </si>
  <si>
    <t>Estimación futura, basadas en valores actuales</t>
  </si>
  <si>
    <t>Promedio simple anual para los años 2020 , 2021, 2022 y promedio a octubre de 2023.</t>
  </si>
  <si>
    <t xml:space="preserve">Propuesta fuentes de financiamiento del Plan de acción de la Cadena de Cacao y su Agroindustria </t>
  </si>
  <si>
    <t>Valor indicativo en pesos constantes de 2023 por programa e Iniciativa Estratégica.</t>
  </si>
  <si>
    <t>PROGRAMA - INICIATIVA ESTRATÉGICA/ AÑO 1 AL 20</t>
  </si>
  <si>
    <t>% Publico</t>
  </si>
  <si>
    <t>% Privado</t>
  </si>
  <si>
    <t>% Cooperación Internacional (CI)</t>
  </si>
  <si>
    <t>Valor Público</t>
  </si>
  <si>
    <t>Valor Privado</t>
  </si>
  <si>
    <t>Valor CI</t>
  </si>
  <si>
    <t>% Presupuesto General de la Nación (PGN)</t>
  </si>
  <si>
    <t>% Presupuesto Sistema General de Regalías</t>
  </si>
  <si>
    <t>%Recursos Entidades Territoriales</t>
  </si>
  <si>
    <t>%Otros Recursos</t>
  </si>
  <si>
    <t>Recursos Presupuesto General de la Nación (PGN)</t>
  </si>
  <si>
    <t xml:space="preserve"> Recursos Presupuesto Sistema General de Regalías</t>
  </si>
  <si>
    <t>Recursos Entidades Territoriales</t>
  </si>
  <si>
    <t>Otros Recursos</t>
  </si>
  <si>
    <t>Anexo 2. Estimación de Costos  Plan de acción de la Cadena de Cacao y su Agroindustria</t>
  </si>
  <si>
    <t>Valor indicativo en pesos constantes de 2023 por programa e Iniciativa estratégica.</t>
  </si>
  <si>
    <t>PROGRAMA - INICIATIVA ESTRATÉGICA / AÑO 1 AL 20</t>
  </si>
  <si>
    <t>Corto Plazo
 (1 al 4 año)</t>
  </si>
  <si>
    <t>Mediano Plazo 
(5 al 12 año)</t>
  </si>
  <si>
    <t>Largo Plazo
 (13 al 20 año)</t>
  </si>
  <si>
    <t>Total Estimación Costos</t>
  </si>
  <si>
    <t>Validación</t>
  </si>
  <si>
    <t>% Período</t>
  </si>
  <si>
    <t>Estimación de Costos  Plan de acción de la Cadena de Cacao y su Agroindustria</t>
  </si>
  <si>
    <t>Valor indicativo en pesos constantes de 2023 por programa e iniciativa estratégica</t>
  </si>
  <si>
    <t>PROGRAMA - INICIATIVA ESTRATEGICA / AÑO 1 AL 20</t>
  </si>
  <si>
    <t>%</t>
  </si>
  <si>
    <t xml:space="preserve">Tabla. Estimación de costos por Iniciativa Estratégica (COP del 2023) </t>
  </si>
  <si>
    <t>Iniciativa Estratégica</t>
  </si>
  <si>
    <t>Fecha de inicio  IE</t>
  </si>
  <si>
    <t>Fecha de finalización IE</t>
  </si>
  <si>
    <t>Año 3</t>
  </si>
  <si>
    <t>Año 4</t>
  </si>
  <si>
    <t>Año 5</t>
  </si>
  <si>
    <t>Año 6</t>
  </si>
  <si>
    <t>Año 7</t>
  </si>
  <si>
    <t>Año 8</t>
  </si>
  <si>
    <t>Año 9</t>
  </si>
  <si>
    <t>Año 10</t>
  </si>
  <si>
    <t>Año 11</t>
  </si>
  <si>
    <t>Año 12</t>
  </si>
  <si>
    <t>Año 13</t>
  </si>
  <si>
    <t>Año 14</t>
  </si>
  <si>
    <t>Año 15</t>
  </si>
  <si>
    <t>Año 16</t>
  </si>
  <si>
    <t>Año 17</t>
  </si>
  <si>
    <t>Año 18</t>
  </si>
  <si>
    <t>Año 19</t>
  </si>
  <si>
    <t>Año 20</t>
  </si>
  <si>
    <t>Valor total estimado por año</t>
  </si>
  <si>
    <t xml:space="preserve"> Estimación de Costos </t>
  </si>
  <si>
    <t xml:space="preserve">Año de inicio </t>
  </si>
  <si>
    <t xml:space="preserve">Año de finalización </t>
  </si>
  <si>
    <t>Descripción unidad de medida</t>
  </si>
  <si>
    <r>
      <t xml:space="preserve">Cantidad requerida 
</t>
    </r>
    <r>
      <rPr>
        <sz val="11"/>
        <rFont val="Arial"/>
        <family val="2"/>
      </rPr>
      <t>(Meses, días, # de personas etc.,)</t>
    </r>
  </si>
  <si>
    <r>
      <t>Tiempo de dedicación en meses</t>
    </r>
    <r>
      <rPr>
        <sz val="11"/>
        <rFont val="Arial"/>
        <family val="2"/>
      </rPr>
      <t xml:space="preserve">
(si se requiere)</t>
    </r>
  </si>
  <si>
    <r>
      <t xml:space="preserve">% de dedicación </t>
    </r>
    <r>
      <rPr>
        <sz val="11"/>
        <rFont val="Arial"/>
        <family val="2"/>
      </rPr>
      <t>(si se requiere)</t>
    </r>
  </si>
  <si>
    <t>Valor total  año</t>
  </si>
  <si>
    <r>
      <t xml:space="preserve">Observaciones
</t>
    </r>
    <r>
      <rPr>
        <sz val="11"/>
        <color theme="1"/>
        <rFont val="Arial"/>
        <family val="2"/>
      </rPr>
      <t>(con que número de actividad(es) se relaciona el rubro)</t>
    </r>
  </si>
  <si>
    <t>Mesas de trabajo presenciales básicas</t>
  </si>
  <si>
    <t xml:space="preserve">Cantidad de mesas </t>
  </si>
  <si>
    <t>1.1.1., 1.1.2., 1.1.3., 1.1.4., 1.1.5., 1.1.6. y 1.1.7.</t>
  </si>
  <si>
    <t>Mesas de trabajo virtuales</t>
  </si>
  <si>
    <t>Mesas de trabajo presenciales ampliadas</t>
  </si>
  <si>
    <t>Talleres, talleres especializados y/ o eventos de divulgación nacionales y/o regionales</t>
  </si>
  <si>
    <t>Cantidad de talleres</t>
  </si>
  <si>
    <t>1.1.2., 1.1.3., 1.1.4., 1.1.5., 1.1.6. y 1.1.7.</t>
  </si>
  <si>
    <t xml:space="preserve">Recurso humano (nacional) </t>
  </si>
  <si>
    <t>Persona/promedio/mes</t>
  </si>
  <si>
    <t>Recurso humano nacional (profesionales de apoyo a la coordinación)</t>
  </si>
  <si>
    <t xml:space="preserve">Recurso humano (regional) </t>
  </si>
  <si>
    <t>Recurso humano (extensionistas)</t>
  </si>
  <si>
    <t xml:space="preserve">1.1.2., 1.1.3., 1.1.4., 1.1.5., 1.1.6. </t>
  </si>
  <si>
    <t>Gastos de transporte, viáticos y/o alojamiento y alimentación (recurso humano nacional)</t>
  </si>
  <si>
    <t>Cantidad de días</t>
  </si>
  <si>
    <t>Gastos de alojamiento y alimentación (recurso humano regional)</t>
  </si>
  <si>
    <t>Gastos de rodamiento/desplazamiento (extensionistas)</t>
  </si>
  <si>
    <t>Gastos de rodamiento/desplazamiento (recurso humano regional)</t>
  </si>
  <si>
    <t>Recurso humano (Desarrolladores de software)</t>
  </si>
  <si>
    <t xml:space="preserve">Arrendamiento Oficina (Alquiler de espacio) </t>
  </si>
  <si>
    <t>Canon mensual</t>
  </si>
  <si>
    <t>Alquiler  espacio (Puesto de trabajo)</t>
  </si>
  <si>
    <t xml:space="preserve">Cantidad </t>
  </si>
  <si>
    <t>Computador Portátil</t>
  </si>
  <si>
    <t>Impresora Multifuncional</t>
  </si>
  <si>
    <t>Combo teclado/ mouse</t>
  </si>
  <si>
    <t>Licencia Software/persona (Compra duración 12 meses)</t>
  </si>
  <si>
    <t xml:space="preserve">Suministros y papelería </t>
  </si>
  <si>
    <t>Cantidad (Equipo/mes)</t>
  </si>
  <si>
    <t>Parcelas demostrativas (costo promedio)</t>
  </si>
  <si>
    <t>Huerto básico modelo</t>
  </si>
  <si>
    <t>1.1.2.</t>
  </si>
  <si>
    <t>Vivero de propagación de material vegetal de cacao</t>
  </si>
  <si>
    <t xml:space="preserve">Días de campo, taller de proceso, giras técnicas, visitas y/o demostraciones de método </t>
  </si>
  <si>
    <t>Cantidad días</t>
  </si>
  <si>
    <t xml:space="preserve">Pautas de radio regional </t>
  </si>
  <si>
    <t>Cantidad mensual</t>
  </si>
  <si>
    <t>Material de promoción y divulgación (Impresos,  llaveros, otros)</t>
  </si>
  <si>
    <t>Cantidad requerida (Paquete)</t>
  </si>
  <si>
    <t>Certificaciones  con sello diferenciador</t>
  </si>
  <si>
    <t>Cantidad (Predio)</t>
  </si>
  <si>
    <t>1.1.3. y 1.1.6.</t>
  </si>
  <si>
    <t>Análisis suelo, fertilidad, foliar  y biológico</t>
  </si>
  <si>
    <t>1.1.2., 1.1.3. y 1.1.6.</t>
  </si>
  <si>
    <t>Paquete renovación-rehabilitación para mejora de productividad/hectárea</t>
  </si>
  <si>
    <t>Hectárea</t>
  </si>
  <si>
    <t>1.1.2. y 1.1.3.</t>
  </si>
  <si>
    <t>Paquete  control monilia y mejora rendimiento cultivo por hectárea</t>
  </si>
  <si>
    <t>1.1.3. y 1.1.4.</t>
  </si>
  <si>
    <t>Paquete  de mejoramiento de suelos  y fertilización orgánico</t>
  </si>
  <si>
    <t>ICR para siembra nueva / (hectárea)</t>
  </si>
  <si>
    <t>1.1.2. y 1.1.5</t>
  </si>
  <si>
    <t xml:space="preserve">ICR soluciones individuales riego </t>
  </si>
  <si>
    <t xml:space="preserve">Cursos cortos presenciales (16 horas) </t>
  </si>
  <si>
    <t>LEC  Asociativo  Compra de insumos</t>
  </si>
  <si>
    <t>Cantidad entregados</t>
  </si>
  <si>
    <t>1.1.2., 1.1.5 y 1.1.7.</t>
  </si>
  <si>
    <t>Pauta Digital redes sociales (Facebook, Instagram, you tube)</t>
  </si>
  <si>
    <t>Cantidad  (Mensual)</t>
  </si>
  <si>
    <t>Promoción y comunicación para correos masivos y mensajes</t>
  </si>
  <si>
    <t>Cantidad (Anual)</t>
  </si>
  <si>
    <t>Cantidad (Paquete por 3 meses)</t>
  </si>
  <si>
    <t>Otras formas de mejora del desempeño productivo primario</t>
  </si>
  <si>
    <t>Por definir</t>
  </si>
  <si>
    <t xml:space="preserve">Valor total estimado por año </t>
  </si>
  <si>
    <t xml:space="preserve">Valor estimado por mes </t>
  </si>
  <si>
    <t>Valor estimado año 2</t>
  </si>
  <si>
    <t>Valor estimado año 3</t>
  </si>
  <si>
    <t>Valor estimado año 4</t>
  </si>
  <si>
    <t>Valor estimado año 5</t>
  </si>
  <si>
    <t>Valor estimado año 6</t>
  </si>
  <si>
    <t>Valor estimado año 7</t>
  </si>
  <si>
    <t>Valor estimado año 8</t>
  </si>
  <si>
    <t>Valor estimado año 9</t>
  </si>
  <si>
    <t>Valor estimado año 10</t>
  </si>
  <si>
    <t>Valor estimado año 11</t>
  </si>
  <si>
    <t>Valor estimado año 12</t>
  </si>
  <si>
    <t>Valor estimado año 13</t>
  </si>
  <si>
    <t>Valor estimado año 14</t>
  </si>
  <si>
    <t>Valor estimado año 15</t>
  </si>
  <si>
    <t>Valor estimado año 16</t>
  </si>
  <si>
    <t>Valor estimado año 17</t>
  </si>
  <si>
    <t>Valor estimado año 18</t>
  </si>
  <si>
    <t>Valor estimado año 19</t>
  </si>
  <si>
    <t>Valor estimado año 20</t>
  </si>
  <si>
    <t xml:space="preserve">Resumen de costos y gastos requeridos: </t>
  </si>
  <si>
    <t xml:space="preserve">Teniendo en cuenta  que son 18 las regiones productoras , tres de las cuales (Santander, Orinoquia y Alto Magdalena), tienen áreas cultivadas, significativamente mayores a las demás y por ende requieren mayor despliegue; se han previsto  21 mesas de trabajo presenciales básicas, 21 mesas virtuales y 42 mesas de trabajo presenciales ampliadas. Se prevé la ejecución de 300 talleres especializados de carácter regional y o nacional, para abordar las diferentes temáticas relacionadas con la producción primaria, dirigidos a productores. 
Se ha definido la contratación de personal calificado de la siguiente manera: 3 coordinadores nacionales, por 12 meses, por valor de $10.898.000 C/U, con cargo del 30% a esta iniciativa;  15 profesionales de apoyo, por 12 meses, por valor de $4.788.000 C/U, con cargo del 30% a esta iniciativa;  21 coordinadores regionales, por 12 meses, por valor de $6.935.000 C/U, con cargo del 40% a esta iniciativa. Se contempla cubrir los gastos de desplazamiento y/o rodamiento, alojamiento y alimentación de este personal, cuando se requiera, para el desarrollo de sus labores.  La contratación de la anterior mano de obra calificada, se comparte con las iniciativas estratégicas 1.2., 1.3. y 8.2.; en los porcentajes establecidos en cada una de sus estructuras de costos. 
También se ha establecido la contratación de 391 extensionistas, por 12 meses, por valor de $3.302.000 C/U, junto con los gastos de rodamiento por valor de $840.000/mes, para el desarrollo de su labor, con cargo del 50% a esta iniciativa y compartido con las iniciativas 1.2. y 8.2.; se estima que la contratación de este personal calificado y sus gastos de rodamiento, se incremente a razón de una tasa anual del 8,35%; teniendo en cuenta el crecimiento del área cultivada (hasta las 378.000 hectáreas,  al final de los 20 años) y del porcentaje de cubrimiento del servicio de extensión hasta el 80%. 
Así mismo, se ha contemplado la contratación de 3 desarrolladores de software, por 12 meses, por valor de $10.898.000 C/U, con cargo del 20%  a esta iniciativa, compartido con las iniciativas estratégicas 1.2., 1.3. y 8.2.   
Se estima el arrendamiento de una oficina de trabajo, con un canon mensual de  $6.500.000,  el alquiler de 18 puestos de trabajo,  por valor mensual de $1.450.000 C/U,  la compra de 18 computadores portátiles, por valor de $6.900.000 C/U, la compra de 4 impresoras multifuncionales, por valor de $6.000.000 C/U, la compra de 18 combo teclado/mouse ($100.000 C/U), la compra de 18  licencias del software ($150.000 C/U), así como la compra de suministros y papelería ($100.000), todo esto con cargo del 30% a esta iniciativa y compartidos con las iniciativas 1.2., 1.3. y 8.2. 
Se tiene previsto el montaje de 5 parcelas demostrativas, una por cada región y subregión, cada una por valor de $17.700.000; el montaje de 2 huertos básicos ($24.800.000 C/U), 3 viveros de propagación de material vegetal de cacao ($100.000.000 C/U) . Se ha previsto la realización de 60 días de campo, talleres de proceso, giras técnicas, visitas y/o demostraciones de método, a razón de $6.300.000 C/U, dirigidos a productores. Se contempla la contratación de pautas en radio regional, 30 paquetes mensuales, por valor de $600.000 C/U, así como la compra de 30 paquetes de  material de promoción y divulgación, por valor de $5.000.000 C/U. Se estima  beneficiar a productores con certificaciones con sello diferenciador, 200, por valor de $13.000.000 C/U, 300 análisis de suelos, foliar y biológico ($480.000 C/U, ambos con cargo del 60% a esta iniciativa, el restante 40%, corre por cuenta de cada beneficiario); se contempla también beneficiar a productores con paquete de renovación-rehabilitación, 3000 hectáreas, por valor de $7.965.000 C/U, paquete control de monilia y mejora rendimiento cultivo, 3.000 hectáreas, por valor de $4.300.000 C/U, paquete mejoramiento de suelos y fertilización orgánico, 1000 hectáreas,  estos últimos beneficios con cargo del 50% a esta iniciativa; el restante 50%, corre por cuenta de cada beneficiario. Se estima también el beneficio a través de ICR para siembras nuevas, 1000 hectáreas, por valor de $8.000.000 C/U y el ICR soluciones individuales de riego, 278 hectáreas, por valor de $15.575.000 C/U, en este  último caso con cargo del 60% a esta iniciativa y el restante 40% será asumido por cada productor beneficiario. Se contempla la ejecución de  42 cursos cortos, dos por cada región y subregión, por valor de $7.379.416 C/U. Se estima el acceso a líneas especiales de crédito (LEC), asociativo, 42 créditos, con subsidio de $11.704.800 C/U. Finalmente se contempla la adquisición de servicios de pauta digital, durante 12 meses, por valor de $12.000.000 cada mes; el pago de un paquete anual de  promoción y comunicación para correos masivos y mensajes, por valor de $48.200.000, así como el pago de comunicación radial regional para productores, 3 paquetes, por valor de $31.500.000 C/U. </t>
  </si>
  <si>
    <r>
      <t xml:space="preserve">Cantidad requerida 
</t>
    </r>
    <r>
      <rPr>
        <sz val="11"/>
        <color theme="1"/>
        <rFont val="Arial"/>
        <family val="2"/>
      </rPr>
      <t>(Meses, días, # de personas etc.,)</t>
    </r>
  </si>
  <si>
    <r>
      <t xml:space="preserve">% de dedicación </t>
    </r>
    <r>
      <rPr>
        <sz val="11"/>
        <color theme="1"/>
        <rFont val="Arial"/>
        <family val="2"/>
      </rPr>
      <t>(si se requiere)</t>
    </r>
  </si>
  <si>
    <t>1.2.1., 1.2.2., 1.2.3., 1.2.4.</t>
  </si>
  <si>
    <t>1.2.1., 1.2.3</t>
  </si>
  <si>
    <t xml:space="preserve">Recurso humano (Nacional) </t>
  </si>
  <si>
    <t>Recurso Humano Nacional (Profesionales de apoyo a la coordinación)</t>
  </si>
  <si>
    <t xml:space="preserve">Recurso humano (Regional) </t>
  </si>
  <si>
    <t>Recurso humano (Extensionistas)</t>
  </si>
  <si>
    <t>1.2.1., 1.2.2.,  1.2.4.</t>
  </si>
  <si>
    <t>Suministros y papelería</t>
  </si>
  <si>
    <t xml:space="preserve">Beneficiadero demostrativo comunitario </t>
  </si>
  <si>
    <t>1.2.2.</t>
  </si>
  <si>
    <t>Paquete mejora de proceso de beneficio</t>
  </si>
  <si>
    <t>Análisis de Producto/ Bromatológico incluido contenido de grasa</t>
  </si>
  <si>
    <t>1.2.3.</t>
  </si>
  <si>
    <t>Análisis físico y sensorial</t>
  </si>
  <si>
    <t>1.2.1.,  1.2.3., 1.2.4.</t>
  </si>
  <si>
    <t>Cantidad de cursos</t>
  </si>
  <si>
    <t>Pauta Digital redes sociales (Facebook, Instagram, you tube), mensual</t>
  </si>
  <si>
    <t>Otras formas de optimización del proceso de beneficio del cacao</t>
  </si>
  <si>
    <t xml:space="preserve">Teniendo en cuenta  que son 18 las regiones productoras , tres de las cuales (Santander, Orinoquia y Alto Magdalena), tienen áreas cultivadas, significativamente mayores a las demás y por ende requieren mayor despliegue; se han previsto  21 mesas de trabajo presenciales básicas, 21 mesas virtuales y 42 mesas de trabajo presenciales ampliadas. Se prevé la ejecución de 100 talleres especializados de carácter regional y o nacional, para abordar las diferentes temáticas relacionadas con cosecha, beneficio y análisis físico y  sensorial, catación, construcción de mapa sensorial. 
Se ha definido la contratación de personal calificado de la siguiente manera: 3 coordinadores nacionales, por 12 meses, por valor de $10.898.000 C/U, con cargo del 20% a esta iniciativa;  15 profesionales de apoyo, por 12 meses, por valor de $4.788.000 C/U, con cargo del 20% a esta iniciativa;  21 coordinadores regionales, por 12 meses, por valor de $6.935.000 C/U, con cargo del 30% a esta iniciativa. Se contempla cubrir los gastos de desplazamiento y/o rodamiento, alojamiento y alimentacion de este personal, cuando se requiera, para el desarrollo de sus labores. La contratación de la anterior mano de obra calificada, se comparte con las iniciativas estratégicas 1.1., 1.3. y 8.2.; en los porcentajes establecidos en cada una de sus estructuras de costos. 
También se ha establecido la contratación de 391 extensionistas, por 12 meses, por valor de $3.302.000 C/U, junto con los gastos de rodamiento por valor de $840.000/mes, para el desarrollo de su labor; con cargo del 30% a esta iniciativa y compartido con las iniciativas 1.1. y 8.2.; se estima que la contatación de este personal calificado y sus gastos de rodamiento, se incremente a razón de una tasa anual del 8,35%; teniendo en cuenta el crecimiento del área cultivada (hasta las 378.000 hectáreas,  al final de los 20 años) y del porcentaje de cubrimiento del servicio de extensión hasta el 80%. 
Así mismo, se ha contemplado la contratación de 3 desarrolladores de software, por 12 meses, por valor de $10.898.000 C/U, con cargo del 20%  a esta iniciativa, compartido con las iniciativas estratégicas 1.1., 1.3. y 8.2. 
Se estima el arrendamiento de una oficina de trabajo, con un canon mensual de  $6.500.000,  el alquiler de 18 puestos de trabajo,  por valor mensual de $1.450.000 C/U,  la compra de 18 computadores portátiles, por valor de $6.900.000 C/U, la compra de 4 impresoras multifuncionales, por valor de $6.000.000 C/U, la compra de 18 combo teclado/mouse ($100.000 C/U), la compra de 18  licencias del software ($150.000 C/U), así como la compra de suministros y papelería ($100.000 C/U), todo esto con cargo del 20% a esta iniciativa y compartido con las iniciativas 1.1., 1.3. y 8.2.
Se ha previsto la realización de 70 días de campo, talleres de proceso, giras técnicas, visitas y/o demostraciones de método, a razón de $6.300.000 C/U, dirigidos a productores. Se contempla la contratación de pautas en radio regional, 21 paquetes mensuales, por valor de $600.000 C/U, así como la compra de 21 paquetes de  material de promoción y divulgación, por valor de $5.000.000 C/U. 
Se tiene previsto el financiamiento para la construcción de 5 beneficiaderos comunitarios, por valor de 97.100.000 C/U, el financiamiento del 60% de 500 paquetes para mejorar el proceso de beneficio, por valor de $4.700.000 C/U. También se contempla pagar el servicio para análisis de producto / Bromatológico, incluido contenido de grasa, para 200 muestras, por valor de $260.000 C/U, así como para el análisis físico y sensorial a 300 muestras, por valor de $160.000 C/U. Se estima la ejecución de  21 cursos cortos, dos por cada región y subregión, por valor de $7.379.416 C/U. Finalmente se contempla la adquisición de servicios de pauta digital, durante 12 meses, por valor de $12.000.000 cada mes; el pago de un paquete anual de  promoción y comunicación para correos masivos y mensajes, por valor de $48.200.000, así como el pago de comunicación radial regional para productores, 2 paquetes, por valor de $31.500.000 C/U. </t>
  </si>
  <si>
    <t>1.3.1., 1.3.2., 1.3.3., 1.3.4., 1.3.5., 1.3.6. y 1.3.7.</t>
  </si>
  <si>
    <t>1.3.2., 1.3.3., 1.3.4. y 1.3.5.</t>
  </si>
  <si>
    <t>Desarrolladores de software</t>
  </si>
  <si>
    <t>Certificaciones BPM (Buenas Prácticas de Manufacturas)</t>
  </si>
  <si>
    <t xml:space="preserve">1.3.4. </t>
  </si>
  <si>
    <t>Paquete mejora de proceso de transformación</t>
  </si>
  <si>
    <t>Cursos cortos virtuales (8 horas)</t>
  </si>
  <si>
    <t xml:space="preserve">Otras formas de mejora de la calidad y eficiencia en la transformación </t>
  </si>
  <si>
    <t xml:space="preserve">Valor estimado años  4, 5, 7, 8, 10, 11, 13, 14, 16, 17, 19 y 20 </t>
  </si>
  <si>
    <t>Teniendo en cuenta  que son 18 las regiones productoras , tres de las cuales (Santander, Orinoquia y Alto Magdalena), tienen áreas cultivadas, significativamente mayores a las demás y por consiguiente merecen mayor despliegue; se han previsto  21 mesas de trabajo presenciales básicas, 21 mesas virtuales y 42 mesas de trabajo presenciales ampliadas. Se prevé la ejecución de 50 talleres especializados de carácter regional y o nacional, para abordar las diferente temáticas relacionadas con la transformación del cacao. 
Se ha definido la contratación de personal calificado de la siguiente manera: 3 coordinadores nacionales, por 12 meses, por valor de $10.898.000 C/U, con cargo del 25% a esta iniciativa;  15 profesionales de apoyo, por 12 meses, por valor de $4.788.000 C/U, con cargo del 25% a esta iniciativa;  21 coordinadores regionales, por 12 meses, por valor de $6.935.000 C/U, con cargo del 15% a esta iniciativa; se contempla también cubrir los gastos de desplazamiento y/o rodamiento, alojamiento y alimentación de este personal, cuando se requiera, para el desarrollo de su labores. La contratación de la anterior mano de obra calificada, se comparte con las iniciativas estratégicas 1.1., 1.2. y 8.2.; enlos porcentajes establecios en cada una de sus estructuras de costos.
También se ha contemplado la contratación de 3 desarrolladores de software, por 12 meses, por valor de $10.898.000 C/U, con cargo del 20%  a esta iniciativa, compartido con las iniciativas estratégicas 1.1., 1.2. y 8.2.  
Se estima el arrendamiento de una oficina de trabajo, con un canon mensual de  $6.500.000,  el alquiler de 18 puestos de trabajo,  por valor mensual de $1.450.000 C/U,  la compra de 18 computadores portátiles, por valor de $6.900.000 C/U, la compra de 4 impresoras multifuncionales, por valor de $6.000.000 C/U, la compra de 18 combo teclado/mouse ($100.000 C/U), la compra de 18  licencias del software ($150.000 C/U), así como la compra de suministros y papelería ($100.000 C/U), todo esto con cargo del 25% a esta iniciativa y compartidos con las iniciativas 1.1., 1.2. y 8.2. 
Se tiene previsto beneficiar a transformadores con certificaciones en BPM, en total de 10, por valor de $78.000.000 C/U,  así como con paquetes de mejora del proceso de transformación, en total de 10, por valor de $105.000.000 C/U, estos dos últimos  con cargo del 50% a esta iniciativa y  el otro 50% deberá ser asumido por el beneficiario. Se estima la ejecución de  21 cursos cortos, uno por cada región y subregión, por valor de $7.379.416 C/U. Finalmente se contempla  el pago de un paquete anual de  promoción y comunicación para correos masivos y mensajes, por valor de $48.200.000.</t>
  </si>
  <si>
    <t>2.1.1, 2.1.7, 2.1.8</t>
  </si>
  <si>
    <t>2.1.1, 2.1.2, 2.1.3, 2.1.4, 2.1.7, 2.1.8</t>
  </si>
  <si>
    <t>Mesas de trabajo, talleres y/o eventos virtuales</t>
  </si>
  <si>
    <t>Recurso humano (nacional)</t>
  </si>
  <si>
    <t xml:space="preserve">2.1.2 </t>
  </si>
  <si>
    <t>2.1.2, 2.1.9</t>
  </si>
  <si>
    <t>Diplomados  virtuales (80 horas)</t>
  </si>
  <si>
    <t xml:space="preserve">Cantidad de diplomados </t>
  </si>
  <si>
    <t>2.1.2</t>
  </si>
  <si>
    <t>Diplomados presenciales (120 horas)</t>
  </si>
  <si>
    <t>Recurso humano (Consultor)</t>
  </si>
  <si>
    <t>Cantidad de profesionales (diseño gráfico)</t>
  </si>
  <si>
    <t>2.1.3, 2.1.4</t>
  </si>
  <si>
    <t>Número de estudios</t>
  </si>
  <si>
    <t>Cantidad material promocional impreso</t>
  </si>
  <si>
    <t xml:space="preserve">2.1.4 </t>
  </si>
  <si>
    <t>Número de paginas web contratadas</t>
  </si>
  <si>
    <t>2.1.4</t>
  </si>
  <si>
    <t>Rueda de negocio presencial (10 empresas)</t>
  </si>
  <si>
    <t>Número de ruedas</t>
  </si>
  <si>
    <t>2.1.5</t>
  </si>
  <si>
    <t>Rueda de negocio  virtual</t>
  </si>
  <si>
    <t>Participación en ferias comerciales internacionales</t>
  </si>
  <si>
    <t xml:space="preserve">Número de ferias </t>
  </si>
  <si>
    <t>2.1.6, 2.1.9</t>
  </si>
  <si>
    <t>Tiquetes  aéreos internacionales</t>
  </si>
  <si>
    <t>Cantidad tiquetes - viajes</t>
  </si>
  <si>
    <t xml:space="preserve">2.1.8 </t>
  </si>
  <si>
    <t>Gastos de alojamiento y alimentación por categoría (Para contratistas)</t>
  </si>
  <si>
    <t>2.1.8 v</t>
  </si>
  <si>
    <t xml:space="preserve">Otras formas para la promoción, posicionamiento y fomento de las exportaciones </t>
  </si>
  <si>
    <t>Valor estimado años: 3, 5, 9, 11, 13, 15, 19</t>
  </si>
  <si>
    <t>Valor estimado años: 4, 8, 16, 20</t>
  </si>
  <si>
    <t>Valor estimado años: 6, 10, 14, 18</t>
  </si>
  <si>
    <t>Valor estimado años: 7, 17</t>
  </si>
  <si>
    <t>Valor estimado años: 12</t>
  </si>
  <si>
    <t>Se estima realizar 18 mesas de trabajo presenciales básicas por valor de $ 300.000 cada una, 40 ampliadas por valor de $ 900.000 cada una y 90 virtuales por valor de $ 60.000 cada una. Se estima contar con el recurso humano nacional para capacitaciones y acompañamiento técnico en exportaciones mediante la contratación de 2 consultores categoría III nivel 2 , se estima realizar 35 talleres especializados por valor de $3.000.000 cada uno, 2 diplomados virtuales por valor de $ 27.200.000 cada uno y 2 presenciales por valor de $ 67.345.620 cada uno.  Se estima contratar dos profesionales consultores categoría III nivel 1 durante 6 meses para el diseño del portafolio y material publicitario, se estima contratar 4 estudios fotográficos para la ambientación del portafolio y demás piezas publicitarias, cada estudio tiene un costo de $ 15.000.000. Se estima la impresión de 10.000 ejemplares de distintos materiales publicitarios por un valor de $ 12.000 cada uno, se estima contratar una página web para la promoción en canales electrónicos por valor de $ 17.500.000. Para el fortalecimiento de las actividades de Procolombina se estima la participación en 3 ruedas de negocio presenciales, 3 virtuales y la participación en 8 ferias internacionales. Se estima contratar 2 profesionales (recurso humano nacional) consultor categoría II nivel 8 para la asesoría en adopción de instrumentos de comercialización. Se estima financiar los tiquetes aéreos internacionales para el o los funcionarios que realicen visitas para fortalecer la admisibilidad sanitaria y comercial, se estima un total de 8 viajes, también se estima unos viáticos por 10 días de estadía calculados con la máxima categoría de contratista (consultor categoría III nivel 9).</t>
  </si>
  <si>
    <t>2.2.1</t>
  </si>
  <si>
    <t>Campaña de promoción al consumo, fortalecimiento imagen corporativa, material promocional, etc.</t>
  </si>
  <si>
    <t>2.2.2</t>
  </si>
  <si>
    <t>2.2.3, 2.2.4</t>
  </si>
  <si>
    <t>2.2.3</t>
  </si>
  <si>
    <t>Incentivo a la integración vertical y/o horizontal</t>
  </si>
  <si>
    <t>Cantidad de Micro empresas con incentivo</t>
  </si>
  <si>
    <t>2.2.4</t>
  </si>
  <si>
    <t xml:space="preserve">Incentivo a la integración vertical y/o horizontal </t>
  </si>
  <si>
    <t>Cantidad de pequeñas empresas con incentivo</t>
  </si>
  <si>
    <t xml:space="preserve">LEC a la comercialización de productos procedentes de alianzas o encadenamientos </t>
  </si>
  <si>
    <t>Cantidad de alianzas por año</t>
  </si>
  <si>
    <t>Incentivo a la calidad y agregación del producto   (Microempresas)</t>
  </si>
  <si>
    <t>2.2.5</t>
  </si>
  <si>
    <t>Incentivo a la calidad y agregación del producto   (Pequeñas empresas)</t>
  </si>
  <si>
    <t xml:space="preserve">Otras formas de fomento del consumo nacional </t>
  </si>
  <si>
    <t>Valor estimados para años: 3, 7, 9, 13, 15, 19</t>
  </si>
  <si>
    <t>Valor estimados para años:  4, 12, 16</t>
  </si>
  <si>
    <t>Valor estimados para años:  5, 11</t>
  </si>
  <si>
    <t>Valor estimados para años:  6, 10, 18</t>
  </si>
  <si>
    <t>Valor estimados para años:  8, 20</t>
  </si>
  <si>
    <t>Valor estimados para años:  17</t>
  </si>
  <si>
    <t xml:space="preserve">Se estima realizar 6 mesas de trabajo presenciales básicas por valor de $ 300.000 cada una, 6 mesas ampliadas por valor de $ 900.000 cada una y 12 virtuales por valor de $ 60.000 cada una, con el fin de identificar las ventanas de oportunidad para los mercados nacionales, se estima contratar una campaña publicitaria que permita fomentar el consumo y además fortalezca la imagen corporativa, esta campaña se estima en $ 2.000.000.000. Se estima contratar 4 profesionales (recurso humano nacional) categoría II nivel 8 durante 10 meses cada uno por un valor unitario mensual de $ 6.935.000  para diseñar las actividades de educación al consumidor, y realizar el acompañamiento técnico para alianzas estratégicas y comerciales se estima realizar 40 talleres nacionales por un valor de $ 3.000.000 cada uno para estas actividades así como 10 días de campo por un valor de $ 6.300.000 cada uno. Se estima apoyar a 10 microempresas con incentivo a la integración horizontal y/o vertical por valor de $ 14.990.309 cada una y 10 pequeñas empresas con el mismo incentivo por valor de $ 21.735.620 cada una, de igual manera se estima apoyar con línea LEC 10 alianzas o encadenamientos que hayan realizado la comercialización de sus productos bajo estos modelos, el incentivo tendría un costo de $ 15.600.000 por cada alianza o encadenamiento. Se estima el fomento del pago por calidad mediante un incentivo a 10 microempresas por año con un valor unitario de $ 30.379.885 y a 10 pequeñas empresas por año por un valor unitario de $ 43.471.240, todos estos incentivos por año durante los años que está planteado desarrollar esta actividad. </t>
  </si>
  <si>
    <t>2.3.1, 2.3.6</t>
  </si>
  <si>
    <t>2.3.1</t>
  </si>
  <si>
    <t>2.3.1, 2.3.3</t>
  </si>
  <si>
    <t>Promoción comunicación plataformas digitales</t>
  </si>
  <si>
    <t>Cantidad de Meses de promoción</t>
  </si>
  <si>
    <t>2.3.1, 2.3.4</t>
  </si>
  <si>
    <t>Cantidad de estudios</t>
  </si>
  <si>
    <t xml:space="preserve">Material publicitario, de promoción y/o comunicación </t>
  </si>
  <si>
    <t>Cantidad de impresos</t>
  </si>
  <si>
    <t>Cantidad de ruedas</t>
  </si>
  <si>
    <t>2.3.2</t>
  </si>
  <si>
    <t xml:space="preserve">Participación en mercados campesinos/ Circuitos cortos de comercialización </t>
  </si>
  <si>
    <t>Cantidad de mercados</t>
  </si>
  <si>
    <t xml:space="preserve">Elaboración feria Regional </t>
  </si>
  <si>
    <t>Cantidad de ferias</t>
  </si>
  <si>
    <t xml:space="preserve">Elaboración de feria Nacional </t>
  </si>
  <si>
    <t>2.3.3, 2.3.6, 2.3.7</t>
  </si>
  <si>
    <t>Cantidades de ruedas</t>
  </si>
  <si>
    <t>2.3.3</t>
  </si>
  <si>
    <t>Cursos cortos presenciales (16 horas)</t>
  </si>
  <si>
    <t>Cantidad anual</t>
  </si>
  <si>
    <t>2.3.4</t>
  </si>
  <si>
    <t>Nota en Televisión Nacional</t>
  </si>
  <si>
    <t>Número de notas</t>
  </si>
  <si>
    <t>Nota en Televisión Regional</t>
  </si>
  <si>
    <t>Pauta de  Radio nacional</t>
  </si>
  <si>
    <t>Número de pautas</t>
  </si>
  <si>
    <t>Pauta  de  Radio Regional</t>
  </si>
  <si>
    <t>Número de consultores</t>
  </si>
  <si>
    <t>2.3.6, 2.3.7</t>
  </si>
  <si>
    <t>Otras formas de fortalecimiento de mecanismos y canales de comercialización nacionales</t>
  </si>
  <si>
    <t>Valor estimado años: 3, 4, 5, 8, 11, 14, 20</t>
  </si>
  <si>
    <t>Valor estimado años: 6, 9, 10, 13, 15, 16, 18, 19</t>
  </si>
  <si>
    <t>Valor estimado años: 7, 12</t>
  </si>
  <si>
    <t>Se estima realizar 42 mesas de trabajo presenciales básicas por un valor de $ 300.000 cada una, se estima realizar 6 mesas ampliadas por un valor de $ 900.000 cada una, se estima realizar 54 mesas virtuales por un valor de $ 60.000 cada una, se estima contratar 4 consultores (recurso humano nacional) categoría II nivel 9 para la elaboración y/o actualización del portafolio nacional y acompañamiento técnico para la promoción de canales de comercialización electrónicos, se estima también realizar la divulgación del portafolio por medio de plataformas digitales en un paquete de 12 meses, se estima contratar un estudio  fotográfico para la ambientación del material, se estima la impresión de 20.000 ejemplares de material publicitario por un valor unitario de $ 12.000 cada uno. Se estima la realización de 10 ruedas de negocio presenciales por un valor unitario de $ 37.000.000, de igual manera se estima la participación o gestión de  36 escenarios de circuitos cortos de comercialización (2 por región) por valor de $ 6.600.000 cada uno, se estima desarrollar 2 ferias regionales por un valor de $ 200.000.000 cada una y desarrollar 1 feria nacional por un valor de $400.000.000.  Se estima realizar 84 talleres especializados para las diferentes actividades de capacitación, cada taller por valor de $ 3.000.000, se estima realizar 5 ruedas de negocio virtuales por valor de $ 10.000.000 cada una, adicionalmente se estima realizar 5 cursos cortos de 16 h cada uno por valor de $ 7.379.416. Se estima la divulgación de la oferta institucional para el emprendimiento y financiamiento mediante la contratación de un paquete anual de promoción y comunicación para correos masivos y mensajes por valor de $ 48.200.000, la promoción y comunicación en plataformas digitales durante 4 meses por un valor mensual de $ 16.800.000, 2 notas en televisión nacional por valor de $ 40.000.000 cada una, 15 notas en televisión regional por valor de $ 5.000.000 cada una, 10 pautas de radio nacional por valor de $ 1.000.000 cada una y 30 pautas de radio regional por un valor de $ 600.000 cada una. Se estima contratar 18 consultores (recurso humano nacional) categoría II nivel 7, uno por cada 2 regiones, con un valor de $ 5.944.000 cada uno durante 10 meses para realizar acompañamiento en las posibles compras públicas que puedan participar los actores de la cadena (9) y para el acompañamiento técnico en planeación estratégica (9).</t>
  </si>
  <si>
    <t>Valor promedio/persona/mes</t>
  </si>
  <si>
    <t>3.1.1</t>
  </si>
  <si>
    <t xml:space="preserve">Gastos de alojamiento y alimentación (Consultores,  se contempla transporte aéreo promedio). </t>
  </si>
  <si>
    <t>3.1.1., 3.1.2., 3.1.3., 3.1.4., 3.1.5. y 3.1.6</t>
  </si>
  <si>
    <t>3.1.1., 3.1.2., 3.1.3., 3.1.4., 3.1.5. y 3.1.6.</t>
  </si>
  <si>
    <t>Recurso Humano (regional) (Profesionales de apoyo a la coordinación)</t>
  </si>
  <si>
    <t xml:space="preserve">3.1.1., 3.1.2., 3.1.3., 3.1.4., 3.1.5. y 3.1.6. </t>
  </si>
  <si>
    <t>Gastos de alojamiento y alimentación (Recurso humano regional)</t>
  </si>
  <si>
    <t xml:space="preserve"> 3.1.1., 3.1.2., 3.1.3., 3.1.4., 3.1.5. y 3.1.6.  </t>
  </si>
  <si>
    <t>Gastos de alojamiento y alimentación (Recurso humano regional, profesionales de apoyo a la coordinación)</t>
  </si>
  <si>
    <t xml:space="preserve"> 3.1.1., 3.1.2., 3.1.3., 3.1.4., 3.1.5. y 3.1.6. </t>
  </si>
  <si>
    <t xml:space="preserve"> 3.1.1., 3.1.2., 3.1.3.</t>
  </si>
  <si>
    <t>3.1.3.</t>
  </si>
  <si>
    <t>Cursos cortos virtuales (8horas)</t>
  </si>
  <si>
    <t xml:space="preserve"> 3.1.6.</t>
  </si>
  <si>
    <t>Cantidad de pautas</t>
  </si>
  <si>
    <t xml:space="preserve">Formulación e implementación de PMRP </t>
  </si>
  <si>
    <t xml:space="preserve">Por definir </t>
  </si>
  <si>
    <t>Valor estimado años:  3 al 6, 10, 14 y 18 (valor por año)</t>
  </si>
  <si>
    <t>Valor estimado años:  7, 8, 9, 11, 12, 13, 15, 16, 17, 19 y 20 (valor por año)</t>
  </si>
  <si>
    <t xml:space="preserve">Para la priorización e identificación de los núcleos productivos o clúster en la cadena de cacao y sus derivados se plantea contratar un equipo de trabajo a nivel nacional de tres (3) profesionales, durante 6 meses el primer año de implementación de la iniciativa, este equipo tiene un promedio salarial de  $8.256.000 y se asigna el costo de visita a las 18 regiones cacaoteras, estimando 6 viajes por persona que incluye los viáticos (4 días promedio cada viaje) y el valor promedio de desplazamiento aéreo y terrestre. Para el desarrollo de todas las actividades de la iniciativa se propone contar con un equipo técnico de región, constituido por un coordinador para todas las regiones con un promedio salarial de $7.595.000 y un profesional gestor regional (18) con un promedio salarial de $5.944.000, este equipo apoya todas las actividades de la iniciativa en la región asignada.  Se estima 2 viajes promedio al mes dependiendo de la zona, que incluye los viáticos (3 días promedio viaje) y el transporte terrestre para el equipo regional, para el coordinador regional se estiman 9 viajes. El recurso humano en región tiene una dedicación del 70% del tiempo, porque se comparte con el desarrollo de las actividades contempladas en la iniciativa estratégica 3.2. 
La estrategia de socialización, acompañamiento técnico y acercamiento a los actores se plantea a partir del desarrollo de 2 mesas de trabajo presenciales básicas en cada una de las regiones por mes, una mesa de trabajo presenciales ampliadas cada semestre en las 18 regiones, 3 mesas de trabajo, talleres y/o eventos virtuales por las 18 regiones cada mes, un taller especializado regional en el año y un día de campo o gira técnica por región en el año. Se complementa con la realización de dos cursos cortos virtuales por región (36), para la socialización de la frontera agrícola y otros temas.   
La estrategia de comunicación se estima con una pauta de radio por región durante 4 meses, la promoción y comunicación para correos masivos y mensajes con un valor anual de $48.200.000 y la promoción comunicación plataformas digitales durante 6 meses, así como un global de material de promoción y divulgación (Impresos, llaveros, otros) por región (18). 
Se deja por definir la formulación e implementación de los Planes Maestros de Reconversión productiva PMRP y otras formas de acompañamiento financiero, técnico, estas actividades requieren de la gestión de recursos adicionales y el desarrollo de una estrategia operativa que responda a las particularidades de cada región cacaotera. </t>
  </si>
  <si>
    <t xml:space="preserve">3.2.1., 3.2.2., 3.2.3.  </t>
  </si>
  <si>
    <t>Recurso Humano (regional) (profesionales de apoyo a la coordinación)</t>
  </si>
  <si>
    <t>3.2.1., 3.2.2 y  3.2.3.</t>
  </si>
  <si>
    <t>3.2.1., 3.2.2., 3.2.3</t>
  </si>
  <si>
    <t>Gastos de alojamiento y alimentación (recurso humano regional, profesionales de apoyo a la coordinación)</t>
  </si>
  <si>
    <t>Cantidad de mesas</t>
  </si>
  <si>
    <t xml:space="preserve">3.2.1., 3.2.2., 3.2.3. </t>
  </si>
  <si>
    <t>Cursos cortos presenciales (8 horas)</t>
  </si>
  <si>
    <t xml:space="preserve">Cantidad  </t>
  </si>
  <si>
    <t xml:space="preserve">3.2.2.1, 3.2.2., 3.2.3. </t>
  </si>
  <si>
    <t xml:space="preserve">Otras formas de contribución al acceso a la tierra </t>
  </si>
  <si>
    <t xml:space="preserve">Para la contribución al acceso a la tierra para producción de cacao se propone contar con un equipo técnico de región, constituido por un coordinador para todas las regiones con un promedio salarial de $7.595.000 y un profesional gestor regional (18) con un promedio salarial de $5.944.000, este equipo apoya todas las actividades de la iniciativa en la región asignada.  Se estima 2 viajes promedio al mes dependiendo de la zona, que incluye los viáticos y el transporte terrestre para el equipo regional. El recurso humano en región tiene una dedicación del 30% del tiempo, porque se comparte con el desarrollo de las actividades contempladas en la iniciativa estratégica 3.1. 
La estrategia de socialización, acompañamiento técnico y acercamiento a los actores se plantea a partir del desarrollo de 1 mesa de trabajo presenciales básicas en cada una de las regiones por 6 meses, 1 mesas de trabajo virtual por 6 meses en cada región. Se complementa la realización de un curso corto presencial por región (18), para la socialización de las formas de acceso y formalización de la tierra.   
La estrategia de comunicación se comparte con la iniciativa 3.1., en términos de pauta radial y medios masivos por lo que no se cuantifica en esta IE. Solamente se considera un global de material de promoción y divulgación (Impresos, llaveros, otros) por región (18). 
Se deja por definir otras formas de contribución al acceso a tierras, estas actividades requieren de la gestión de recursos adicionales y el desarrollo de una estrategia operativa que responda a las particularidades de cada región cacaotera. </t>
  </si>
  <si>
    <t>Mes 7 del año  1</t>
  </si>
  <si>
    <t>Mes 12 Año 19</t>
  </si>
  <si>
    <t>4.1.1, 41.2</t>
  </si>
  <si>
    <t xml:space="preserve">Cantidad de notas </t>
  </si>
  <si>
    <t>4.1.1</t>
  </si>
  <si>
    <t>Nota en Prensa Nacional</t>
  </si>
  <si>
    <t>Nota en Prensa Regional</t>
  </si>
  <si>
    <t>Pauta Digital redes sociales(Facebook, Instagram, you tube)</t>
  </si>
  <si>
    <t xml:space="preserve">Cantidad de pautas </t>
  </si>
  <si>
    <t>4.1.1, 4.1.2, 4.1.3</t>
  </si>
  <si>
    <t>Plataforma de e- mail marketing envío de correos masivos</t>
  </si>
  <si>
    <t>4.1.1, 41.2, 4.1.3</t>
  </si>
  <si>
    <t>4.1.1, 4.1.2</t>
  </si>
  <si>
    <t>4.1.2</t>
  </si>
  <si>
    <t>Cursos cortos presenciales (32 horas)</t>
  </si>
  <si>
    <t>4.1.3</t>
  </si>
  <si>
    <t>Refrigerios  (Productores cursos)</t>
  </si>
  <si>
    <t>Almuerzo (Productores cursos)</t>
  </si>
  <si>
    <t>Recurso humano (Nacional)</t>
  </si>
  <si>
    <t>Recurso humano (Regional)</t>
  </si>
  <si>
    <t>Tiquetes aéreos nacional  (recurso humano nacional)</t>
  </si>
  <si>
    <t>Gastos de alojamiento y alimentación (Recurso humano nacional)</t>
  </si>
  <si>
    <t>Cantidad de días/persona</t>
  </si>
  <si>
    <t>Gastos desplazamiento y rodamiento (Recurso Humano Regional)</t>
  </si>
  <si>
    <t>Persona/mes</t>
  </si>
  <si>
    <t>Otras formas de fortalecimiento</t>
  </si>
  <si>
    <t>Valor estimado años:  4, 5</t>
  </si>
  <si>
    <t>Valor  estimado años: 6, 8, 9, 12, 13, 14, 16, 17, 18</t>
  </si>
  <si>
    <t>Valor estimado años: 7, 11, 19</t>
  </si>
  <si>
    <t>Valor estimado años: 10, 15, 20</t>
  </si>
  <si>
    <t xml:space="preserve">Se propone llevar a cabo anualmente en cada una de las 18 regiones productoras, mesas de trabajo presenciales básicas (10 personas), ampliadas (25 personas) y virtuales (30 personas), a su vez se contempla realizar 6 notas de TV, (2 Nacionales )y (4 en Regionales) por año, así como 10 notas de prensa (4 Nacionales y 6 Regionales), también 12 pautas en radio (6 Nacionales y 6 Regionales), 10 pautas digitales en redes sociales, contratación de plataforma de e- mail marketing envío de correos masivos por 1 año a un costo de $48.000.000, talleres especializados y/o eventos de divulgación nacionales y regionales (25 personas). Adicionalmente se pretende apoyar la participación de los productores en mercados campesinos en cada una de las 18 regiones. Se prevé realizar 50 cursos presenciales de 32  horas cada uno con la participación de 25 personas por curso, para cubrir un total de 1250 personas en el año, a los cuales se les cubrirá refrigerio y almuerzo en las jornadas de formación. En cuanto al rubro de recurso humano nacional y regional hace referencia a la contratación de un coordinador nacional por 8 meses con una asignación  de $5.944.000 por mes, 18 coordinadores regionales por 8 meses cada uno con una asignación de $3.715.000 por mes, se prevé 30 tiquetes aéreos para el desplazamiento del coordinador nacional, así mismo se cubrirá 45 días de gastos de viaje para el coordinador nacional con un valor de $489.708 por día y para el caso de los coordinadores regionales se asigna a manera de gastos de rodamiento un valor de $840.000 por mes para cada uno.  Por último, se considera "por definir" otras formas para el fortalecimiento de la Agricultura Campesina Familiar y Comunitaria (ACFC) de la cadena. </t>
  </si>
  <si>
    <t>4.2.1, 4.2.2, 4.2.3, 4.2.4</t>
  </si>
  <si>
    <t>Cantidad (Mensual)</t>
  </si>
  <si>
    <t>4.2.3</t>
  </si>
  <si>
    <t>Cantidad a imprimir</t>
  </si>
  <si>
    <t>Gastos desplazamiento y rodamiento (recurso humano regional)</t>
  </si>
  <si>
    <t>Otras formas para realizar acompañamiento a jóvenes y mujeres rurales</t>
  </si>
  <si>
    <t>Valor estimado años: 2, 3, 4, 5, 10, 15, 20</t>
  </si>
  <si>
    <t>Valor  estimado años:  6, 7, 8, 9, 11, 12, 13, 14, 16, 17, 18, 19</t>
  </si>
  <si>
    <t xml:space="preserve">Se propone llevar a cabo anualmente en cada una de las 18 regiones productoras, mesas de trabajo presenciales básicas (10 personas), ampliadas (25 personas) y virtuales (30 personas), 6 pautas digitales en redes sociales por un valor de $8.000.000 cada una, contratación de plataforma de e- mail marketing envío de correos masivos por 1 año a un costo de $48.000.000, 36 talleres especializados y/o eventos de divulgación nacionales y regionales (25 personas). Se contempla el diseño e impresión de 6.000 ejemplares de plegables /brochures. En cuanto al rubro de recurso humano nacional y regional hace referencia a la contratación de 18 coordinadores regionales por 8 meses cada uno con una asignación de $3.715.000 por mes y se asigna a manera de gastos de rodamiento un valor de $840.000 por mes para cada uno.  Por último, se considera "por definir" Otras formas para realizar acompañamiento a jóvenes y mujeres rurales. </t>
  </si>
  <si>
    <t>4.3.1, 4.3.2</t>
  </si>
  <si>
    <t>Cantidad  mensual</t>
  </si>
  <si>
    <t>4.3.1, 4.3.5</t>
  </si>
  <si>
    <t>Incentivo al emprendimiento para la asociatividad</t>
  </si>
  <si>
    <t>Cantidad microempresas</t>
  </si>
  <si>
    <t>4.3.3</t>
  </si>
  <si>
    <t>Cursos cortos presenciales (24 horas cada Curso)</t>
  </si>
  <si>
    <t>Cantidad cursos</t>
  </si>
  <si>
    <t>4.3.4</t>
  </si>
  <si>
    <t>Refrigerios  (productores cursos)</t>
  </si>
  <si>
    <t>Almuerzos (productores cursos)</t>
  </si>
  <si>
    <t>4.3.3, 4.3.4</t>
  </si>
  <si>
    <t>Recurso humano (regional)</t>
  </si>
  <si>
    <t xml:space="preserve">Cantidad de tiquetes </t>
  </si>
  <si>
    <t>Gastos de alojamiento y alimentación (recurso humano nacional)</t>
  </si>
  <si>
    <t>Videos Clips Testimoniales</t>
  </si>
  <si>
    <t>4.3.5</t>
  </si>
  <si>
    <r>
      <t xml:space="preserve">Otras formas </t>
    </r>
    <r>
      <rPr>
        <strike/>
        <sz val="11"/>
        <rFont val="Arial"/>
        <family val="2"/>
      </rPr>
      <t xml:space="preserve"> </t>
    </r>
    <r>
      <rPr>
        <sz val="11"/>
        <rFont val="Arial"/>
        <family val="2"/>
      </rPr>
      <t>de promoción de la asociatividad</t>
    </r>
  </si>
  <si>
    <t>Se propone llevar a cabo anualmente en cada una de las 18 regiones productoras, mesas de trabajo presenciales básicas (10 personas), ampliadas (25 personas) y virtuales (30 personas), a su vez se contempla 6 notas de prensa (3 Nacionales y 3 Regionales), también 12 pautas en radio (6 Nacionales y 6 Regionales), pautas digitales en redes sociales por 12 meses por un valor de $1.000.000 cada uno, diseño e impresión de 5.000 plegables/brochures, se prevé realizar 20 talleres especializados y/o eventos de divulgación nacionales y regionales (25 personas). Adicionalmente se pretende apoyar la asociatividad y los emprendimientos por lo que se entregaran 25 incentivos a microempresas. Así mismo se contempla realizar 36 cursos presenciales de 32  horas cada uno (2 por región) con la participación de 25 personas por curso, para cubrir un total de 900 personas en el año, a los cuales se les cubrirá refrigerio y almuerzo en las jornadas de formación. En cuanto al rubro de recurso humano nacional y regional hace referencia a la contratación de un coordinador nacional por 8 meses con una asignación  de $5.944.000 por mes y el 50% de dedicación, 18 coordinadores regionales por 8 meses cada uno con una asignación de $3.715.000 por mes y el 50% de dedicación; se prevé 15 tiquetes aéreos para el desplazamiento del coordinador nacional, así mismo se cubrirá 25 días de gastos de viaje para el coordinador nacional con un valor de $489.708 por día y para el caso de los coordinadores regionales se asigna a manera de gastos de rodamiento un valor de $840.000 por mes para cada uno. A su vez se realizará un video clip con el testimonio de productores que se encuentran bajo la implementación de modelos asociativo exitoso, con el fin de replicar y fomentar la asociatividad en las regiones. Por último, se considera "por definir" otras formas de promoción de la asociatividad.</t>
  </si>
  <si>
    <t>4.4.1, 4.4.2, 4.4.3</t>
  </si>
  <si>
    <t>Pauta Digital redes sociales(Facebook, Instagram, you tube),</t>
  </si>
  <si>
    <t>4.4.2</t>
  </si>
  <si>
    <t>Cursos cortos virtuales (32 horas)</t>
  </si>
  <si>
    <t>Tiquetes aéreos nacionales (recurso humano nacional)</t>
  </si>
  <si>
    <t>4.4.3</t>
  </si>
  <si>
    <t xml:space="preserve">Incentivo a las Tics </t>
  </si>
  <si>
    <t>Cantidad de entregados</t>
  </si>
  <si>
    <t xml:space="preserve">Incentivo conectividad </t>
  </si>
  <si>
    <t>Convenios de acceso a programas de educación</t>
  </si>
  <si>
    <t>Valor estimado año: 2, 3, 4, 10, 15, 20</t>
  </si>
  <si>
    <t>Valor  estimado año: 5,  6, 7, 8, 9, 11, 12, 13, 14, 16, 17, 18, 19</t>
  </si>
  <si>
    <t>Se propone llevar a cabo anualmente en cada una de las 18 regiones productoras, mesas de trabajo presenciales básicas (10 personas), ampliadas (25 personas) y virtuales (30 personas), a su vez se contempla  pautas digitales en redes sociales por 1 mes por un valor de $1.000.000, diseño e impresión de 5.000 plegables/brochures, contratación de plataforma de e- mail marketing envío de correos masivos por 1 año a un costo de $48.000.000, 12  pautas de radio  (3 Nacionales y 3 Regionales), se prevé realizar 18 talleres especializados y/o eventos de divulgación nacionales y regionales (25 personas). Así mismo se contempla realizar 18 cursos virtuales de 32  horas cada uno (2 por región) con la participación de 40 personas por curso, así como 18 cursos presenciales de 32  horas cada uno (2 por región) con la participación de 25 personas por curso. En cuanto al rubro de recurso humano nacional y regional hace referencia a la contratación de un coordinador nacional por 10 meses con una asignación  de $5.944.000 por mes y el 60% de dedicación, 18 coordinadores regionales por 8 meses cada uno con una asignación de $3.715.000 por mes y el 60% de dedicación; se prevé 15 tiquetes aéreos para el desplazamiento del coordinador nacional, así mismo se cubrirá 15 días de gastos de viaje para el coordinador nacional con un valor de $489.708 por día y para el caso de los coordinadores regionales se asigna a manera de gastos de rodamiento un valor de $840.000 por mes para cada uno. A su vez se prevé entregar incentivo a las Tics a través de 400 computadores portátiles y así mismo entregar incentivo a la conectividad a través de 400 planes anuales de internet. Por último, se considera "por definir" convenios de acceso a programas de educación.</t>
  </si>
  <si>
    <t>5.1.1, 5.1.2, 5.1.3, 5.1.4,5.1.5</t>
  </si>
  <si>
    <t>Pauta Digital redes sociales(Facebook, Instagram, you tube), mensual</t>
  </si>
  <si>
    <t>Pauta mensual</t>
  </si>
  <si>
    <t>5.1.1, 5.1.2, 5.1.3</t>
  </si>
  <si>
    <t>5.1.1, 5.1.2, 5.1.3, 5.1.4</t>
  </si>
  <si>
    <t>Tiquetes aéreos (Coordinador nacional)</t>
  </si>
  <si>
    <t>Otras formas de contribución y gestión para el acceso a bienes y servicios</t>
  </si>
  <si>
    <t>Valor estimado años: 6,7,8,9,11,12,13,14,16,17,18,19</t>
  </si>
  <si>
    <r>
      <t xml:space="preserve">Se propone llevar a cabo anualmente en cada una de las 18 regiones productoras, mesas de trabajo presenciales básicas (10 personas), ampliadas (25 personas) y virtuales (30 personas), a su vez se contempla  pautas digitales en redes sociales por 6 meses por un valor de $1.000.000 cada mes, 10  pautas de radio  (4 Nacionales y 6 Regionales), diseño e impresión de 5.000 plegables/brochures, contratación de plataforma de e- mail marketing envío de correos masivos por 1 año a un costo de $48.000.000, se prevé realizar 20 talleres especializados y/o eventos de divulgación nacionales y regionales (25 personas). En cuanto al rubro de recurso humano nacional y regional hace referencia a la contratación de un coordinador nacional por 8 meses con una asignación  de $5.944.000 por mes y el 50% de dedicación, 18 coordinadores regionales por 8 meses cada uno con una asignación de $3.715.000 por mes y el 50% de dedicación; se prevé 10 tiquetes aéreos para el desplazamiento del coordinador nacional, así mismo se cubrirá 10 días de gastos de viaje para el coordinador nacional con un valor de $489.708 por día y para el caso de los coordinadores regionales se asigna a manera de gastos de rodamiento un valor de </t>
    </r>
    <r>
      <rPr>
        <sz val="11"/>
        <rFont val="Arial"/>
        <family val="2"/>
      </rPr>
      <t>$840.000 por mes para cada uno</t>
    </r>
    <r>
      <rPr>
        <sz val="11"/>
        <color theme="1"/>
        <rFont val="Arial"/>
        <family val="2"/>
      </rPr>
      <t xml:space="preserve">. Por último, se considera "por definir" Otras formas de contribución y gestión para el acceso a bienes y servicios. </t>
    </r>
  </si>
  <si>
    <t>5.2.1, 5.2.2, 5.2.3</t>
  </si>
  <si>
    <t>5.2.2, 5.2.3</t>
  </si>
  <si>
    <t>Pauta  de  Radio regional</t>
  </si>
  <si>
    <t>5.2.2</t>
  </si>
  <si>
    <t>5.2.1</t>
  </si>
  <si>
    <t>Tiquetes aéreos nacional  (Coordinador nacional)</t>
  </si>
  <si>
    <t>Fortalecimiento de incentivos e instrumentos financieros para formalización empresarial y laboral</t>
  </si>
  <si>
    <t xml:space="preserve">Se propone llevar a cabo anualmente en cada una de las 18 regiones productoras, mesas de trabajo presenciales básicas (10 personas), ampliadas (25 personas) y virtuales (30 personas), a su vez se contempla 8  pautas de radio  (4 Nacionales y 4 Regionales), pautas digitales en redes sociales por 6 meses, contratación de plataforma de e- mail marketing envío de correos masivos por 1 año a un costo de $48.000.000, se prevé realizar 18 talleres especializados y/o eventos de divulgación nacionales y regionales (25 personas). Así mismo se contempla realizar 9 cursos virtuales de 32  horas cada uno con la participación de 40 personas por curso, así como 18 cursos presenciales de 32  horas cada uno (2 por región) con la participación de 25 personas por curso. En cuanto al rubro de recurso humano nacional y regional hace referencia a la contratación de un coordinador nacional por 8 meses con una asignación  de $5.944.000 por mes y el 50% de dedicación, 18 coordinadores regionales por 8 meses cada uno con una asignación de $3.715.000 por mes y el 50% de dedicación; se prevé 10 tiquetes aéreos para el desplazamiento del coordinador nacional, así mismo se cubrirá 10 días de gastos de viaje para el coordinador nacional con un valor de $489.708 por día y para el caso de los coordinadores regionales se asigna a manera de gastos de rodamiento un valor de $840.000 por mes para cada uno. Por último, se considera "por definir" el fortalecimiento de incentivos e instrumentos financieros para formalización empresarial y laboral. </t>
  </si>
  <si>
    <t xml:space="preserve"> 6.1.1., 6.1.2., 6.1.3., 6.1.4., 6.1.5. y 6.1.6. </t>
  </si>
  <si>
    <t>Recurso humano (regional) (profesionales de apoyo a la coordinación)</t>
  </si>
  <si>
    <t>6.1.1., 6.1.2., 6.1.3., 6.1.4., 6.1.5. y 6.1.6.</t>
  </si>
  <si>
    <t>6.1.1., 6.1.2., 6.1.3., 6.1.4., 6.1.5. y 6.1.6</t>
  </si>
  <si>
    <t xml:space="preserve"> 6.1.5 y 6.1.6. </t>
  </si>
  <si>
    <t>6.1.1., 6.1.3., 6.1.4</t>
  </si>
  <si>
    <t xml:space="preserve">Parcela demostrativa </t>
  </si>
  <si>
    <t xml:space="preserve"> 6.1.1., 6.1.3., 6.1.4</t>
  </si>
  <si>
    <t>Cantidad de diplomados</t>
  </si>
  <si>
    <t>Diplomados presenciales (80 horas)</t>
  </si>
  <si>
    <t>Proyecto de comunicación radial regional para productores</t>
  </si>
  <si>
    <t xml:space="preserve">6.1.1., 6.1.2., 6.1.3., 6.1.4., 6.1.5. y 6.1.6 </t>
  </si>
  <si>
    <t>Hectáreas</t>
  </si>
  <si>
    <t xml:space="preserve">6.1.1. y 6.1.2. </t>
  </si>
  <si>
    <t>LEC adecuación de tierras con potencial de irrigación</t>
  </si>
  <si>
    <t xml:space="preserve">6.1.1. y 6.1.2 </t>
  </si>
  <si>
    <t>LEC Economía Verde (Implementación herramientas de manejo del paisaje)</t>
  </si>
  <si>
    <t>6.1.4</t>
  </si>
  <si>
    <t xml:space="preserve">Paquete  de mejoramiento de suelos  y fertilización orgánico complementado a partir de un LEC  Desarrollo productivo para el mejoramiento y acondicionamiento de suelo </t>
  </si>
  <si>
    <t>Otras formas de gestión del agua, el suelo y la biodiversidad y el fomento de la financiación y cofinanciación a través de alianzas público - privadas</t>
  </si>
  <si>
    <t>Año 6, 7, 9, 10, 12, 13, 15, 16, 18 y 19</t>
  </si>
  <si>
    <t>Año 11, 14, 17 y 20</t>
  </si>
  <si>
    <t>El monto de la parcela demostrativa y beneficiadero, se completa en el año 10</t>
  </si>
  <si>
    <t xml:space="preserve">El acompañamiento técnico a los productores y transformadores, en la implementación  de programas para el Uso eficiente y Ahorro del Agua, prácticas de manejo y conservación de suelos,  de herramientas de manejo de paisaje y conectividad ecológica, la divulgación y promoción del uso de mecanismos financieros y no financieros, se plantea con el apoyo del equipo regional y la estrategia de socialización a partir del desarrollo de 2 mesas de trabajo presenciales básicas por región (36) al año, 2 Mesas de trabajo, talleres y/o eventos virtuales por mes en las 18 regiones, 2 días de campo al año por región (36), 2 parcelas demostrativa por año hasta completar las 18 regiones, 2 modelos de beneficiadero demostrativo comunitario por año hasta completar las 18 regiones, 2 cursos cortos presenciales  y virtuales por región, un diplomado virtual y presencial  por región, priorizando 9 regiones al año.  
La estrategia de comunicación se estima con el proyecto de comunicación radial regional para productores, una pauta de radio por región durante 4 meses, la promoción y comunicación para correos masivos y mensajes con un valor anual de $48.200.000 y la promoción comunicación plataformas digitales durante 6 meses, así como un global de material de promoción y divulgación (Impresos, llaveros, otros) por región (18). 
También se contemplan los incentivos para las soluciones individuales y/o colectivas de ahorro y uso eficiente del agua, a partir de un ICR de soluciones individuales para irrigación estimando como meta para los 19 años 250 hectáreas año, el aprovechamiento del LEC adecuación de tierras con potencial de irrigación	estimando un potencia de 450 Hectáreas, el aprovechamiento del LEC Economía Verde para la implementación de  herramientas de manejo del paisaje, estimando una meta de 190 hectáreas durante 10 años y el aprovechamiento del LEC  Desarrollo productivo para el mejoramiento y acondicionamiento de suelo para la implementación del paquete  de mejoramiento de suelos  y fertilización orgánico con una meta de 1600 hectáreas, todos los LEC estimando una cobertura de 8% de tasa de redescuento, de intereses al beneficiario y de subsidio, si bien se hace un estimativo de estos incentivos se dejan por definir otras formas de gestión del agua, el suelo y la biodiversidad y el fomento de la financiación y cofinanciación a través de alianzas público – privadas, por no tener toda la información disponible para su costeo. 
El desarrollo de esta iniciativa se tiene contemplada por los 12 meses del año durante 5 años y posteriormente se repite cada tres años, no obstante, el acompañamiento técnico del equipo regional, así como los LEC e ICR se garantizan durante los 20 años del POP. </t>
  </si>
  <si>
    <t>6.2.1., 6.2.2., 6.2.3., 6.2.4., 6.2.5., 6.2.6 y 6.2.7</t>
  </si>
  <si>
    <t>recurso humano (regional) (profesionales de apoyo a la coordinación)</t>
  </si>
  <si>
    <t>6.2.1., 6.2.2., 6.2.3., 6.2.4., 6.2.6 y 6.2.7.</t>
  </si>
  <si>
    <t>6.2.1., 6.2.2., 6.2.3., 6.2.4.,  6.2.6 y 6.2.7.</t>
  </si>
  <si>
    <t>6.2.1., 6.2.2., 6.2.3., 6.2.4., 6.2.5., 6.2.6 y 6.2.7.</t>
  </si>
  <si>
    <t>6.2.2., 6.2.3., 6.2.4., 6.2.6 y 6.2.7.</t>
  </si>
  <si>
    <t>6.2.2., 6.2.3., 6.2.6</t>
  </si>
  <si>
    <t>10 años</t>
  </si>
  <si>
    <t>6.2.2., 6.2.5</t>
  </si>
  <si>
    <t>6.2.1., 6.2.2., 6.2.3., 6.2.4., 6.2.5., 6.2.6. y 6.2.7.</t>
  </si>
  <si>
    <t xml:space="preserve">Paquete renovación-rehabilitación para mejora de productividad/hectárea, apoyo a través de ICR </t>
  </si>
  <si>
    <t xml:space="preserve">Hectáreas </t>
  </si>
  <si>
    <t xml:space="preserve"> 6.2.2., 6.2.5. </t>
  </si>
  <si>
    <t xml:space="preserve">6.2.2., 6.2.5. </t>
  </si>
  <si>
    <t>LEC  Economía Verde</t>
  </si>
  <si>
    <t xml:space="preserve">Cantidad Asociaciones </t>
  </si>
  <si>
    <t xml:space="preserve">6.2.3., 6.2.6.  </t>
  </si>
  <si>
    <t>Otras formas de gestión de la variabilidad y cambio climático, fomento de la financiación y cofinanciación a través de alianzas público - privadas</t>
  </si>
  <si>
    <t>Valor estimado años: 11, 14, 17 y 20</t>
  </si>
  <si>
    <t>Valor estimado años: 6, 7, 9, 10, 12, 13,15, 16, 18 y 19</t>
  </si>
  <si>
    <t>Para mejorar la gestión de la variabilidad y cambio climático de la cadena, se contempla el apoyo de un equipo técnico de región, constituido por un coordinador para todas las regiones con un promedio salarial de $7.595.000 y un profesional gestor para cada región (18) con un promedio salarial de $5.944.000, este equipo apoya todas las actividades de la iniciativa en la región asignada.  Se estima 1 viaje promedio al mes dependiendo de la zona, que incluye los viáticos y el transporte terrestre para el equipo regional una visita a las 18 regiones cacaoteras por parte del coordinador que incluye los viáticos (3 días promedio), costo de tiquetes aéreos y transporte terrestre.  El recurso humano en región tiene una dedicación del 50% del tiempo, porque se comparte con el desarrollo de las actividades contempladas en la iniciativa estratégica 6.1. 
El acompañamiento técnico a los productores y transformadores, se plantea con el apoyo del equipo regional y la estrategia de socialización a partir del desarrollo de dos mesas de trabajo presenciales básicas por región (36), una mesa de trabajo presenciales ampliadas por región (18), 2 mesas de trabajo virtuales cada mes por región durante un año, un taller especializados por región (18), dos días de campo o gira técnica por región (36), 2 parcelas demostrativa por año hasta completar las 18 regiones (se comparte con la iniciativa 6.1.) y 2 modelos de beneficiadero demostrativo comunitario por año hasta completar las 18 regiones (se comparte con la iniciativa 6.1.), se instalara un huerto básico modelo y vivero de propagación de material vegetal de cacao por región con una meta establecida de 2 regiones por año para completar el número total de regiones en el año 10. 
Con respecto al proceso de capacitación y formación a los productores y trasformadores en materia de la gestión del cambio climático, se plantea realizar 1 curso corto virtual por región (18), 1 curso corto presencial por región (18), 1 diplomado  virtual y un diplomado presencial de 80 horas por región.  
La estrategia de comunicación se estima con una pauta de radio por región durante 4 meses, la promoción y comunicación para correos masivos y mensajes con un valor anual de $48.200.000 y la promoción comunicación plataformas digitales durante 6 meses que se comparten con la iniciativa estratégica 6.1., así como un global de material de promoción y divulgación (Impresos, llaveros, otros) por región (18). 
También se contemplan los incentivos para pequeño productor y esquema asociativo a través de ICR que financia hasta el 30% del proyecto, para contribuir con el 10% de las hectáreas planteadas como meta del sector agricultura en materia de renovación y rehabilitación en las “Contribuciones determinadas a nivel nacional (NDC)”, la meta proyectada en la NDC es de 80.000 ha, para un total de 400 ha anuales apoyadas a través de ICR, igualmente se estima una contribución a través de ICR de 5% de la meta establecida para la siembra de áreas de cacao en sistemas agroforestales, la meta proyectada en la NDC es de 150.000 ha, estas metas se proyectan a lo largo de 20 años de POP (los cálculos de número de hectáreas se relacionan en la categoría de costos).	
Se proyecta el apoyo a 360 asociaciones durante 10 años a través del LEC Economía Verde para inversión en: implementar tecnologías orientadas al uso de energías alternativas, mejorando la eficiencia energética en los procesos de beneficio y transformación, adopción de modelos de economía circular, así como la gestión ambiental de envases y empaques, entre otros residuos generados en la actividad productiva.	
Si bien se hace un estimativo de estos incentivos se dejan por definir otras formas de gestión de la variabilidad y cambio climático, fomento de la financiación y cofinanciación a través de alianzas público - privadas, por no tener toda la información disponible para su costeo. 
El desarrollo de esta iniciativa se tiene contemplada por los 12 meses del año durante 5 años y posteriormente se repite cada tres años, no obstante, el acompañamiento técnico del equipo regional, así como los LEC e ICR se garantizan durante los 20 años del POP.</t>
  </si>
  <si>
    <t>7.1.1, 7.1.2, 7.1.3, 7.1.4</t>
  </si>
  <si>
    <t>7.1.2, 7.1.3</t>
  </si>
  <si>
    <t>Recurso humano (Consultores)</t>
  </si>
  <si>
    <t>7.1.2, 7.1.3, 7.1.4</t>
  </si>
  <si>
    <t>Tiquetes aéreos internacionales (Consultor)</t>
  </si>
  <si>
    <t>Gastos de alojamiento y alimentación (Consultor)</t>
  </si>
  <si>
    <t>Incentivo a la innovación Microempresas</t>
  </si>
  <si>
    <t>Microempresas</t>
  </si>
  <si>
    <t>7.1.3</t>
  </si>
  <si>
    <t>Incentivo a la innovación Pequeñas empresas</t>
  </si>
  <si>
    <t>Pequeñas empresas</t>
  </si>
  <si>
    <t>Váucher de innovación</t>
  </si>
  <si>
    <t>7.1.7</t>
  </si>
  <si>
    <t>7.1.3, 7.1.8</t>
  </si>
  <si>
    <t>Tiquetes aéreos (recurso humano nacional)</t>
  </si>
  <si>
    <t>Diseño mecanismo de seguimiento y monitoreo</t>
  </si>
  <si>
    <t>7.1.8</t>
  </si>
  <si>
    <t>Solución tecnológica de seguimiento y monitoreo</t>
  </si>
  <si>
    <t>Plataforma</t>
  </si>
  <si>
    <t>Implementación de la estrategia de financiamiento</t>
  </si>
  <si>
    <t>7.1.4</t>
  </si>
  <si>
    <t>Fortalecimiento de la oferta tecnológica y de innovación</t>
  </si>
  <si>
    <t>7.1.5, 7.1.6</t>
  </si>
  <si>
    <t>Valor estimado años: 3 al 8</t>
  </si>
  <si>
    <t>Valor estimado año: 9 al 20</t>
  </si>
  <si>
    <t>Se propone llevar a cabo anualmente en cada una de las 18 regiones productoras, mesas de trabajo presenciales básicas (10 personas), ampliadas (25 personas) y virtuales (30 personas), talleres especializados y/o eventos de divulgación nacionales y regionales (25 personas), así como giras técnicas (45 personas). Además, se contempla el respaldo de una asesoría especializada para el diseño y concertación del modelo de I+D+i y transferencia de tecnologías, con dos consultores cuyo salario promedio mensual asciende a $11.393.000 durante 6 meses. Estos consultores realizarían dos viajes internacionales de 5 días cada uno, cubriendo gastos de tiquetes aéreos y viáticos. Asimismo, se estimó un incentivo a la innovación de microempresas y pequeñas empresas (1 por región cada año, durante 7 años), a partir del valor de los ingresos para empresas manufactureras, utilizando la clasificación de la DIAN para 2023, del cual se estimó que el 3% y el 2% de los ingresos de las microempresas y pequeñas empresas, en su orden, se utilizará para innovación, y a este resultado se le aplicó un 25% y 50%, respectivamente para obtener el valor del incentivo de apoyo, que corresponde en el caso de las microempresas a $28M y para pequeñas empresas de $43M. De igual forma, de acuerdo con el mecanismo de cofinanciación a la innovación, se prevé un váucher de innovación para 50 empresas por año durante 7 años, (asociaciones de productores, de transformadores, empresas de bienes y servicios, entre otras) con un valor por empresa de $80M, para incrementar la oferta y demanda de innovación, así como la conexión entre estas. En el ámbito nacional, se proyecta la participación de 3 consultores con honorarios mensuales de $8.256.000, quienes coordinarán el recurso humano regional, respaldarán el desarrollo de las actividades y realizarán el seguimiento y monitoreo del modelo. Se prevé que visiten individualmente cada región una vez al año, con gastos de desplazamiento, viáticos y tiquetes aéreos o recorridos por tierra incluidos. A nivel regional, se contempla la contratación de una persona por región productora, sumando un total de 18 profesionales, con honorarios mensuales por valor de $5.944.000, a quienes se les reconocerá un rodamiento para el desarrollo de sus labores. Para el segundo año, también se estima la participación de dos consultores con un salario promedio mensual de $7.595.000, encargados de diseñar los mecanismos de seguimiento y monitoreo del modelo durante 6 meses, así como del desarrollo de una plataforma para fomentar la comunicación entre la red nacional. Por último, se considera "por definir" el costo asociado a la implementación de la estrategia de financiamiento del modelo, dependiendo de los resultados de la actividad 7.1.1, y el fortalecimiento de la oferta tecnológica y de innovación en diferentes líneas de investigación, requeridas por la cadena según se requiera en las actividades 7.1.5 y 7.1.6.</t>
  </si>
  <si>
    <t>7.2.1, 7.2.3, 7.2.4, 7.2.5,7.2.6</t>
  </si>
  <si>
    <t>7.2.1, 7.2.3, 7.2.4, 7.2.5,7.2.6, 7.2.7</t>
  </si>
  <si>
    <t>7.2.5</t>
  </si>
  <si>
    <t xml:space="preserve">Incentivo microempresas técnicas especializadas  </t>
  </si>
  <si>
    <t>7.2.2</t>
  </si>
  <si>
    <t xml:space="preserve">Incentivo pequeñas empresas técnicas especializadas  </t>
  </si>
  <si>
    <t xml:space="preserve">Incentivo medianas empresas técnicas especializadas  </t>
  </si>
  <si>
    <t>Medianas empresas</t>
  </si>
  <si>
    <t>Solución tecnológica</t>
  </si>
  <si>
    <t>7.2.8</t>
  </si>
  <si>
    <t>7.2.2, 7.2.3, 7.2.4,7.2.8</t>
  </si>
  <si>
    <t>7.2.2, 7.2.3, 7.2.4</t>
  </si>
  <si>
    <t>Tiquetes aéreos internacionales (recurso humano nacional)</t>
  </si>
  <si>
    <t>Gastos de alojamiento y alimentación internacional (recurso humano)</t>
  </si>
  <si>
    <t>7.2.2, 7.2.3, 7.2.4, 7.2.8</t>
  </si>
  <si>
    <t>Otras formas de fortalecimiento del servicio de extensión agropecuaria y asistencia técnica industrial</t>
  </si>
  <si>
    <t>Valor estimado año 3 al 7</t>
  </si>
  <si>
    <t>Valor estimado año 8 al 20</t>
  </si>
  <si>
    <t>Se plantea realizar anualmente en cada una de las 18 regiones productoras, mesas de trabajo presenciales básicas (10 personas), ampliadas (25 personas) y virtuales (30 personas), y talleres especializados y/o eventos de divulgación nacionales y regionales (25 personas). También se prevé la realización de una gira técnica por departamento (45 personas) cada año. Asimismo, se estimó un incentivo para la creación y fortalecimiento de empresas especializadas de extensión agropecuaria, en total 30 empresas en 5 años, es decir 6 empresas por año, entre micro, mediana y pequeña empresa, a partir del valor de los ingresos para empresas manufactureras, según la clasificación de la DIAN para 2023, de la cual se estimó que el 10%, 5% y 3% de los ingresos de las microempresas, pequeñas empresas y medianas empresas, en su orden, se utilizará para fortalecimiento de servicios de extensión, y a este resultado se le aplicó un 15%, 5%, y 2% respectivamente para obtener el valor del incentivo de apoyo, que corresponde en el caso de las micro a $14M, para pequeñas empresas de $21,7M y para medianas empresas $44M. Además, se prevé el desarrollo de una plataforma para promover la comunicación entre las redes colaborativas. En cuanto al recurso humano nacional, se estima que 3 consultores, con honorarios mensuales de $8.256.000, acompañarán y coordinarán el recurso humano regional y apoyarán el desarrollo de las diferentes actividades, para los cuales se prevé que visiten individualmente cada región una vez al año, con desplazamiento, viáticos y tiquetes aéreos o recorridos por tierra incluidos, y se estima un recurso para giras técnicas y viaje internacional por 5 días. A nivel regional, se estima la contratación de una persona por región productora, es decir, un total de 18 profesionales, con honorarios mensuales por valor de $5.944.000, a quienes se les reconoce un rodamiento para el desarrollo de sus actividades. Finalmente, se considera "por definir" el costo asociado a otras formas de fortalecimiento del servicio de extensión agropecuaria y asistencia técnica industrial.</t>
  </si>
  <si>
    <t>7.3.1, 7.3.2</t>
  </si>
  <si>
    <t>7.3.1, 7.3.2. 7.3.3</t>
  </si>
  <si>
    <t>7.3.4</t>
  </si>
  <si>
    <t>Cursos cortos virtuales (40 horas)</t>
  </si>
  <si>
    <t>7.3.3, 7.3.4, 7.3.5, 7.3.6</t>
  </si>
  <si>
    <t>Diplomados  virtuales (120 horas)</t>
  </si>
  <si>
    <t>Formación tecnológica virtual</t>
  </si>
  <si>
    <t>Cantidad de Personas</t>
  </si>
  <si>
    <t>7.3.3</t>
  </si>
  <si>
    <t>Formación tecnológica presencial</t>
  </si>
  <si>
    <t>Formación universitaria virtual</t>
  </si>
  <si>
    <t>Formación universitaria presencial</t>
  </si>
  <si>
    <t xml:space="preserve">Especializaciones virtuales </t>
  </si>
  <si>
    <t>Especializaciones presenciales</t>
  </si>
  <si>
    <t>Maestrías virtuales</t>
  </si>
  <si>
    <t>Maestrías presenciales</t>
  </si>
  <si>
    <t>Doctorados virtuales</t>
  </si>
  <si>
    <t>Doctorados presenciales</t>
  </si>
  <si>
    <t>7.3.1, 7.3.2, 7.3.4, 7.3.5</t>
  </si>
  <si>
    <t>Tiquetes aéreos  (recurso humano nacional)</t>
  </si>
  <si>
    <t>Tiquetes aéreos  internacional (recurso humano internacional)</t>
  </si>
  <si>
    <t>Tiquetes ida y regreso</t>
  </si>
  <si>
    <t>Gastos de alojamiento y alimentación (recurso humano internacional)</t>
  </si>
  <si>
    <t xml:space="preserve">Se plantea realizar anualmente en cada una de las 18 regiones productoras, mesas de trabajo presenciales básicas (10 personas), ampliadas (25 personas) y virtuales (30 personas), talleres, talleres especializados y/ o eventos de divulgación nacionales y/o regionales (25 personas), días de campo, taller de proceso, giras técnicas, visitas y/o demostraciones de método (45 personas) y parcelas demostrativas. También se prevé la realización de un curso virtual de 40 horas (25 personas) y un curso corto presencial de 16 horas para (25 personas), por región cada año, así como un diplomado virtual de 120 horas (25 personas) y un diplomado presencial de 80 horas (25 personas), por región cada año. De igual forma, se estima el costo anual de un apoyo de formación tecnológica y universitaria, especialización, maestría, y doctorado, en cada categoría modalidad virtual 2 personas por región y en modalidad presencial 1 persona por región. En cuanto al recurso humano nacional, se estima que 3 consultores, con honorarios mensuales de $8.256.000, quienes acompañarán y coordinarán el recurso humano regional y apoyarán el desarrollo de las diferentes actividades, para los cuales se prevé que visiten individualmente cada región una vez al año, con desplazamiento, viáticos y tiquetes aéreos o recorridos por tierra incluidos. A nivel regional, se estima la contratación de una persona por región, es decir, un total de 18 profesionales con unos honorarios mensuales por valor de $5.944.000, a quienes se les reconoce un rodamiento para el desarrollo de sus actividades. Finalmente, se considera "por definir" el costo asociado a otras formas de fortalecimiento del talento humano para I+D+i, extensión agropecuaria y asistencia técnica. </t>
  </si>
  <si>
    <t>8.1.1</t>
  </si>
  <si>
    <t>8.1.1, 8.1.3</t>
  </si>
  <si>
    <t>8.1.2, 8.1.5</t>
  </si>
  <si>
    <t>8.1.3</t>
  </si>
  <si>
    <t>8.1.3, 8.1.8</t>
  </si>
  <si>
    <t>8.1.3, 81.8</t>
  </si>
  <si>
    <t xml:space="preserve">Cantidad de programas </t>
  </si>
  <si>
    <t>8.1.4, 8.1.7</t>
  </si>
  <si>
    <t>8.1.5</t>
  </si>
  <si>
    <t>Análisis de Cadmio y metales pesados</t>
  </si>
  <si>
    <t>8.1.8</t>
  </si>
  <si>
    <t>Cantidad ejemplares</t>
  </si>
  <si>
    <t>Otras formas para el fortalecimiento de capacidades para la sanidad, calidad e inocuidad en la cadena</t>
  </si>
  <si>
    <t>Valor estimado año:  1</t>
  </si>
  <si>
    <t xml:space="preserve">Valor estimado años: 3, 9, 12, 15, 18  </t>
  </si>
  <si>
    <t>Valor estimado año:  4</t>
  </si>
  <si>
    <t>Valor estimado años:  5, 8, 11, 14, 17, 20</t>
  </si>
  <si>
    <t>Valor estimado año:  6</t>
  </si>
  <si>
    <t>Valor estimado años:  7, 16, 19</t>
  </si>
  <si>
    <t>Valor estimado años:  10, 13</t>
  </si>
  <si>
    <r>
      <t xml:space="preserve">Se estima contratar 2 consultores categoría III nivel 4 por 5 meses cada uno por valor de $ 11.393.000 mensuales para la evaluación del estado actual de las necesidades, se estima realizar 6 diplomados virtuales por valor de $ 40.800.000 cada uno para 25 personas, 3 para temas fitosanitarios y 3 para temas sanitarios y de inocuidad, de igual manera se estima realizar igual cantidad de diplomados presenciales por un valor unitario de $ 67.345.620 y 72 talleres especializados, 4 por región por un valor unitario de $ 3.000.000 por taller para las actividades de capacitación y divulgación. Se estima realizar 22 mesas de trabajo presenciales ampliadas por un valor de $ 900.000 cada una y 56 virtuales (2 por región para definir mecanismos de prevención e IVC  y 20 en general para contaminantes químicos), por un valor unitario de $ 60.000. Se estima contratar 10 consultores (recurso humano regional) categoría II nivel 9 durante 8 meses para el establecimiento del estatus fitosanitario, se espera realizar </t>
    </r>
    <r>
      <rPr>
        <strike/>
        <sz val="11"/>
        <color rgb="FFFF0000"/>
        <rFont val="Arial"/>
        <family val="2"/>
      </rPr>
      <t xml:space="preserve">36 </t>
    </r>
    <r>
      <rPr>
        <sz val="11"/>
        <color rgb="FF0070C0"/>
        <rFont val="Arial"/>
        <family val="2"/>
      </rPr>
      <t>72</t>
    </r>
    <r>
      <rPr>
        <sz val="11"/>
        <color theme="1"/>
        <rFont val="Arial"/>
        <family val="2"/>
      </rPr>
      <t xml:space="preserve"> eventos de divulgación nacionales por un valor de $ 3.000.000 cada uno. </t>
    </r>
    <r>
      <rPr>
        <sz val="11"/>
        <color rgb="FFFF0000"/>
        <rFont val="Arial"/>
        <family val="2"/>
      </rPr>
      <t xml:space="preserve"> </t>
    </r>
    <r>
      <rPr>
        <sz val="11"/>
        <rFont val="Arial"/>
        <family val="2"/>
      </rPr>
      <t>Se</t>
    </r>
    <r>
      <rPr>
        <sz val="11"/>
        <color theme="1"/>
        <rFont val="Arial"/>
        <family val="2"/>
      </rPr>
      <t xml:space="preserve"> estima la contratación de dos proyectos de comunicación radial regional que incluye la emisión de 55 programas radiales, pago de pauta radial en 18 dptos. 3 meses. AM y FM, cada uno con un costo total de $ 89.500.000, uno para socializar el status fitosanitario y otro para socializar la normatividad. Se estima la contratación de 28 consultores (recurso humano regional) categoría II nivel 7 por un valor de $ 5.944.000 cada uno para fortalecer la vigilancia e inspecciones fitosanitarias activas (18) y para  fortalecer el sistema de prevención, vigilancia y control que realiza el ICA  sobre la producción y comercialización de material vegetal (10) . Se estima realizar 10 mesas de trabajo presenciales básicas, así como la financiación de 500 análisis de Cadmio y metales pesados para definir e implementar los mecanismos de mitigación oportuna sobre la presencia de Cd y otros contaminantes químicos en el grano. Se estima contratar 4 consultores categoría III nivel 0 durante 4 meses cada uno por un valor mensual de $ 8.256.000 para diseñar la estrategia de divulgación y comunicación de la normatividad. Se estima la impresión de 20.000 ejemplares de material impreso con información de la normatividad, cada uno por valor de $ 12.000.</t>
    </r>
  </si>
  <si>
    <t>8.2.1., 8.2.2., 8.2.3., y  8.2.4.</t>
  </si>
  <si>
    <t>Recurso humano (nacional) Coordinador</t>
  </si>
  <si>
    <t>Recurso humano (nacional) (profesionales de apoyo a la coordinación)</t>
  </si>
  <si>
    <t>Recurso humano (regional) Coordinador</t>
  </si>
  <si>
    <t>Impresora (Compra)</t>
  </si>
  <si>
    <t>Combo teclado mouse (Compra)</t>
  </si>
  <si>
    <t>Suministros y papelería (compra promedio mes)</t>
  </si>
  <si>
    <t xml:space="preserve">8.2.2. y 8.2.4. </t>
  </si>
  <si>
    <t>Incentivo a las Tics (tablet para captura de información en campo)</t>
  </si>
  <si>
    <t>8.2.1. y 8.2.2.</t>
  </si>
  <si>
    <t>Incentivo conectividad (servicio de internet anual)</t>
  </si>
  <si>
    <t>8.2.4.</t>
  </si>
  <si>
    <t>Otras formas para el desarrollo del sistema de trazabilidad</t>
  </si>
  <si>
    <t>Teniendo en cuenta  que son 18 las regiones productoras , tres de las cuales (Santander, Orinoquia y Alto Magdalena), tienen áreas cultivadas, significativamente mayores a las demás, por lo que generan mayor despliegue; se han previsto  21 mesas de trabajo presenciales básicas, 21 mesas virtuales y 42 mesas de trabajo presenciales ampliadas. Se prevé la ejecución de 63 talleres especializados de carácter regional y o nacional, para abordar las diferentes temáticas relacionadas con trazabilidad. 
Se tiene previsto la contratación de personal calificado de la siguiente manera: 3 coordinadores nacionales, por 12 meses, por valor de $10.898.000 C/U, con cargo del 25% a esta iniciativa;  15 profesionales de apoyo, por 12 meses, por valor de $4.788.000 C/U, con cargo del 25% a esta iniciativa;  21 coordinadores regionales, por 12 meses, por valor de $6.935.000 C/U, con cargo del 15% a esta iniciativa. Se contempla cubrir los gastos de desplazamiento y/o rodamiento, alojamiento y alimentación de este personal, cuando se requiera, para el desarrollo de sus labores. La contratación de la anteior mano de obra calificada, se comparte con las iniciativas estratégicas 1.1., 1.2. y 1.3.; en los porcentajes establecidos en cada una de sus estructuras de costos.
También se ha establecido la contratación de 391 extensionistas, por 12 meses, por valor de $3.302.000 C/U, junto con los gastos de rodamiento por valor de $840.000/mes, para el desarrollo de su labor, con cargo del 20% a esta iniciativa y compartido con las inciativas 1.1. y 1.2.; se estima que la contratación de este personal calificado y sus gastos de rodamiento, se incrementen a razón de una tasa anual del 8,35%; teniendo en cuenta el crecimiento del área cultivada (hasta las 378.000 hectáreas,  al final de los 20 años) y del porcentaje de cubrimiento del servicio de extensión hasta el 80%.
 Así mismo, se ha contemplado la contratación de 3 desarrolladores de software, por 12 meses, por valor de $10.898.000 C/U, con cargo del 40%  a esta iniciativa, compartido con las iniciativas estratégicas 1.1., 1.2. y 1.3.
Se estima el arrendamiento de una oficina de trabajo, con un canon mensual de  $6.500.000,  el alquiler de 18 puestos de trabajo,  por valor mensual de $1.450.000 C/U,  la compra de 18 computadores portátiles, por valor de $6.900.000 C/U, la compra de 4 impresoras multifuncionales, por valor de $6.000.000 C/U, la compra de 18 combo teclado/mouse ($100.000 C/U), la compra de 18  licencias del software ($150.000 C/U), así como la compra de suministros y papelería ($100.000 C/U), todo esto con cargo del 25% a esta iniciativa y compartido con las iniciativas 1.1., 1.2. y 1.3. 
Se ha previsto la realización de 63 días de campo, talleres de proceso, giras técnicas, visitas y/o demostraciones de método, a razón de $6.300.000 C/U. Para la captura de datos y transmisión de información, se ha estimado la adquisición de 391 tablet (una por cada extensionista) , por valor de $600.000 C/U, así como el pago de 63 paquetes de servicio de Internet, por valor de $960.000 C/U.  Se contempla  la compra de 21 paquetes de  material de promoción y divulgación, por valor de $5.000.000 C/U. Se estima la ejecución de  21 cursos cortos,  y 21 cursos virtuales, uno por cada región y subregión, por valor de $7.379.416  y $3.200.000 C/U, respectivamente. Finalmente se contempla la adquisición de un paquete anual de  promoción y comunicación para correos masivos y mensajes, por valor de $48.200.000.</t>
  </si>
  <si>
    <t>8.3.1., 8.3.2., 8.3.3., 8.3.4., y  8.3.5.</t>
  </si>
  <si>
    <t>8.3.2.,8.3.3.,  8.3.4., y  8.3.5.</t>
  </si>
  <si>
    <t>Material publicitario, de promoción y/o comunicación (plegables, flyers)</t>
  </si>
  <si>
    <t>8.3.5.</t>
  </si>
  <si>
    <t>8.3.1., 8.3.2., 8.3.4., y  8.3.5.</t>
  </si>
  <si>
    <t xml:space="preserve">Pauta Digital anual redes mensual (Facebook, Instagram, you tube) </t>
  </si>
  <si>
    <t>8.3.3. y 8.3.5.</t>
  </si>
  <si>
    <t>Otras formas para la actualización y mejora normativa</t>
  </si>
  <si>
    <t>Se ha contemplado la realización de 31 mesas de trabajo presenciales básicas, 31 mesas de trabajo virtuales y 31 mesas de trabajo presenciales ampliadas, cada grupo de mesas está repartido de la siguiente manera 21, para las regiones; las demás distribuidas entre las diferentes plazas que cuentan mayor cantidad de empresas transformadoras, 3 mesas en Bogotá, 3 mesas en Antioquia, 2 mesas en Valle y 2 en Bucaramanga. Se tiene previsto   la ejecución de 31 talleres especializados de carácter regional y o nacional. Se tiene previsto la contratación de personal calificado de la siguiente manera: Recurso humano nacional, 2 personas, por valor de $7.595.000 C/U, recurso humano regional, 5 personas, por valor de $5.944.000 C/U, se plantea el reconocimiento del rodamiento para el recurso humano regional, 5 personas, por valor de $1.400.000 C/U.  Se contempla  la compra de 3000 unidades publicitarias, por valor de $12.000 C/U. Se estima la ejecución de  31 cursos cortos,  y 31 cursos virtuales, uno por cada región y subregión, por valor de $7.379.416  y $3.200.000 C/U, respectivamente. Así mismo se prevé la compra de un paquete mensual de pauta digital anual. Finalmente se contempla la adquisición de un paquete anual de  promoción y comunicación para correos masivos y mensajes, por valor de $48.200.000.</t>
  </si>
  <si>
    <r>
      <t xml:space="preserve">Cantidad requerida 
</t>
    </r>
    <r>
      <rPr>
        <sz val="11"/>
        <color theme="1"/>
        <rFont val="Arial"/>
        <family val="2"/>
      </rPr>
      <t>(Meses, dias, # de personas etc.,)</t>
    </r>
  </si>
  <si>
    <t>9.1.1, 9.1.2, 9.1.3, 9.1.4, 9.1.5, 9.1.6</t>
  </si>
  <si>
    <t>Tiquetes aereos  nacional (Recurso humano nacional)</t>
  </si>
  <si>
    <t xml:space="preserve"> Alquiler  espacio (Puesto de trabajo)</t>
  </si>
  <si>
    <t>Equipos y dispositivos (Computador y otros)</t>
  </si>
  <si>
    <t>Diseño sistema de seguimiento y evaluación del POP</t>
  </si>
  <si>
    <t>9.1.5</t>
  </si>
  <si>
    <t>Solución tecnológica de seguimiento y evaluación del POP</t>
  </si>
  <si>
    <t>Otros requerimientos para la adopción, promoción y seguimiento del POP</t>
  </si>
  <si>
    <t>Valor estimado años: 2 al 20</t>
  </si>
  <si>
    <t>Se plantea realizar anualmente en cada una de las 18 regiones mesas de trabajo presenciales básicas (10 personas), ampliadas (25 personas) y virtuales (30 personas), así como talleres, talleres especializados y/o eventos de divulgación a nivel nacional y/o regional (25 personas). Además, se propone la contratación de 4 profesionales con honorarios mensuales de $9.412.000 y una dedicación del 70%, quienes respaldarán el desarrollo de las actividades. Estos profesionales visitarán individualmente cada región una vez al año, con desplazamiento, viáticos y tiquetes aéreos o recorridos por tierra incluidos. Adicionalmente, contarán con un puesto de trabajo equipado (silla, escritorio), un equipo de cómputo y licencia de uso. También se prevé la participación de 2 consultores con honorarios mensuales de $8.256.000 durante 6 meses. Estos consultores estarán a cargo de diseñar los mecanismos de seguimiento y monitoreo del POP, así como de desarrollar una solución tecnológica para su implementación. Finalmente, se considera "por definir" el costo asociado a otros requerimientos para la adopción, promoción y seguimiento del POP.</t>
  </si>
  <si>
    <t>9.2.1, 9.2.2, 9.2.3, 9.2.4, 9.2.5, 9.2.6</t>
  </si>
  <si>
    <t>Otros requerimientos para la gestión y evaluación de proyectos</t>
  </si>
  <si>
    <t>9.2.3</t>
  </si>
  <si>
    <t>Se plantea llevar a cabo anualmente en cada una de las 18 regiones, mesas de trabajo presenciales básicas (10 personas), ampliadas (25 personas) y virtuales (30 personas), y talleres, talleres especializados y/ o eventos de divulgación nacionales y/o regionales (25 personas). Asimismo, se propone la contratación de 4 profesionales con honorarios mensuales de $9.412.000, y una dedicación del 30%, quienes apoyarán el desarrollo de las diferentes actividades. También se plantea el desarrollo de una solución tecnológica para la implementación del mecanismo de coordinación y consolidación de proyectos. Finalmente, se considera "por definir" el costo asociado a otros requerimientos para la gestión y evaluación de proyectos de apoyo e inversión en la cadena.</t>
  </si>
  <si>
    <t>Recurso humano (Consultor Experto sectorial)</t>
  </si>
  <si>
    <t xml:space="preserve"> 9.3.1., 9.3.2. y 9.3.5. </t>
  </si>
  <si>
    <t>Primer año</t>
  </si>
  <si>
    <t xml:space="preserve"> Recurso humano (nacional) (Profesionales de apoyo sectorial) </t>
  </si>
  <si>
    <t xml:space="preserve">9.3.1., 9.3.2. y 9.3.5. </t>
  </si>
  <si>
    <t xml:space="preserve">Recurso humano (Consultor Arquitecto Información y  servicios tecnológicos) </t>
  </si>
  <si>
    <t xml:space="preserve">Desplazamientos terrestre y aéreo promedio, viáticos del equipo humano nacional </t>
  </si>
  <si>
    <t xml:space="preserve">9.3.1, 9.3.2 y 9.3.5. </t>
  </si>
  <si>
    <t xml:space="preserve">Cada 10 años </t>
  </si>
  <si>
    <t>Recurso Humano (reigonal) (Profesionales de apoyo a la coordinación)</t>
  </si>
  <si>
    <t>9.3.5</t>
  </si>
  <si>
    <t>Gastos de alojamiento y alimentación (Recurso humano regionall)</t>
  </si>
  <si>
    <t>9.3.1, 9.3.2 y 9.3.5</t>
  </si>
  <si>
    <t xml:space="preserve">Gastos de alojamiento y alimentación (Recurso humano regional  se contempla transorte aéreo promedio). </t>
  </si>
  <si>
    <t>9.3.1., 9.3.4., 9.3.6, 9.3.7.</t>
  </si>
  <si>
    <t>9.3.1., 9.3.2, 9.3.3, 9.3.4., 9.3.5, 9.3.6, 9.3.7.</t>
  </si>
  <si>
    <t xml:space="preserve">La puesta en marcha el sistema integrado de información para la cadena, se deja por definir, así como los acuerdos entre actores, el plan  de tecnología de información y la divulgación de la oferta institucional para soluciones basadas en tecnología, depende de la definición operativa que se realice para el sistema, no se cuenta con la información necesaria para estimar costos. </t>
  </si>
  <si>
    <t>9.3.4.,  9.3.6, 9.3.7</t>
  </si>
  <si>
    <t>Valor estimado años 1 y 2</t>
  </si>
  <si>
    <t>Valor estimado años 3 al 9 y 11 al 19</t>
  </si>
  <si>
    <t>Valor estimado años 10 y 20</t>
  </si>
  <si>
    <t>Se proyecta para realizar la identificación del estado del arte y los requerimientos de información, así como la elaboración de un estudio técnico, financiero, jurídico y operativo para la creación y operación del sistema integrado de información para la cadena la contratación de un equipo técnico experto de 3 profesionales: un consultor experto sectorial, profesional de apoyo y un consultor experto desarrollador que lidera la Identificación de la arquitectura de información y servicios tecnológicos, esto se realiza durante el primer año de ejecución de la iniciativa.  El profesional de apoyo sectorial permanece durante los años de implementación del POP con los procesos de acuerdos entre los actores generadores de información, el plan de tecnología de la información para la cadena y la socialización de la oferta institucional.
Los estudios especializados prioritarios para la cadena de cacao y su agroindustria, tales como la caracterización de la producción a nivel regional y el análisis de estructura e inteligencia de mercados nacionales e internacionales, se plantea a partir del apoyo de un equipo de profesionales por cada región (18) y un coordinador regional, que trabajarán durante el primer año de ejecución, con el apoyo del equipo de consultoría, descrito anteriormente, la actividad se desarrolla durante el primer año de ejecución de la iniciativa y los estudios de caracterización se repiten cada 10 años. 
Se establece un promedio de los viáticos para el coordinador nacional y el profesional de apoyo, de una visita para cada una de las regiones en el año, calculando viáticos (3 días de viaje), costo de tiquetes aéreos y desplazamiento terrestre. Se estima 1 viaje a cada región durante el año, que incluye los viáticos y el costo desplazamiento aéreo y terrestre para el coordinador regional y 1 viaje promedio al mes dependiendo de la zona, que incluye los viáticos y el costo desplazamiento vehículo propio promedio, para los profesionales del equipo regional.  
Se contempla la realización de actividades grupales, para la recolección de información y socialización de las fuentes de información y acuerdos a nivel regional y entre entidades que cuenten con la información: se estima 3 mesas de trabajo básica presencial al año por región, 1 mesa de trabajo básica presencial ampliada al año por región, 2 mesas de trabajo virtuales al mes por región y la realización de 1 taller especializado por región.  
Con respecto a las actividades de promoción y comunicación se estima el pago anual para él envió de correos masivos y mensajes para todas las regiones (global), el pago durante 6 meses para el manejo de redes para todas las regiones y el pago del material de divulgación valor anual para cada región (18).  
El funcionamiento del sistema de información para la cadena, que incluye los sistemas de información y servicios tecnológicos, Hardware, software y conectividad necesarios para el despliegue del sistema y estrategias de operación, se deja por definir considerando el nivel de información con el que se cuenta.</t>
  </si>
  <si>
    <t>9.4.1, 9.4.2, 9.4.3, 9.4.4, 9.4.5, 9.4.6, 9.4.7, 9.4.8,  9.4.9</t>
  </si>
  <si>
    <t>Plataforma de envío de correos masivos</t>
  </si>
  <si>
    <t>Pauta de radio regional</t>
  </si>
  <si>
    <t>Cantidad de Pautas</t>
  </si>
  <si>
    <t>Fortalecimiento y creación de instrumentos de fomento y financiamiento</t>
  </si>
  <si>
    <t xml:space="preserve">Valor total estimado año 1 al 5 </t>
  </si>
  <si>
    <t xml:space="preserve">Valor estimado años:  6 al 20 </t>
  </si>
  <si>
    <t>Se planea llevar a cabo anualmente en las 18 regiones mesas de trabajo presenciales básicas (10 personas), ampliadas (25 personas) y virtuales (30 personas), así como talleres, talleres especializados y/o eventos de divulgación a nivel nacional y/o regional (25 personas). Además, se contempla la contratación de 2 profesionales con honorarios mensuales de $8.256.000 para apoyar el desarrollo de las actividades. También se propone la implementación de una plataforma para el envío de correos masivos y pautas de radio regionales como mecanismos de divulgación de los instrumentos de fomento y financiamiento. Finalmente, se considera "por definir" el costo asociado a los requerimientos para fortalecer y crear instrumentos de fomento y financiamiento para la cadena."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</si>
</sst>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quot;\ * #,##0.00_-;\-&quot;$&quot;\ * #,##0.00_-;_-&quot;$&quot;\ * &quot;-&quot;??_-;_-@_-"/>
    <numFmt numFmtId="165" formatCode="&quot;$&quot;#,##0;[Red]\-&quot;$&quot;#,##0"/>
    <numFmt numFmtId="166" formatCode="_-&quot;$&quot;* #,##0_-;\-&quot;$&quot;* #,##0_-;_-&quot;$&quot;* &quot;-&quot;_-;_-@_-"/>
    <numFmt numFmtId="167" formatCode="_-&quot;$&quot;* #,##0.00_-;\-&quot;$&quot;* #,##0.00_-;_-&quot;$&quot;* &quot;-&quot;??_-;_-@_-"/>
    <numFmt numFmtId="168" formatCode="_-* #,##0_-;\-* #,##0_-;_-* &quot;-&quot;??_-;_-@_-"/>
    <numFmt numFmtId="169" formatCode="_-&quot;$&quot;\ * #,##0_-;\-&quot;$&quot;\ * #,##0_-;_-&quot;$&quot;\ * &quot;-&quot;??_-;_-@_-"/>
    <numFmt numFmtId="170" formatCode="0.0%"/>
    <numFmt numFmtId="171" formatCode="#,##0_ ;\-#,##0\ "/>
    <numFmt numFmtId="172" formatCode="_-&quot;$&quot;* #,##0_-;\-&quot;$&quot;* #,##0_-;_-&quot;$&quot;* &quot;-&quot;??_-;_-@_-"/>
    <numFmt numFmtId="173" formatCode="_-[$$-240A]\ * #,##0_-;\-[$$-240A]\ * #,##0_-;_-[$$-240A]\ * &quot;-&quot;??_-;_-@_-"/>
  </numFmts>
  <fonts count="47">
    <font>
      <sz val="12"/>
      <color theme="1"/>
      <name val="Calibri"/>
      <family val="2"/>
      <scheme val="minor"/>
    </font>
    <font>
      <sz val="12"/>
      <color theme="1"/>
      <name val="Calibri"/>
      <family val="2"/>
      <scheme val="minor"/>
    </font>
    <font>
      <sz val="11"/>
      <color theme="1"/>
      <name val="Calibri"/>
      <family val="2"/>
      <scheme val="minor"/>
    </font>
    <font>
      <u/>
      <sz val="24"/>
      <color theme="1"/>
      <name val="Arial"/>
      <family val="2"/>
    </font>
    <font>
      <u/>
      <sz val="24"/>
      <color theme="1"/>
      <name val="Arial Black"/>
      <family val="2"/>
    </font>
    <font>
      <sz val="11"/>
      <color theme="1"/>
      <name val="Arial"/>
      <family val="2"/>
    </font>
    <font>
      <sz val="11"/>
      <name val="Arial"/>
      <family val="2"/>
    </font>
    <font>
      <b/>
      <sz val="10"/>
      <color theme="0"/>
      <name val="Arial Black"/>
      <family val="2"/>
    </font>
    <font>
      <b/>
      <sz val="11"/>
      <name val="Arial"/>
      <family val="2"/>
    </font>
    <font>
      <sz val="12"/>
      <name val="Calibri"/>
      <family val="2"/>
      <scheme val="minor"/>
    </font>
    <font>
      <sz val="10"/>
      <color theme="1"/>
      <name val="Arial"/>
      <family val="2"/>
    </font>
    <font>
      <sz val="10"/>
      <name val="Arial"/>
      <family val="2"/>
    </font>
    <font>
      <sz val="11"/>
      <color theme="4"/>
      <name val="Arial"/>
      <family val="2"/>
    </font>
    <font>
      <sz val="11"/>
      <color rgb="FFFF0000"/>
      <name val="Arial"/>
      <family val="2"/>
    </font>
    <font>
      <sz val="11"/>
      <color rgb="FF000000"/>
      <name val="Arial"/>
      <family val="2"/>
    </font>
    <font>
      <sz val="12"/>
      <color theme="1"/>
      <name val="Arial"/>
      <family val="2"/>
    </font>
    <font>
      <u/>
      <sz val="12"/>
      <color theme="10"/>
      <name val="Calibri"/>
      <family val="2"/>
      <scheme val="minor"/>
    </font>
    <font>
      <b/>
      <sz val="11"/>
      <color theme="1"/>
      <name val="Arial"/>
      <family val="2"/>
    </font>
    <font>
      <b/>
      <sz val="11"/>
      <color rgb="FF333333"/>
      <name val="Arial"/>
      <family val="2"/>
    </font>
    <font>
      <sz val="11"/>
      <color rgb="FF333333"/>
      <name val="Arial"/>
      <family val="2"/>
    </font>
    <font>
      <b/>
      <sz val="11"/>
      <color rgb="FF000000"/>
      <name val="Arial"/>
      <family val="2"/>
    </font>
    <font>
      <b/>
      <sz val="11"/>
      <color theme="1" tint="0.14999847407452621"/>
      <name val="Arial"/>
      <family val="2"/>
    </font>
    <font>
      <b/>
      <strike/>
      <sz val="11"/>
      <color rgb="FFFF0000"/>
      <name val="Arial"/>
      <family val="2"/>
    </font>
    <font>
      <sz val="11"/>
      <color rgb="FF0070C0"/>
      <name val="Arial"/>
      <family val="2"/>
    </font>
    <font>
      <b/>
      <sz val="11"/>
      <color theme="0"/>
      <name val="Arial Black"/>
      <family val="2"/>
    </font>
    <font>
      <i/>
      <sz val="11"/>
      <name val="Arial"/>
      <family val="2"/>
    </font>
    <font>
      <strike/>
      <sz val="11"/>
      <name val="Arial"/>
      <family val="2"/>
    </font>
    <font>
      <sz val="22"/>
      <color theme="1"/>
      <name val="Arial Black"/>
      <family val="2"/>
    </font>
    <font>
      <b/>
      <sz val="22"/>
      <color theme="1"/>
      <name val="Arial Black"/>
      <family val="2"/>
    </font>
    <font>
      <sz val="22"/>
      <color theme="1"/>
      <name val="Arial"/>
      <family val="2"/>
    </font>
    <font>
      <b/>
      <sz val="11"/>
      <color theme="1" tint="0.249977111117893"/>
      <name val="Arial"/>
      <family val="2"/>
    </font>
    <font>
      <sz val="11"/>
      <color theme="1" tint="0.249977111117893"/>
      <name val="Arial"/>
      <family val="2"/>
    </font>
    <font>
      <b/>
      <strike/>
      <sz val="11"/>
      <color theme="1"/>
      <name val="Arial"/>
      <family val="2"/>
    </font>
    <font>
      <u/>
      <sz val="11"/>
      <name val="Arial"/>
      <family val="2"/>
    </font>
    <font>
      <b/>
      <sz val="11"/>
      <color rgb="FF006840"/>
      <name val="Arial"/>
      <family val="2"/>
    </font>
    <font>
      <strike/>
      <sz val="11"/>
      <color theme="1"/>
      <name val="Arial"/>
      <family val="2"/>
    </font>
    <font>
      <strike/>
      <sz val="11"/>
      <color rgb="FFFF0000"/>
      <name val="Arial"/>
      <family val="2"/>
    </font>
    <font>
      <sz val="11"/>
      <color theme="4" tint="-0.249977111117893"/>
      <name val="Arial"/>
      <family val="2"/>
    </font>
    <font>
      <u/>
      <sz val="11"/>
      <color rgb="FF0563C1"/>
      <name val="Arial"/>
      <family val="2"/>
    </font>
    <font>
      <b/>
      <sz val="11"/>
      <color rgb="FFFFFFFF"/>
      <name val="Arial"/>
      <family val="2"/>
    </font>
    <font>
      <sz val="8"/>
      <name val="Calibri"/>
      <family val="2"/>
      <scheme val="minor"/>
    </font>
    <font>
      <b/>
      <sz val="11"/>
      <color theme="0"/>
      <name val="Arial"/>
      <family val="2"/>
    </font>
    <font>
      <b/>
      <sz val="12"/>
      <color theme="1"/>
      <name val="Arial"/>
      <family val="2"/>
    </font>
    <font>
      <b/>
      <sz val="18"/>
      <color theme="1"/>
      <name val="Arial"/>
      <family val="2"/>
    </font>
    <font>
      <sz val="18"/>
      <color theme="1"/>
      <name val="Arial"/>
      <family val="2"/>
    </font>
    <font>
      <sz val="12"/>
      <color theme="0"/>
      <name val="Arial Black"/>
      <family val="2"/>
    </font>
    <font>
      <b/>
      <sz val="12"/>
      <color theme="0"/>
      <name val="Arial Black"/>
      <family val="2"/>
    </font>
  </fonts>
  <fills count="30">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rgb="FF92D050"/>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9" tint="0.39997558519241921"/>
        <bgColor rgb="FF000000"/>
      </patternFill>
    </fill>
    <fill>
      <patternFill patternType="solid">
        <fgColor rgb="FF70AD47"/>
        <bgColor rgb="FF000000"/>
      </patternFill>
    </fill>
    <fill>
      <patternFill patternType="solid">
        <fgColor rgb="FFD6DCE4"/>
        <bgColor rgb="FF000000"/>
      </patternFill>
    </fill>
    <fill>
      <patternFill patternType="solid">
        <fgColor rgb="FFA9D08E"/>
        <bgColor rgb="FF000000"/>
      </patternFill>
    </fill>
    <fill>
      <patternFill patternType="solid">
        <fgColor rgb="FFD9E1F2"/>
        <bgColor rgb="FF000000"/>
      </patternFill>
    </fill>
    <fill>
      <patternFill patternType="solid">
        <fgColor rgb="FFC6E0B4"/>
        <bgColor rgb="FF000000"/>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92D050"/>
        <bgColor rgb="FF000000"/>
      </patternFill>
    </fill>
    <fill>
      <patternFill patternType="solid">
        <fgColor theme="3"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00B050"/>
        <bgColor indexed="64"/>
      </patternFill>
    </fill>
    <fill>
      <patternFill patternType="solid">
        <fgColor theme="0"/>
        <bgColor rgb="FF000000"/>
      </patternFill>
    </fill>
    <fill>
      <patternFill patternType="solid">
        <fgColor theme="0" tint="-4.9989318521683403E-2"/>
        <bgColor rgb="FF000000"/>
      </patternFill>
    </fill>
    <fill>
      <patternFill patternType="solid">
        <fgColor theme="9" tint="0.79998168889431442"/>
        <bgColor rgb="FF000000"/>
      </patternFill>
    </fill>
  </fills>
  <borders count="42">
    <border>
      <left/>
      <right/>
      <top/>
      <bottom/>
      <diagonal/>
    </border>
    <border>
      <left style="thin">
        <color theme="0" tint="-0.14990691854609822"/>
      </left>
      <right style="thin">
        <color theme="0" tint="-0.14990691854609822"/>
      </right>
      <top style="thin">
        <color theme="0" tint="-0.14990691854609822"/>
      </top>
      <bottom/>
      <diagonal/>
    </border>
    <border>
      <left style="thin">
        <color theme="0" tint="-0.14990691854609822"/>
      </left>
      <right style="thin">
        <color theme="2"/>
      </right>
      <top style="thin">
        <color theme="2"/>
      </top>
      <bottom/>
      <diagonal/>
    </border>
    <border>
      <left style="thin">
        <color theme="2"/>
      </left>
      <right/>
      <top style="thin">
        <color theme="0" tint="-0.14990691854609822"/>
      </top>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bottom/>
      <diagonal/>
    </border>
    <border>
      <left style="thin">
        <color theme="0" tint="-0.14990691854609822"/>
      </left>
      <right style="thin">
        <color theme="0" tint="-0.14990691854609822"/>
      </right>
      <top/>
      <bottom/>
      <diagonal/>
    </border>
    <border>
      <left style="thin">
        <color theme="0" tint="-0.14990691854609822"/>
      </left>
      <right style="thin">
        <color theme="2"/>
      </right>
      <top/>
      <bottom/>
      <diagonal/>
    </border>
    <border>
      <left style="thin">
        <color theme="2"/>
      </left>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6A6A6"/>
      </left>
      <right style="thin">
        <color rgb="FFA6A6A6"/>
      </right>
      <top style="thin">
        <color rgb="FFA6A6A6"/>
      </top>
      <bottom style="thin">
        <color rgb="FFA6A6A6"/>
      </bottom>
      <diagonal/>
    </border>
    <border>
      <left/>
      <right style="thin">
        <color rgb="FFA6A6A6"/>
      </right>
      <top style="thin">
        <color rgb="FFA6A6A6"/>
      </top>
      <bottom style="thin">
        <color rgb="FFA6A6A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1">
    <xf numFmtId="0" fontId="0" fillId="0" borderId="0"/>
    <xf numFmtId="167" fontId="1"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43" fontId="1" fillId="0" borderId="0" applyFont="0" applyFill="0" applyBorder="0" applyAlignment="0" applyProtection="0"/>
    <xf numFmtId="41" fontId="2"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1" fillId="0" borderId="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 fillId="0" borderId="0"/>
  </cellStyleXfs>
  <cellXfs count="826">
    <xf numFmtId="0" fontId="0" fillId="0" borderId="0" xfId="0"/>
    <xf numFmtId="0" fontId="3" fillId="2" borderId="0" xfId="2" applyFont="1" applyFill="1" applyAlignment="1">
      <alignment horizontal="left" vertical="center"/>
    </xf>
    <xf numFmtId="0" fontId="5" fillId="2" borderId="0" xfId="2" applyFont="1" applyFill="1" applyAlignment="1">
      <alignment horizontal="left" vertical="center"/>
    </xf>
    <xf numFmtId="0" fontId="5" fillId="2" borderId="0" xfId="2" applyFont="1" applyFill="1" applyAlignment="1">
      <alignment vertical="center"/>
    </xf>
    <xf numFmtId="0" fontId="5" fillId="2" borderId="0" xfId="2" applyFont="1" applyFill="1" applyAlignment="1">
      <alignment horizontal="center" vertical="center"/>
    </xf>
    <xf numFmtId="0" fontId="6" fillId="2" borderId="0" xfId="2" applyFont="1" applyFill="1" applyAlignment="1">
      <alignment vertical="center"/>
    </xf>
    <xf numFmtId="0" fontId="6" fillId="2" borderId="0" xfId="2" applyFont="1" applyFill="1" applyAlignment="1">
      <alignment horizontal="center" vertical="center"/>
    </xf>
    <xf numFmtId="0" fontId="5" fillId="2" borderId="7" xfId="2" applyFont="1" applyFill="1" applyBorder="1" applyAlignment="1">
      <alignment vertical="center"/>
    </xf>
    <xf numFmtId="0" fontId="5" fillId="0" borderId="12" xfId="2" applyFont="1" applyBorder="1" applyAlignment="1">
      <alignment horizontal="justify" vertical="center" wrapText="1"/>
    </xf>
    <xf numFmtId="0" fontId="5" fillId="4" borderId="12" xfId="2" applyFont="1" applyFill="1" applyBorder="1" applyAlignment="1">
      <alignment horizontal="justify" vertical="center" wrapText="1"/>
    </xf>
    <xf numFmtId="0" fontId="5"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5" fillId="0" borderId="0" xfId="2" applyFont="1" applyAlignment="1">
      <alignment vertical="center"/>
    </xf>
    <xf numFmtId="0" fontId="6" fillId="2" borderId="12" xfId="2" applyFont="1" applyFill="1" applyBorder="1" applyAlignment="1">
      <alignment horizontal="center" vertical="center" wrapText="1"/>
    </xf>
    <xf numFmtId="0" fontId="5" fillId="2" borderId="12" xfId="2" applyFont="1" applyFill="1" applyBorder="1" applyAlignment="1">
      <alignment horizontal="justify" vertical="center" wrapText="1"/>
    </xf>
    <xf numFmtId="0" fontId="6" fillId="0" borderId="12" xfId="2" applyFont="1" applyBorder="1" applyAlignment="1">
      <alignment horizontal="justify" vertical="center" wrapText="1"/>
    </xf>
    <xf numFmtId="0" fontId="5" fillId="2" borderId="15" xfId="2" applyFont="1" applyFill="1" applyBorder="1" applyAlignment="1">
      <alignment horizontal="center" vertical="center" wrapText="1"/>
    </xf>
    <xf numFmtId="0" fontId="5" fillId="2" borderId="15" xfId="2" applyFont="1" applyFill="1" applyBorder="1" applyAlignment="1">
      <alignment horizontal="justify" vertical="center" wrapText="1"/>
    </xf>
    <xf numFmtId="0" fontId="14" fillId="5" borderId="17" xfId="0" applyFont="1" applyFill="1" applyBorder="1" applyAlignment="1">
      <alignment horizontal="center" vertical="center" wrapText="1"/>
    </xf>
    <xf numFmtId="0" fontId="14" fillId="0" borderId="17" xfId="0" applyFont="1" applyBorder="1" applyAlignment="1">
      <alignment horizontal="center" vertical="center" wrapText="1"/>
    </xf>
    <xf numFmtId="0" fontId="12" fillId="4" borderId="12" xfId="2" applyFont="1" applyFill="1" applyBorder="1" applyAlignment="1">
      <alignment horizontal="justify" vertical="center" wrapText="1"/>
    </xf>
    <xf numFmtId="0" fontId="15" fillId="0" borderId="12" xfId="0" applyFont="1" applyBorder="1" applyAlignment="1">
      <alignment horizontal="center" vertical="center" wrapText="1"/>
    </xf>
    <xf numFmtId="0" fontId="5" fillId="4" borderId="12" xfId="2" applyFont="1" applyFill="1" applyBorder="1" applyAlignment="1">
      <alignment horizontal="center" vertical="center" wrapText="1"/>
    </xf>
    <xf numFmtId="0" fontId="5" fillId="0" borderId="12" xfId="2" applyFont="1" applyBorder="1" applyAlignment="1">
      <alignment vertical="center"/>
    </xf>
    <xf numFmtId="0" fontId="5" fillId="0" borderId="0" xfId="5" applyFont="1" applyAlignment="1">
      <alignment vertical="center"/>
    </xf>
    <xf numFmtId="0" fontId="6" fillId="0" borderId="21" xfId="5" applyFont="1" applyBorder="1" applyAlignment="1">
      <alignment vertical="center"/>
    </xf>
    <xf numFmtId="0" fontId="6" fillId="0" borderId="0" xfId="5" applyFont="1" applyAlignment="1">
      <alignment vertical="center"/>
    </xf>
    <xf numFmtId="0" fontId="13" fillId="0" borderId="0" xfId="5" applyFont="1" applyAlignment="1">
      <alignment vertical="center"/>
    </xf>
    <xf numFmtId="0" fontId="6" fillId="0" borderId="21" xfId="5" applyFont="1" applyBorder="1" applyAlignment="1">
      <alignment horizontal="center" vertical="center"/>
    </xf>
    <xf numFmtId="0" fontId="6" fillId="0" borderId="18" xfId="5" applyFont="1" applyBorder="1" applyAlignment="1">
      <alignment horizontal="left" vertical="center" wrapText="1"/>
    </xf>
    <xf numFmtId="3" fontId="14" fillId="0" borderId="21" xfId="5" applyNumberFormat="1" applyFont="1" applyBorder="1" applyAlignment="1">
      <alignment horizontal="center" vertical="center"/>
    </xf>
    <xf numFmtId="170" fontId="6" fillId="0" borderId="21" xfId="7" applyNumberFormat="1" applyFont="1" applyFill="1" applyBorder="1" applyAlignment="1">
      <alignment horizontal="center"/>
    </xf>
    <xf numFmtId="170" fontId="6" fillId="0" borderId="21" xfId="7" applyNumberFormat="1" applyFont="1" applyFill="1" applyBorder="1" applyAlignment="1">
      <alignment horizontal="center" vertical="center"/>
    </xf>
    <xf numFmtId="0" fontId="5" fillId="0" borderId="0" xfId="5" applyFont="1"/>
    <xf numFmtId="0" fontId="13" fillId="0" borderId="0" xfId="5" applyFont="1" applyAlignment="1">
      <alignment vertical="center" wrapText="1"/>
    </xf>
    <xf numFmtId="168" fontId="6" fillId="0" borderId="21" xfId="6" applyNumberFormat="1" applyFont="1" applyBorder="1" applyAlignment="1">
      <alignment vertical="center"/>
    </xf>
    <xf numFmtId="168" fontId="6" fillId="0" borderId="21" xfId="6" applyNumberFormat="1" applyFont="1" applyFill="1" applyBorder="1" applyAlignment="1">
      <alignment vertical="center"/>
    </xf>
    <xf numFmtId="168" fontId="5" fillId="0" borderId="21" xfId="6" applyNumberFormat="1" applyFont="1" applyFill="1" applyBorder="1" applyAlignment="1">
      <alignment vertical="center"/>
    </xf>
    <xf numFmtId="168" fontId="6" fillId="0" borderId="21" xfId="5" applyNumberFormat="1" applyFont="1" applyBorder="1" applyAlignment="1">
      <alignment vertical="center"/>
    </xf>
    <xf numFmtId="168" fontId="8" fillId="0" borderId="21" xfId="6" applyNumberFormat="1" applyFont="1" applyFill="1" applyBorder="1" applyAlignment="1">
      <alignment horizontal="center" vertical="center"/>
    </xf>
    <xf numFmtId="0" fontId="6" fillId="0" borderId="21" xfId="5" applyFont="1" applyBorder="1" applyAlignment="1">
      <alignment vertical="center" wrapText="1"/>
    </xf>
    <xf numFmtId="168" fontId="8" fillId="6" borderId="21" xfId="6" applyNumberFormat="1" applyFont="1" applyFill="1" applyBorder="1" applyAlignment="1">
      <alignment vertical="center"/>
    </xf>
    <xf numFmtId="168" fontId="8" fillId="0" borderId="0" xfId="6" applyNumberFormat="1" applyFont="1" applyFill="1" applyBorder="1" applyAlignment="1">
      <alignment horizontal="center" vertical="center"/>
    </xf>
    <xf numFmtId="0" fontId="5" fillId="0" borderId="21" xfId="5" applyFont="1" applyBorder="1" applyAlignment="1">
      <alignment vertical="center"/>
    </xf>
    <xf numFmtId="0" fontId="5" fillId="0" borderId="21" xfId="5" applyFont="1" applyBorder="1" applyAlignment="1">
      <alignment vertical="center" wrapText="1"/>
    </xf>
    <xf numFmtId="168" fontId="5" fillId="7" borderId="21" xfId="6" applyNumberFormat="1" applyFont="1" applyFill="1" applyBorder="1" applyAlignment="1">
      <alignment vertical="center"/>
    </xf>
    <xf numFmtId="0" fontId="5" fillId="0" borderId="21" xfId="5" applyFont="1" applyBorder="1" applyAlignment="1">
      <alignment horizontal="center" vertical="center"/>
    </xf>
    <xf numFmtId="0" fontId="17" fillId="8" borderId="21" xfId="5" applyFont="1" applyFill="1" applyBorder="1" applyAlignment="1">
      <alignment horizontal="center" vertical="center"/>
    </xf>
    <xf numFmtId="0" fontId="8" fillId="0" borderId="0" xfId="5" applyFont="1"/>
    <xf numFmtId="0" fontId="8" fillId="0" borderId="0" xfId="5" applyFont="1" applyAlignment="1">
      <alignment horizontal="center" vertical="center"/>
    </xf>
    <xf numFmtId="168" fontId="6" fillId="0" borderId="0" xfId="6" applyNumberFormat="1" applyFont="1" applyFill="1" applyBorder="1" applyAlignment="1">
      <alignment vertical="center"/>
    </xf>
    <xf numFmtId="0" fontId="14" fillId="0" borderId="30" xfId="5" applyFont="1" applyBorder="1"/>
    <xf numFmtId="168" fontId="14" fillId="0" borderId="30" xfId="6" applyNumberFormat="1" applyFont="1" applyFill="1" applyBorder="1"/>
    <xf numFmtId="0" fontId="14" fillId="0" borderId="21" xfId="5" applyFont="1" applyBorder="1"/>
    <xf numFmtId="168" fontId="14" fillId="0" borderId="21" xfId="6" applyNumberFormat="1" applyFont="1" applyFill="1" applyBorder="1"/>
    <xf numFmtId="168" fontId="6" fillId="0" borderId="21" xfId="6" applyNumberFormat="1" applyFont="1" applyFill="1" applyBorder="1"/>
    <xf numFmtId="0" fontId="14" fillId="0" borderId="0" xfId="5" applyFont="1"/>
    <xf numFmtId="0" fontId="6" fillId="0" borderId="21" xfId="5" applyFont="1" applyBorder="1"/>
    <xf numFmtId="0" fontId="13" fillId="0" borderId="0" xfId="5" applyFont="1"/>
    <xf numFmtId="0" fontId="8" fillId="0" borderId="0" xfId="5" applyFont="1" applyAlignment="1">
      <alignment vertical="center"/>
    </xf>
    <xf numFmtId="0" fontId="6" fillId="0" borderId="21" xfId="5" applyFont="1" applyBorder="1" applyAlignment="1">
      <alignment horizontal="left" vertical="center" wrapText="1"/>
    </xf>
    <xf numFmtId="168" fontId="6" fillId="0" borderId="21" xfId="6" applyNumberFormat="1" applyFont="1" applyFill="1" applyBorder="1" applyAlignment="1">
      <alignment horizontal="center" vertical="center"/>
    </xf>
    <xf numFmtId="168" fontId="6" fillId="2" borderId="21" xfId="6" applyNumberFormat="1" applyFont="1" applyFill="1" applyBorder="1" applyAlignment="1">
      <alignment vertical="center"/>
    </xf>
    <xf numFmtId="168" fontId="5" fillId="0" borderId="21" xfId="3" applyNumberFormat="1" applyFont="1" applyBorder="1" applyAlignment="1">
      <alignment horizontal="center" vertical="center"/>
    </xf>
    <xf numFmtId="0" fontId="14" fillId="0" borderId="0" xfId="5" applyFont="1" applyAlignment="1">
      <alignment vertical="center"/>
    </xf>
    <xf numFmtId="0" fontId="14" fillId="0" borderId="0" xfId="5" applyFont="1" applyAlignment="1">
      <alignment horizontal="center" vertical="center"/>
    </xf>
    <xf numFmtId="0" fontId="5" fillId="0" borderId="21" xfId="5" applyFont="1" applyBorder="1"/>
    <xf numFmtId="168" fontId="5" fillId="6" borderId="21" xfId="6" applyNumberFormat="1" applyFont="1" applyFill="1" applyBorder="1" applyAlignment="1">
      <alignment vertical="center"/>
    </xf>
    <xf numFmtId="0" fontId="5" fillId="2" borderId="0" xfId="5" applyFont="1" applyFill="1"/>
    <xf numFmtId="0" fontId="5" fillId="0" borderId="0" xfId="3" applyFont="1" applyAlignment="1">
      <alignment horizontal="left" wrapText="1"/>
    </xf>
    <xf numFmtId="0" fontId="14" fillId="5" borderId="0" xfId="5" applyFont="1" applyFill="1" applyAlignment="1">
      <alignment vertical="center"/>
    </xf>
    <xf numFmtId="0" fontId="20" fillId="5" borderId="0" xfId="5" applyFont="1" applyFill="1" applyAlignment="1">
      <alignment horizontal="center" vertical="center" wrapText="1"/>
    </xf>
    <xf numFmtId="0" fontId="14" fillId="5" borderId="21" xfId="5" applyFont="1" applyFill="1" applyBorder="1" applyAlignment="1">
      <alignment horizontal="left" vertical="center" wrapText="1"/>
    </xf>
    <xf numFmtId="0" fontId="20" fillId="14" borderId="21" xfId="5" applyFont="1" applyFill="1" applyBorder="1" applyAlignment="1">
      <alignment vertical="center"/>
    </xf>
    <xf numFmtId="168" fontId="14" fillId="0" borderId="0" xfId="6" applyNumberFormat="1" applyFont="1" applyFill="1" applyBorder="1" applyAlignment="1">
      <alignment horizontal="center" vertical="center"/>
    </xf>
    <xf numFmtId="0" fontId="20" fillId="0" borderId="0" xfId="5" applyFont="1" applyAlignment="1">
      <alignment vertical="center"/>
    </xf>
    <xf numFmtId="0" fontId="20" fillId="15" borderId="21" xfId="5" applyFont="1" applyFill="1" applyBorder="1" applyAlignment="1">
      <alignment vertical="center"/>
    </xf>
    <xf numFmtId="0" fontId="8" fillId="13" borderId="21" xfId="5" applyFont="1" applyFill="1" applyBorder="1" applyAlignment="1">
      <alignment horizontal="center" vertical="center"/>
    </xf>
    <xf numFmtId="168" fontId="8" fillId="13" borderId="21" xfId="6" applyNumberFormat="1" applyFont="1" applyFill="1" applyBorder="1" applyAlignment="1">
      <alignment horizontal="center" vertical="center"/>
    </xf>
    <xf numFmtId="169" fontId="6" fillId="0" borderId="21" xfId="1" applyNumberFormat="1" applyFont="1" applyFill="1" applyBorder="1" applyAlignment="1">
      <alignment vertical="center"/>
    </xf>
    <xf numFmtId="168" fontId="14" fillId="0" borderId="0" xfId="6" applyNumberFormat="1" applyFont="1" applyFill="1" applyBorder="1" applyAlignment="1">
      <alignment vertical="center"/>
    </xf>
    <xf numFmtId="168" fontId="14" fillId="0" borderId="22" xfId="6" applyNumberFormat="1" applyFont="1" applyFill="1" applyBorder="1" applyAlignment="1">
      <alignment vertical="center"/>
    </xf>
    <xf numFmtId="0" fontId="14" fillId="0" borderId="23" xfId="5" applyFont="1" applyBorder="1" applyAlignment="1">
      <alignment vertical="center"/>
    </xf>
    <xf numFmtId="0" fontId="14" fillId="0" borderId="24" xfId="5" applyFont="1" applyBorder="1" applyAlignment="1">
      <alignment vertical="center"/>
    </xf>
    <xf numFmtId="168" fontId="14" fillId="0" borderId="25" xfId="6" applyNumberFormat="1" applyFont="1" applyFill="1" applyBorder="1" applyAlignment="1">
      <alignment vertical="center"/>
    </xf>
    <xf numFmtId="0" fontId="14" fillId="0" borderId="26" xfId="5" applyFont="1" applyBorder="1" applyAlignment="1">
      <alignment vertical="center"/>
    </xf>
    <xf numFmtId="0" fontId="14" fillId="0" borderId="25" xfId="5" applyFont="1" applyBorder="1" applyAlignment="1">
      <alignment vertical="center"/>
    </xf>
    <xf numFmtId="0" fontId="14" fillId="0" borderId="27" xfId="5" applyFont="1" applyBorder="1" applyAlignment="1">
      <alignment vertical="center"/>
    </xf>
    <xf numFmtId="0" fontId="14" fillId="0" borderId="28" xfId="5" applyFont="1" applyBorder="1" applyAlignment="1">
      <alignment vertical="center"/>
    </xf>
    <xf numFmtId="0" fontId="14" fillId="0" borderId="29" xfId="5" applyFont="1" applyBorder="1" applyAlignment="1">
      <alignment vertical="center"/>
    </xf>
    <xf numFmtId="0" fontId="20" fillId="13" borderId="21" xfId="5" applyFont="1" applyFill="1" applyBorder="1" applyAlignment="1">
      <alignment horizontal="left" vertical="center"/>
    </xf>
    <xf numFmtId="0" fontId="20" fillId="0" borderId="0" xfId="5" applyFont="1" applyAlignment="1">
      <alignment horizontal="left" vertical="center"/>
    </xf>
    <xf numFmtId="0" fontId="8" fillId="14" borderId="21" xfId="5" applyFont="1" applyFill="1" applyBorder="1" applyAlignment="1">
      <alignment horizontal="center" vertical="center"/>
    </xf>
    <xf numFmtId="3" fontId="8" fillId="14" borderId="21" xfId="5" applyNumberFormat="1" applyFont="1" applyFill="1" applyBorder="1" applyAlignment="1">
      <alignment horizontal="center" vertical="center"/>
    </xf>
    <xf numFmtId="9" fontId="8" fillId="14" borderId="21" xfId="5" applyNumberFormat="1" applyFont="1" applyFill="1" applyBorder="1" applyAlignment="1">
      <alignment horizontal="center"/>
    </xf>
    <xf numFmtId="168" fontId="20" fillId="14" borderId="21" xfId="6" applyNumberFormat="1" applyFont="1" applyFill="1" applyBorder="1" applyAlignment="1">
      <alignment vertical="center"/>
    </xf>
    <xf numFmtId="168" fontId="14" fillId="0" borderId="0" xfId="5" applyNumberFormat="1" applyFont="1"/>
    <xf numFmtId="0" fontId="20" fillId="13" borderId="21" xfId="5" applyFont="1" applyFill="1" applyBorder="1" applyAlignment="1">
      <alignment vertical="center"/>
    </xf>
    <xf numFmtId="168" fontId="20" fillId="14" borderId="21" xfId="6" applyNumberFormat="1" applyFont="1" applyFill="1" applyBorder="1" applyAlignment="1">
      <alignment horizontal="center" vertical="center"/>
    </xf>
    <xf numFmtId="168" fontId="20" fillId="0" borderId="0" xfId="6" applyNumberFormat="1" applyFont="1" applyFill="1" applyBorder="1" applyAlignment="1">
      <alignment vertical="center"/>
    </xf>
    <xf numFmtId="0" fontId="20" fillId="13" borderId="21" xfId="5" applyFont="1" applyFill="1" applyBorder="1" applyAlignment="1">
      <alignment horizontal="center" vertical="center"/>
    </xf>
    <xf numFmtId="168" fontId="14" fillId="0" borderId="0" xfId="5" applyNumberFormat="1" applyFont="1" applyAlignment="1">
      <alignment horizontal="center" vertical="center"/>
    </xf>
    <xf numFmtId="0" fontId="19" fillId="5" borderId="21" xfId="5" applyFont="1" applyFill="1" applyBorder="1" applyAlignment="1">
      <alignment horizontal="center" vertical="center" wrapText="1"/>
    </xf>
    <xf numFmtId="0" fontId="20" fillId="0" borderId="0" xfId="5" applyFont="1" applyAlignment="1">
      <alignment vertical="center" wrapText="1"/>
    </xf>
    <xf numFmtId="168" fontId="20" fillId="13" borderId="21" xfId="6" applyNumberFormat="1" applyFont="1" applyFill="1" applyBorder="1" applyAlignment="1">
      <alignment vertical="center"/>
    </xf>
    <xf numFmtId="168" fontId="8" fillId="14" borderId="21" xfId="5" applyNumberFormat="1" applyFont="1" applyFill="1" applyBorder="1" applyAlignment="1">
      <alignment vertical="center"/>
    </xf>
    <xf numFmtId="168" fontId="14" fillId="0" borderId="21" xfId="6" applyNumberFormat="1" applyFont="1" applyFill="1" applyBorder="1" applyAlignment="1">
      <alignment vertical="center"/>
    </xf>
    <xf numFmtId="168" fontId="14" fillId="0" borderId="21" xfId="6" applyNumberFormat="1" applyFont="1" applyFill="1" applyBorder="1" applyAlignment="1"/>
    <xf numFmtId="168" fontId="8" fillId="13" borderId="21" xfId="5" applyNumberFormat="1" applyFont="1" applyFill="1" applyBorder="1" applyAlignment="1">
      <alignment vertical="center"/>
    </xf>
    <xf numFmtId="168" fontId="20" fillId="13" borderId="21" xfId="6" applyNumberFormat="1" applyFont="1" applyFill="1" applyBorder="1" applyAlignment="1">
      <alignment horizontal="center" vertical="center"/>
    </xf>
    <xf numFmtId="0" fontId="20" fillId="13" borderId="21" xfId="5" applyFont="1" applyFill="1" applyBorder="1" applyAlignment="1">
      <alignment vertical="center" wrapText="1"/>
    </xf>
    <xf numFmtId="0" fontId="14" fillId="5" borderId="21" xfId="5" applyFont="1" applyFill="1" applyBorder="1" applyAlignment="1">
      <alignment vertical="center" wrapText="1"/>
    </xf>
    <xf numFmtId="0" fontId="20" fillId="0" borderId="21" xfId="5" applyFont="1" applyBorder="1" applyAlignment="1">
      <alignment horizontal="center" vertical="center" wrapText="1"/>
    </xf>
    <xf numFmtId="168" fontId="20" fillId="0" borderId="21" xfId="6" applyNumberFormat="1" applyFont="1" applyFill="1" applyBorder="1" applyAlignment="1">
      <alignment vertical="center"/>
    </xf>
    <xf numFmtId="168" fontId="8" fillId="14" borderId="21" xfId="6" applyNumberFormat="1" applyFont="1" applyFill="1" applyBorder="1" applyAlignment="1">
      <alignment vertical="center"/>
    </xf>
    <xf numFmtId="168" fontId="20" fillId="14" borderId="30" xfId="6" applyNumberFormat="1" applyFont="1" applyFill="1" applyBorder="1" applyAlignment="1">
      <alignment vertical="center"/>
    </xf>
    <xf numFmtId="168" fontId="8" fillId="13" borderId="21" xfId="6" applyNumberFormat="1" applyFont="1" applyFill="1" applyBorder="1" applyAlignment="1">
      <alignment vertical="center"/>
    </xf>
    <xf numFmtId="0" fontId="6" fillId="0" borderId="21" xfId="9" applyFont="1" applyBorder="1" applyAlignment="1">
      <alignment vertical="center" wrapText="1"/>
    </xf>
    <xf numFmtId="168" fontId="13" fillId="0" borderId="0" xfId="5" applyNumberFormat="1" applyFont="1" applyAlignment="1">
      <alignment vertical="center"/>
    </xf>
    <xf numFmtId="0" fontId="8" fillId="13" borderId="21" xfId="9" applyFont="1" applyFill="1" applyBorder="1" applyAlignment="1">
      <alignment vertical="center" wrapText="1"/>
    </xf>
    <xf numFmtId="169" fontId="20" fillId="13" borderId="21" xfId="1" applyNumberFormat="1" applyFont="1" applyFill="1" applyBorder="1" applyAlignment="1">
      <alignment vertical="center"/>
    </xf>
    <xf numFmtId="169" fontId="20" fillId="14" borderId="21" xfId="1" applyNumberFormat="1" applyFont="1" applyFill="1" applyBorder="1" applyAlignment="1">
      <alignment vertical="center"/>
    </xf>
    <xf numFmtId="0" fontId="20" fillId="15" borderId="21" xfId="5" applyFont="1" applyFill="1" applyBorder="1" applyAlignment="1">
      <alignment horizontal="left" vertical="center"/>
    </xf>
    <xf numFmtId="0" fontId="14" fillId="0" borderId="21" xfId="5" applyFont="1" applyBorder="1" applyAlignment="1">
      <alignment vertical="center"/>
    </xf>
    <xf numFmtId="168" fontId="14" fillId="0" borderId="0" xfId="5" applyNumberFormat="1" applyFont="1" applyAlignment="1">
      <alignment vertical="center"/>
    </xf>
    <xf numFmtId="169" fontId="20" fillId="0" borderId="0" xfId="1" applyNumberFormat="1" applyFont="1" applyFill="1" applyBorder="1" applyAlignment="1">
      <alignment vertical="center"/>
    </xf>
    <xf numFmtId="0" fontId="20" fillId="0" borderId="0" xfId="5" applyFont="1" applyAlignment="1">
      <alignment horizontal="center" vertical="center" wrapText="1"/>
    </xf>
    <xf numFmtId="0" fontId="14" fillId="0" borderId="30" xfId="5" applyFont="1" applyBorder="1" applyAlignment="1">
      <alignment vertical="center"/>
    </xf>
    <xf numFmtId="168" fontId="14" fillId="0" borderId="30" xfId="6" applyNumberFormat="1" applyFont="1" applyFill="1" applyBorder="1" applyAlignment="1">
      <alignment vertical="center"/>
    </xf>
    <xf numFmtId="168" fontId="20" fillId="14" borderId="21" xfId="6" applyNumberFormat="1" applyFont="1" applyFill="1" applyBorder="1" applyAlignment="1">
      <alignment vertical="center" wrapText="1"/>
    </xf>
    <xf numFmtId="0" fontId="14" fillId="0" borderId="21" xfId="5" applyFont="1" applyBorder="1" applyAlignment="1">
      <alignment vertical="center" wrapText="1"/>
    </xf>
    <xf numFmtId="0" fontId="20" fillId="15" borderId="21" xfId="5" applyFont="1" applyFill="1" applyBorder="1" applyAlignment="1">
      <alignment horizontal="left" vertical="center" wrapText="1"/>
    </xf>
    <xf numFmtId="168" fontId="20" fillId="13" borderId="21" xfId="6" applyNumberFormat="1" applyFont="1" applyFill="1" applyBorder="1" applyAlignment="1">
      <alignment vertical="center" wrapText="1"/>
    </xf>
    <xf numFmtId="0" fontId="20" fillId="16" borderId="21" xfId="5" applyFont="1" applyFill="1" applyBorder="1" applyAlignment="1">
      <alignment vertical="center"/>
    </xf>
    <xf numFmtId="0" fontId="20" fillId="0" borderId="0" xfId="5" applyFont="1" applyAlignment="1">
      <alignment horizontal="center" vertical="center"/>
    </xf>
    <xf numFmtId="168" fontId="20" fillId="0" borderId="0" xfId="5" applyNumberFormat="1" applyFont="1" applyAlignment="1">
      <alignment horizontal="center" vertical="center"/>
    </xf>
    <xf numFmtId="0" fontId="14" fillId="0" borderId="21" xfId="5" applyFont="1" applyBorder="1" applyAlignment="1">
      <alignment horizontal="left" vertical="center" wrapText="1"/>
    </xf>
    <xf numFmtId="0" fontId="14" fillId="0" borderId="31" xfId="5" applyFont="1" applyBorder="1" applyAlignment="1">
      <alignment horizontal="left" vertical="center" wrapText="1"/>
    </xf>
    <xf numFmtId="168" fontId="14" fillId="0" borderId="31" xfId="6" applyNumberFormat="1" applyFont="1" applyFill="1" applyBorder="1" applyAlignment="1">
      <alignment vertical="center"/>
    </xf>
    <xf numFmtId="168" fontId="20" fillId="14" borderId="31" xfId="6" applyNumberFormat="1" applyFont="1" applyFill="1" applyBorder="1" applyAlignment="1">
      <alignment vertical="center" wrapText="1"/>
    </xf>
    <xf numFmtId="168" fontId="20" fillId="14" borderId="31" xfId="6" applyNumberFormat="1" applyFont="1" applyFill="1" applyBorder="1" applyAlignment="1">
      <alignment vertical="center"/>
    </xf>
    <xf numFmtId="0" fontId="20" fillId="13" borderId="21" xfId="5" applyFont="1" applyFill="1" applyBorder="1" applyAlignment="1">
      <alignment horizontal="left" vertical="center" wrapText="1"/>
    </xf>
    <xf numFmtId="3" fontId="20" fillId="14" borderId="21" xfId="5" applyNumberFormat="1" applyFont="1" applyFill="1" applyBorder="1" applyAlignment="1">
      <alignment vertical="center"/>
    </xf>
    <xf numFmtId="168" fontId="14" fillId="14" borderId="21" xfId="6" applyNumberFormat="1" applyFont="1" applyFill="1" applyBorder="1" applyAlignment="1">
      <alignment vertical="center"/>
    </xf>
    <xf numFmtId="168" fontId="14" fillId="14" borderId="21" xfId="6" applyNumberFormat="1" applyFont="1" applyFill="1" applyBorder="1" applyAlignment="1">
      <alignment vertical="center" wrapText="1"/>
    </xf>
    <xf numFmtId="0" fontId="13" fillId="0" borderId="0" xfId="5" applyFont="1" applyAlignment="1">
      <alignment horizontal="justify" vertical="center" wrapText="1"/>
    </xf>
    <xf numFmtId="168" fontId="14" fillId="0" borderId="21" xfId="6" applyNumberFormat="1" applyFont="1" applyFill="1" applyBorder="1" applyAlignment="1">
      <alignment vertical="center" wrapText="1"/>
    </xf>
    <xf numFmtId="0" fontId="14" fillId="0" borderId="0" xfId="5" applyFont="1" applyAlignment="1">
      <alignment horizontal="justify" vertical="center" wrapText="1"/>
    </xf>
    <xf numFmtId="168" fontId="13" fillId="0" borderId="0" xfId="6" applyNumberFormat="1" applyFont="1" applyFill="1" applyBorder="1" applyAlignment="1">
      <alignment vertical="center" wrapText="1"/>
    </xf>
    <xf numFmtId="169" fontId="13" fillId="0" borderId="0" xfId="10" applyNumberFormat="1" applyFont="1" applyFill="1" applyBorder="1" applyAlignment="1">
      <alignment vertical="center"/>
    </xf>
    <xf numFmtId="3" fontId="14" fillId="0" borderId="21" xfId="5" applyNumberFormat="1" applyFont="1" applyBorder="1" applyAlignment="1">
      <alignment vertical="center"/>
    </xf>
    <xf numFmtId="0" fontId="14" fillId="0" borderId="0" xfId="5" applyFont="1" applyAlignment="1">
      <alignment horizontal="center" vertical="center" wrapText="1"/>
    </xf>
    <xf numFmtId="165" fontId="14" fillId="0" borderId="21" xfId="5" applyNumberFormat="1" applyFont="1" applyBorder="1" applyAlignment="1">
      <alignment vertical="center"/>
    </xf>
    <xf numFmtId="165" fontId="14" fillId="5" borderId="21" xfId="5" applyNumberFormat="1" applyFont="1" applyFill="1" applyBorder="1" applyAlignment="1">
      <alignment vertical="center"/>
    </xf>
    <xf numFmtId="168" fontId="20" fillId="15" borderId="21" xfId="6" applyNumberFormat="1" applyFont="1" applyFill="1" applyBorder="1" applyAlignment="1">
      <alignment vertical="center"/>
    </xf>
    <xf numFmtId="0" fontId="6" fillId="0" borderId="0" xfId="5" applyFont="1" applyAlignment="1">
      <alignment horizontal="justify" vertical="center" wrapText="1"/>
    </xf>
    <xf numFmtId="0" fontId="20" fillId="5" borderId="0" xfId="5" applyFont="1" applyFill="1" applyAlignment="1">
      <alignment vertical="center"/>
    </xf>
    <xf numFmtId="168" fontId="20" fillId="15" borderId="21" xfId="5" applyNumberFormat="1" applyFont="1" applyFill="1" applyBorder="1" applyAlignment="1">
      <alignment vertical="center"/>
    </xf>
    <xf numFmtId="168" fontId="20" fillId="14" borderId="21" xfId="5" applyNumberFormat="1" applyFont="1" applyFill="1" applyBorder="1" applyAlignment="1">
      <alignment vertical="center"/>
    </xf>
    <xf numFmtId="0" fontId="20" fillId="15" borderId="33" xfId="5" applyFont="1" applyFill="1" applyBorder="1" applyAlignment="1">
      <alignment vertical="center"/>
    </xf>
    <xf numFmtId="0" fontId="14" fillId="0" borderId="33" xfId="5" applyFont="1" applyBorder="1" applyAlignment="1">
      <alignment vertical="center"/>
    </xf>
    <xf numFmtId="0" fontId="20" fillId="16" borderId="21" xfId="5" applyFont="1" applyFill="1" applyBorder="1" applyAlignment="1">
      <alignment horizontal="left" vertical="center"/>
    </xf>
    <xf numFmtId="0" fontId="8" fillId="15" borderId="21" xfId="5" applyFont="1" applyFill="1" applyBorder="1" applyAlignment="1">
      <alignment vertical="center"/>
    </xf>
    <xf numFmtId="0" fontId="8" fillId="13" borderId="21" xfId="5" applyFont="1" applyFill="1" applyBorder="1" applyAlignment="1">
      <alignment horizontal="center" vertical="center" wrapText="1"/>
    </xf>
    <xf numFmtId="0" fontId="8" fillId="13" borderId="21" xfId="5" applyFont="1" applyFill="1" applyBorder="1"/>
    <xf numFmtId="168" fontId="8" fillId="13" borderId="21" xfId="6" applyNumberFormat="1" applyFont="1" applyFill="1" applyBorder="1"/>
    <xf numFmtId="0" fontId="8" fillId="14" borderId="21" xfId="5" applyFont="1" applyFill="1" applyBorder="1"/>
    <xf numFmtId="168" fontId="8" fillId="14" borderId="21" xfId="6" applyNumberFormat="1" applyFont="1" applyFill="1" applyBorder="1"/>
    <xf numFmtId="0" fontId="6" fillId="5" borderId="0" xfId="5" applyFont="1" applyFill="1" applyAlignment="1">
      <alignment vertical="center"/>
    </xf>
    <xf numFmtId="0" fontId="14" fillId="0" borderId="0" xfId="3" applyFont="1" applyAlignment="1">
      <alignment vertical="center"/>
    </xf>
    <xf numFmtId="0" fontId="20" fillId="14" borderId="21" xfId="3" applyFont="1" applyFill="1" applyBorder="1" applyAlignment="1">
      <alignment horizontal="left" vertical="center"/>
    </xf>
    <xf numFmtId="0" fontId="20" fillId="14" borderId="21" xfId="3" applyFont="1" applyFill="1" applyBorder="1" applyAlignment="1">
      <alignment horizontal="center" vertical="center"/>
    </xf>
    <xf numFmtId="168" fontId="13" fillId="0" borderId="0" xfId="6" applyNumberFormat="1" applyFont="1" applyFill="1" applyBorder="1" applyAlignment="1">
      <alignment vertical="center"/>
    </xf>
    <xf numFmtId="0" fontId="14" fillId="5" borderId="0" xfId="11" applyFont="1" applyFill="1" applyAlignment="1">
      <alignment vertical="center"/>
    </xf>
    <xf numFmtId="0" fontId="6" fillId="0" borderId="0" xfId="5" applyFont="1" applyAlignment="1">
      <alignment horizontal="center" vertical="center"/>
    </xf>
    <xf numFmtId="168" fontId="14" fillId="0" borderId="0" xfId="12" applyNumberFormat="1" applyFont="1" applyFill="1" applyBorder="1" applyAlignment="1">
      <alignment vertical="center"/>
    </xf>
    <xf numFmtId="0" fontId="20" fillId="13" borderId="21" xfId="3" applyFont="1" applyFill="1" applyBorder="1" applyAlignment="1">
      <alignment horizontal="left" vertical="center"/>
    </xf>
    <xf numFmtId="168" fontId="14" fillId="15" borderId="21" xfId="12" applyNumberFormat="1" applyFont="1" applyFill="1" applyBorder="1" applyAlignment="1">
      <alignment vertical="center"/>
    </xf>
    <xf numFmtId="0" fontId="14" fillId="0" borderId="0" xfId="3" applyFont="1" applyAlignment="1">
      <alignment horizontal="left" vertical="center" wrapText="1"/>
    </xf>
    <xf numFmtId="168" fontId="14" fillId="0" borderId="0" xfId="12" applyNumberFormat="1" applyFont="1" applyFill="1" applyBorder="1" applyAlignment="1">
      <alignment horizontal="left" vertical="center"/>
    </xf>
    <xf numFmtId="0" fontId="14" fillId="0" borderId="0" xfId="5" applyFont="1" applyAlignment="1">
      <alignment horizontal="left" vertical="center"/>
    </xf>
    <xf numFmtId="168" fontId="14" fillId="0" borderId="0" xfId="12" applyNumberFormat="1" applyFont="1" applyFill="1" applyBorder="1" applyAlignment="1">
      <alignment horizontal="center" vertical="center"/>
    </xf>
    <xf numFmtId="0" fontId="20" fillId="15" borderId="21" xfId="3" applyFont="1" applyFill="1" applyBorder="1" applyAlignment="1">
      <alignment horizontal="center" vertical="center" wrapText="1"/>
    </xf>
    <xf numFmtId="0" fontId="14" fillId="0" borderId="21" xfId="3" applyFont="1" applyBorder="1" applyAlignment="1">
      <alignment horizontal="left" vertical="center" wrapText="1"/>
    </xf>
    <xf numFmtId="168" fontId="14" fillId="0" borderId="21" xfId="12" applyNumberFormat="1" applyFont="1" applyFill="1" applyBorder="1" applyAlignment="1">
      <alignment horizontal="center" vertical="center"/>
    </xf>
    <xf numFmtId="168" fontId="14" fillId="0" borderId="21" xfId="3" applyNumberFormat="1" applyFont="1" applyBorder="1" applyAlignment="1">
      <alignment horizontal="center" vertical="center"/>
    </xf>
    <xf numFmtId="0" fontId="14" fillId="0" borderId="21" xfId="3" applyFont="1" applyBorder="1" applyAlignment="1">
      <alignment horizontal="left" vertical="center"/>
    </xf>
    <xf numFmtId="170" fontId="14" fillId="0" borderId="0" xfId="3" applyNumberFormat="1" applyFont="1" applyAlignment="1">
      <alignment vertical="center"/>
    </xf>
    <xf numFmtId="9" fontId="14" fillId="0" borderId="0" xfId="3" applyNumberFormat="1" applyFont="1" applyAlignment="1">
      <alignment vertical="center"/>
    </xf>
    <xf numFmtId="168" fontId="14" fillId="0" borderId="0" xfId="3" applyNumberFormat="1" applyFont="1" applyAlignment="1">
      <alignment horizontal="center" vertical="center"/>
    </xf>
    <xf numFmtId="0" fontId="20" fillId="15" borderId="21" xfId="5" applyFont="1" applyFill="1" applyBorder="1" applyAlignment="1">
      <alignment horizontal="center" vertical="center" wrapText="1"/>
    </xf>
    <xf numFmtId="0" fontId="20" fillId="16" borderId="21" xfId="5" applyFont="1" applyFill="1" applyBorder="1" applyAlignment="1">
      <alignment horizontal="left"/>
    </xf>
    <xf numFmtId="0" fontId="14" fillId="0" borderId="0" xfId="5" applyFont="1" applyAlignment="1">
      <alignment horizontal="center"/>
    </xf>
    <xf numFmtId="168" fontId="14" fillId="0" borderId="21" xfId="5" applyNumberFormat="1" applyFont="1" applyBorder="1"/>
    <xf numFmtId="0" fontId="14" fillId="0" borderId="21" xfId="5" applyFont="1" applyBorder="1" applyAlignment="1">
      <alignment wrapText="1"/>
    </xf>
    <xf numFmtId="9" fontId="14" fillId="0" borderId="21" xfId="5" applyNumberFormat="1" applyFont="1" applyBorder="1"/>
    <xf numFmtId="168" fontId="6" fillId="0" borderId="21" xfId="5" applyNumberFormat="1" applyFont="1" applyBorder="1"/>
    <xf numFmtId="168" fontId="14" fillId="0" borderId="0" xfId="6" applyNumberFormat="1" applyFont="1" applyFill="1" applyBorder="1"/>
    <xf numFmtId="169" fontId="14" fillId="0" borderId="21" xfId="1" applyNumberFormat="1" applyFont="1" applyFill="1" applyBorder="1"/>
    <xf numFmtId="168" fontId="20" fillId="0" borderId="0" xfId="6" applyNumberFormat="1" applyFont="1" applyFill="1" applyBorder="1"/>
    <xf numFmtId="0" fontId="14" fillId="13" borderId="21" xfId="5" applyFont="1" applyFill="1" applyBorder="1" applyAlignment="1">
      <alignment vertical="center"/>
    </xf>
    <xf numFmtId="168" fontId="14" fillId="13" borderId="21" xfId="6" applyNumberFormat="1" applyFont="1" applyFill="1" applyBorder="1" applyAlignment="1">
      <alignment vertical="center"/>
    </xf>
    <xf numFmtId="168" fontId="14" fillId="0" borderId="21" xfId="5" applyNumberFormat="1" applyFont="1" applyBorder="1" applyAlignment="1">
      <alignment vertical="center"/>
    </xf>
    <xf numFmtId="0" fontId="14" fillId="5" borderId="0" xfId="5" applyFont="1" applyFill="1"/>
    <xf numFmtId="168" fontId="14" fillId="5" borderId="0" xfId="5" applyNumberFormat="1" applyFont="1" applyFill="1"/>
    <xf numFmtId="168" fontId="14" fillId="5" borderId="0" xfId="6" applyNumberFormat="1" applyFont="1" applyFill="1" applyBorder="1"/>
    <xf numFmtId="168" fontId="20" fillId="5" borderId="0" xfId="6" applyNumberFormat="1" applyFont="1" applyFill="1" applyBorder="1"/>
    <xf numFmtId="168" fontId="14" fillId="0" borderId="0" xfId="12" applyNumberFormat="1" applyFont="1" applyFill="1" applyBorder="1" applyAlignment="1">
      <alignment horizontal="left"/>
    </xf>
    <xf numFmtId="0" fontId="14" fillId="0" borderId="0" xfId="3" applyFont="1"/>
    <xf numFmtId="0" fontId="14" fillId="0" borderId="21" xfId="3" applyFont="1" applyBorder="1" applyAlignment="1">
      <alignment horizontal="left" wrapText="1"/>
    </xf>
    <xf numFmtId="168" fontId="14" fillId="0" borderId="21" xfId="12" applyNumberFormat="1" applyFont="1" applyFill="1" applyBorder="1" applyAlignment="1">
      <alignment horizontal="center"/>
    </xf>
    <xf numFmtId="168" fontId="14" fillId="0" borderId="21" xfId="3" applyNumberFormat="1" applyFont="1" applyBorder="1" applyAlignment="1">
      <alignment horizontal="center"/>
    </xf>
    <xf numFmtId="10" fontId="6" fillId="0" borderId="21" xfId="7" applyNumberFormat="1" applyFont="1" applyFill="1" applyBorder="1"/>
    <xf numFmtId="9" fontId="14" fillId="0" borderId="21" xfId="7" applyFont="1" applyFill="1" applyBorder="1"/>
    <xf numFmtId="0" fontId="14" fillId="0" borderId="21" xfId="3" applyFont="1" applyBorder="1" applyAlignment="1">
      <alignment horizontal="left"/>
    </xf>
    <xf numFmtId="170" fontId="14" fillId="0" borderId="0" xfId="3" applyNumberFormat="1" applyFont="1"/>
    <xf numFmtId="168" fontId="14" fillId="0" borderId="0" xfId="12" applyNumberFormat="1" applyFont="1" applyFill="1" applyBorder="1"/>
    <xf numFmtId="0" fontId="14" fillId="0" borderId="0" xfId="3" applyFont="1" applyAlignment="1">
      <alignment horizontal="left" wrapText="1"/>
    </xf>
    <xf numFmtId="9" fontId="14" fillId="0" borderId="0" xfId="3" applyNumberFormat="1" applyFont="1"/>
    <xf numFmtId="168" fontId="14" fillId="0" borderId="0" xfId="3" applyNumberFormat="1" applyFont="1" applyAlignment="1">
      <alignment horizontal="center"/>
    </xf>
    <xf numFmtId="168" fontId="14" fillId="0" borderId="0" xfId="3" applyNumberFormat="1" applyFont="1"/>
    <xf numFmtId="168" fontId="14" fillId="0" borderId="21" xfId="12" applyNumberFormat="1" applyFont="1" applyFill="1" applyBorder="1"/>
    <xf numFmtId="0" fontId="14" fillId="0" borderId="0" xfId="11" applyFont="1"/>
    <xf numFmtId="0" fontId="6" fillId="0" borderId="0" xfId="5" applyFont="1"/>
    <xf numFmtId="10" fontId="14" fillId="0" borderId="21" xfId="5" applyNumberFormat="1" applyFont="1" applyBorder="1"/>
    <xf numFmtId="0" fontId="14" fillId="0" borderId="0" xfId="3" applyFont="1" applyAlignment="1">
      <alignment horizontal="left"/>
    </xf>
    <xf numFmtId="168" fontId="14" fillId="0" borderId="0" xfId="12" applyNumberFormat="1" applyFont="1" applyFill="1" applyBorder="1" applyAlignment="1">
      <alignment horizontal="center"/>
    </xf>
    <xf numFmtId="10" fontId="6" fillId="0" borderId="0" xfId="7" applyNumberFormat="1" applyFont="1" applyFill="1" applyBorder="1"/>
    <xf numFmtId="168" fontId="6" fillId="0" borderId="0" xfId="6" applyNumberFormat="1" applyFont="1" applyFill="1" applyBorder="1"/>
    <xf numFmtId="10" fontId="14" fillId="0" borderId="0" xfId="5" applyNumberFormat="1" applyFont="1"/>
    <xf numFmtId="168" fontId="6" fillId="0" borderId="0" xfId="5" applyNumberFormat="1" applyFont="1"/>
    <xf numFmtId="9" fontId="14" fillId="0" borderId="0" xfId="5" applyNumberFormat="1" applyFont="1"/>
    <xf numFmtId="170" fontId="14" fillId="0" borderId="21" xfId="7" applyNumberFormat="1" applyFont="1" applyFill="1" applyBorder="1"/>
    <xf numFmtId="0" fontId="13" fillId="0" borderId="0" xfId="3" applyFont="1" applyAlignment="1">
      <alignment horizontal="left"/>
    </xf>
    <xf numFmtId="168" fontId="13" fillId="0" borderId="0" xfId="12" applyNumberFormat="1" applyFont="1" applyFill="1" applyBorder="1" applyAlignment="1">
      <alignment horizontal="center"/>
    </xf>
    <xf numFmtId="168" fontId="13" fillId="0" borderId="0" xfId="3" applyNumberFormat="1" applyFont="1" applyAlignment="1">
      <alignment horizontal="center"/>
    </xf>
    <xf numFmtId="0" fontId="13" fillId="0" borderId="0" xfId="11" applyFont="1"/>
    <xf numFmtId="0" fontId="6" fillId="0" borderId="21" xfId="3" applyFont="1" applyBorder="1" applyAlignment="1">
      <alignment horizontal="left" wrapText="1"/>
    </xf>
    <xf numFmtId="168" fontId="6" fillId="0" borderId="21" xfId="12" applyNumberFormat="1" applyFont="1" applyFill="1" applyBorder="1" applyAlignment="1">
      <alignment horizontal="center"/>
    </xf>
    <xf numFmtId="168" fontId="6" fillId="0" borderId="21" xfId="3" applyNumberFormat="1" applyFont="1" applyBorder="1" applyAlignment="1">
      <alignment horizontal="center"/>
    </xf>
    <xf numFmtId="0" fontId="6" fillId="0" borderId="21" xfId="3" applyFont="1" applyBorder="1" applyAlignment="1">
      <alignment horizontal="left"/>
    </xf>
    <xf numFmtId="10" fontId="6" fillId="0" borderId="21" xfId="5" applyNumberFormat="1" applyFont="1" applyBorder="1"/>
    <xf numFmtId="0" fontId="14" fillId="0" borderId="21" xfId="11" applyFont="1" applyBorder="1"/>
    <xf numFmtId="3" fontId="14" fillId="5" borderId="21" xfId="11" applyNumberFormat="1" applyFont="1" applyFill="1" applyBorder="1"/>
    <xf numFmtId="0" fontId="14" fillId="5" borderId="21" xfId="11" applyFont="1" applyFill="1" applyBorder="1"/>
    <xf numFmtId="0" fontId="14" fillId="0" borderId="35" xfId="5" applyFont="1" applyBorder="1" applyAlignment="1">
      <alignment vertical="center"/>
    </xf>
    <xf numFmtId="168" fontId="14" fillId="0" borderId="21" xfId="6" applyNumberFormat="1" applyFont="1" applyFill="1" applyBorder="1" applyAlignment="1">
      <alignment horizontal="left"/>
    </xf>
    <xf numFmtId="41" fontId="14" fillId="0" borderId="21" xfId="13" applyFont="1" applyFill="1" applyBorder="1"/>
    <xf numFmtId="9" fontId="14" fillId="0" borderId="0" xfId="7" applyFont="1" applyFill="1" applyBorder="1"/>
    <xf numFmtId="9" fontId="6" fillId="0" borderId="21" xfId="7" applyFont="1" applyFill="1" applyBorder="1"/>
    <xf numFmtId="9" fontId="6" fillId="0" borderId="0" xfId="7" applyFont="1" applyFill="1" applyBorder="1"/>
    <xf numFmtId="9" fontId="14" fillId="0" borderId="21" xfId="3" applyNumberFormat="1" applyFont="1" applyBorder="1"/>
    <xf numFmtId="168" fontId="14" fillId="0" borderId="21" xfId="3" applyNumberFormat="1" applyFont="1" applyBorder="1"/>
    <xf numFmtId="0" fontId="14" fillId="0" borderId="30" xfId="5" applyFont="1" applyBorder="1" applyAlignment="1">
      <alignment horizontal="center" vertical="center"/>
    </xf>
    <xf numFmtId="168" fontId="6" fillId="0" borderId="30" xfId="6" applyNumberFormat="1" applyFont="1" applyFill="1" applyBorder="1" applyAlignment="1">
      <alignment vertical="center"/>
    </xf>
    <xf numFmtId="0" fontId="20" fillId="14" borderId="34" xfId="5" applyFont="1" applyFill="1" applyBorder="1" applyAlignment="1">
      <alignment vertical="center" wrapText="1"/>
    </xf>
    <xf numFmtId="169" fontId="20" fillId="14" borderId="34" xfId="10" applyNumberFormat="1" applyFont="1" applyFill="1" applyBorder="1" applyAlignment="1">
      <alignment vertical="center" wrapText="1"/>
    </xf>
    <xf numFmtId="0" fontId="21" fillId="8" borderId="21" xfId="5" applyFont="1" applyFill="1" applyBorder="1" applyAlignment="1">
      <alignment horizontal="center" vertical="center"/>
    </xf>
    <xf numFmtId="0" fontId="6" fillId="2" borderId="21" xfId="5" applyFont="1" applyFill="1" applyBorder="1" applyAlignment="1">
      <alignment horizontal="justify" vertical="center" wrapText="1"/>
    </xf>
    <xf numFmtId="169" fontId="6" fillId="2" borderId="21" xfId="10" applyNumberFormat="1" applyFont="1" applyFill="1" applyBorder="1" applyAlignment="1">
      <alignment horizontal="center" vertical="center"/>
    </xf>
    <xf numFmtId="0" fontId="17" fillId="7" borderId="21" xfId="5" applyFont="1" applyFill="1" applyBorder="1" applyAlignment="1">
      <alignment horizontal="center" vertical="center"/>
    </xf>
    <xf numFmtId="0" fontId="17" fillId="2" borderId="0" xfId="5" applyFont="1" applyFill="1" applyAlignment="1">
      <alignment horizontal="center"/>
    </xf>
    <xf numFmtId="169" fontId="17" fillId="2" borderId="0" xfId="14" applyNumberFormat="1" applyFont="1" applyFill="1" applyBorder="1" applyAlignment="1">
      <alignment horizontal="center"/>
    </xf>
    <xf numFmtId="169" fontId="12" fillId="2" borderId="0" xfId="14" applyNumberFormat="1" applyFont="1" applyFill="1" applyBorder="1" applyAlignment="1">
      <alignment horizontal="center"/>
    </xf>
    <xf numFmtId="0" fontId="17" fillId="6" borderId="21" xfId="3" applyFont="1" applyFill="1" applyBorder="1" applyAlignment="1">
      <alignment horizontal="left" wrapText="1"/>
    </xf>
    <xf numFmtId="0" fontId="5" fillId="0" borderId="21" xfId="5" applyFont="1" applyBorder="1" applyAlignment="1">
      <alignment horizontal="left" vertical="center" wrapText="1"/>
    </xf>
    <xf numFmtId="0" fontId="5" fillId="0" borderId="21" xfId="5" applyFont="1" applyBorder="1" applyAlignment="1">
      <alignment horizontal="center" vertical="center" wrapText="1"/>
    </xf>
    <xf numFmtId="9" fontId="5" fillId="0" borderId="21" xfId="7" applyFont="1" applyBorder="1" applyAlignment="1">
      <alignment horizontal="center" vertical="center" wrapText="1"/>
    </xf>
    <xf numFmtId="41" fontId="6" fillId="0" borderId="21" xfId="5" applyNumberFormat="1" applyFont="1" applyBorder="1" applyAlignment="1">
      <alignment horizontal="left" vertical="center" wrapText="1"/>
    </xf>
    <xf numFmtId="0" fontId="6" fillId="0" borderId="21" xfId="5" applyFont="1" applyBorder="1" applyAlignment="1">
      <alignment horizontal="center" vertical="center" wrapText="1"/>
    </xf>
    <xf numFmtId="0" fontId="5" fillId="0" borderId="21" xfId="5" applyFont="1" applyBorder="1" applyAlignment="1">
      <alignment horizontal="left" vertical="center"/>
    </xf>
    <xf numFmtId="0" fontId="17" fillId="6" borderId="31" xfId="5" applyFont="1" applyFill="1" applyBorder="1" applyAlignment="1">
      <alignment horizontal="left" vertical="center"/>
    </xf>
    <xf numFmtId="168" fontId="14" fillId="0" borderId="21" xfId="5" applyNumberFormat="1" applyFont="1" applyBorder="1" applyAlignment="1">
      <alignment horizontal="center" vertical="center"/>
    </xf>
    <xf numFmtId="0" fontId="18" fillId="10" borderId="21" xfId="5" applyFont="1" applyFill="1" applyBorder="1" applyAlignment="1">
      <alignment horizontal="center" vertical="center"/>
    </xf>
    <xf numFmtId="168" fontId="20" fillId="14" borderId="21" xfId="0" applyNumberFormat="1" applyFont="1" applyFill="1" applyBorder="1" applyAlignment="1">
      <alignment vertical="center"/>
    </xf>
    <xf numFmtId="0" fontId="20" fillId="19" borderId="33" xfId="5" applyFont="1" applyFill="1" applyBorder="1" applyAlignment="1">
      <alignment vertical="center"/>
    </xf>
    <xf numFmtId="168" fontId="20" fillId="19" borderId="21" xfId="5" applyNumberFormat="1" applyFont="1" applyFill="1" applyBorder="1" applyAlignment="1">
      <alignment vertical="center"/>
    </xf>
    <xf numFmtId="0" fontId="14" fillId="0" borderId="18" xfId="5" applyFont="1" applyBorder="1" applyAlignment="1">
      <alignment vertical="center"/>
    </xf>
    <xf numFmtId="0" fontId="14" fillId="0" borderId="0" xfId="5" applyFont="1" applyAlignment="1">
      <alignment vertical="center" wrapText="1"/>
    </xf>
    <xf numFmtId="0" fontId="20" fillId="10" borderId="21" xfId="5" applyFont="1" applyFill="1" applyBorder="1" applyAlignment="1">
      <alignment horizontal="left" vertical="center" wrapText="1"/>
    </xf>
    <xf numFmtId="0" fontId="20" fillId="10" borderId="21" xfId="3" applyFont="1" applyFill="1" applyBorder="1" applyAlignment="1">
      <alignment horizontal="center" vertical="center" wrapText="1"/>
    </xf>
    <xf numFmtId="0" fontId="20" fillId="9" borderId="21" xfId="5" applyFont="1" applyFill="1" applyBorder="1" applyAlignment="1">
      <alignment horizontal="left" wrapText="1"/>
    </xf>
    <xf numFmtId="0" fontId="20" fillId="9" borderId="21" xfId="5" applyFont="1" applyFill="1" applyBorder="1" applyAlignment="1">
      <alignment horizontal="left" vertical="center" wrapText="1"/>
    </xf>
    <xf numFmtId="0" fontId="20" fillId="0" borderId="0" xfId="5" applyFont="1" applyAlignment="1">
      <alignment horizontal="left" wrapText="1"/>
    </xf>
    <xf numFmtId="0" fontId="20" fillId="0" borderId="0" xfId="5" applyFont="1" applyAlignment="1">
      <alignment horizontal="center" wrapText="1"/>
    </xf>
    <xf numFmtId="0" fontId="20" fillId="10" borderId="21" xfId="5" applyFont="1" applyFill="1" applyBorder="1" applyAlignment="1">
      <alignment horizontal="center" vertical="center" wrapText="1"/>
    </xf>
    <xf numFmtId="0" fontId="20" fillId="10" borderId="21" xfId="5" applyFont="1" applyFill="1" applyBorder="1" applyAlignment="1">
      <alignment horizontal="center" wrapText="1"/>
    </xf>
    <xf numFmtId="0" fontId="14" fillId="0" borderId="21" xfId="5" applyFont="1" applyBorder="1" applyAlignment="1">
      <alignment horizontal="left"/>
    </xf>
    <xf numFmtId="0" fontId="20" fillId="10" borderId="31" xfId="5" applyFont="1" applyFill="1" applyBorder="1" applyAlignment="1">
      <alignment horizontal="center" vertical="center"/>
    </xf>
    <xf numFmtId="0" fontId="14" fillId="6" borderId="21" xfId="3" applyFont="1" applyFill="1" applyBorder="1" applyAlignment="1">
      <alignment wrapText="1"/>
    </xf>
    <xf numFmtId="0" fontId="20" fillId="10" borderId="21" xfId="5" applyFont="1" applyFill="1" applyBorder="1" applyAlignment="1">
      <alignment horizontal="left" wrapText="1"/>
    </xf>
    <xf numFmtId="168" fontId="20" fillId="10" borderId="21" xfId="6" applyNumberFormat="1" applyFont="1" applyFill="1" applyBorder="1" applyAlignment="1">
      <alignment horizontal="left" wrapText="1"/>
    </xf>
    <xf numFmtId="168" fontId="20" fillId="6" borderId="21" xfId="6" applyNumberFormat="1" applyFont="1" applyFill="1" applyBorder="1" applyAlignment="1">
      <alignment horizontal="left" wrapText="1"/>
    </xf>
    <xf numFmtId="168" fontId="20" fillId="6" borderId="21" xfId="3" applyNumberFormat="1" applyFont="1" applyFill="1" applyBorder="1" applyAlignment="1">
      <alignment horizontal="center"/>
    </xf>
    <xf numFmtId="168" fontId="20" fillId="11" borderId="21" xfId="6" applyNumberFormat="1" applyFont="1" applyFill="1" applyBorder="1" applyAlignment="1">
      <alignment horizontal="center" vertical="center" wrapText="1"/>
    </xf>
    <xf numFmtId="168" fontId="20" fillId="10" borderId="21" xfId="6" applyNumberFormat="1" applyFont="1" applyFill="1" applyBorder="1" applyAlignment="1">
      <alignment horizontal="center" vertical="center" wrapText="1"/>
    </xf>
    <xf numFmtId="0" fontId="8" fillId="10" borderId="21" xfId="5" applyFont="1" applyFill="1" applyBorder="1" applyAlignment="1">
      <alignment horizontal="left" vertical="center" wrapText="1"/>
    </xf>
    <xf numFmtId="0" fontId="8" fillId="10" borderId="21" xfId="3" applyFont="1" applyFill="1" applyBorder="1" applyAlignment="1">
      <alignment horizontal="center" vertical="center" wrapText="1"/>
    </xf>
    <xf numFmtId="168" fontId="14" fillId="6" borderId="21" xfId="12" applyNumberFormat="1" applyFont="1" applyFill="1" applyBorder="1"/>
    <xf numFmtId="168" fontId="5" fillId="0" borderId="21" xfId="6" applyNumberFormat="1" applyFont="1" applyFill="1" applyBorder="1" applyAlignment="1">
      <alignment horizontal="left"/>
    </xf>
    <xf numFmtId="168" fontId="5" fillId="0" borderId="21" xfId="6" applyNumberFormat="1" applyFont="1" applyFill="1" applyBorder="1"/>
    <xf numFmtId="9" fontId="5" fillId="0" borderId="21" xfId="13" applyNumberFormat="1" applyFont="1" applyFill="1" applyBorder="1"/>
    <xf numFmtId="9" fontId="5" fillId="0" borderId="21" xfId="7" applyFont="1" applyFill="1" applyBorder="1"/>
    <xf numFmtId="168" fontId="20" fillId="11" borderId="21" xfId="6" applyNumberFormat="1" applyFont="1" applyFill="1" applyBorder="1" applyAlignment="1">
      <alignment horizontal="left" wrapText="1"/>
    </xf>
    <xf numFmtId="0" fontId="20" fillId="11" borderId="21" xfId="5" applyFont="1" applyFill="1" applyBorder="1"/>
    <xf numFmtId="168" fontId="20" fillId="7" borderId="21" xfId="5" applyNumberFormat="1" applyFont="1" applyFill="1" applyBorder="1"/>
    <xf numFmtId="0" fontId="20" fillId="10" borderId="31" xfId="5" applyFont="1" applyFill="1" applyBorder="1" applyAlignment="1">
      <alignment horizontal="center" vertical="center" wrapText="1"/>
    </xf>
    <xf numFmtId="0" fontId="20" fillId="9" borderId="21" xfId="5" applyFont="1" applyFill="1" applyBorder="1" applyAlignment="1">
      <alignment horizontal="left" vertical="center"/>
    </xf>
    <xf numFmtId="0" fontId="5" fillId="2" borderId="12" xfId="2" applyFont="1" applyFill="1" applyBorder="1" applyAlignment="1">
      <alignment horizontal="center" vertical="center" wrapText="1"/>
    </xf>
    <xf numFmtId="0" fontId="20" fillId="13" borderId="21" xfId="5" applyFont="1" applyFill="1" applyBorder="1" applyAlignment="1">
      <alignment horizontal="center" vertical="center" wrapText="1"/>
    </xf>
    <xf numFmtId="0" fontId="20" fillId="14" borderId="21" xfId="5" applyFont="1" applyFill="1" applyBorder="1" applyAlignment="1">
      <alignment horizontal="left" vertical="center"/>
    </xf>
    <xf numFmtId="0" fontId="14" fillId="0" borderId="21" xfId="5" applyFont="1" applyBorder="1" applyAlignment="1">
      <alignment horizontal="center" vertical="center"/>
    </xf>
    <xf numFmtId="0" fontId="14" fillId="0" borderId="0" xfId="5" applyFont="1" applyAlignment="1">
      <alignment horizontal="left" vertical="center" wrapText="1"/>
    </xf>
    <xf numFmtId="168" fontId="14" fillId="0" borderId="0" xfId="6" applyNumberFormat="1" applyFont="1" applyFill="1" applyBorder="1" applyAlignment="1">
      <alignment vertical="center" wrapText="1"/>
    </xf>
    <xf numFmtId="0" fontId="20" fillId="15" borderId="21" xfId="5" applyFont="1" applyFill="1" applyBorder="1" applyAlignment="1">
      <alignment vertical="center" wrapText="1"/>
    </xf>
    <xf numFmtId="0" fontId="14" fillId="0" borderId="0" xfId="5" applyFont="1" applyAlignment="1">
      <alignment wrapText="1"/>
    </xf>
    <xf numFmtId="0" fontId="17" fillId="6" borderId="21" xfId="5" applyFont="1" applyFill="1" applyBorder="1" applyAlignment="1">
      <alignment horizontal="center" vertical="center" wrapText="1"/>
    </xf>
    <xf numFmtId="0" fontId="14" fillId="0" borderId="0" xfId="6" applyNumberFormat="1" applyFont="1" applyFill="1" applyBorder="1" applyAlignment="1">
      <alignment vertical="center" wrapText="1"/>
    </xf>
    <xf numFmtId="168" fontId="22" fillId="0" borderId="0" xfId="6" applyNumberFormat="1" applyFont="1" applyFill="1" applyBorder="1" applyAlignment="1">
      <alignment vertical="center"/>
    </xf>
    <xf numFmtId="168" fontId="22" fillId="0" borderId="0" xfId="6" applyNumberFormat="1" applyFont="1" applyFill="1" applyBorder="1" applyAlignment="1">
      <alignment horizontal="center" vertical="center"/>
    </xf>
    <xf numFmtId="0" fontId="23" fillId="0" borderId="0" xfId="5" applyFont="1" applyAlignment="1">
      <alignment vertical="center"/>
    </xf>
    <xf numFmtId="41" fontId="13" fillId="0" borderId="0" xfId="5" applyNumberFormat="1" applyFont="1" applyAlignment="1">
      <alignment vertical="center"/>
    </xf>
    <xf numFmtId="0" fontId="5" fillId="0" borderId="21" xfId="5" applyFont="1" applyBorder="1" applyAlignment="1">
      <alignment wrapText="1"/>
    </xf>
    <xf numFmtId="0" fontId="6" fillId="0" borderId="21" xfId="5" applyFont="1" applyBorder="1" applyAlignment="1">
      <alignment wrapText="1"/>
    </xf>
    <xf numFmtId="0" fontId="5" fillId="0" borderId="21" xfId="5" applyFont="1" applyBorder="1" applyAlignment="1">
      <alignment horizontal="center" wrapText="1"/>
    </xf>
    <xf numFmtId="168" fontId="5" fillId="0" borderId="21" xfId="12" applyNumberFormat="1" applyFont="1" applyBorder="1" applyAlignment="1">
      <alignment horizontal="center" wrapText="1"/>
    </xf>
    <xf numFmtId="9" fontId="5" fillId="0" borderId="21" xfId="15" applyFont="1" applyBorder="1" applyAlignment="1">
      <alignment horizontal="center" wrapText="1"/>
    </xf>
    <xf numFmtId="9" fontId="5" fillId="0" borderId="21" xfId="15" applyFont="1" applyBorder="1" applyAlignment="1">
      <alignment horizontal="center" vertical="center" wrapText="1"/>
    </xf>
    <xf numFmtId="0" fontId="6" fillId="2" borderId="12" xfId="2" applyFont="1" applyFill="1" applyBorder="1" applyAlignment="1">
      <alignment horizontal="justify" vertical="center" wrapText="1"/>
    </xf>
    <xf numFmtId="0" fontId="6" fillId="2" borderId="15" xfId="2" applyFont="1" applyFill="1" applyBorder="1" applyAlignment="1">
      <alignment horizontal="center" vertical="center" wrapText="1"/>
    </xf>
    <xf numFmtId="0" fontId="6" fillId="5" borderId="16" xfId="0" applyFont="1" applyFill="1" applyBorder="1" applyAlignment="1">
      <alignment horizontal="center" vertical="center" wrapText="1"/>
    </xf>
    <xf numFmtId="0" fontId="5" fillId="2" borderId="21" xfId="5" applyFont="1" applyFill="1" applyBorder="1" applyAlignment="1">
      <alignment horizontal="left"/>
    </xf>
    <xf numFmtId="9" fontId="5" fillId="0" borderId="21" xfId="7" applyFont="1" applyFill="1" applyBorder="1" applyAlignment="1">
      <alignment horizontal="center" vertical="center" wrapText="1"/>
    </xf>
    <xf numFmtId="1" fontId="5" fillId="0" borderId="21" xfId="7" applyNumberFormat="1" applyFont="1" applyBorder="1" applyAlignment="1">
      <alignment horizontal="center" vertical="center" wrapText="1"/>
    </xf>
    <xf numFmtId="1" fontId="5" fillId="0" borderId="21" xfId="18" applyNumberFormat="1" applyFont="1" applyFill="1" applyBorder="1" applyAlignment="1">
      <alignment horizontal="center" vertical="center" wrapText="1"/>
    </xf>
    <xf numFmtId="171" fontId="6" fillId="0" borderId="21" xfId="5" applyNumberFormat="1" applyFont="1" applyBorder="1" applyAlignment="1">
      <alignment horizontal="center" vertical="center"/>
    </xf>
    <xf numFmtId="171" fontId="6" fillId="0" borderId="21" xfId="5" applyNumberFormat="1" applyFont="1" applyBorder="1" applyAlignment="1">
      <alignment vertical="center"/>
    </xf>
    <xf numFmtId="168" fontId="6" fillId="0" borderId="21" xfId="5" applyNumberFormat="1" applyFont="1" applyBorder="1" applyAlignment="1">
      <alignment horizontal="right" vertical="center"/>
    </xf>
    <xf numFmtId="166" fontId="5" fillId="2" borderId="0" xfId="19" applyFont="1" applyFill="1"/>
    <xf numFmtId="1" fontId="6" fillId="0" borderId="21" xfId="5" applyNumberFormat="1" applyFont="1" applyBorder="1" applyAlignment="1">
      <alignment horizontal="center" vertical="center" wrapText="1"/>
    </xf>
    <xf numFmtId="0" fontId="14" fillId="0" borderId="0" xfId="5" applyFont="1" applyAlignment="1">
      <alignment horizontal="left"/>
    </xf>
    <xf numFmtId="168" fontId="14" fillId="0" borderId="0" xfId="5" applyNumberFormat="1" applyFont="1" applyAlignment="1">
      <alignment horizontal="left"/>
    </xf>
    <xf numFmtId="1" fontId="5" fillId="0" borderId="21" xfId="17" applyNumberFormat="1" applyFont="1" applyFill="1" applyBorder="1" applyAlignment="1">
      <alignment horizontal="center" vertical="center" wrapText="1"/>
    </xf>
    <xf numFmtId="0" fontId="12" fillId="0" borderId="0" xfId="5" applyFont="1" applyAlignment="1">
      <alignment vertical="center"/>
    </xf>
    <xf numFmtId="0" fontId="24" fillId="3" borderId="36" xfId="0" applyFont="1" applyFill="1" applyBorder="1" applyAlignment="1">
      <alignment horizontal="center" vertical="center" wrapText="1"/>
    </xf>
    <xf numFmtId="0" fontId="24" fillId="3" borderId="36" xfId="0" applyFont="1" applyFill="1" applyBorder="1" applyAlignment="1">
      <alignment horizontal="center" vertical="center"/>
    </xf>
    <xf numFmtId="0" fontId="6" fillId="2" borderId="36" xfId="0" applyFont="1" applyFill="1" applyBorder="1" applyAlignment="1">
      <alignment horizontal="justify" vertical="center" wrapText="1"/>
    </xf>
    <xf numFmtId="0" fontId="6" fillId="2" borderId="36" xfId="0" applyFont="1" applyFill="1" applyBorder="1" applyAlignment="1">
      <alignment horizontal="justify" vertical="center"/>
    </xf>
    <xf numFmtId="0" fontId="26" fillId="2" borderId="36" xfId="0" applyFont="1" applyFill="1" applyBorder="1" applyAlignment="1">
      <alignment horizontal="justify" vertical="center" wrapText="1"/>
    </xf>
    <xf numFmtId="0" fontId="6" fillId="0" borderId="36" xfId="0" applyFont="1" applyBorder="1" applyAlignment="1">
      <alignment horizontal="justify" vertical="center"/>
    </xf>
    <xf numFmtId="0" fontId="6" fillId="0" borderId="36" xfId="0" applyFont="1" applyBorder="1" applyAlignment="1">
      <alignment vertical="center" wrapText="1"/>
    </xf>
    <xf numFmtId="0" fontId="6" fillId="0" borderId="36" xfId="0" applyFont="1" applyBorder="1" applyAlignment="1">
      <alignment horizontal="justify" vertical="center" wrapText="1"/>
    </xf>
    <xf numFmtId="0" fontId="6" fillId="2" borderId="36" xfId="0" applyFont="1" applyFill="1" applyBorder="1" applyAlignment="1">
      <alignment vertical="center" wrapText="1"/>
    </xf>
    <xf numFmtId="0" fontId="5" fillId="0" borderId="0" xfId="20" applyFont="1" applyAlignment="1">
      <alignment horizontal="left" vertical="center"/>
    </xf>
    <xf numFmtId="0" fontId="6" fillId="0" borderId="0" xfId="20" applyFont="1" applyAlignment="1">
      <alignment horizontal="left" vertical="center"/>
    </xf>
    <xf numFmtId="0" fontId="6" fillId="0" borderId="21" xfId="3" applyFont="1" applyBorder="1" applyAlignment="1">
      <alignment horizontal="justify" vertical="center"/>
    </xf>
    <xf numFmtId="0" fontId="6" fillId="2" borderId="21" xfId="3" applyFont="1" applyFill="1" applyBorder="1" applyAlignment="1">
      <alignment horizontal="justify" vertical="center"/>
    </xf>
    <xf numFmtId="0" fontId="5" fillId="2" borderId="0" xfId="20" applyFont="1" applyFill="1" applyAlignment="1">
      <alignment horizontal="left" vertical="center"/>
    </xf>
    <xf numFmtId="0" fontId="5" fillId="0" borderId="21" xfId="20" applyFont="1" applyBorder="1" applyAlignment="1">
      <alignment horizontal="justify" vertical="center"/>
    </xf>
    <xf numFmtId="0" fontId="5" fillId="0" borderId="20" xfId="20" applyFont="1" applyBorder="1" applyAlignment="1">
      <alignment horizontal="left" vertical="center" wrapText="1"/>
    </xf>
    <xf numFmtId="168" fontId="5" fillId="2" borderId="0" xfId="6" applyNumberFormat="1" applyFont="1" applyFill="1"/>
    <xf numFmtId="168" fontId="5" fillId="0" borderId="0" xfId="6" applyNumberFormat="1" applyFont="1"/>
    <xf numFmtId="9" fontId="8" fillId="21" borderId="21" xfId="7" applyFont="1" applyFill="1" applyBorder="1" applyAlignment="1">
      <alignment horizontal="center" vertical="center" wrapText="1"/>
    </xf>
    <xf numFmtId="168" fontId="8" fillId="21" borderId="21" xfId="12" applyNumberFormat="1" applyFont="1" applyFill="1" applyBorder="1" applyAlignment="1">
      <alignment horizontal="center" vertical="center" wrapText="1"/>
    </xf>
    <xf numFmtId="0" fontId="5" fillId="2" borderId="0" xfId="6" applyNumberFormat="1" applyFont="1" applyFill="1"/>
    <xf numFmtId="0" fontId="5" fillId="22" borderId="0" xfId="6" applyNumberFormat="1" applyFont="1" applyFill="1"/>
    <xf numFmtId="168" fontId="5" fillId="0" borderId="21" xfId="6" applyNumberFormat="1" applyFont="1" applyBorder="1"/>
    <xf numFmtId="0" fontId="5" fillId="0" borderId="0" xfId="6" applyNumberFormat="1" applyFont="1"/>
    <xf numFmtId="9" fontId="5" fillId="0" borderId="21" xfId="7" applyFont="1" applyBorder="1" applyAlignment="1">
      <alignment horizontal="center" vertical="center"/>
    </xf>
    <xf numFmtId="9" fontId="5" fillId="0" borderId="21" xfId="7" applyFont="1" applyBorder="1" applyAlignment="1">
      <alignment horizontal="center"/>
    </xf>
    <xf numFmtId="168" fontId="5" fillId="0" borderId="0" xfId="6" applyNumberFormat="1" applyFont="1" applyBorder="1" applyAlignment="1">
      <alignment horizontal="justify" wrapText="1"/>
    </xf>
    <xf numFmtId="168" fontId="5" fillId="0" borderId="0" xfId="6" applyNumberFormat="1" applyFont="1" applyBorder="1"/>
    <xf numFmtId="168" fontId="5" fillId="2" borderId="0" xfId="6" applyNumberFormat="1" applyFont="1" applyFill="1" applyBorder="1"/>
    <xf numFmtId="168" fontId="5" fillId="0" borderId="0" xfId="6" applyNumberFormat="1" applyFont="1" applyAlignment="1">
      <alignment horizontal="justify" wrapText="1"/>
    </xf>
    <xf numFmtId="10" fontId="5" fillId="0" borderId="0" xfId="6" applyNumberFormat="1" applyFont="1"/>
    <xf numFmtId="0" fontId="31" fillId="2" borderId="21" xfId="6" applyNumberFormat="1" applyFont="1" applyFill="1" applyBorder="1" applyAlignment="1">
      <alignment horizontal="justify" vertical="center" wrapText="1"/>
    </xf>
    <xf numFmtId="0" fontId="17" fillId="4" borderId="18" xfId="5" applyFont="1" applyFill="1" applyBorder="1" applyAlignment="1">
      <alignment vertical="center"/>
    </xf>
    <xf numFmtId="0" fontId="17" fillId="4" borderId="20" xfId="5" applyFont="1" applyFill="1" applyBorder="1" applyAlignment="1">
      <alignment vertical="center"/>
    </xf>
    <xf numFmtId="168" fontId="17" fillId="4" borderId="21" xfId="6" applyNumberFormat="1" applyFont="1" applyFill="1" applyBorder="1" applyAlignment="1">
      <alignment horizontal="center" vertical="center" wrapText="1"/>
    </xf>
    <xf numFmtId="0" fontId="30" fillId="25" borderId="21" xfId="6" applyNumberFormat="1" applyFont="1" applyFill="1" applyBorder="1" applyAlignment="1">
      <alignment horizontal="justify" vertical="center" wrapText="1"/>
    </xf>
    <xf numFmtId="168" fontId="30" fillId="25" borderId="21" xfId="6" applyNumberFormat="1" applyFont="1" applyFill="1" applyBorder="1" applyAlignment="1">
      <alignment vertical="center" wrapText="1"/>
    </xf>
    <xf numFmtId="168" fontId="30" fillId="0" borderId="21" xfId="6" applyNumberFormat="1" applyFont="1" applyFill="1" applyBorder="1" applyAlignment="1">
      <alignment horizontal="justify" vertical="center" wrapText="1"/>
    </xf>
    <xf numFmtId="168" fontId="31" fillId="0" borderId="21" xfId="6" applyNumberFormat="1" applyFont="1" applyFill="1" applyBorder="1" applyAlignment="1">
      <alignment horizontal="justify" vertical="center" wrapText="1"/>
    </xf>
    <xf numFmtId="168" fontId="30" fillId="25" borderId="21" xfId="6" applyNumberFormat="1" applyFont="1" applyFill="1" applyBorder="1" applyAlignment="1">
      <alignment horizontal="justify" vertical="center" wrapText="1"/>
    </xf>
    <xf numFmtId="168" fontId="5" fillId="0" borderId="21" xfId="6" applyNumberFormat="1" applyFont="1" applyBorder="1" applyAlignment="1">
      <alignment vertical="center"/>
    </xf>
    <xf numFmtId="168" fontId="17" fillId="26" borderId="21" xfId="6" applyNumberFormat="1" applyFont="1" applyFill="1" applyBorder="1" applyAlignment="1">
      <alignment horizontal="center" vertical="center" wrapText="1"/>
    </xf>
    <xf numFmtId="168" fontId="30" fillId="25" borderId="31" xfId="6" applyNumberFormat="1" applyFont="1" applyFill="1" applyBorder="1" applyAlignment="1">
      <alignment horizontal="justify" vertical="center" wrapText="1"/>
    </xf>
    <xf numFmtId="9" fontId="5" fillId="0" borderId="21" xfId="15" applyFont="1" applyFill="1" applyBorder="1" applyAlignment="1">
      <alignment horizontal="center" wrapText="1"/>
    </xf>
    <xf numFmtId="9" fontId="5" fillId="0" borderId="21" xfId="15" applyFont="1" applyFill="1" applyBorder="1" applyAlignment="1">
      <alignment horizontal="center" vertical="center" wrapText="1"/>
    </xf>
    <xf numFmtId="3" fontId="5" fillId="0" borderId="21" xfId="5" applyNumberFormat="1" applyFont="1" applyBorder="1" applyAlignment="1">
      <alignment vertical="center" wrapText="1"/>
    </xf>
    <xf numFmtId="3" fontId="5" fillId="0" borderId="21" xfId="5" applyNumberFormat="1" applyFont="1" applyBorder="1" applyAlignment="1">
      <alignment wrapText="1"/>
    </xf>
    <xf numFmtId="1" fontId="6" fillId="0" borderId="21" xfId="5" applyNumberFormat="1" applyFont="1" applyBorder="1" applyAlignment="1">
      <alignment horizontal="center" wrapText="1"/>
    </xf>
    <xf numFmtId="168" fontId="5" fillId="2" borderId="0" xfId="5" applyNumberFormat="1" applyFont="1" applyFill="1"/>
    <xf numFmtId="166" fontId="5" fillId="2" borderId="0" xfId="5" applyNumberFormat="1" applyFont="1" applyFill="1"/>
    <xf numFmtId="168" fontId="17" fillId="7" borderId="21" xfId="6" applyNumberFormat="1" applyFont="1" applyFill="1" applyBorder="1" applyAlignment="1">
      <alignment vertical="center"/>
    </xf>
    <xf numFmtId="168" fontId="8" fillId="4" borderId="21" xfId="6" applyNumberFormat="1" applyFont="1" applyFill="1" applyBorder="1" applyAlignment="1">
      <alignment horizontal="center" vertical="center" wrapText="1"/>
    </xf>
    <xf numFmtId="9" fontId="8" fillId="6" borderId="21" xfId="7" applyFont="1" applyFill="1" applyBorder="1" applyAlignment="1">
      <alignment horizontal="center" vertical="center" wrapText="1"/>
    </xf>
    <xf numFmtId="168" fontId="8" fillId="6" borderId="21" xfId="12" applyNumberFormat="1" applyFont="1" applyFill="1" applyBorder="1" applyAlignment="1">
      <alignment horizontal="center" vertical="center" wrapText="1"/>
    </xf>
    <xf numFmtId="9" fontId="8" fillId="23" borderId="21" xfId="7" applyFont="1" applyFill="1" applyBorder="1" applyAlignment="1">
      <alignment horizontal="center" vertical="center" wrapText="1"/>
    </xf>
    <xf numFmtId="168" fontId="8" fillId="23" borderId="21" xfId="12" applyNumberFormat="1" applyFont="1" applyFill="1" applyBorder="1" applyAlignment="1">
      <alignment horizontal="center" vertical="center" wrapText="1"/>
    </xf>
    <xf numFmtId="9" fontId="5" fillId="2" borderId="0" xfId="7" applyFont="1" applyFill="1" applyAlignment="1">
      <alignment horizontal="center"/>
    </xf>
    <xf numFmtId="9" fontId="30" fillId="25" borderId="21" xfId="7" applyFont="1" applyFill="1" applyBorder="1" applyAlignment="1">
      <alignment horizontal="center" vertical="center" wrapText="1"/>
    </xf>
    <xf numFmtId="9" fontId="5" fillId="2" borderId="0" xfId="7" applyFont="1" applyFill="1" applyBorder="1" applyAlignment="1">
      <alignment horizontal="center"/>
    </xf>
    <xf numFmtId="168" fontId="5" fillId="0" borderId="0" xfId="6" applyNumberFormat="1" applyFont="1" applyBorder="1" applyAlignment="1">
      <alignment vertical="center"/>
    </xf>
    <xf numFmtId="168" fontId="5" fillId="0" borderId="0" xfId="6" applyNumberFormat="1" applyFont="1" applyAlignment="1">
      <alignment vertical="center"/>
    </xf>
    <xf numFmtId="168" fontId="5" fillId="2" borderId="0" xfId="6" applyNumberFormat="1" applyFont="1" applyFill="1" applyAlignment="1">
      <alignment vertical="center"/>
    </xf>
    <xf numFmtId="168" fontId="5" fillId="2" borderId="0" xfId="6" applyNumberFormat="1" applyFont="1" applyFill="1" applyBorder="1" applyAlignment="1">
      <alignment vertical="center"/>
    </xf>
    <xf numFmtId="9" fontId="5" fillId="2" borderId="0" xfId="7" applyFont="1" applyFill="1" applyAlignment="1">
      <alignment horizontal="center" vertical="center"/>
    </xf>
    <xf numFmtId="9" fontId="5" fillId="2" borderId="0" xfId="7" applyFont="1" applyFill="1" applyBorder="1" applyAlignment="1">
      <alignment horizontal="center" vertical="center"/>
    </xf>
    <xf numFmtId="9" fontId="31" fillId="2" borderId="21" xfId="7" applyFont="1" applyFill="1" applyBorder="1" applyAlignment="1">
      <alignment horizontal="center" vertical="center" wrapText="1"/>
    </xf>
    <xf numFmtId="168" fontId="17" fillId="23" borderId="21" xfId="12" applyNumberFormat="1" applyFont="1" applyFill="1" applyBorder="1" applyAlignment="1">
      <alignment horizontal="center" vertical="center" wrapText="1"/>
    </xf>
    <xf numFmtId="0" fontId="6" fillId="0" borderId="21" xfId="0" applyFont="1" applyBorder="1" applyAlignment="1">
      <alignment horizontal="left" vertical="center" wrapText="1"/>
    </xf>
    <xf numFmtId="168" fontId="5" fillId="0" borderId="21" xfId="6" applyNumberFormat="1" applyFont="1" applyFill="1" applyBorder="1" applyAlignment="1">
      <alignment horizontal="right" vertical="center"/>
    </xf>
    <xf numFmtId="1" fontId="5" fillId="0" borderId="21" xfId="7" applyNumberFormat="1" applyFont="1" applyFill="1" applyBorder="1" applyAlignment="1">
      <alignment horizontal="center" vertical="center" wrapText="1"/>
    </xf>
    <xf numFmtId="0" fontId="17" fillId="13" borderId="21" xfId="5" applyFont="1" applyFill="1" applyBorder="1" applyAlignment="1">
      <alignment vertical="center"/>
    </xf>
    <xf numFmtId="168" fontId="32" fillId="0" borderId="0" xfId="6" applyNumberFormat="1" applyFont="1" applyFill="1" applyBorder="1" applyAlignment="1">
      <alignment vertical="center"/>
    </xf>
    <xf numFmtId="168" fontId="32" fillId="0" borderId="0" xfId="6" applyNumberFormat="1" applyFont="1" applyFill="1" applyBorder="1" applyAlignment="1">
      <alignment horizontal="center" vertical="center"/>
    </xf>
    <xf numFmtId="0" fontId="17" fillId="15" borderId="21" xfId="5" applyFont="1" applyFill="1" applyBorder="1" applyAlignment="1">
      <alignment vertical="center" wrapText="1"/>
    </xf>
    <xf numFmtId="0" fontId="5" fillId="0" borderId="21" xfId="5" applyFont="1" applyBorder="1" applyAlignment="1">
      <alignment horizontal="justify" vertical="center" wrapText="1"/>
    </xf>
    <xf numFmtId="168" fontId="5" fillId="0" borderId="0" xfId="6" applyNumberFormat="1" applyFont="1" applyFill="1" applyBorder="1" applyAlignment="1">
      <alignment vertical="center"/>
    </xf>
    <xf numFmtId="0" fontId="5" fillId="0" borderId="0" xfId="5" applyFont="1" applyAlignment="1">
      <alignment horizontal="left" vertical="center" wrapText="1"/>
    </xf>
    <xf numFmtId="0" fontId="17" fillId="13" borderId="21" xfId="5" applyFont="1" applyFill="1" applyBorder="1" applyAlignment="1">
      <alignment horizontal="center" vertical="center" wrapText="1"/>
    </xf>
    <xf numFmtId="0" fontId="17" fillId="13" borderId="21" xfId="5" applyFont="1" applyFill="1" applyBorder="1" applyAlignment="1">
      <alignment horizontal="center" vertical="center"/>
    </xf>
    <xf numFmtId="168" fontId="17" fillId="14" borderId="21" xfId="6" applyNumberFormat="1" applyFont="1" applyFill="1" applyBorder="1" applyAlignment="1">
      <alignment vertical="center"/>
    </xf>
    <xf numFmtId="0" fontId="20" fillId="8" borderId="21" xfId="5" applyFont="1" applyFill="1" applyBorder="1" applyAlignment="1">
      <alignment vertical="center"/>
    </xf>
    <xf numFmtId="0" fontId="17" fillId="9" borderId="21" xfId="5" applyFont="1" applyFill="1" applyBorder="1" applyAlignment="1">
      <alignment horizontal="left" wrapText="1"/>
    </xf>
    <xf numFmtId="168" fontId="17" fillId="10" borderId="21" xfId="6" applyNumberFormat="1" applyFont="1" applyFill="1" applyBorder="1" applyAlignment="1">
      <alignment horizontal="center" vertical="center" wrapText="1"/>
    </xf>
    <xf numFmtId="0" fontId="5" fillId="0" borderId="21" xfId="5" applyFont="1" applyBorder="1" applyAlignment="1">
      <alignment horizontal="justify" vertical="center"/>
    </xf>
    <xf numFmtId="1" fontId="5" fillId="0" borderId="21" xfId="7" applyNumberFormat="1" applyFont="1" applyFill="1" applyBorder="1"/>
    <xf numFmtId="1" fontId="5" fillId="0" borderId="21" xfId="7" applyNumberFormat="1" applyFont="1" applyFill="1" applyBorder="1" applyAlignment="1">
      <alignment vertical="center"/>
    </xf>
    <xf numFmtId="0" fontId="17" fillId="9" borderId="21" xfId="5" applyFont="1" applyFill="1" applyBorder="1" applyAlignment="1">
      <alignment horizontal="left" vertical="center" wrapText="1"/>
    </xf>
    <xf numFmtId="0" fontId="5" fillId="5" borderId="0" xfId="5" applyFont="1" applyFill="1"/>
    <xf numFmtId="168" fontId="5" fillId="0" borderId="0" xfId="5" applyNumberFormat="1" applyFont="1"/>
    <xf numFmtId="0" fontId="17" fillId="13" borderId="21" xfId="5" applyFont="1" applyFill="1" applyBorder="1" applyAlignment="1">
      <alignment horizontal="center"/>
    </xf>
    <xf numFmtId="165" fontId="5" fillId="0" borderId="21" xfId="5" applyNumberFormat="1" applyFont="1" applyBorder="1"/>
    <xf numFmtId="0" fontId="5" fillId="0" borderId="21" xfId="5" applyFont="1" applyBorder="1" applyAlignment="1">
      <alignment horizontal="center"/>
    </xf>
    <xf numFmtId="165" fontId="5" fillId="5" borderId="21" xfId="5" applyNumberFormat="1" applyFont="1" applyFill="1" applyBorder="1"/>
    <xf numFmtId="0" fontId="5" fillId="5" borderId="21" xfId="5" applyFont="1" applyFill="1" applyBorder="1" applyAlignment="1">
      <alignment horizontal="center"/>
    </xf>
    <xf numFmtId="0" fontId="17" fillId="11" borderId="21" xfId="5" applyFont="1" applyFill="1" applyBorder="1" applyAlignment="1">
      <alignment horizontal="left" wrapText="1"/>
    </xf>
    <xf numFmtId="168" fontId="17" fillId="11" borderId="21" xfId="6" applyNumberFormat="1" applyFont="1" applyFill="1" applyBorder="1" applyAlignment="1">
      <alignment horizontal="center" wrapText="1"/>
    </xf>
    <xf numFmtId="0" fontId="17" fillId="6" borderId="21" xfId="5" applyFont="1" applyFill="1" applyBorder="1" applyAlignment="1">
      <alignment horizontal="center"/>
    </xf>
    <xf numFmtId="168" fontId="5" fillId="0" borderId="21" xfId="17" applyNumberFormat="1" applyFont="1" applyFill="1" applyBorder="1" applyAlignment="1">
      <alignment horizontal="left"/>
    </xf>
    <xf numFmtId="168" fontId="5" fillId="0" borderId="21" xfId="17" applyNumberFormat="1" applyFont="1" applyFill="1" applyBorder="1"/>
    <xf numFmtId="0" fontId="17" fillId="11" borderId="21" xfId="5" applyFont="1" applyFill="1" applyBorder="1"/>
    <xf numFmtId="168" fontId="17" fillId="7" borderId="21" xfId="5" applyNumberFormat="1" applyFont="1" applyFill="1" applyBorder="1"/>
    <xf numFmtId="0" fontId="17" fillId="13" borderId="21" xfId="5" applyFont="1" applyFill="1" applyBorder="1" applyAlignment="1">
      <alignment horizontal="left" vertical="center"/>
    </xf>
    <xf numFmtId="0" fontId="5" fillId="0" borderId="21" xfId="0" applyFont="1" applyBorder="1"/>
    <xf numFmtId="0" fontId="17" fillId="24" borderId="21" xfId="0" applyFont="1" applyFill="1" applyBorder="1" applyAlignment="1">
      <alignment horizontal="center"/>
    </xf>
    <xf numFmtId="165" fontId="5" fillId="0" borderId="21" xfId="0" applyNumberFormat="1" applyFont="1" applyBorder="1"/>
    <xf numFmtId="0" fontId="17" fillId="2" borderId="21" xfId="0" applyFont="1" applyFill="1" applyBorder="1"/>
    <xf numFmtId="165" fontId="5" fillId="2" borderId="21" xfId="0" applyNumberFormat="1" applyFont="1" applyFill="1" applyBorder="1"/>
    <xf numFmtId="10" fontId="5" fillId="2" borderId="21" xfId="15" applyNumberFormat="1" applyFont="1" applyFill="1" applyBorder="1"/>
    <xf numFmtId="0" fontId="17" fillId="6" borderId="21" xfId="5" applyFont="1" applyFill="1" applyBorder="1" applyAlignment="1">
      <alignment horizontal="left" wrapText="1"/>
    </xf>
    <xf numFmtId="43" fontId="17" fillId="6" borderId="21" xfId="17" applyFont="1" applyFill="1" applyBorder="1" applyAlignment="1">
      <alignment horizontal="left" wrapText="1" indent="4"/>
    </xf>
    <xf numFmtId="9" fontId="5" fillId="0" borderId="0" xfId="3" applyNumberFormat="1" applyFont="1"/>
    <xf numFmtId="168" fontId="5" fillId="0" borderId="0" xfId="3" applyNumberFormat="1" applyFont="1" applyAlignment="1">
      <alignment horizontal="center"/>
    </xf>
    <xf numFmtId="170" fontId="5" fillId="0" borderId="0" xfId="3" applyNumberFormat="1" applyFont="1"/>
    <xf numFmtId="168" fontId="5" fillId="0" borderId="0" xfId="12" applyNumberFormat="1" applyFont="1" applyFill="1" applyBorder="1"/>
    <xf numFmtId="168" fontId="5" fillId="0" borderId="0" xfId="3" applyNumberFormat="1" applyFont="1"/>
    <xf numFmtId="0" fontId="17" fillId="10" borderId="21" xfId="5" applyFont="1" applyFill="1" applyBorder="1" applyAlignment="1">
      <alignment horizontal="left" wrapText="1"/>
    </xf>
    <xf numFmtId="168" fontId="5" fillId="0" borderId="0" xfId="12" applyNumberFormat="1" applyFont="1" applyFill="1" applyBorder="1" applyAlignment="1">
      <alignment horizontal="left"/>
    </xf>
    <xf numFmtId="168" fontId="17" fillId="6" borderId="21" xfId="3" applyNumberFormat="1" applyFont="1" applyFill="1" applyBorder="1" applyAlignment="1">
      <alignment horizontal="center"/>
    </xf>
    <xf numFmtId="0" fontId="17" fillId="10" borderId="21" xfId="5" applyFont="1" applyFill="1" applyBorder="1" applyAlignment="1">
      <alignment horizontal="left" vertical="center" wrapText="1"/>
    </xf>
    <xf numFmtId="0" fontId="17" fillId="10" borderId="21" xfId="3" applyFont="1" applyFill="1" applyBorder="1" applyAlignment="1">
      <alignment horizontal="center" vertical="center" wrapText="1"/>
    </xf>
    <xf numFmtId="0" fontId="5" fillId="0" borderId="21" xfId="3" applyFont="1" applyBorder="1" applyAlignment="1">
      <alignment horizontal="left" wrapText="1"/>
    </xf>
    <xf numFmtId="168" fontId="5" fillId="0" borderId="21" xfId="12" applyNumberFormat="1" applyFont="1" applyFill="1" applyBorder="1" applyAlignment="1">
      <alignment horizontal="center"/>
    </xf>
    <xf numFmtId="168" fontId="5" fillId="0" borderId="21" xfId="3" applyNumberFormat="1" applyFont="1" applyBorder="1" applyAlignment="1">
      <alignment horizontal="center"/>
    </xf>
    <xf numFmtId="168" fontId="5" fillId="0" borderId="21" xfId="5" applyNumberFormat="1" applyFont="1" applyBorder="1"/>
    <xf numFmtId="0" fontId="5" fillId="0" borderId="21" xfId="3" applyFont="1" applyBorder="1" applyAlignment="1">
      <alignment horizontal="left"/>
    </xf>
    <xf numFmtId="0" fontId="5" fillId="0" borderId="0" xfId="20" applyFont="1" applyAlignment="1">
      <alignment horizontal="left" vertical="center" wrapText="1"/>
    </xf>
    <xf numFmtId="0" fontId="33" fillId="0" borderId="21" xfId="3" applyFont="1" applyBorder="1" applyAlignment="1">
      <alignment horizontal="justify" vertical="center"/>
    </xf>
    <xf numFmtId="0" fontId="5" fillId="2" borderId="21" xfId="20" applyFont="1" applyFill="1" applyBorder="1" applyAlignment="1">
      <alignment horizontal="justify" vertical="center"/>
    </xf>
    <xf numFmtId="0" fontId="17" fillId="8" borderId="21" xfId="5" applyFont="1" applyFill="1" applyBorder="1" applyAlignment="1">
      <alignment horizontal="left" vertical="center" wrapText="1"/>
    </xf>
    <xf numFmtId="1" fontId="5" fillId="0" borderId="21" xfId="5" applyNumberFormat="1" applyFont="1" applyBorder="1" applyAlignment="1">
      <alignment horizontal="center" wrapText="1"/>
    </xf>
    <xf numFmtId="1" fontId="5" fillId="0" borderId="21" xfId="5" applyNumberFormat="1" applyFont="1" applyBorder="1" applyAlignment="1">
      <alignment horizontal="center" vertical="center" wrapText="1"/>
    </xf>
    <xf numFmtId="41" fontId="14" fillId="0" borderId="21" xfId="5"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xf numFmtId="0" fontId="17" fillId="17" borderId="21" xfId="0" applyFont="1" applyFill="1" applyBorder="1" applyAlignment="1">
      <alignment horizontal="center"/>
    </xf>
    <xf numFmtId="0" fontId="5" fillId="0" borderId="0" xfId="0" applyFont="1" applyAlignment="1">
      <alignment horizontal="center"/>
    </xf>
    <xf numFmtId="168" fontId="5" fillId="0" borderId="0" xfId="0" applyNumberFormat="1" applyFont="1"/>
    <xf numFmtId="166" fontId="5" fillId="0" borderId="0" xfId="19" applyFont="1" applyBorder="1"/>
    <xf numFmtId="0" fontId="5" fillId="0" borderId="0" xfId="0" applyFont="1" applyAlignment="1">
      <alignment horizontal="justify" vertical="center"/>
    </xf>
    <xf numFmtId="0" fontId="5" fillId="0" borderId="21" xfId="0" applyFont="1" applyBorder="1" applyAlignment="1">
      <alignment horizontal="center" vertical="center"/>
    </xf>
    <xf numFmtId="0" fontId="5" fillId="0" borderId="0" xfId="0" applyFont="1" applyAlignment="1">
      <alignment vertical="center"/>
    </xf>
    <xf numFmtId="0" fontId="5" fillId="0" borderId="21" xfId="0" applyFont="1" applyBorder="1" applyAlignment="1">
      <alignment horizontal="center"/>
    </xf>
    <xf numFmtId="166" fontId="5" fillId="0" borderId="0" xfId="0" applyNumberFormat="1" applyFont="1"/>
    <xf numFmtId="0" fontId="5" fillId="0" borderId="18" xfId="0" applyFont="1" applyBorder="1" applyAlignment="1">
      <alignment horizontal="justify" vertical="center"/>
    </xf>
    <xf numFmtId="0" fontId="5" fillId="0" borderId="19" xfId="0" applyFont="1" applyBorder="1" applyAlignment="1">
      <alignment horizontal="justify" vertical="center"/>
    </xf>
    <xf numFmtId="0" fontId="5" fillId="0" borderId="20" xfId="0" applyFont="1" applyBorder="1" applyAlignment="1">
      <alignment horizontal="justify" vertical="center"/>
    </xf>
    <xf numFmtId="0" fontId="5" fillId="0" borderId="21" xfId="0" applyFont="1" applyBorder="1" applyAlignment="1">
      <alignment horizontal="justify" vertical="center" wrapText="1"/>
    </xf>
    <xf numFmtId="168" fontId="5" fillId="2" borderId="21" xfId="17" applyNumberFormat="1" applyFont="1" applyFill="1" applyBorder="1" applyAlignment="1">
      <alignment horizontal="left"/>
    </xf>
    <xf numFmtId="0" fontId="14" fillId="27" borderId="21" xfId="5" applyFont="1" applyFill="1" applyBorder="1" applyAlignment="1">
      <alignment horizontal="justify" wrapText="1"/>
    </xf>
    <xf numFmtId="9" fontId="14" fillId="2" borderId="21" xfId="5" applyNumberFormat="1" applyFont="1" applyFill="1" applyBorder="1"/>
    <xf numFmtId="0" fontId="14" fillId="2" borderId="21" xfId="5" applyFont="1" applyFill="1" applyBorder="1"/>
    <xf numFmtId="168" fontId="14" fillId="2" borderId="21" xfId="6" applyNumberFormat="1" applyFont="1" applyFill="1" applyBorder="1" applyAlignment="1"/>
    <xf numFmtId="1" fontId="5" fillId="2" borderId="21" xfId="13" applyNumberFormat="1" applyFont="1" applyFill="1" applyBorder="1" applyAlignment="1"/>
    <xf numFmtId="168" fontId="5" fillId="2" borderId="21" xfId="17" applyNumberFormat="1" applyFont="1" applyFill="1" applyBorder="1" applyAlignment="1"/>
    <xf numFmtId="41" fontId="17" fillId="2" borderId="21" xfId="13" applyFont="1" applyFill="1" applyBorder="1" applyAlignment="1"/>
    <xf numFmtId="0" fontId="20" fillId="27" borderId="0" xfId="5" applyFont="1" applyFill="1" applyAlignment="1">
      <alignment horizontal="center" vertical="center" wrapText="1"/>
    </xf>
    <xf numFmtId="0" fontId="20" fillId="27" borderId="0" xfId="5" applyFont="1" applyFill="1" applyAlignment="1">
      <alignment horizontal="left" vertical="center" wrapText="1"/>
    </xf>
    <xf numFmtId="0" fontId="5" fillId="27" borderId="0" xfId="20" applyFont="1" applyFill="1" applyAlignment="1">
      <alignment horizontal="left" vertical="center"/>
    </xf>
    <xf numFmtId="0" fontId="6" fillId="0" borderId="21" xfId="3" applyFont="1" applyBorder="1" applyAlignment="1">
      <alignment horizontal="justify" vertical="center" wrapText="1"/>
    </xf>
    <xf numFmtId="0" fontId="5" fillId="0" borderId="21" xfId="20" applyFont="1" applyBorder="1" applyAlignment="1">
      <alignment horizontal="justify" vertical="center" wrapText="1"/>
    </xf>
    <xf numFmtId="0" fontId="5" fillId="0" borderId="21" xfId="20" applyFont="1" applyBorder="1" applyAlignment="1">
      <alignment horizontal="left" vertical="center" wrapText="1"/>
    </xf>
    <xf numFmtId="0" fontId="6" fillId="2" borderId="21" xfId="3" applyFont="1" applyFill="1" applyBorder="1" applyAlignment="1">
      <alignment horizontal="justify" vertical="center" wrapText="1"/>
    </xf>
    <xf numFmtId="0" fontId="5" fillId="2" borderId="21" xfId="20" applyFont="1" applyFill="1" applyBorder="1" applyAlignment="1">
      <alignment horizontal="justify" vertical="center" wrapText="1"/>
    </xf>
    <xf numFmtId="0" fontId="20" fillId="18" borderId="21" xfId="3" applyFont="1" applyFill="1" applyBorder="1" applyAlignment="1">
      <alignment horizontal="left" vertical="center"/>
    </xf>
    <xf numFmtId="0" fontId="5" fillId="0" borderId="0" xfId="20" applyFont="1" applyAlignment="1">
      <alignment horizontal="justify" vertical="center"/>
    </xf>
    <xf numFmtId="0" fontId="6" fillId="0" borderId="0" xfId="3" applyFont="1" applyAlignment="1">
      <alignment horizontal="justify" vertical="center" wrapText="1"/>
    </xf>
    <xf numFmtId="0" fontId="5" fillId="0" borderId="0" xfId="20" applyFont="1" applyAlignment="1">
      <alignment horizontal="justify" vertical="center" wrapText="1"/>
    </xf>
    <xf numFmtId="0" fontId="20" fillId="28" borderId="21" xfId="5" applyFont="1" applyFill="1" applyBorder="1" applyAlignment="1">
      <alignment horizontal="left" vertical="center"/>
    </xf>
    <xf numFmtId="0" fontId="20" fillId="28" borderId="21" xfId="5" applyFont="1" applyFill="1" applyBorder="1" applyAlignment="1">
      <alignment vertical="center"/>
    </xf>
    <xf numFmtId="0" fontId="6" fillId="2" borderId="0" xfId="3" applyFont="1" applyFill="1" applyAlignment="1">
      <alignment horizontal="justify" vertical="center" wrapText="1"/>
    </xf>
    <xf numFmtId="0" fontId="6" fillId="2" borderId="0" xfId="3" applyFont="1" applyFill="1" applyAlignment="1">
      <alignment horizontal="justify" vertical="center"/>
    </xf>
    <xf numFmtId="0" fontId="6" fillId="0" borderId="0" xfId="9" applyFont="1" applyAlignment="1">
      <alignment vertical="center" wrapText="1"/>
    </xf>
    <xf numFmtId="0" fontId="6" fillId="0" borderId="0" xfId="3" applyFont="1" applyAlignment="1">
      <alignment horizontal="justify" vertical="center"/>
    </xf>
    <xf numFmtId="0" fontId="20" fillId="28" borderId="21" xfId="5" applyFont="1" applyFill="1" applyBorder="1" applyAlignment="1">
      <alignment vertical="center" wrapText="1"/>
    </xf>
    <xf numFmtId="0" fontId="8" fillId="18" borderId="21" xfId="3" applyFont="1" applyFill="1" applyBorder="1" applyAlignment="1">
      <alignment horizontal="justify" vertical="center"/>
    </xf>
    <xf numFmtId="0" fontId="14" fillId="27" borderId="0" xfId="5" applyFont="1" applyFill="1" applyAlignment="1">
      <alignment horizontal="left" vertical="center" wrapText="1"/>
    </xf>
    <xf numFmtId="0" fontId="14" fillId="27" borderId="0" xfId="5" applyFont="1" applyFill="1" applyAlignment="1">
      <alignment horizontal="center" vertical="center"/>
    </xf>
    <xf numFmtId="172" fontId="5" fillId="0" borderId="0" xfId="1" applyNumberFormat="1" applyFont="1" applyBorder="1"/>
    <xf numFmtId="168" fontId="6" fillId="0" borderId="21" xfId="6" applyNumberFormat="1" applyFont="1" applyFill="1" applyBorder="1" applyAlignment="1">
      <alignment vertical="center" wrapText="1"/>
    </xf>
    <xf numFmtId="3" fontId="6" fillId="0" borderId="21" xfId="5" applyNumberFormat="1" applyFont="1" applyBorder="1" applyAlignment="1">
      <alignment wrapText="1"/>
    </xf>
    <xf numFmtId="0" fontId="5" fillId="2" borderId="0" xfId="0" applyFont="1" applyFill="1" applyAlignment="1">
      <alignment horizontal="justify" vertical="center"/>
    </xf>
    <xf numFmtId="0" fontId="20" fillId="15" borderId="21" xfId="5" applyFont="1" applyFill="1" applyBorder="1" applyAlignment="1">
      <alignment horizontal="center" vertical="center"/>
    </xf>
    <xf numFmtId="0" fontId="20" fillId="29" borderId="21" xfId="5" applyFont="1" applyFill="1" applyBorder="1" applyAlignment="1">
      <alignment vertical="center" wrapText="1"/>
    </xf>
    <xf numFmtId="0" fontId="38" fillId="0" borderId="0" xfId="4" applyFont="1" applyFill="1" applyBorder="1" applyAlignment="1">
      <alignment vertical="center"/>
    </xf>
    <xf numFmtId="0" fontId="17" fillId="20" borderId="21" xfId="0" applyFont="1" applyFill="1" applyBorder="1" applyAlignment="1">
      <alignment horizontal="center"/>
    </xf>
    <xf numFmtId="0" fontId="17" fillId="20" borderId="21" xfId="0" applyFont="1" applyFill="1" applyBorder="1" applyAlignment="1">
      <alignment horizontal="center" wrapText="1"/>
    </xf>
    <xf numFmtId="168" fontId="14" fillId="0" borderId="0" xfId="5" applyNumberFormat="1" applyFont="1" applyAlignment="1">
      <alignment horizontal="left" wrapText="1"/>
    </xf>
    <xf numFmtId="168" fontId="14" fillId="0" borderId="0" xfId="5" applyNumberFormat="1" applyFont="1" applyAlignment="1">
      <alignment wrapText="1"/>
    </xf>
    <xf numFmtId="0" fontId="8" fillId="5" borderId="0" xfId="5" applyFont="1" applyFill="1" applyAlignment="1">
      <alignment horizontal="right" vertical="center"/>
    </xf>
    <xf numFmtId="3" fontId="8" fillId="5" borderId="0" xfId="5" applyNumberFormat="1" applyFont="1" applyFill="1" applyAlignment="1">
      <alignment horizontal="right" vertical="center"/>
    </xf>
    <xf numFmtId="10" fontId="5" fillId="0" borderId="21" xfId="0" applyNumberFormat="1" applyFont="1" applyBorder="1"/>
    <xf numFmtId="9" fontId="5" fillId="0" borderId="21" xfId="0" applyNumberFormat="1" applyFont="1" applyBorder="1"/>
    <xf numFmtId="170" fontId="5" fillId="0" borderId="21" xfId="15" applyNumberFormat="1" applyFont="1" applyBorder="1"/>
    <xf numFmtId="0" fontId="23" fillId="0" borderId="0" xfId="0" applyFont="1"/>
    <xf numFmtId="1" fontId="5" fillId="0" borderId="21" xfId="0" applyNumberFormat="1" applyFont="1" applyBorder="1" applyAlignment="1">
      <alignment horizontal="center"/>
    </xf>
    <xf numFmtId="9" fontId="5" fillId="0" borderId="21" xfId="15" applyFont="1" applyFill="1" applyBorder="1" applyAlignment="1">
      <alignment horizontal="center"/>
    </xf>
    <xf numFmtId="10" fontId="5" fillId="0" borderId="21" xfId="15" applyNumberFormat="1" applyFont="1" applyBorder="1" applyAlignment="1">
      <alignment horizontal="center"/>
    </xf>
    <xf numFmtId="1" fontId="5" fillId="0" borderId="0" xfId="0" applyNumberFormat="1" applyFont="1" applyAlignment="1">
      <alignment horizontal="center"/>
    </xf>
    <xf numFmtId="9" fontId="5" fillId="0" borderId="0" xfId="15" applyFont="1" applyBorder="1" applyAlignment="1">
      <alignment horizontal="center"/>
    </xf>
    <xf numFmtId="0" fontId="5" fillId="0" borderId="21" xfId="0" applyFont="1" applyBorder="1" applyAlignment="1">
      <alignment wrapText="1"/>
    </xf>
    <xf numFmtId="0" fontId="5" fillId="0" borderId="0" xfId="0" applyFont="1" applyAlignment="1">
      <alignment wrapText="1"/>
    </xf>
    <xf numFmtId="0" fontId="6" fillId="5" borderId="0" xfId="5" applyFont="1" applyFill="1" applyAlignment="1">
      <alignment horizontal="left" vertical="center"/>
    </xf>
    <xf numFmtId="0" fontId="6" fillId="0" borderId="0" xfId="5" applyFont="1" applyAlignment="1">
      <alignment horizontal="left" vertical="center"/>
    </xf>
    <xf numFmtId="0" fontId="14" fillId="5" borderId="0" xfId="5" applyFont="1" applyFill="1" applyAlignment="1">
      <alignment horizontal="left" vertical="center"/>
    </xf>
    <xf numFmtId="0" fontId="8" fillId="5" borderId="21" xfId="5" applyFont="1" applyFill="1" applyBorder="1" applyAlignment="1">
      <alignment horizontal="center" vertical="center"/>
    </xf>
    <xf numFmtId="0" fontId="8" fillId="5" borderId="21" xfId="5" applyFont="1" applyFill="1" applyBorder="1" applyAlignment="1">
      <alignment horizontal="center" vertical="center" wrapText="1"/>
    </xf>
    <xf numFmtId="0" fontId="5" fillId="0" borderId="0" xfId="5" applyFont="1" applyAlignment="1">
      <alignment vertical="center" wrapText="1"/>
    </xf>
    <xf numFmtId="165" fontId="14" fillId="0" borderId="0" xfId="5" applyNumberFormat="1" applyFont="1" applyAlignment="1">
      <alignment vertical="center"/>
    </xf>
    <xf numFmtId="0" fontId="17" fillId="0" borderId="0" xfId="6" applyNumberFormat="1" applyFont="1" applyAlignment="1">
      <alignment horizontal="justify" wrapText="1"/>
    </xf>
    <xf numFmtId="0" fontId="17" fillId="0" borderId="0" xfId="0" applyFont="1" applyAlignment="1">
      <alignment horizontal="center" vertical="center" wrapText="1"/>
    </xf>
    <xf numFmtId="0" fontId="8" fillId="4" borderId="21" xfId="6" applyNumberFormat="1" applyFont="1" applyFill="1" applyBorder="1" applyAlignment="1">
      <alignment horizontal="justify" vertical="center" wrapText="1"/>
    </xf>
    <xf numFmtId="168" fontId="8" fillId="4" borderId="21" xfId="6" applyNumberFormat="1" applyFont="1" applyFill="1" applyBorder="1" applyAlignment="1">
      <alignment vertical="center" wrapText="1"/>
    </xf>
    <xf numFmtId="170" fontId="8" fillId="4" borderId="21" xfId="7" applyNumberFormat="1" applyFont="1" applyFill="1" applyBorder="1" applyAlignment="1">
      <alignment horizontal="center" vertical="center" wrapText="1"/>
    </xf>
    <xf numFmtId="0" fontId="5" fillId="2" borderId="0" xfId="6" applyNumberFormat="1" applyFont="1" applyFill="1" applyBorder="1"/>
    <xf numFmtId="0" fontId="17" fillId="0" borderId="0" xfId="6" applyNumberFormat="1" applyFont="1" applyBorder="1" applyAlignment="1">
      <alignment horizontal="justify" wrapText="1"/>
    </xf>
    <xf numFmtId="0" fontId="17" fillId="0" borderId="0" xfId="0" applyFont="1" applyAlignment="1">
      <alignment horizontal="center" wrapText="1"/>
    </xf>
    <xf numFmtId="10" fontId="17" fillId="0" borderId="0" xfId="0" applyNumberFormat="1" applyFont="1" applyAlignment="1">
      <alignment horizontal="center" wrapText="1"/>
    </xf>
    <xf numFmtId="0" fontId="17" fillId="4" borderId="21" xfId="6" applyNumberFormat="1" applyFont="1" applyFill="1" applyBorder="1" applyAlignment="1">
      <alignment horizontal="justify" vertical="center" wrapText="1"/>
    </xf>
    <xf numFmtId="168" fontId="8" fillId="23" borderId="21" xfId="6" applyNumberFormat="1" applyFont="1" applyFill="1" applyBorder="1" applyAlignment="1">
      <alignment horizontal="justify" vertical="center" wrapText="1"/>
    </xf>
    <xf numFmtId="10" fontId="17" fillId="4" borderId="21" xfId="7" applyNumberFormat="1" applyFont="1" applyFill="1" applyBorder="1" applyAlignment="1">
      <alignment horizontal="center" vertical="center" wrapText="1"/>
    </xf>
    <xf numFmtId="0" fontId="17" fillId="0" borderId="0" xfId="6" applyNumberFormat="1" applyFont="1" applyBorder="1" applyAlignment="1">
      <alignment horizontal="justify" vertical="center" wrapText="1"/>
    </xf>
    <xf numFmtId="10" fontId="17" fillId="0" borderId="0" xfId="0" applyNumberFormat="1" applyFont="1" applyAlignment="1">
      <alignment horizontal="center" vertical="center" wrapText="1"/>
    </xf>
    <xf numFmtId="1" fontId="17" fillId="4" borderId="21" xfId="6" applyNumberFormat="1" applyFont="1" applyFill="1" applyBorder="1" applyAlignment="1">
      <alignment horizontal="center" vertical="center" wrapText="1"/>
    </xf>
    <xf numFmtId="168" fontId="5" fillId="2" borderId="0" xfId="6" applyNumberFormat="1" applyFont="1" applyFill="1" applyAlignment="1">
      <alignment horizontal="center" vertical="center"/>
    </xf>
    <xf numFmtId="168" fontId="5" fillId="0" borderId="0" xfId="6" applyNumberFormat="1" applyFont="1" applyAlignment="1">
      <alignment horizontal="center" vertical="center"/>
    </xf>
    <xf numFmtId="168" fontId="30" fillId="25" borderId="21" xfId="6" applyNumberFormat="1" applyFont="1" applyFill="1" applyBorder="1" applyAlignment="1">
      <alignment horizontal="right" vertical="center" wrapText="1"/>
    </xf>
    <xf numFmtId="10" fontId="30" fillId="25" borderId="21" xfId="7" applyNumberFormat="1" applyFont="1" applyFill="1" applyBorder="1" applyAlignment="1">
      <alignment horizontal="center" vertical="center" wrapText="1"/>
    </xf>
    <xf numFmtId="9" fontId="5" fillId="2" borderId="0" xfId="15" applyFont="1" applyFill="1" applyAlignment="1">
      <alignment vertical="center"/>
    </xf>
    <xf numFmtId="0" fontId="5" fillId="2" borderId="0" xfId="6" applyNumberFormat="1" applyFont="1" applyFill="1" applyAlignment="1">
      <alignment vertical="center"/>
    </xf>
    <xf numFmtId="0" fontId="5" fillId="22" borderId="0" xfId="6" applyNumberFormat="1" applyFont="1" applyFill="1" applyAlignment="1">
      <alignment vertical="center"/>
    </xf>
    <xf numFmtId="168" fontId="5" fillId="0" borderId="21" xfId="6" applyNumberFormat="1" applyFont="1" applyBorder="1" applyAlignment="1">
      <alignment horizontal="right" vertical="center"/>
    </xf>
    <xf numFmtId="10" fontId="5" fillId="0" borderId="21" xfId="7" applyNumberFormat="1" applyFont="1" applyBorder="1" applyAlignment="1">
      <alignment horizontal="center" vertical="center"/>
    </xf>
    <xf numFmtId="9" fontId="5" fillId="2" borderId="0" xfId="7" applyFont="1" applyFill="1" applyAlignment="1">
      <alignment vertical="center"/>
    </xf>
    <xf numFmtId="0" fontId="5" fillId="0" borderId="0" xfId="6" applyNumberFormat="1" applyFont="1" applyAlignment="1">
      <alignment vertical="center"/>
    </xf>
    <xf numFmtId="10" fontId="5" fillId="2" borderId="0" xfId="7" applyNumberFormat="1" applyFont="1" applyFill="1" applyAlignment="1">
      <alignment vertical="center"/>
    </xf>
    <xf numFmtId="0" fontId="5" fillId="2" borderId="0" xfId="6" applyNumberFormat="1" applyFont="1" applyFill="1" applyBorder="1" applyAlignment="1">
      <alignment vertical="center"/>
    </xf>
    <xf numFmtId="168" fontId="5" fillId="0" borderId="0" xfId="6" applyNumberFormat="1" applyFont="1" applyBorder="1" applyAlignment="1">
      <alignment horizontal="justify" vertical="center" wrapText="1"/>
    </xf>
    <xf numFmtId="10" fontId="5" fillId="0" borderId="0" xfId="6" applyNumberFormat="1" applyFont="1" applyBorder="1" applyAlignment="1">
      <alignment horizontal="center" vertical="center"/>
    </xf>
    <xf numFmtId="168" fontId="5" fillId="0" borderId="0" xfId="6" applyNumberFormat="1" applyFont="1" applyAlignment="1">
      <alignment horizontal="justify" vertical="center" wrapText="1"/>
    </xf>
    <xf numFmtId="10" fontId="5" fillId="0" borderId="0" xfId="6" applyNumberFormat="1" applyFont="1" applyAlignment="1">
      <alignment horizontal="center" vertical="center"/>
    </xf>
    <xf numFmtId="1" fontId="6" fillId="2" borderId="21" xfId="5" applyNumberFormat="1" applyFont="1" applyFill="1" applyBorder="1" applyAlignment="1">
      <alignment horizontal="center" wrapText="1"/>
    </xf>
    <xf numFmtId="168" fontId="37" fillId="2" borderId="21" xfId="5" applyNumberFormat="1" applyFont="1" applyFill="1" applyBorder="1" applyAlignment="1">
      <alignment vertical="center"/>
    </xf>
    <xf numFmtId="41" fontId="6" fillId="2" borderId="21" xfId="5" applyNumberFormat="1" applyFont="1" applyFill="1" applyBorder="1" applyAlignment="1">
      <alignment horizontal="left" vertical="center" wrapText="1"/>
    </xf>
    <xf numFmtId="3" fontId="5" fillId="2" borderId="0" xfId="5" applyNumberFormat="1" applyFont="1" applyFill="1"/>
    <xf numFmtId="173" fontId="5" fillId="2" borderId="0" xfId="5" applyNumberFormat="1" applyFont="1" applyFill="1"/>
    <xf numFmtId="168" fontId="41" fillId="0" borderId="0" xfId="6" applyNumberFormat="1" applyFont="1" applyFill="1" applyBorder="1" applyAlignment="1">
      <alignment vertical="center"/>
    </xf>
    <xf numFmtId="168" fontId="17" fillId="0" borderId="0" xfId="6" applyNumberFormat="1" applyFont="1" applyFill="1" applyBorder="1" applyAlignment="1">
      <alignment vertical="center"/>
    </xf>
    <xf numFmtId="0" fontId="8" fillId="6" borderId="21" xfId="5" applyFont="1" applyFill="1" applyBorder="1" applyAlignment="1">
      <alignment horizontal="center" vertical="center" wrapText="1"/>
    </xf>
    <xf numFmtId="168" fontId="6" fillId="0" borderId="21" xfId="12" applyNumberFormat="1" applyFont="1" applyFill="1" applyBorder="1" applyAlignment="1">
      <alignment wrapText="1"/>
    </xf>
    <xf numFmtId="0" fontId="6" fillId="0" borderId="21" xfId="5" applyFont="1" applyBorder="1" applyAlignment="1">
      <alignment horizontal="center" wrapText="1"/>
    </xf>
    <xf numFmtId="168" fontId="6" fillId="0" borderId="21" xfId="12" applyNumberFormat="1" applyFont="1" applyFill="1" applyBorder="1" applyAlignment="1">
      <alignment horizontal="center" wrapText="1"/>
    </xf>
    <xf numFmtId="9" fontId="6" fillId="0" borderId="21" xfId="15" applyFont="1" applyFill="1" applyBorder="1" applyAlignment="1">
      <alignment horizontal="center" wrapText="1"/>
    </xf>
    <xf numFmtId="168" fontId="6" fillId="0" borderId="21" xfId="12" applyNumberFormat="1" applyFont="1" applyFill="1" applyBorder="1" applyAlignment="1">
      <alignment vertical="center" wrapText="1"/>
    </xf>
    <xf numFmtId="9" fontId="6" fillId="0" borderId="21" xfId="15" applyFont="1" applyFill="1" applyBorder="1" applyAlignment="1">
      <alignment horizontal="center" vertical="center" wrapText="1"/>
    </xf>
    <xf numFmtId="3" fontId="6" fillId="0" borderId="21" xfId="5" applyNumberFormat="1" applyFont="1" applyBorder="1" applyAlignment="1">
      <alignment vertical="center" wrapText="1"/>
    </xf>
    <xf numFmtId="0" fontId="6" fillId="2" borderId="21" xfId="5" applyFont="1" applyFill="1" applyBorder="1" applyAlignment="1">
      <alignment wrapText="1"/>
    </xf>
    <xf numFmtId="168" fontId="6" fillId="2" borderId="21" xfId="12" applyNumberFormat="1" applyFont="1" applyFill="1" applyBorder="1" applyAlignment="1">
      <alignment wrapText="1"/>
    </xf>
    <xf numFmtId="168" fontId="6" fillId="2" borderId="21" xfId="6" applyNumberFormat="1" applyFont="1" applyFill="1" applyBorder="1" applyAlignment="1">
      <alignment vertical="center" wrapText="1"/>
    </xf>
    <xf numFmtId="168" fontId="6" fillId="7" borderId="21" xfId="6" applyNumberFormat="1" applyFont="1" applyFill="1" applyBorder="1" applyAlignment="1">
      <alignment vertical="center"/>
    </xf>
    <xf numFmtId="168" fontId="6" fillId="0" borderId="21" xfId="6" applyNumberFormat="1" applyFont="1" applyFill="1" applyBorder="1" applyAlignment="1">
      <alignment horizontal="right" vertical="center"/>
    </xf>
    <xf numFmtId="0" fontId="6" fillId="0" borderId="0" xfId="0" applyFont="1" applyAlignment="1">
      <alignment horizontal="justify" vertical="center"/>
    </xf>
    <xf numFmtId="168" fontId="8" fillId="7" borderId="21" xfId="6" applyNumberFormat="1" applyFont="1" applyFill="1" applyBorder="1" applyAlignment="1">
      <alignment vertical="center"/>
    </xf>
    <xf numFmtId="0" fontId="6" fillId="2" borderId="0" xfId="5" applyFont="1" applyFill="1"/>
    <xf numFmtId="168" fontId="6" fillId="6" borderId="21" xfId="6" applyNumberFormat="1" applyFont="1" applyFill="1" applyBorder="1" applyAlignment="1">
      <alignment vertical="center"/>
    </xf>
    <xf numFmtId="0" fontId="6" fillId="0" borderId="0" xfId="0" applyFont="1"/>
    <xf numFmtId="0" fontId="8" fillId="6" borderId="31" xfId="5" applyFont="1" applyFill="1" applyBorder="1" applyAlignment="1">
      <alignment horizontal="left" vertical="center"/>
    </xf>
    <xf numFmtId="168" fontId="6" fillId="0" borderId="21" xfId="12" applyNumberFormat="1" applyFont="1" applyBorder="1" applyAlignment="1">
      <alignment horizontal="center" wrapText="1"/>
    </xf>
    <xf numFmtId="9" fontId="6" fillId="0" borderId="21" xfId="15" applyFont="1" applyBorder="1" applyAlignment="1">
      <alignment horizontal="center" wrapText="1"/>
    </xf>
    <xf numFmtId="0" fontId="6" fillId="0" borderId="0" xfId="0" applyFont="1" applyAlignment="1">
      <alignment horizontal="center"/>
    </xf>
    <xf numFmtId="9" fontId="6" fillId="0" borderId="21" xfId="7" applyFont="1" applyFill="1" applyBorder="1" applyAlignment="1">
      <alignment horizontal="center" vertical="center" wrapText="1"/>
    </xf>
    <xf numFmtId="1" fontId="6" fillId="0" borderId="21" xfId="7" applyNumberFormat="1" applyFont="1" applyFill="1" applyBorder="1" applyAlignment="1">
      <alignment horizontal="center" vertical="center" wrapText="1"/>
    </xf>
    <xf numFmtId="1" fontId="6" fillId="0" borderId="21" xfId="7" applyNumberFormat="1" applyFont="1" applyBorder="1" applyAlignment="1">
      <alignment horizontal="center" vertical="center" wrapText="1"/>
    </xf>
    <xf numFmtId="41" fontId="6" fillId="0" borderId="18" xfId="5" applyNumberFormat="1" applyFont="1" applyBorder="1" applyAlignment="1">
      <alignment horizontal="left" vertical="center" wrapText="1"/>
    </xf>
    <xf numFmtId="41" fontId="6" fillId="0" borderId="19" xfId="5" applyNumberFormat="1" applyFont="1" applyBorder="1" applyAlignment="1">
      <alignment horizontal="left" vertical="center" wrapText="1"/>
    </xf>
    <xf numFmtId="0" fontId="6" fillId="0" borderId="19" xfId="5" applyFont="1" applyBorder="1" applyAlignment="1">
      <alignment horizontal="center" vertical="center" wrapText="1"/>
    </xf>
    <xf numFmtId="168" fontId="6" fillId="0" borderId="19" xfId="5" applyNumberFormat="1" applyFont="1" applyBorder="1" applyAlignment="1">
      <alignment vertical="center"/>
    </xf>
    <xf numFmtId="1" fontId="6" fillId="0" borderId="19" xfId="7" applyNumberFormat="1" applyFont="1" applyBorder="1" applyAlignment="1">
      <alignment horizontal="center" vertical="center" wrapText="1"/>
    </xf>
    <xf numFmtId="9" fontId="6" fillId="0" borderId="20" xfId="7" applyFont="1" applyFill="1" applyBorder="1" applyAlignment="1">
      <alignment horizontal="center" vertical="center" wrapText="1"/>
    </xf>
    <xf numFmtId="1" fontId="6" fillId="0" borderId="21" xfId="18" applyNumberFormat="1" applyFont="1" applyFill="1" applyBorder="1" applyAlignment="1">
      <alignment horizontal="center" vertical="center" wrapText="1"/>
    </xf>
    <xf numFmtId="0" fontId="6" fillId="0" borderId="19" xfId="5" applyFont="1" applyBorder="1" applyAlignment="1">
      <alignment horizontal="left" vertical="center" wrapText="1"/>
    </xf>
    <xf numFmtId="1" fontId="6" fillId="0" borderId="19" xfId="18" applyNumberFormat="1" applyFont="1" applyFill="1" applyBorder="1" applyAlignment="1">
      <alignment horizontal="center" vertical="center" wrapText="1"/>
    </xf>
    <xf numFmtId="0" fontId="6" fillId="0" borderId="21" xfId="0" applyFont="1" applyBorder="1" applyAlignment="1">
      <alignment horizontal="center" vertical="center"/>
    </xf>
    <xf numFmtId="0" fontId="8" fillId="2" borderId="0" xfId="5" applyFont="1" applyFill="1" applyAlignment="1">
      <alignment horizontal="center"/>
    </xf>
    <xf numFmtId="9" fontId="6" fillId="0" borderId="21" xfId="7" applyFont="1" applyBorder="1" applyAlignment="1">
      <alignment horizontal="center" vertical="center" wrapText="1"/>
    </xf>
    <xf numFmtId="169" fontId="6" fillId="0" borderId="21" xfId="10" applyNumberFormat="1" applyFont="1" applyFill="1" applyBorder="1" applyAlignment="1">
      <alignment horizontal="center" vertical="center"/>
    </xf>
    <xf numFmtId="168" fontId="6" fillId="2" borderId="21" xfId="5" applyNumberFormat="1" applyFont="1" applyFill="1" applyBorder="1" applyAlignment="1">
      <alignment vertical="center"/>
    </xf>
    <xf numFmtId="1" fontId="6" fillId="0" borderId="21" xfId="17" applyNumberFormat="1" applyFont="1" applyFill="1" applyBorder="1" applyAlignment="1">
      <alignment horizontal="center" vertical="center" wrapText="1"/>
    </xf>
    <xf numFmtId="0" fontId="6" fillId="0" borderId="32" xfId="5" applyFont="1" applyBorder="1" applyAlignment="1">
      <alignment horizontal="center" vertical="center" wrapText="1"/>
    </xf>
    <xf numFmtId="168" fontId="6" fillId="0" borderId="21" xfId="12" applyNumberFormat="1" applyFont="1" applyBorder="1" applyAlignment="1">
      <alignment wrapText="1"/>
    </xf>
    <xf numFmtId="9" fontId="6" fillId="0" borderId="21" xfId="15" applyFont="1" applyBorder="1" applyAlignment="1">
      <alignment horizontal="center" vertical="center" wrapText="1"/>
    </xf>
    <xf numFmtId="9" fontId="6" fillId="0" borderId="21" xfId="15" applyFont="1" applyBorder="1" applyAlignment="1">
      <alignment wrapText="1"/>
    </xf>
    <xf numFmtId="168" fontId="6" fillId="2" borderId="21" xfId="6" applyNumberFormat="1" applyFont="1" applyFill="1" applyBorder="1" applyAlignment="1">
      <alignment horizontal="right" vertical="center"/>
    </xf>
    <xf numFmtId="0" fontId="6" fillId="2" borderId="21" xfId="5" applyFont="1" applyFill="1" applyBorder="1" applyAlignment="1">
      <alignment horizontal="center" vertical="center" wrapText="1"/>
    </xf>
    <xf numFmtId="1" fontId="6" fillId="2" borderId="21" xfId="7" applyNumberFormat="1" applyFont="1" applyFill="1" applyBorder="1" applyAlignment="1">
      <alignment horizontal="center" vertical="center" wrapText="1"/>
    </xf>
    <xf numFmtId="9" fontId="6" fillId="2" borderId="21" xfId="7" applyFont="1" applyFill="1" applyBorder="1" applyAlignment="1">
      <alignment horizontal="center" vertical="center" wrapText="1"/>
    </xf>
    <xf numFmtId="0" fontId="6" fillId="2" borderId="21" xfId="5" applyFont="1" applyFill="1" applyBorder="1" applyAlignment="1">
      <alignment vertical="center" wrapText="1"/>
    </xf>
    <xf numFmtId="0" fontId="6" fillId="2" borderId="18" xfId="5" applyFont="1" applyFill="1" applyBorder="1" applyAlignment="1">
      <alignment vertical="center" wrapText="1"/>
    </xf>
    <xf numFmtId="0" fontId="8" fillId="6" borderId="21" xfId="5" applyFont="1" applyFill="1" applyBorder="1" applyAlignment="1">
      <alignment vertical="center"/>
    </xf>
    <xf numFmtId="0" fontId="8" fillId="10" borderId="21" xfId="5" applyFont="1" applyFill="1" applyBorder="1" applyAlignment="1">
      <alignment horizontal="center" vertical="center" wrapText="1"/>
    </xf>
    <xf numFmtId="168" fontId="20" fillId="11" borderId="21" xfId="6" applyNumberFormat="1" applyFont="1" applyFill="1" applyBorder="1" applyAlignment="1">
      <alignment horizontal="left" vertical="center" wrapText="1"/>
    </xf>
    <xf numFmtId="43" fontId="20" fillId="11" borderId="21" xfId="6" applyFont="1" applyFill="1" applyBorder="1" applyAlignment="1">
      <alignment horizontal="left" indent="3"/>
    </xf>
    <xf numFmtId="9" fontId="14" fillId="11" borderId="21" xfId="5" applyNumberFormat="1" applyFont="1" applyFill="1" applyBorder="1"/>
    <xf numFmtId="168" fontId="20" fillId="11" borderId="21" xfId="6" applyNumberFormat="1" applyFont="1" applyFill="1" applyBorder="1" applyAlignment="1">
      <alignment horizontal="left" indent="3"/>
    </xf>
    <xf numFmtId="0" fontId="20" fillId="11" borderId="18" xfId="5" applyFont="1" applyFill="1" applyBorder="1" applyAlignment="1">
      <alignment vertical="center"/>
    </xf>
    <xf numFmtId="0" fontId="20" fillId="11" borderId="21" xfId="5" applyFont="1" applyFill="1" applyBorder="1" applyAlignment="1">
      <alignment vertical="center"/>
    </xf>
    <xf numFmtId="168" fontId="20" fillId="11" borderId="21" xfId="6" applyNumberFormat="1" applyFont="1" applyFill="1" applyBorder="1" applyAlignment="1">
      <alignment vertical="center"/>
    </xf>
    <xf numFmtId="168" fontId="17" fillId="4" borderId="21" xfId="6" applyNumberFormat="1" applyFont="1" applyFill="1" applyBorder="1" applyAlignment="1">
      <alignment vertical="center" wrapText="1"/>
    </xf>
    <xf numFmtId="10" fontId="8" fillId="4" borderId="21" xfId="7" applyNumberFormat="1" applyFont="1" applyFill="1" applyBorder="1" applyAlignment="1">
      <alignment horizontal="center" vertical="center" wrapText="1"/>
    </xf>
    <xf numFmtId="0" fontId="5" fillId="2" borderId="0" xfId="0" applyFont="1" applyFill="1"/>
    <xf numFmtId="168" fontId="5" fillId="2" borderId="0" xfId="0" applyNumberFormat="1" applyFont="1" applyFill="1"/>
    <xf numFmtId="0" fontId="5" fillId="2" borderId="0" xfId="0" applyFont="1" applyFill="1" applyAlignment="1">
      <alignment horizontal="left" vertical="center"/>
    </xf>
    <xf numFmtId="0" fontId="26" fillId="2" borderId="36" xfId="0" applyFont="1" applyFill="1" applyBorder="1" applyAlignment="1">
      <alignment horizontal="justify" vertical="center"/>
    </xf>
    <xf numFmtId="0" fontId="30" fillId="17" borderId="21" xfId="6" applyNumberFormat="1" applyFont="1" applyFill="1" applyBorder="1" applyAlignment="1">
      <alignment horizontal="justify" vertical="center" wrapText="1"/>
    </xf>
    <xf numFmtId="168" fontId="30" fillId="17" borderId="21" xfId="6" applyNumberFormat="1" applyFont="1" applyFill="1" applyBorder="1" applyAlignment="1">
      <alignment vertical="center" wrapText="1"/>
    </xf>
    <xf numFmtId="168" fontId="30" fillId="17" borderId="21" xfId="6" applyNumberFormat="1" applyFont="1" applyFill="1" applyBorder="1" applyAlignment="1">
      <alignment horizontal="justify" vertical="center" wrapText="1"/>
    </xf>
    <xf numFmtId="0" fontId="30" fillId="17" borderId="21" xfId="6" applyNumberFormat="1" applyFont="1" applyFill="1" applyBorder="1" applyAlignment="1">
      <alignment horizontal="justify" wrapText="1"/>
    </xf>
    <xf numFmtId="168" fontId="30" fillId="17" borderId="31" xfId="6" applyNumberFormat="1" applyFont="1" applyFill="1" applyBorder="1" applyAlignment="1">
      <alignment horizontal="justify" vertical="center" wrapText="1"/>
    </xf>
    <xf numFmtId="168" fontId="24" fillId="26" borderId="21" xfId="6" applyNumberFormat="1" applyFont="1" applyFill="1" applyBorder="1" applyAlignment="1">
      <alignment horizontal="center" vertical="center" wrapText="1"/>
    </xf>
    <xf numFmtId="0" fontId="45" fillId="3" borderId="11" xfId="2" applyFont="1" applyFill="1" applyBorder="1" applyAlignment="1">
      <alignment horizontal="center" vertical="center" wrapText="1"/>
    </xf>
    <xf numFmtId="0" fontId="11" fillId="2" borderId="12" xfId="0" applyFont="1" applyFill="1" applyBorder="1" applyAlignment="1">
      <alignment horizontal="justify"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1" xfId="0" applyBorder="1" applyAlignment="1">
      <alignment horizontal="center" vertical="center" wrapText="1"/>
    </xf>
    <xf numFmtId="0" fontId="5" fillId="2" borderId="13" xfId="2" applyFont="1" applyFill="1" applyBorder="1" applyAlignment="1">
      <alignment horizontal="center" vertical="center" wrapText="1"/>
    </xf>
    <xf numFmtId="0" fontId="11" fillId="2" borderId="12" xfId="0" applyFont="1" applyFill="1" applyBorder="1" applyAlignment="1">
      <alignment horizontal="justify" vertic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3" xfId="3" applyFont="1" applyBorder="1" applyAlignment="1">
      <alignment horizontal="center" vertical="center" wrapText="1"/>
    </xf>
    <xf numFmtId="0" fontId="5" fillId="0" borderId="13" xfId="2" applyFont="1" applyBorder="1" applyAlignment="1">
      <alignment horizontal="center" vertical="center" wrapText="1"/>
    </xf>
    <xf numFmtId="0" fontId="11" fillId="2" borderId="12" xfId="0" applyFont="1" applyFill="1" applyBorder="1" applyAlignment="1">
      <alignment horizontal="left" vertical="center" wrapText="1"/>
    </xf>
    <xf numFmtId="0" fontId="46" fillId="3" borderId="4" xfId="0" applyFont="1" applyFill="1" applyBorder="1" applyAlignment="1">
      <alignment horizontal="center" wrapText="1"/>
    </xf>
    <xf numFmtId="0" fontId="46" fillId="3" borderId="5" xfId="0" applyFont="1" applyFill="1" applyBorder="1" applyAlignment="1">
      <alignment horizontal="center" wrapText="1"/>
    </xf>
    <xf numFmtId="0" fontId="46" fillId="3" borderId="6" xfId="0" applyFont="1" applyFill="1" applyBorder="1" applyAlignment="1">
      <alignment horizontal="center" wrapText="1"/>
    </xf>
    <xf numFmtId="0" fontId="46" fillId="3" borderId="2"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5" fillId="2" borderId="12" xfId="2" applyFont="1" applyFill="1" applyBorder="1" applyAlignment="1">
      <alignment horizontal="center" vertical="center" wrapText="1"/>
    </xf>
    <xf numFmtId="0" fontId="0" fillId="0" borderId="12" xfId="0" applyBorder="1" applyAlignment="1">
      <alignment horizontal="center" vertical="center" wrapText="1"/>
    </xf>
    <xf numFmtId="0" fontId="5" fillId="2" borderId="12" xfId="0" applyFont="1" applyFill="1" applyBorder="1" applyAlignment="1">
      <alignment horizontal="justify" vertical="center" wrapText="1"/>
    </xf>
    <xf numFmtId="0" fontId="0" fillId="0" borderId="12" xfId="0" applyBorder="1" applyAlignment="1">
      <alignment horizontal="justify" vertical="center" wrapText="1"/>
    </xf>
    <xf numFmtId="0" fontId="10" fillId="2" borderId="12" xfId="0" applyFont="1" applyFill="1" applyBorder="1" applyAlignment="1">
      <alignment horizontal="justify" vertical="center" wrapText="1"/>
    </xf>
    <xf numFmtId="0" fontId="45" fillId="3" borderId="3" xfId="0" applyFont="1" applyFill="1" applyBorder="1" applyAlignment="1">
      <alignment horizontal="center" vertical="center" wrapText="1"/>
    </xf>
    <xf numFmtId="0" fontId="45" fillId="3" borderId="10" xfId="0" applyFont="1" applyFill="1" applyBorder="1" applyAlignment="1">
      <alignment horizontal="center" vertical="center" wrapText="1"/>
    </xf>
    <xf numFmtId="0" fontId="7" fillId="3" borderId="1" xfId="0" applyFont="1" applyFill="1" applyBorder="1" applyAlignment="1">
      <alignment horizontal="center" vertical="center"/>
    </xf>
    <xf numFmtId="0" fontId="0" fillId="0" borderId="8" xfId="0" applyBorder="1" applyAlignment="1">
      <alignment horizontal="center" vertical="center"/>
    </xf>
    <xf numFmtId="0" fontId="11" fillId="2" borderId="12" xfId="0" applyFont="1" applyFill="1" applyBorder="1" applyAlignment="1">
      <alignment horizontal="center" vertical="center"/>
    </xf>
    <xf numFmtId="0" fontId="6" fillId="2" borderId="36" xfId="0" applyFont="1" applyFill="1" applyBorder="1" applyAlignment="1">
      <alignment horizontal="justify" vertical="center" wrapText="1"/>
    </xf>
    <xf numFmtId="0" fontId="6" fillId="2" borderId="36" xfId="0" applyFont="1" applyFill="1" applyBorder="1" applyAlignment="1">
      <alignment horizontal="justify" vertical="center"/>
    </xf>
    <xf numFmtId="0" fontId="6" fillId="2" borderId="36"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27" fillId="2" borderId="0" xfId="0" applyFont="1" applyFill="1" applyAlignment="1">
      <alignment horizontal="center" vertical="center"/>
    </xf>
    <xf numFmtId="0" fontId="6" fillId="0" borderId="21" xfId="3" applyFont="1" applyBorder="1" applyAlignment="1">
      <alignment horizontal="justify" vertical="center" wrapText="1"/>
    </xf>
    <xf numFmtId="0" fontId="5" fillId="0" borderId="21" xfId="2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6" fillId="0" borderId="20" xfId="0" applyFont="1" applyBorder="1" applyAlignment="1">
      <alignment horizontal="justify" vertical="center" wrapText="1"/>
    </xf>
    <xf numFmtId="0" fontId="6" fillId="0" borderId="18" xfId="3" applyFont="1" applyBorder="1" applyAlignment="1">
      <alignment horizontal="justify" vertical="center" wrapText="1"/>
    </xf>
    <xf numFmtId="0" fontId="6" fillId="0" borderId="19" xfId="3" applyFont="1" applyBorder="1" applyAlignment="1">
      <alignment horizontal="justify" vertical="center" wrapText="1"/>
    </xf>
    <xf numFmtId="0" fontId="6" fillId="0" borderId="20" xfId="3" applyFont="1" applyBorder="1" applyAlignment="1">
      <alignment horizontal="justify" vertical="center" wrapText="1"/>
    </xf>
    <xf numFmtId="0" fontId="6" fillId="2" borderId="21" xfId="3" applyFont="1" applyFill="1" applyBorder="1" applyAlignment="1">
      <alignment horizontal="justify" vertical="center" wrapText="1"/>
    </xf>
    <xf numFmtId="0" fontId="5" fillId="2" borderId="21" xfId="20" applyFont="1" applyFill="1" applyBorder="1" applyAlignment="1">
      <alignment horizontal="justify" vertical="center" wrapText="1"/>
    </xf>
    <xf numFmtId="0" fontId="6" fillId="0" borderId="21" xfId="3" applyFont="1" applyBorder="1" applyAlignment="1">
      <alignment horizontal="left" vertical="center" wrapText="1"/>
    </xf>
    <xf numFmtId="0" fontId="5" fillId="0" borderId="21" xfId="20" applyFont="1" applyBorder="1" applyAlignment="1">
      <alignment horizontal="left" vertical="center" wrapText="1"/>
    </xf>
    <xf numFmtId="0" fontId="6" fillId="0" borderId="21" xfId="3" applyFont="1" applyBorder="1" applyAlignment="1">
      <alignment horizontal="justify" wrapText="1"/>
    </xf>
    <xf numFmtId="0" fontId="5" fillId="0" borderId="21" xfId="20" applyFont="1" applyBorder="1" applyAlignment="1">
      <alignment horizontal="justify" wrapText="1"/>
    </xf>
    <xf numFmtId="0" fontId="6" fillId="0" borderId="33" xfId="3" applyFont="1" applyBorder="1" applyAlignment="1">
      <alignment horizontal="justify" vertical="center" wrapText="1"/>
    </xf>
    <xf numFmtId="0" fontId="6" fillId="0" borderId="37" xfId="3" applyFont="1" applyBorder="1" applyAlignment="1">
      <alignment horizontal="justify" vertical="center" wrapText="1"/>
    </xf>
    <xf numFmtId="0" fontId="6" fillId="0" borderId="41" xfId="3" applyFont="1" applyBorder="1" applyAlignment="1">
      <alignment horizontal="justify" vertical="center" wrapText="1"/>
    </xf>
    <xf numFmtId="0" fontId="6" fillId="0" borderId="0" xfId="3" applyFont="1" applyAlignment="1">
      <alignment horizontal="left" vertical="center" wrapText="1"/>
    </xf>
    <xf numFmtId="0" fontId="5" fillId="0" borderId="0" xfId="20" applyFont="1" applyAlignment="1">
      <alignment horizontal="left" vertical="center" wrapText="1"/>
    </xf>
    <xf numFmtId="0" fontId="34" fillId="0" borderId="0" xfId="3" applyFont="1" applyAlignment="1">
      <alignment horizontal="center" vertical="center"/>
    </xf>
    <xf numFmtId="0" fontId="5" fillId="2" borderId="18" xfId="20" applyFont="1" applyFill="1" applyBorder="1" applyAlignment="1">
      <alignment horizontal="justify" vertical="center" wrapText="1"/>
    </xf>
    <xf numFmtId="0" fontId="5" fillId="2" borderId="19" xfId="20" applyFont="1" applyFill="1" applyBorder="1" applyAlignment="1">
      <alignment horizontal="justify" vertical="center" wrapText="1"/>
    </xf>
    <xf numFmtId="0" fontId="5" fillId="2" borderId="20" xfId="20" applyFont="1" applyFill="1" applyBorder="1" applyAlignment="1">
      <alignment horizontal="justify" vertical="center" wrapText="1"/>
    </xf>
    <xf numFmtId="0" fontId="17" fillId="6" borderId="21" xfId="5" applyFont="1" applyFill="1" applyBorder="1" applyAlignment="1">
      <alignment horizontal="center" vertical="center" wrapText="1"/>
    </xf>
    <xf numFmtId="0" fontId="14" fillId="0" borderId="0" xfId="5" applyFont="1" applyAlignment="1">
      <alignment wrapText="1"/>
    </xf>
    <xf numFmtId="0" fontId="8" fillId="14" borderId="21" xfId="5" applyFont="1" applyFill="1" applyBorder="1" applyAlignment="1">
      <alignment horizontal="left" vertical="center"/>
    </xf>
    <xf numFmtId="0" fontId="20" fillId="0" borderId="21" xfId="5" applyFont="1" applyBorder="1" applyAlignment="1">
      <alignment horizontal="center" vertical="center"/>
    </xf>
    <xf numFmtId="0" fontId="14" fillId="0" borderId="0" xfId="6" applyNumberFormat="1" applyFont="1" applyFill="1" applyBorder="1" applyAlignment="1">
      <alignment horizontal="left" vertical="center" wrapText="1"/>
    </xf>
    <xf numFmtId="0" fontId="14" fillId="0" borderId="0" xfId="6" applyNumberFormat="1" applyFont="1" applyFill="1" applyBorder="1" applyAlignment="1">
      <alignment vertical="center" wrapText="1"/>
    </xf>
    <xf numFmtId="0" fontId="14" fillId="0" borderId="21" xfId="5" applyFont="1" applyBorder="1" applyAlignment="1">
      <alignment horizontal="center" vertical="center" wrapText="1"/>
    </xf>
    <xf numFmtId="0" fontId="14" fillId="0" borderId="0" xfId="5" applyFont="1" applyAlignment="1">
      <alignment horizontal="left" vertical="center" wrapText="1"/>
    </xf>
    <xf numFmtId="0" fontId="20" fillId="15" borderId="21" xfId="5" applyFont="1" applyFill="1" applyBorder="1" applyAlignment="1">
      <alignment vertical="center" wrapText="1"/>
    </xf>
    <xf numFmtId="0" fontId="14" fillId="15" borderId="21" xfId="5" applyFont="1" applyFill="1" applyBorder="1" applyAlignment="1">
      <alignment vertical="center" wrapText="1"/>
    </xf>
    <xf numFmtId="0" fontId="18" fillId="10" borderId="21" xfId="5" applyFont="1" applyFill="1" applyBorder="1" applyAlignment="1">
      <alignment horizontal="center" vertical="center" wrapText="1"/>
    </xf>
    <xf numFmtId="0" fontId="19" fillId="5" borderId="31" xfId="5" applyFont="1" applyFill="1" applyBorder="1" applyAlignment="1">
      <alignment horizontal="center" vertical="center" wrapText="1"/>
    </xf>
    <xf numFmtId="0" fontId="19" fillId="5" borderId="32" xfId="5" applyFont="1" applyFill="1" applyBorder="1" applyAlignment="1">
      <alignment horizontal="center" vertical="center" wrapText="1"/>
    </xf>
    <xf numFmtId="0" fontId="19" fillId="5" borderId="30" xfId="5" applyFont="1" applyFill="1" applyBorder="1" applyAlignment="1">
      <alignment horizontal="center" vertical="center" wrapText="1"/>
    </xf>
    <xf numFmtId="0" fontId="19" fillId="5" borderId="34" xfId="5" applyFont="1" applyFill="1" applyBorder="1" applyAlignment="1">
      <alignment horizontal="left" vertical="center" wrapText="1"/>
    </xf>
    <xf numFmtId="0" fontId="8" fillId="14" borderId="18" xfId="5" applyFont="1" applyFill="1" applyBorder="1" applyAlignment="1">
      <alignment horizontal="left" vertical="center" wrapText="1"/>
    </xf>
    <xf numFmtId="0" fontId="8" fillId="14" borderId="20" xfId="5" applyFont="1" applyFill="1" applyBorder="1" applyAlignment="1">
      <alignment horizontal="left" vertical="center" wrapText="1"/>
    </xf>
    <xf numFmtId="0" fontId="20" fillId="14" borderId="21" xfId="5" applyFont="1" applyFill="1" applyBorder="1" applyAlignment="1">
      <alignment horizontal="left" vertical="center"/>
    </xf>
    <xf numFmtId="0" fontId="39" fillId="12" borderId="18" xfId="5" applyFont="1" applyFill="1" applyBorder="1" applyAlignment="1">
      <alignment horizontal="center" vertical="center" wrapText="1"/>
    </xf>
    <xf numFmtId="0" fontId="39" fillId="12" borderId="19" xfId="5" applyFont="1" applyFill="1" applyBorder="1" applyAlignment="1">
      <alignment horizontal="center" vertical="center" wrapText="1"/>
    </xf>
    <xf numFmtId="0" fontId="39" fillId="12" borderId="20" xfId="5" applyFont="1" applyFill="1" applyBorder="1" applyAlignment="1">
      <alignment horizontal="center" vertical="center" wrapText="1"/>
    </xf>
    <xf numFmtId="0" fontId="20" fillId="13" borderId="21" xfId="5" applyFont="1" applyFill="1" applyBorder="1" applyAlignment="1">
      <alignment horizontal="center" vertical="center" wrapText="1"/>
    </xf>
    <xf numFmtId="0" fontId="14" fillId="0" borderId="0" xfId="5" applyFont="1" applyAlignment="1">
      <alignment vertical="center" wrapText="1"/>
    </xf>
    <xf numFmtId="0" fontId="18" fillId="5" borderId="0" xfId="5" applyFont="1" applyFill="1" applyAlignment="1">
      <alignment horizontal="center" vertical="center" wrapText="1"/>
    </xf>
    <xf numFmtId="0" fontId="14" fillId="0" borderId="21" xfId="5" applyFont="1" applyBorder="1" applyAlignment="1">
      <alignment horizontal="justify" vertical="center" wrapText="1"/>
    </xf>
    <xf numFmtId="0" fontId="14" fillId="0" borderId="21" xfId="5" applyFont="1" applyBorder="1" applyAlignment="1">
      <alignment vertical="center" wrapText="1"/>
    </xf>
    <xf numFmtId="168" fontId="14" fillId="0" borderId="0" xfId="6" applyNumberFormat="1" applyFont="1" applyFill="1" applyBorder="1" applyAlignment="1">
      <alignment vertical="center" wrapText="1"/>
    </xf>
    <xf numFmtId="0" fontId="5" fillId="0" borderId="21" xfId="5" applyFont="1" applyBorder="1" applyAlignment="1">
      <alignment horizontal="justify" vertical="center"/>
    </xf>
    <xf numFmtId="0" fontId="5" fillId="0" borderId="21" xfId="5" applyFont="1" applyBorder="1" applyAlignment="1">
      <alignment vertical="center"/>
    </xf>
    <xf numFmtId="0" fontId="6" fillId="5" borderId="34" xfId="5" applyFont="1" applyFill="1" applyBorder="1" applyAlignment="1">
      <alignment vertical="center" wrapText="1"/>
    </xf>
    <xf numFmtId="0" fontId="14" fillId="0" borderId="34" xfId="5" applyFont="1" applyBorder="1" applyAlignment="1">
      <alignment horizontal="left" vertical="center" wrapText="1"/>
    </xf>
    <xf numFmtId="0" fontId="17" fillId="6" borderId="34" xfId="5" applyFont="1" applyFill="1" applyBorder="1" applyAlignment="1">
      <alignment horizontal="center" vertical="center" wrapText="1"/>
    </xf>
    <xf numFmtId="0" fontId="17" fillId="6" borderId="37" xfId="5" applyFont="1" applyFill="1" applyBorder="1" applyAlignment="1">
      <alignment horizontal="center" vertical="center" wrapText="1"/>
    </xf>
    <xf numFmtId="0" fontId="14" fillId="0" borderId="21" xfId="5" applyFont="1" applyBorder="1" applyAlignment="1">
      <alignment horizontal="justify" vertical="center"/>
    </xf>
    <xf numFmtId="0" fontId="14" fillId="0" borderId="21" xfId="5" applyFont="1" applyBorder="1" applyAlignment="1">
      <alignment vertical="center"/>
    </xf>
    <xf numFmtId="0" fontId="5" fillId="0" borderId="35" xfId="5" applyFont="1" applyBorder="1" applyAlignment="1">
      <alignment horizontal="justify" vertical="center"/>
    </xf>
    <xf numFmtId="0" fontId="5" fillId="0" borderId="0" xfId="0" applyFont="1" applyAlignment="1">
      <alignment horizontal="justify" vertical="center"/>
    </xf>
    <xf numFmtId="0" fontId="5" fillId="0" borderId="35" xfId="0" applyFont="1" applyBorder="1" applyAlignment="1">
      <alignment horizontal="justify" vertical="center"/>
    </xf>
    <xf numFmtId="0" fontId="17" fillId="0" borderId="0" xfId="6" applyNumberFormat="1" applyFont="1" applyAlignment="1">
      <alignment horizontal="center" wrapText="1"/>
    </xf>
    <xf numFmtId="0" fontId="5" fillId="0" borderId="0" xfId="0" applyFont="1" applyAlignment="1">
      <alignment horizontal="center" wrapText="1"/>
    </xf>
    <xf numFmtId="0" fontId="5" fillId="0" borderId="0" xfId="0" applyFont="1" applyAlignment="1">
      <alignment wrapText="1"/>
    </xf>
    <xf numFmtId="0" fontId="43" fillId="0" borderId="0" xfId="6" applyNumberFormat="1" applyFont="1" applyBorder="1" applyAlignment="1">
      <alignment horizontal="center" wrapText="1"/>
    </xf>
    <xf numFmtId="0" fontId="44" fillId="0" borderId="0" xfId="0" applyFont="1" applyAlignment="1">
      <alignment horizontal="center" wrapText="1"/>
    </xf>
    <xf numFmtId="0" fontId="42" fillId="0" borderId="0" xfId="6" applyNumberFormat="1" applyFont="1" applyBorder="1" applyAlignment="1">
      <alignment horizontal="center" vertical="center" wrapText="1"/>
    </xf>
    <xf numFmtId="0" fontId="15" fillId="0" borderId="0" xfId="0" applyFont="1" applyAlignment="1">
      <alignment horizontal="center" vertical="center" wrapText="1"/>
    </xf>
    <xf numFmtId="0" fontId="17" fillId="0" borderId="0" xfId="6" applyNumberFormat="1" applyFont="1" applyAlignment="1">
      <alignment horizontal="center" vertical="center" wrapText="1"/>
    </xf>
    <xf numFmtId="0" fontId="5" fillId="0" borderId="0" xfId="0" applyFont="1" applyAlignment="1">
      <alignment horizontal="center" vertical="center" wrapText="1"/>
    </xf>
    <xf numFmtId="0" fontId="17" fillId="0" borderId="0" xfId="6" applyNumberFormat="1" applyFont="1" applyBorder="1" applyAlignment="1">
      <alignment horizontal="center" vertical="center" wrapText="1"/>
    </xf>
    <xf numFmtId="0" fontId="8" fillId="6" borderId="21" xfId="0" applyFont="1" applyFill="1" applyBorder="1" applyAlignment="1">
      <alignment horizontal="left" vertical="center"/>
    </xf>
    <xf numFmtId="0" fontId="17" fillId="6" borderId="21" xfId="0" applyFont="1" applyFill="1" applyBorder="1" applyAlignment="1">
      <alignment horizontal="left" vertical="center"/>
    </xf>
    <xf numFmtId="0" fontId="17" fillId="7" borderId="18" xfId="5" applyFont="1" applyFill="1" applyBorder="1" applyAlignment="1">
      <alignment horizontal="left" vertical="center"/>
    </xf>
    <xf numFmtId="0" fontId="17" fillId="7" borderId="19" xfId="5" applyFont="1" applyFill="1" applyBorder="1" applyAlignment="1">
      <alignment horizontal="left" vertical="center"/>
    </xf>
    <xf numFmtId="0" fontId="17" fillId="7" borderId="20" xfId="5" applyFont="1" applyFill="1" applyBorder="1" applyAlignment="1">
      <alignment horizontal="left" vertical="center"/>
    </xf>
    <xf numFmtId="0" fontId="6" fillId="18" borderId="38" xfId="0" applyFont="1" applyFill="1" applyBorder="1" applyAlignment="1">
      <alignment vertical="center" wrapText="1"/>
    </xf>
    <xf numFmtId="0" fontId="6" fillId="18" borderId="34" xfId="0" applyFont="1" applyFill="1" applyBorder="1" applyAlignment="1">
      <alignment vertical="center" wrapText="1"/>
    </xf>
    <xf numFmtId="0" fontId="6" fillId="18" borderId="39" xfId="0" applyFont="1" applyFill="1" applyBorder="1" applyAlignment="1">
      <alignment vertical="center" wrapText="1"/>
    </xf>
    <xf numFmtId="0" fontId="6" fillId="18" borderId="35" xfId="0" applyFont="1" applyFill="1" applyBorder="1" applyAlignment="1">
      <alignment vertical="center" wrapText="1"/>
    </xf>
    <xf numFmtId="0" fontId="6" fillId="18" borderId="0" xfId="0" applyFont="1" applyFill="1" applyAlignment="1">
      <alignment vertical="center" wrapText="1"/>
    </xf>
    <xf numFmtId="0" fontId="6" fillId="18" borderId="40" xfId="0" applyFont="1" applyFill="1" applyBorder="1" applyAlignment="1">
      <alignment vertical="center" wrapText="1"/>
    </xf>
    <xf numFmtId="0" fontId="6" fillId="18" borderId="33" xfId="0" applyFont="1" applyFill="1" applyBorder="1" applyAlignment="1">
      <alignment vertical="center" wrapText="1"/>
    </xf>
    <xf numFmtId="0" fontId="6" fillId="18" borderId="37" xfId="0" applyFont="1" applyFill="1" applyBorder="1" applyAlignment="1">
      <alignment vertical="center" wrapText="1"/>
    </xf>
    <xf numFmtId="0" fontId="6" fillId="18" borderId="41" xfId="0" applyFont="1" applyFill="1" applyBorder="1" applyAlignment="1">
      <alignment vertical="center" wrapText="1"/>
    </xf>
    <xf numFmtId="0" fontId="5" fillId="0" borderId="21" xfId="0" applyFont="1" applyBorder="1" applyAlignment="1">
      <alignment horizontal="justify" vertical="center"/>
    </xf>
    <xf numFmtId="0" fontId="5" fillId="0" borderId="18" xfId="0" applyFont="1" applyBorder="1" applyAlignment="1">
      <alignment horizontal="justify" vertical="center"/>
    </xf>
    <xf numFmtId="0" fontId="5" fillId="0" borderId="19" xfId="0" applyFont="1" applyBorder="1" applyAlignment="1">
      <alignment horizontal="justify" vertical="center"/>
    </xf>
    <xf numFmtId="0" fontId="5" fillId="0" borderId="20" xfId="0" applyFont="1" applyBorder="1" applyAlignment="1">
      <alignment horizontal="justify" vertical="center"/>
    </xf>
    <xf numFmtId="0" fontId="5" fillId="0" borderId="21" xfId="3" applyFont="1" applyBorder="1" applyAlignment="1">
      <alignment horizontal="justify" vertical="center" wrapText="1"/>
    </xf>
    <xf numFmtId="0" fontId="17" fillId="8" borderId="21" xfId="5" applyFont="1" applyFill="1" applyBorder="1" applyAlignment="1">
      <alignment horizontal="left" vertical="center" wrapText="1"/>
    </xf>
    <xf numFmtId="0" fontId="8" fillId="7" borderId="18" xfId="5" applyFont="1" applyFill="1" applyBorder="1" applyAlignment="1">
      <alignment horizontal="left" vertical="center"/>
    </xf>
    <xf numFmtId="0" fontId="8" fillId="7" borderId="19" xfId="5" applyFont="1" applyFill="1" applyBorder="1" applyAlignment="1">
      <alignment horizontal="left" vertical="center"/>
    </xf>
    <xf numFmtId="0" fontId="8" fillId="7" borderId="20" xfId="5" applyFont="1" applyFill="1" applyBorder="1" applyAlignment="1">
      <alignment horizontal="left" vertical="center"/>
    </xf>
    <xf numFmtId="0" fontId="17" fillId="6" borderId="18" xfId="5" applyFont="1" applyFill="1" applyBorder="1" applyAlignment="1">
      <alignment horizontal="center" vertical="center" wrapText="1"/>
    </xf>
    <xf numFmtId="0" fontId="17" fillId="6" borderId="19" xfId="5" applyFont="1" applyFill="1" applyBorder="1" applyAlignment="1">
      <alignment horizontal="center" vertical="center" wrapText="1"/>
    </xf>
    <xf numFmtId="0" fontId="17" fillId="6" borderId="20" xfId="5" applyFont="1" applyFill="1" applyBorder="1" applyAlignment="1">
      <alignment horizontal="center" vertical="center" wrapText="1"/>
    </xf>
    <xf numFmtId="0" fontId="6" fillId="0" borderId="21" xfId="0" applyFont="1" applyBorder="1" applyAlignment="1">
      <alignment horizontal="justify" vertical="center"/>
    </xf>
    <xf numFmtId="0" fontId="5" fillId="0" borderId="18" xfId="3" applyFont="1" applyBorder="1" applyAlignment="1">
      <alignment horizontal="justify" vertical="center" wrapText="1"/>
    </xf>
    <xf numFmtId="0" fontId="5" fillId="0" borderId="19" xfId="3" applyFont="1" applyBorder="1" applyAlignment="1">
      <alignment horizontal="justify" vertical="center" wrapText="1"/>
    </xf>
    <xf numFmtId="0" fontId="5" fillId="0" borderId="20" xfId="3" applyFont="1" applyBorder="1" applyAlignment="1">
      <alignment horizontal="justify" vertical="center" wrapText="1"/>
    </xf>
    <xf numFmtId="0" fontId="17" fillId="6" borderId="18" xfId="0" applyFont="1" applyFill="1" applyBorder="1" applyAlignment="1">
      <alignment horizontal="left" vertical="center"/>
    </xf>
    <xf numFmtId="0" fontId="17" fillId="6" borderId="19" xfId="0" applyFont="1" applyFill="1" applyBorder="1" applyAlignment="1">
      <alignment horizontal="left" vertical="center"/>
    </xf>
    <xf numFmtId="0" fontId="17" fillId="6" borderId="20" xfId="0" applyFont="1" applyFill="1" applyBorder="1" applyAlignment="1">
      <alignment horizontal="left" vertical="center"/>
    </xf>
    <xf numFmtId="0" fontId="5" fillId="18" borderId="21" xfId="0" applyFont="1" applyFill="1" applyBorder="1" applyAlignment="1">
      <alignment horizontal="justify" vertical="center" wrapText="1"/>
    </xf>
    <xf numFmtId="0" fontId="17" fillId="8" borderId="18" xfId="5" applyFont="1" applyFill="1" applyBorder="1" applyAlignment="1">
      <alignment horizontal="left" vertical="center" wrapText="1"/>
    </xf>
    <xf numFmtId="0" fontId="17" fillId="8" borderId="19" xfId="5" applyFont="1" applyFill="1" applyBorder="1" applyAlignment="1">
      <alignment horizontal="left" vertical="center" wrapText="1"/>
    </xf>
    <xf numFmtId="0" fontId="17" fillId="8" borderId="20" xfId="5" applyFont="1" applyFill="1" applyBorder="1" applyAlignment="1">
      <alignment horizontal="left" vertical="center" wrapText="1"/>
    </xf>
    <xf numFmtId="0" fontId="5" fillId="18" borderId="21" xfId="0" applyFont="1" applyFill="1" applyBorder="1" applyAlignment="1">
      <alignment horizontal="justify" vertical="center"/>
    </xf>
    <xf numFmtId="0" fontId="5" fillId="0" borderId="0" xfId="0" applyFont="1" applyAlignment="1">
      <alignment horizontal="left" vertical="center"/>
    </xf>
    <xf numFmtId="0" fontId="5" fillId="0" borderId="18" xfId="0" applyFont="1" applyBorder="1" applyAlignment="1">
      <alignment horizontal="left" vertical="center"/>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6" fillId="18" borderId="21" xfId="0" applyFont="1" applyFill="1" applyBorder="1" applyAlignment="1">
      <alignment horizontal="justify" vertical="center" wrapText="1"/>
    </xf>
    <xf numFmtId="0" fontId="5" fillId="2" borderId="38" xfId="5" applyFont="1" applyFill="1" applyBorder="1" applyAlignment="1">
      <alignment horizontal="center"/>
    </xf>
    <xf numFmtId="0" fontId="5" fillId="2" borderId="34" xfId="5" applyFont="1" applyFill="1" applyBorder="1" applyAlignment="1">
      <alignment horizontal="center"/>
    </xf>
    <xf numFmtId="0" fontId="5" fillId="18" borderId="38" xfId="0" applyFont="1" applyFill="1" applyBorder="1" applyAlignment="1">
      <alignment horizontal="justify" vertical="center" wrapText="1"/>
    </xf>
    <xf numFmtId="0" fontId="5" fillId="18" borderId="34" xfId="0" applyFont="1" applyFill="1" applyBorder="1" applyAlignment="1">
      <alignment horizontal="justify" vertical="center" wrapText="1"/>
    </xf>
    <xf numFmtId="0" fontId="5" fillId="18" borderId="39" xfId="0" applyFont="1" applyFill="1" applyBorder="1" applyAlignment="1">
      <alignment horizontal="justify" vertical="center" wrapText="1"/>
    </xf>
    <xf numFmtId="0" fontId="5" fillId="18" borderId="35" xfId="0" applyFont="1" applyFill="1" applyBorder="1" applyAlignment="1">
      <alignment horizontal="justify" vertical="center" wrapText="1"/>
    </xf>
    <xf numFmtId="0" fontId="5" fillId="18" borderId="0" xfId="0" applyFont="1" applyFill="1" applyAlignment="1">
      <alignment horizontal="justify" vertical="center" wrapText="1"/>
    </xf>
    <xf numFmtId="0" fontId="5" fillId="18" borderId="40" xfId="0" applyFont="1" applyFill="1" applyBorder="1" applyAlignment="1">
      <alignment horizontal="justify" vertical="center" wrapText="1"/>
    </xf>
    <xf numFmtId="0" fontId="5" fillId="18" borderId="33" xfId="0" applyFont="1" applyFill="1" applyBorder="1" applyAlignment="1">
      <alignment horizontal="justify" vertical="center" wrapText="1"/>
    </xf>
    <xf numFmtId="0" fontId="5" fillId="18" borderId="37" xfId="0" applyFont="1" applyFill="1" applyBorder="1" applyAlignment="1">
      <alignment horizontal="justify" vertical="center" wrapText="1"/>
    </xf>
    <xf numFmtId="0" fontId="5" fillId="18" borderId="41" xfId="0" applyFont="1" applyFill="1" applyBorder="1" applyAlignment="1">
      <alignment horizontal="justify" vertical="center" wrapText="1"/>
    </xf>
    <xf numFmtId="0" fontId="5" fillId="18" borderId="18" xfId="0" applyFont="1" applyFill="1" applyBorder="1" applyAlignment="1">
      <alignment horizontal="justify" vertical="center" wrapText="1"/>
    </xf>
    <xf numFmtId="0" fontId="5" fillId="18" borderId="19" xfId="0" applyFont="1" applyFill="1" applyBorder="1" applyAlignment="1">
      <alignment horizontal="justify" vertical="center" wrapText="1"/>
    </xf>
    <xf numFmtId="0" fontId="5" fillId="18" borderId="20" xfId="0" applyFont="1" applyFill="1" applyBorder="1" applyAlignment="1">
      <alignment horizontal="justify" vertical="center" wrapText="1"/>
    </xf>
    <xf numFmtId="0" fontId="5" fillId="0" borderId="21" xfId="0" applyFont="1" applyBorder="1" applyAlignment="1">
      <alignment horizontal="left" vertical="center"/>
    </xf>
    <xf numFmtId="0" fontId="5" fillId="2" borderId="21" xfId="0" applyFont="1" applyFill="1" applyBorder="1" applyAlignment="1">
      <alignment horizontal="justify" vertical="center"/>
    </xf>
    <xf numFmtId="0" fontId="6" fillId="18" borderId="21" xfId="0" applyFont="1" applyFill="1" applyBorder="1" applyAlignment="1">
      <alignment horizontal="justify" vertical="center"/>
    </xf>
  </cellXfs>
  <cellStyles count="21">
    <cellStyle name="Hipervínculo" xfId="4" builtinId="8"/>
    <cellStyle name="Millares" xfId="17" builtinId="3"/>
    <cellStyle name="Millares [0]" xfId="18" builtinId="6"/>
    <cellStyle name="Millares [0] 2" xfId="8" xr:uid="{825C6B27-4C9F-FB48-906A-1A2A4D85B80D}"/>
    <cellStyle name="Millares [0] 3" xfId="13" xr:uid="{7EFB3FCD-99E4-7D47-9B87-64E54D6597A8}"/>
    <cellStyle name="Millares 2 2" xfId="12" xr:uid="{949735DC-6F78-EC4D-82E5-F70A207ACAA4}"/>
    <cellStyle name="Millares 2 2 2" xfId="6" xr:uid="{4C802492-5686-7940-9F1D-AFCD48B6C330}"/>
    <cellStyle name="Moneda" xfId="1" builtinId="4"/>
    <cellStyle name="Moneda [0]" xfId="19" builtinId="7"/>
    <cellStyle name="Moneda 2" xfId="14" xr:uid="{82DAF7F0-D649-7440-8F90-6C0676A512CE}"/>
    <cellStyle name="Moneda 2 2" xfId="10" xr:uid="{ACEBB942-6ACC-1E48-9D7F-864F2ABDA7A6}"/>
    <cellStyle name="Normal" xfId="0" builtinId="0"/>
    <cellStyle name="Normal 2 2" xfId="5" xr:uid="{E3ABF457-0078-8343-BF6D-D125C7BEA682}"/>
    <cellStyle name="Normal 2 2 3 3" xfId="11" xr:uid="{5C4BD5DC-90AC-304A-9557-99FDDD4A5A9E}"/>
    <cellStyle name="Normal 2 2 4 3" xfId="9" xr:uid="{9E0D4A38-32CE-134B-B93A-DA7C0FB833D6}"/>
    <cellStyle name="Normal 2 3 2" xfId="16" xr:uid="{1FE162F6-4651-3B41-B781-38D073378668}"/>
    <cellStyle name="Normal 3 2" xfId="3" xr:uid="{9C8AAF28-9621-6244-81A0-4DE352B56808}"/>
    <cellStyle name="Normal 5" xfId="2" xr:uid="{DD200E0F-C610-394E-815C-689224F395CD}"/>
    <cellStyle name="Normal 6" xfId="20" xr:uid="{64FFE38C-00CD-BA41-891E-761CFCAD5C2D}"/>
    <cellStyle name="Porcentaje" xfId="15" builtinId="5"/>
    <cellStyle name="Porcentaje 2 2" xfId="7" xr:uid="{DFD81553-AA30-8148-920B-5BC8D797F3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1143000</xdr:colOff>
      <xdr:row>0</xdr:row>
      <xdr:rowOff>27215</xdr:rowOff>
    </xdr:from>
    <xdr:ext cx="1283242" cy="529167"/>
    <xdr:pic>
      <xdr:nvPicPr>
        <xdr:cNvPr id="2" name="Imagen 1" descr="C:\Users\NELLY\Documents\UPRA\upra madr prosperidad color.jpg">
          <a:extLst>
            <a:ext uri="{FF2B5EF4-FFF2-40B4-BE49-F238E27FC236}">
              <a16:creationId xmlns:a16="http://schemas.microsoft.com/office/drawing/2014/main" id="{237C8922-5CD4-5F4A-9504-F2A11CDDAA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65611"/>
        <a:stretch>
          <a:fillRect/>
        </a:stretch>
      </xdr:blipFill>
      <xdr:spPr bwMode="auto">
        <a:xfrm>
          <a:off x="1143000" y="27215"/>
          <a:ext cx="1283242" cy="529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24</xdr:col>
      <xdr:colOff>467933</xdr:colOff>
      <xdr:row>0</xdr:row>
      <xdr:rowOff>0</xdr:rowOff>
    </xdr:from>
    <xdr:to>
      <xdr:col>38</xdr:col>
      <xdr:colOff>90711</xdr:colOff>
      <xdr:row>16</xdr:row>
      <xdr:rowOff>153436</xdr:rowOff>
    </xdr:to>
    <xdr:pic>
      <xdr:nvPicPr>
        <xdr:cNvPr id="2" name="Imagen 1">
          <a:extLst>
            <a:ext uri="{FF2B5EF4-FFF2-40B4-BE49-F238E27FC236}">
              <a16:creationId xmlns:a16="http://schemas.microsoft.com/office/drawing/2014/main" id="{B03A8793-684C-3241-B0EC-58B6CB1BA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59397900"/>
          <a:ext cx="11890978" cy="3188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24</xdr:col>
      <xdr:colOff>467933</xdr:colOff>
      <xdr:row>0</xdr:row>
      <xdr:rowOff>0</xdr:rowOff>
    </xdr:from>
    <xdr:ext cx="10925778" cy="2993476"/>
    <xdr:pic>
      <xdr:nvPicPr>
        <xdr:cNvPr id="3" name="Imagen 2">
          <a:extLst>
            <a:ext uri="{FF2B5EF4-FFF2-40B4-BE49-F238E27FC236}">
              <a16:creationId xmlns:a16="http://schemas.microsoft.com/office/drawing/2014/main" id="{BBD98BCE-522A-484C-9032-1C29DB096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59397900"/>
          <a:ext cx="10925778" cy="2993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24</xdr:col>
      <xdr:colOff>467933</xdr:colOff>
      <xdr:row>382</xdr:row>
      <xdr:rowOff>0</xdr:rowOff>
    </xdr:from>
    <xdr:to>
      <xdr:col>38</xdr:col>
      <xdr:colOff>90711</xdr:colOff>
      <xdr:row>399</xdr:row>
      <xdr:rowOff>166136</xdr:rowOff>
    </xdr:to>
    <xdr:pic>
      <xdr:nvPicPr>
        <xdr:cNvPr id="4" name="Imagen 3">
          <a:extLst>
            <a:ext uri="{FF2B5EF4-FFF2-40B4-BE49-F238E27FC236}">
              <a16:creationId xmlns:a16="http://schemas.microsoft.com/office/drawing/2014/main" id="{B2B83716-498E-CA4A-9D8E-1B235CFAA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62344300"/>
          <a:ext cx="11890978" cy="3188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24</xdr:col>
      <xdr:colOff>467933</xdr:colOff>
      <xdr:row>382</xdr:row>
      <xdr:rowOff>0</xdr:rowOff>
    </xdr:from>
    <xdr:ext cx="10925778" cy="2993476"/>
    <xdr:pic>
      <xdr:nvPicPr>
        <xdr:cNvPr id="5" name="Imagen 4">
          <a:extLst>
            <a:ext uri="{FF2B5EF4-FFF2-40B4-BE49-F238E27FC236}">
              <a16:creationId xmlns:a16="http://schemas.microsoft.com/office/drawing/2014/main" id="{A2DD5473-E3D0-6145-8AE0-9EFBE7D5A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62344300"/>
          <a:ext cx="10925778" cy="2993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24</xdr:col>
      <xdr:colOff>467933</xdr:colOff>
      <xdr:row>0</xdr:row>
      <xdr:rowOff>0</xdr:rowOff>
    </xdr:from>
    <xdr:to>
      <xdr:col>38</xdr:col>
      <xdr:colOff>90711</xdr:colOff>
      <xdr:row>16</xdr:row>
      <xdr:rowOff>153436</xdr:rowOff>
    </xdr:to>
    <xdr:pic>
      <xdr:nvPicPr>
        <xdr:cNvPr id="6" name="Imagen 5">
          <a:extLst>
            <a:ext uri="{FF2B5EF4-FFF2-40B4-BE49-F238E27FC236}">
              <a16:creationId xmlns:a16="http://schemas.microsoft.com/office/drawing/2014/main" id="{AA2CF30A-B3C4-4245-B5AD-99D9C1167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0"/>
          <a:ext cx="11890978" cy="3188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24</xdr:col>
      <xdr:colOff>467933</xdr:colOff>
      <xdr:row>0</xdr:row>
      <xdr:rowOff>0</xdr:rowOff>
    </xdr:from>
    <xdr:ext cx="10925778" cy="2993476"/>
    <xdr:pic>
      <xdr:nvPicPr>
        <xdr:cNvPr id="7" name="Imagen 6">
          <a:extLst>
            <a:ext uri="{FF2B5EF4-FFF2-40B4-BE49-F238E27FC236}">
              <a16:creationId xmlns:a16="http://schemas.microsoft.com/office/drawing/2014/main" id="{0574DF50-C24B-B747-AF52-D02360231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0"/>
          <a:ext cx="10925778" cy="2993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24</xdr:col>
      <xdr:colOff>467933</xdr:colOff>
      <xdr:row>316</xdr:row>
      <xdr:rowOff>0</xdr:rowOff>
    </xdr:from>
    <xdr:to>
      <xdr:col>38</xdr:col>
      <xdr:colOff>90711</xdr:colOff>
      <xdr:row>333</xdr:row>
      <xdr:rowOff>13736</xdr:rowOff>
    </xdr:to>
    <xdr:pic>
      <xdr:nvPicPr>
        <xdr:cNvPr id="8" name="Imagen 7">
          <a:extLst>
            <a:ext uri="{FF2B5EF4-FFF2-40B4-BE49-F238E27FC236}">
              <a16:creationId xmlns:a16="http://schemas.microsoft.com/office/drawing/2014/main" id="{D3BD0A88-F7D1-2E44-AE16-37A04B8CA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70446900"/>
          <a:ext cx="11890978" cy="354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24</xdr:col>
      <xdr:colOff>467933</xdr:colOff>
      <xdr:row>316</xdr:row>
      <xdr:rowOff>0</xdr:rowOff>
    </xdr:from>
    <xdr:ext cx="10925778" cy="2993476"/>
    <xdr:pic>
      <xdr:nvPicPr>
        <xdr:cNvPr id="9" name="Imagen 8">
          <a:extLst>
            <a:ext uri="{FF2B5EF4-FFF2-40B4-BE49-F238E27FC236}">
              <a16:creationId xmlns:a16="http://schemas.microsoft.com/office/drawing/2014/main" id="{EC49CCA1-054A-714F-A66D-96616EA1F4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70446900"/>
          <a:ext cx="10925778" cy="2993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colaboracion.dnp.gov.co/CDT/Contratacion/Resoluci%c3%b3n%203483%20de%202022.pdf?" TargetMode="External"/><Relationship Id="rId1" Type="http://schemas.openxmlformats.org/officeDocument/2006/relationships/hyperlink" Target="https://colaboracion.dnp.gov.co/CDT/Contratacion/Resoluci%c3%b3n%203483%20de%202022.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16D7A-5FF7-3348-AA7C-A110CB3C5CEE}">
  <dimension ref="A2:AL157"/>
  <sheetViews>
    <sheetView tabSelected="1" topLeftCell="E4" zoomScale="60" zoomScaleNormal="60" workbookViewId="0">
      <pane xSplit="7" ySplit="2" topLeftCell="L6" activePane="bottomRight" state="frozen"/>
      <selection pane="bottomRight" activeCell="E1" sqref="E1"/>
      <selection pane="bottomLeft" activeCell="E6" sqref="E6"/>
      <selection pane="topRight" activeCell="L4" sqref="L4"/>
    </sheetView>
  </sheetViews>
  <sheetFormatPr defaultColWidth="10" defaultRowHeight="14.25"/>
  <cols>
    <col min="1" max="1" width="21.625" style="2" customWidth="1"/>
    <col min="2" max="2" width="26.125" style="2" customWidth="1"/>
    <col min="3" max="3" width="27.625" style="2" customWidth="1"/>
    <col min="4" max="4" width="31.5" style="2" customWidth="1"/>
    <col min="5" max="5" width="82.625" style="3" customWidth="1"/>
    <col min="6" max="6" width="28.625" style="3" hidden="1" customWidth="1"/>
    <col min="7" max="7" width="22.625" style="3" hidden="1" customWidth="1"/>
    <col min="8" max="8" width="18" style="3" hidden="1" customWidth="1"/>
    <col min="9" max="9" width="33.875" style="3" hidden="1" customWidth="1"/>
    <col min="10" max="10" width="23.125" style="3" hidden="1" customWidth="1"/>
    <col min="11" max="11" width="24.125" style="4" hidden="1" customWidth="1"/>
    <col min="12" max="12" width="19.875" style="3" customWidth="1"/>
    <col min="13" max="13" width="22.125" style="3" customWidth="1"/>
    <col min="14" max="14" width="25.125" style="3" customWidth="1"/>
    <col min="15" max="15" width="17.625" style="3" hidden="1" customWidth="1"/>
    <col min="16" max="16" width="26.375" style="3" hidden="1" customWidth="1"/>
    <col min="17" max="17" width="24.125" style="3" hidden="1" customWidth="1"/>
    <col min="18" max="36" width="3.625" style="3" customWidth="1"/>
    <col min="37" max="37" width="3.375" style="3" customWidth="1"/>
    <col min="38" max="16384" width="10" style="3"/>
  </cols>
  <sheetData>
    <row r="2" spans="1:38" ht="38.25" customHeight="1">
      <c r="A2" s="1" t="s">
        <v>0</v>
      </c>
    </row>
    <row r="3" spans="1:38" ht="15.75" customHeight="1">
      <c r="A3" s="1"/>
      <c r="G3" s="5"/>
      <c r="H3" s="5"/>
      <c r="I3" s="5"/>
      <c r="J3" s="5"/>
      <c r="K3" s="6"/>
    </row>
    <row r="4" spans="1:38" ht="15" customHeight="1">
      <c r="A4" s="687" t="s">
        <v>1</v>
      </c>
      <c r="B4" s="687" t="s">
        <v>2</v>
      </c>
      <c r="C4" s="687" t="s">
        <v>3</v>
      </c>
      <c r="D4" s="687" t="s">
        <v>4</v>
      </c>
      <c r="E4" s="678" t="s">
        <v>5</v>
      </c>
      <c r="F4" s="685" t="s">
        <v>6</v>
      </c>
      <c r="G4" s="685" t="s">
        <v>7</v>
      </c>
      <c r="H4" s="685" t="s">
        <v>8</v>
      </c>
      <c r="I4" s="685" t="s">
        <v>9</v>
      </c>
      <c r="J4" s="685" t="s">
        <v>10</v>
      </c>
      <c r="K4" s="685" t="s">
        <v>11</v>
      </c>
      <c r="L4" s="685" t="s">
        <v>12</v>
      </c>
      <c r="M4" s="685" t="s">
        <v>13</v>
      </c>
      <c r="N4" s="685" t="s">
        <v>14</v>
      </c>
      <c r="O4" s="685" t="s">
        <v>15</v>
      </c>
      <c r="P4" s="685" t="s">
        <v>16</v>
      </c>
      <c r="Q4" s="685" t="s">
        <v>17</v>
      </c>
      <c r="R4" s="675" t="s">
        <v>18</v>
      </c>
      <c r="S4" s="676"/>
      <c r="T4" s="676"/>
      <c r="U4" s="676"/>
      <c r="V4" s="676"/>
      <c r="W4" s="676"/>
      <c r="X4" s="676"/>
      <c r="Y4" s="676"/>
      <c r="Z4" s="676"/>
      <c r="AA4" s="676"/>
      <c r="AB4" s="676"/>
      <c r="AC4" s="676"/>
      <c r="AD4" s="676"/>
      <c r="AE4" s="676"/>
      <c r="AF4" s="676"/>
      <c r="AG4" s="676"/>
      <c r="AH4" s="676"/>
      <c r="AI4" s="676"/>
      <c r="AJ4" s="676"/>
      <c r="AK4" s="677"/>
      <c r="AL4" s="7"/>
    </row>
    <row r="5" spans="1:38" ht="76.5" customHeight="1">
      <c r="A5" s="688"/>
      <c r="B5" s="688"/>
      <c r="C5" s="688"/>
      <c r="D5" s="688"/>
      <c r="E5" s="679"/>
      <c r="F5" s="686"/>
      <c r="G5" s="686"/>
      <c r="H5" s="686"/>
      <c r="I5" s="686"/>
      <c r="J5" s="686"/>
      <c r="K5" s="686"/>
      <c r="L5" s="686"/>
      <c r="M5" s="686"/>
      <c r="N5" s="686"/>
      <c r="O5" s="686"/>
      <c r="P5" s="686"/>
      <c r="Q5" s="686"/>
      <c r="R5" s="662">
        <v>1</v>
      </c>
      <c r="S5" s="662">
        <v>2</v>
      </c>
      <c r="T5" s="662">
        <v>3</v>
      </c>
      <c r="U5" s="662">
        <v>4</v>
      </c>
      <c r="V5" s="662">
        <v>5</v>
      </c>
      <c r="W5" s="662">
        <v>6</v>
      </c>
      <c r="X5" s="662">
        <v>7</v>
      </c>
      <c r="Y5" s="662">
        <v>8</v>
      </c>
      <c r="Z5" s="662">
        <v>9</v>
      </c>
      <c r="AA5" s="662">
        <v>10</v>
      </c>
      <c r="AB5" s="662">
        <v>11</v>
      </c>
      <c r="AC5" s="662">
        <v>12</v>
      </c>
      <c r="AD5" s="662">
        <v>13</v>
      </c>
      <c r="AE5" s="662">
        <v>14</v>
      </c>
      <c r="AF5" s="662">
        <v>15</v>
      </c>
      <c r="AG5" s="662">
        <v>16</v>
      </c>
      <c r="AH5" s="662">
        <v>17</v>
      </c>
      <c r="AI5" s="662">
        <v>18</v>
      </c>
      <c r="AJ5" s="662">
        <v>19</v>
      </c>
      <c r="AK5" s="662">
        <v>20</v>
      </c>
    </row>
    <row r="6" spans="1:38" ht="81" customHeight="1">
      <c r="A6" s="684" t="s">
        <v>19</v>
      </c>
      <c r="B6" s="684" t="s">
        <v>20</v>
      </c>
      <c r="C6" s="674" t="s">
        <v>21</v>
      </c>
      <c r="D6" s="674" t="s">
        <v>22</v>
      </c>
      <c r="E6" s="346" t="s">
        <v>23</v>
      </c>
      <c r="F6" s="13" t="s">
        <v>24</v>
      </c>
      <c r="G6" s="13" t="s">
        <v>25</v>
      </c>
      <c r="H6" s="308"/>
      <c r="I6" s="308" t="s">
        <v>26</v>
      </c>
      <c r="J6" s="308">
        <v>6</v>
      </c>
      <c r="K6" s="680" t="s">
        <v>27</v>
      </c>
      <c r="L6" s="680" t="s">
        <v>28</v>
      </c>
      <c r="M6" s="680" t="s">
        <v>29</v>
      </c>
      <c r="N6" s="680" t="s">
        <v>30</v>
      </c>
      <c r="O6" s="11" t="s">
        <v>31</v>
      </c>
      <c r="P6" s="13" t="s">
        <v>32</v>
      </c>
      <c r="Q6" s="13" t="s">
        <v>33</v>
      </c>
      <c r="R6" s="8"/>
      <c r="S6" s="9"/>
      <c r="T6" s="8"/>
      <c r="U6" s="8"/>
      <c r="V6" s="8"/>
      <c r="W6" s="8"/>
      <c r="X6" s="9"/>
      <c r="Y6" s="8"/>
      <c r="Z6" s="8"/>
      <c r="AA6" s="8"/>
      <c r="AB6" s="8"/>
      <c r="AC6" s="9"/>
      <c r="AD6" s="8"/>
      <c r="AE6" s="8"/>
      <c r="AF6" s="8"/>
      <c r="AG6" s="8"/>
      <c r="AH6" s="9"/>
      <c r="AI6" s="8"/>
      <c r="AJ6" s="8"/>
      <c r="AK6" s="8"/>
    </row>
    <row r="7" spans="1:38" ht="117" customHeight="1">
      <c r="A7" s="683"/>
      <c r="B7" s="683"/>
      <c r="C7" s="674"/>
      <c r="D7" s="674"/>
      <c r="E7" s="346" t="s">
        <v>34</v>
      </c>
      <c r="F7" s="13" t="s">
        <v>24</v>
      </c>
      <c r="G7" s="13" t="s">
        <v>35</v>
      </c>
      <c r="H7" s="308"/>
      <c r="I7" s="308" t="s">
        <v>36</v>
      </c>
      <c r="J7" s="308">
        <v>12</v>
      </c>
      <c r="K7" s="681"/>
      <c r="L7" s="681"/>
      <c r="M7" s="681"/>
      <c r="N7" s="681"/>
      <c r="O7" s="13" t="s">
        <v>28</v>
      </c>
      <c r="P7" s="13" t="s">
        <v>29</v>
      </c>
      <c r="Q7" s="11" t="s">
        <v>37</v>
      </c>
      <c r="R7" s="9"/>
      <c r="S7" s="9"/>
      <c r="T7" s="9"/>
      <c r="U7" s="9"/>
      <c r="V7" s="9"/>
      <c r="W7" s="9"/>
      <c r="X7" s="9"/>
      <c r="Y7" s="9"/>
      <c r="Z7" s="9"/>
      <c r="AA7" s="9"/>
      <c r="AB7" s="9"/>
      <c r="AC7" s="9"/>
      <c r="AD7" s="9"/>
      <c r="AE7" s="9"/>
      <c r="AF7" s="9"/>
      <c r="AG7" s="9"/>
      <c r="AH7" s="9"/>
      <c r="AI7" s="9"/>
      <c r="AJ7" s="9"/>
      <c r="AK7" s="9"/>
    </row>
    <row r="8" spans="1:38" ht="122.25" customHeight="1">
      <c r="A8" s="683"/>
      <c r="B8" s="683"/>
      <c r="C8" s="674"/>
      <c r="D8" s="674"/>
      <c r="E8" s="346" t="s">
        <v>38</v>
      </c>
      <c r="F8" s="13" t="s">
        <v>24</v>
      </c>
      <c r="G8" s="13" t="s">
        <v>35</v>
      </c>
      <c r="H8" s="308"/>
      <c r="I8" s="308" t="s">
        <v>36</v>
      </c>
      <c r="J8" s="308">
        <v>12</v>
      </c>
      <c r="K8" s="681"/>
      <c r="L8" s="681"/>
      <c r="M8" s="681"/>
      <c r="N8" s="681"/>
      <c r="O8" s="13" t="s">
        <v>28</v>
      </c>
      <c r="P8" s="13" t="s">
        <v>29</v>
      </c>
      <c r="Q8" s="11" t="s">
        <v>37</v>
      </c>
      <c r="R8" s="9"/>
      <c r="S8" s="9"/>
      <c r="T8" s="9"/>
      <c r="U8" s="9"/>
      <c r="V8" s="9"/>
      <c r="W8" s="9"/>
      <c r="X8" s="9"/>
      <c r="Y8" s="9"/>
      <c r="Z8" s="9"/>
      <c r="AA8" s="9"/>
      <c r="AB8" s="9"/>
      <c r="AC8" s="9"/>
      <c r="AD8" s="9"/>
      <c r="AE8" s="9"/>
      <c r="AF8" s="9"/>
      <c r="AG8" s="9"/>
      <c r="AH8" s="9"/>
      <c r="AI8" s="9"/>
      <c r="AJ8" s="9"/>
      <c r="AK8" s="9"/>
    </row>
    <row r="9" spans="1:38" ht="122.25" customHeight="1">
      <c r="A9" s="683"/>
      <c r="B9" s="683"/>
      <c r="C9" s="674"/>
      <c r="D9" s="674"/>
      <c r="E9" s="347" t="s">
        <v>39</v>
      </c>
      <c r="F9" s="13" t="s">
        <v>24</v>
      </c>
      <c r="G9" s="13" t="s">
        <v>35</v>
      </c>
      <c r="H9" s="308"/>
      <c r="I9" s="308" t="s">
        <v>36</v>
      </c>
      <c r="J9" s="308">
        <v>12</v>
      </c>
      <c r="K9" s="681"/>
      <c r="L9" s="681"/>
      <c r="M9" s="681"/>
      <c r="N9" s="681"/>
      <c r="O9" s="11" t="s">
        <v>28</v>
      </c>
      <c r="P9" s="13" t="s">
        <v>29</v>
      </c>
      <c r="Q9" s="11" t="s">
        <v>37</v>
      </c>
      <c r="R9" s="9"/>
      <c r="S9" s="9"/>
      <c r="T9" s="9"/>
      <c r="U9" s="9"/>
      <c r="V9" s="9"/>
      <c r="W9" s="9"/>
      <c r="X9" s="9"/>
      <c r="Y9" s="9"/>
      <c r="Z9" s="9"/>
      <c r="AA9" s="9"/>
      <c r="AB9" s="9"/>
      <c r="AC9" s="9"/>
      <c r="AD9" s="9"/>
      <c r="AE9" s="9"/>
      <c r="AF9" s="9"/>
      <c r="AG9" s="9"/>
      <c r="AH9" s="9"/>
      <c r="AI9" s="9"/>
      <c r="AJ9" s="9"/>
      <c r="AK9" s="9"/>
    </row>
    <row r="10" spans="1:38" ht="119.25" customHeight="1">
      <c r="A10" s="683"/>
      <c r="B10" s="683"/>
      <c r="C10" s="674"/>
      <c r="D10" s="674"/>
      <c r="E10" s="347" t="s">
        <v>40</v>
      </c>
      <c r="F10" s="11" t="s">
        <v>24</v>
      </c>
      <c r="G10" s="13" t="s">
        <v>25</v>
      </c>
      <c r="H10" s="308"/>
      <c r="I10" s="308" t="s">
        <v>41</v>
      </c>
      <c r="J10" s="308">
        <v>12</v>
      </c>
      <c r="K10" s="681"/>
      <c r="L10" s="681"/>
      <c r="M10" s="681"/>
      <c r="N10" s="681"/>
      <c r="O10" s="11" t="s">
        <v>28</v>
      </c>
      <c r="P10" s="13" t="s">
        <v>42</v>
      </c>
      <c r="Q10" s="11" t="s">
        <v>43</v>
      </c>
      <c r="R10" s="9"/>
      <c r="S10" s="9"/>
      <c r="T10" s="9"/>
      <c r="U10" s="8"/>
      <c r="V10" s="8"/>
      <c r="W10" s="9"/>
      <c r="X10" s="8"/>
      <c r="Y10" s="8"/>
      <c r="Z10" s="9"/>
      <c r="AA10" s="8"/>
      <c r="AB10" s="8"/>
      <c r="AC10" s="9"/>
      <c r="AD10" s="8"/>
      <c r="AE10" s="8"/>
      <c r="AF10" s="9"/>
      <c r="AG10" s="8"/>
      <c r="AH10" s="8"/>
      <c r="AI10" s="9"/>
      <c r="AJ10" s="8"/>
      <c r="AK10" s="8"/>
    </row>
    <row r="11" spans="1:38" ht="114" customHeight="1">
      <c r="A11" s="683"/>
      <c r="B11" s="683"/>
      <c r="C11" s="674"/>
      <c r="D11" s="674"/>
      <c r="E11" s="347" t="s">
        <v>44</v>
      </c>
      <c r="F11" s="11" t="s">
        <v>24</v>
      </c>
      <c r="G11" s="13" t="s">
        <v>25</v>
      </c>
      <c r="H11" s="308"/>
      <c r="I11" s="308" t="s">
        <v>41</v>
      </c>
      <c r="J11" s="308">
        <v>12</v>
      </c>
      <c r="K11" s="681"/>
      <c r="L11" s="681"/>
      <c r="M11" s="681"/>
      <c r="N11" s="681"/>
      <c r="O11" s="11" t="s">
        <v>28</v>
      </c>
      <c r="P11" s="13" t="s">
        <v>42</v>
      </c>
      <c r="Q11" s="11" t="s">
        <v>43</v>
      </c>
      <c r="R11" s="9"/>
      <c r="S11" s="9"/>
      <c r="T11" s="9"/>
      <c r="U11" s="8"/>
      <c r="V11" s="8"/>
      <c r="W11" s="9"/>
      <c r="X11" s="8"/>
      <c r="Y11" s="8"/>
      <c r="Z11" s="9"/>
      <c r="AA11" s="8"/>
      <c r="AB11" s="8"/>
      <c r="AC11" s="9"/>
      <c r="AD11" s="8"/>
      <c r="AE11" s="8"/>
      <c r="AF11" s="9"/>
      <c r="AG11" s="8"/>
      <c r="AH11" s="8"/>
      <c r="AI11" s="9"/>
      <c r="AJ11" s="8"/>
      <c r="AK11" s="8"/>
    </row>
    <row r="12" spans="1:38" ht="76.5" customHeight="1">
      <c r="A12" s="683"/>
      <c r="B12" s="683"/>
      <c r="C12" s="674"/>
      <c r="D12" s="674"/>
      <c r="E12" s="347" t="s">
        <v>45</v>
      </c>
      <c r="F12" s="11" t="s">
        <v>24</v>
      </c>
      <c r="G12" s="13" t="s">
        <v>25</v>
      </c>
      <c r="H12" s="308"/>
      <c r="I12" s="308" t="s">
        <v>41</v>
      </c>
      <c r="J12" s="308">
        <v>12</v>
      </c>
      <c r="K12" s="681"/>
      <c r="L12" s="681"/>
      <c r="M12" s="681"/>
      <c r="N12" s="681"/>
      <c r="O12" s="11" t="s">
        <v>46</v>
      </c>
      <c r="P12" s="13" t="s">
        <v>47</v>
      </c>
      <c r="Q12" s="11" t="s">
        <v>48</v>
      </c>
      <c r="R12" s="8"/>
      <c r="S12" s="9"/>
      <c r="T12" s="9"/>
      <c r="U12" s="9"/>
      <c r="V12" s="8"/>
      <c r="W12" s="8"/>
      <c r="X12" s="9"/>
      <c r="Y12" s="8"/>
      <c r="Z12" s="8"/>
      <c r="AA12" s="9"/>
      <c r="AB12" s="8"/>
      <c r="AC12" s="8"/>
      <c r="AD12" s="9"/>
      <c r="AE12" s="8"/>
      <c r="AF12" s="8"/>
      <c r="AG12" s="9"/>
      <c r="AH12" s="12"/>
      <c r="AI12" s="8"/>
      <c r="AJ12" s="9"/>
      <c r="AK12" s="8"/>
    </row>
    <row r="13" spans="1:38" ht="63" customHeight="1">
      <c r="A13" s="684" t="s">
        <v>19</v>
      </c>
      <c r="B13" s="682" t="s">
        <v>49</v>
      </c>
      <c r="C13" s="668" t="s">
        <v>21</v>
      </c>
      <c r="D13" s="668" t="s">
        <v>50</v>
      </c>
      <c r="E13" s="347" t="s">
        <v>51</v>
      </c>
      <c r="F13" s="13" t="s">
        <v>24</v>
      </c>
      <c r="G13" s="13" t="s">
        <v>35</v>
      </c>
      <c r="H13" s="308"/>
      <c r="I13" s="308" t="s">
        <v>36</v>
      </c>
      <c r="J13" s="308">
        <v>12</v>
      </c>
      <c r="K13" s="680" t="s">
        <v>27</v>
      </c>
      <c r="L13" s="680" t="s">
        <v>28</v>
      </c>
      <c r="M13" s="680" t="s">
        <v>29</v>
      </c>
      <c r="N13" s="680" t="s">
        <v>52</v>
      </c>
      <c r="O13" s="13" t="s">
        <v>28</v>
      </c>
      <c r="P13" s="13" t="s">
        <v>29</v>
      </c>
      <c r="Q13" s="11" t="s">
        <v>37</v>
      </c>
      <c r="R13" s="9"/>
      <c r="S13" s="9"/>
      <c r="T13" s="9"/>
      <c r="U13" s="9"/>
      <c r="V13" s="9"/>
      <c r="W13" s="9"/>
      <c r="X13" s="9"/>
      <c r="Y13" s="9"/>
      <c r="Z13" s="9"/>
      <c r="AA13" s="9"/>
      <c r="AB13" s="9"/>
      <c r="AC13" s="9"/>
      <c r="AD13" s="9"/>
      <c r="AE13" s="9"/>
      <c r="AF13" s="9"/>
      <c r="AG13" s="9"/>
      <c r="AH13" s="9"/>
      <c r="AI13" s="9"/>
      <c r="AJ13" s="9"/>
      <c r="AK13" s="9"/>
    </row>
    <row r="14" spans="1:38" ht="114" customHeight="1">
      <c r="A14" s="683"/>
      <c r="B14" s="683"/>
      <c r="C14" s="668"/>
      <c r="D14" s="668"/>
      <c r="E14" s="347" t="s">
        <v>53</v>
      </c>
      <c r="F14" s="13" t="s">
        <v>24</v>
      </c>
      <c r="G14" s="13" t="s">
        <v>25</v>
      </c>
      <c r="H14" s="308"/>
      <c r="I14" s="308" t="s">
        <v>54</v>
      </c>
      <c r="J14" s="308">
        <v>12</v>
      </c>
      <c r="K14" s="681"/>
      <c r="L14" s="681"/>
      <c r="M14" s="681"/>
      <c r="N14" s="681"/>
      <c r="O14" s="13" t="s">
        <v>28</v>
      </c>
      <c r="P14" s="13" t="s">
        <v>42</v>
      </c>
      <c r="Q14" s="13" t="s">
        <v>55</v>
      </c>
      <c r="R14" s="9"/>
      <c r="S14" s="9"/>
      <c r="T14" s="9"/>
      <c r="U14" s="8"/>
      <c r="V14" s="8"/>
      <c r="W14" s="8"/>
      <c r="X14" s="8"/>
      <c r="Y14" s="9"/>
      <c r="Z14" s="8"/>
      <c r="AA14" s="8"/>
      <c r="AB14" s="8"/>
      <c r="AC14" s="8"/>
      <c r="AD14" s="9"/>
      <c r="AE14" s="8"/>
      <c r="AF14" s="8"/>
      <c r="AG14" s="8"/>
      <c r="AH14" s="8"/>
      <c r="AI14" s="9"/>
      <c r="AJ14" s="8"/>
      <c r="AK14" s="8"/>
    </row>
    <row r="15" spans="1:38" ht="74.25" customHeight="1">
      <c r="A15" s="683"/>
      <c r="B15" s="683"/>
      <c r="C15" s="668"/>
      <c r="D15" s="668"/>
      <c r="E15" s="347" t="s">
        <v>56</v>
      </c>
      <c r="F15" s="11" t="s">
        <v>24</v>
      </c>
      <c r="G15" s="13" t="s">
        <v>25</v>
      </c>
      <c r="H15" s="14"/>
      <c r="I15" s="308" t="s">
        <v>41</v>
      </c>
      <c r="J15" s="308">
        <v>12</v>
      </c>
      <c r="K15" s="681"/>
      <c r="L15" s="681"/>
      <c r="M15" s="681"/>
      <c r="N15" s="681"/>
      <c r="O15" s="11" t="s">
        <v>46</v>
      </c>
      <c r="P15" s="13" t="s">
        <v>47</v>
      </c>
      <c r="Q15" s="328" t="s">
        <v>48</v>
      </c>
      <c r="R15" s="8"/>
      <c r="S15" s="9"/>
      <c r="T15" s="9"/>
      <c r="U15" s="9"/>
      <c r="V15" s="8"/>
      <c r="W15" s="8"/>
      <c r="X15" s="9"/>
      <c r="Y15" s="8"/>
      <c r="Z15" s="8"/>
      <c r="AA15" s="9"/>
      <c r="AB15" s="8"/>
      <c r="AC15" s="8"/>
      <c r="AD15" s="9"/>
      <c r="AE15" s="8"/>
      <c r="AF15" s="8"/>
      <c r="AG15" s="9"/>
      <c r="AH15" s="8"/>
      <c r="AI15" s="8"/>
      <c r="AJ15" s="9"/>
      <c r="AK15" s="8"/>
    </row>
    <row r="16" spans="1:38" ht="88.5" customHeight="1">
      <c r="A16" s="683"/>
      <c r="B16" s="683"/>
      <c r="C16" s="668"/>
      <c r="D16" s="668"/>
      <c r="E16" s="347" t="s">
        <v>57</v>
      </c>
      <c r="F16" s="11" t="s">
        <v>24</v>
      </c>
      <c r="G16" s="13" t="s">
        <v>25</v>
      </c>
      <c r="H16" s="14"/>
      <c r="I16" s="8" t="s">
        <v>58</v>
      </c>
      <c r="J16" s="10">
        <v>12</v>
      </c>
      <c r="K16" s="681"/>
      <c r="L16" s="681"/>
      <c r="M16" s="681"/>
      <c r="N16" s="681"/>
      <c r="O16" s="11" t="s">
        <v>46</v>
      </c>
      <c r="P16" s="13" t="s">
        <v>47</v>
      </c>
      <c r="Q16" s="328" t="s">
        <v>59</v>
      </c>
      <c r="R16" s="8"/>
      <c r="S16" s="9"/>
      <c r="T16" s="9"/>
      <c r="U16" s="9"/>
      <c r="V16" s="8"/>
      <c r="W16" s="8"/>
      <c r="X16" s="8"/>
      <c r="Y16" s="8"/>
      <c r="Z16" s="9"/>
      <c r="AA16" s="8"/>
      <c r="AB16" s="8"/>
      <c r="AC16" s="8"/>
      <c r="AD16" s="8"/>
      <c r="AE16" s="9"/>
      <c r="AF16" s="8"/>
      <c r="AG16" s="15"/>
      <c r="AH16" s="8"/>
      <c r="AI16" s="8"/>
      <c r="AJ16" s="9"/>
      <c r="AK16" s="8"/>
    </row>
    <row r="17" spans="1:37" ht="69.75" customHeight="1">
      <c r="A17" s="682" t="s">
        <v>19</v>
      </c>
      <c r="B17" s="682" t="s">
        <v>49</v>
      </c>
      <c r="C17" s="668" t="s">
        <v>21</v>
      </c>
      <c r="D17" s="668" t="s">
        <v>60</v>
      </c>
      <c r="E17" s="347" t="s">
        <v>61</v>
      </c>
      <c r="F17" s="13" t="s">
        <v>24</v>
      </c>
      <c r="G17" s="13" t="s">
        <v>25</v>
      </c>
      <c r="H17" s="14"/>
      <c r="I17" s="14" t="s">
        <v>62</v>
      </c>
      <c r="J17" s="308">
        <v>6</v>
      </c>
      <c r="K17" s="681" t="s">
        <v>63</v>
      </c>
      <c r="L17" s="681" t="s">
        <v>46</v>
      </c>
      <c r="M17" s="681" t="s">
        <v>29</v>
      </c>
      <c r="N17" s="681" t="s">
        <v>52</v>
      </c>
      <c r="O17" s="11" t="s">
        <v>31</v>
      </c>
      <c r="P17" s="13" t="s">
        <v>32</v>
      </c>
      <c r="Q17" s="13" t="s">
        <v>33</v>
      </c>
      <c r="R17" s="8"/>
      <c r="S17" s="9"/>
      <c r="T17" s="8"/>
      <c r="U17" s="8"/>
      <c r="V17" s="8"/>
      <c r="W17" s="8"/>
      <c r="X17" s="9"/>
      <c r="Y17" s="8"/>
      <c r="Z17" s="8"/>
      <c r="AA17" s="8"/>
      <c r="AB17" s="8"/>
      <c r="AC17" s="9"/>
      <c r="AD17" s="8"/>
      <c r="AE17" s="8"/>
      <c r="AF17" s="8"/>
      <c r="AG17" s="8"/>
      <c r="AH17" s="9"/>
      <c r="AI17" s="8"/>
      <c r="AJ17" s="8"/>
      <c r="AK17" s="8"/>
    </row>
    <row r="18" spans="1:37" ht="90.75" customHeight="1">
      <c r="A18" s="683"/>
      <c r="B18" s="683"/>
      <c r="C18" s="668"/>
      <c r="D18" s="668"/>
      <c r="E18" s="348" t="s">
        <v>64</v>
      </c>
      <c r="F18" s="13" t="s">
        <v>24</v>
      </c>
      <c r="G18" s="13" t="s">
        <v>35</v>
      </c>
      <c r="H18" s="14"/>
      <c r="I18" s="308" t="s">
        <v>65</v>
      </c>
      <c r="J18" s="308">
        <v>6</v>
      </c>
      <c r="K18" s="681"/>
      <c r="L18" s="681"/>
      <c r="M18" s="681"/>
      <c r="N18" s="681"/>
      <c r="O18" s="11" t="s">
        <v>31</v>
      </c>
      <c r="P18" s="13" t="s">
        <v>66</v>
      </c>
      <c r="Q18" s="13" t="s">
        <v>67</v>
      </c>
      <c r="R18" s="8"/>
      <c r="S18" s="9"/>
      <c r="T18" s="9"/>
      <c r="U18" s="9"/>
      <c r="V18" s="9"/>
      <c r="W18" s="9"/>
      <c r="X18" s="9"/>
      <c r="Y18" s="9"/>
      <c r="Z18" s="9"/>
      <c r="AA18" s="9"/>
      <c r="AB18" s="9"/>
      <c r="AC18" s="9"/>
      <c r="AD18" s="9"/>
      <c r="AE18" s="9"/>
      <c r="AF18" s="9"/>
      <c r="AG18" s="9"/>
      <c r="AH18" s="9"/>
      <c r="AI18" s="9"/>
      <c r="AJ18" s="9"/>
      <c r="AK18" s="9"/>
    </row>
    <row r="19" spans="1:37" ht="101.25" customHeight="1">
      <c r="A19" s="683"/>
      <c r="B19" s="683"/>
      <c r="C19" s="668"/>
      <c r="D19" s="668"/>
      <c r="E19" s="347" t="s">
        <v>68</v>
      </c>
      <c r="F19" s="11" t="s">
        <v>24</v>
      </c>
      <c r="G19" s="13" t="s">
        <v>35</v>
      </c>
      <c r="H19" s="308"/>
      <c r="I19" s="308" t="s">
        <v>65</v>
      </c>
      <c r="J19" s="308">
        <v>6</v>
      </c>
      <c r="K19" s="681"/>
      <c r="L19" s="681"/>
      <c r="M19" s="681"/>
      <c r="N19" s="681"/>
      <c r="O19" s="11" t="s">
        <v>31</v>
      </c>
      <c r="P19" s="13" t="s">
        <v>66</v>
      </c>
      <c r="Q19" s="13" t="s">
        <v>67</v>
      </c>
      <c r="R19" s="8"/>
      <c r="S19" s="9"/>
      <c r="T19" s="9"/>
      <c r="U19" s="9"/>
      <c r="V19" s="9"/>
      <c r="W19" s="9"/>
      <c r="X19" s="9"/>
      <c r="Y19" s="9"/>
      <c r="Z19" s="9"/>
      <c r="AA19" s="9"/>
      <c r="AB19" s="9"/>
      <c r="AC19" s="9"/>
      <c r="AD19" s="9"/>
      <c r="AE19" s="9"/>
      <c r="AF19" s="9"/>
      <c r="AG19" s="9"/>
      <c r="AH19" s="9"/>
      <c r="AI19" s="9"/>
      <c r="AJ19" s="9"/>
      <c r="AK19" s="9"/>
    </row>
    <row r="20" spans="1:37" ht="87" customHeight="1">
      <c r="A20" s="683"/>
      <c r="B20" s="683"/>
      <c r="C20" s="668"/>
      <c r="D20" s="668"/>
      <c r="E20" s="347" t="s">
        <v>69</v>
      </c>
      <c r="F20" s="13" t="s">
        <v>24</v>
      </c>
      <c r="G20" s="13" t="s">
        <v>35</v>
      </c>
      <c r="H20" s="308"/>
      <c r="I20" s="308" t="s">
        <v>36</v>
      </c>
      <c r="J20" s="308">
        <v>12</v>
      </c>
      <c r="K20" s="681"/>
      <c r="L20" s="681"/>
      <c r="M20" s="681"/>
      <c r="N20" s="681"/>
      <c r="O20" s="11" t="s">
        <v>46</v>
      </c>
      <c r="P20" s="13" t="s">
        <v>70</v>
      </c>
      <c r="Q20" s="13" t="s">
        <v>67</v>
      </c>
      <c r="R20" s="8"/>
      <c r="S20" s="9"/>
      <c r="T20" s="9"/>
      <c r="U20" s="9"/>
      <c r="V20" s="9"/>
      <c r="W20" s="9"/>
      <c r="X20" s="9"/>
      <c r="Y20" s="9"/>
      <c r="Z20" s="9"/>
      <c r="AA20" s="9"/>
      <c r="AB20" s="9"/>
      <c r="AC20" s="9"/>
      <c r="AD20" s="9"/>
      <c r="AE20" s="9"/>
      <c r="AF20" s="9"/>
      <c r="AG20" s="9"/>
      <c r="AH20" s="9"/>
      <c r="AI20" s="9"/>
      <c r="AJ20" s="9"/>
      <c r="AK20" s="9"/>
    </row>
    <row r="21" spans="1:37" ht="85.5" customHeight="1">
      <c r="A21" s="683"/>
      <c r="B21" s="683"/>
      <c r="C21" s="668"/>
      <c r="D21" s="668"/>
      <c r="E21" s="347" t="s">
        <v>71</v>
      </c>
      <c r="F21" s="11" t="s">
        <v>24</v>
      </c>
      <c r="G21" s="13" t="s">
        <v>35</v>
      </c>
      <c r="H21" s="308"/>
      <c r="I21" s="308" t="s">
        <v>36</v>
      </c>
      <c r="J21" s="308">
        <v>12</v>
      </c>
      <c r="K21" s="681"/>
      <c r="L21" s="681"/>
      <c r="M21" s="681"/>
      <c r="N21" s="681"/>
      <c r="O21" s="11" t="s">
        <v>46</v>
      </c>
      <c r="P21" s="13" t="s">
        <v>29</v>
      </c>
      <c r="Q21" s="13" t="s">
        <v>67</v>
      </c>
      <c r="R21" s="8"/>
      <c r="S21" s="9"/>
      <c r="T21" s="9"/>
      <c r="U21" s="9"/>
      <c r="V21" s="9"/>
      <c r="W21" s="9"/>
      <c r="X21" s="9"/>
      <c r="Y21" s="9"/>
      <c r="Z21" s="9"/>
      <c r="AA21" s="9"/>
      <c r="AB21" s="9"/>
      <c r="AC21" s="9"/>
      <c r="AD21" s="9"/>
      <c r="AE21" s="9"/>
      <c r="AF21" s="9"/>
      <c r="AG21" s="9"/>
      <c r="AH21" s="9"/>
      <c r="AI21" s="9"/>
      <c r="AJ21" s="9"/>
      <c r="AK21" s="9"/>
    </row>
    <row r="22" spans="1:37" ht="86.25" customHeight="1">
      <c r="A22" s="683"/>
      <c r="B22" s="683"/>
      <c r="C22" s="668"/>
      <c r="D22" s="668"/>
      <c r="E22" s="347" t="s">
        <v>72</v>
      </c>
      <c r="F22" s="13" t="s">
        <v>24</v>
      </c>
      <c r="G22" s="13" t="s">
        <v>25</v>
      </c>
      <c r="H22" s="14"/>
      <c r="I22" s="14" t="s">
        <v>73</v>
      </c>
      <c r="J22" s="308">
        <v>12</v>
      </c>
      <c r="K22" s="681"/>
      <c r="L22" s="681"/>
      <c r="M22" s="681"/>
      <c r="N22" s="681"/>
      <c r="O22" s="11" t="s">
        <v>46</v>
      </c>
      <c r="P22" s="11" t="s">
        <v>74</v>
      </c>
      <c r="Q22" s="13" t="s">
        <v>33</v>
      </c>
      <c r="R22" s="8"/>
      <c r="S22" s="9"/>
      <c r="T22" s="8"/>
      <c r="U22" s="8"/>
      <c r="V22" s="8"/>
      <c r="W22" s="8"/>
      <c r="X22" s="9"/>
      <c r="Y22" s="8"/>
      <c r="Z22" s="8"/>
      <c r="AA22" s="8"/>
      <c r="AB22" s="8"/>
      <c r="AC22" s="9"/>
      <c r="AD22" s="8"/>
      <c r="AE22" s="8"/>
      <c r="AF22" s="8"/>
      <c r="AG22" s="8"/>
      <c r="AH22" s="9"/>
      <c r="AI22" s="8"/>
      <c r="AJ22" s="8"/>
      <c r="AK22" s="8"/>
    </row>
    <row r="23" spans="1:37" ht="86.25" customHeight="1">
      <c r="A23" s="683"/>
      <c r="B23" s="683"/>
      <c r="C23" s="668"/>
      <c r="D23" s="668"/>
      <c r="E23" s="347" t="s">
        <v>75</v>
      </c>
      <c r="F23" s="13" t="s">
        <v>24</v>
      </c>
      <c r="G23" s="13" t="s">
        <v>25</v>
      </c>
      <c r="H23" s="14"/>
      <c r="I23" s="8" t="s">
        <v>26</v>
      </c>
      <c r="J23" s="308">
        <v>6</v>
      </c>
      <c r="K23" s="681"/>
      <c r="L23" s="681"/>
      <c r="M23" s="681"/>
      <c r="N23" s="681"/>
      <c r="O23" s="11" t="s">
        <v>46</v>
      </c>
      <c r="P23" s="11" t="s">
        <v>74</v>
      </c>
      <c r="Q23" s="13" t="s">
        <v>33</v>
      </c>
      <c r="R23" s="8"/>
      <c r="S23" s="9"/>
      <c r="T23" s="8"/>
      <c r="U23" s="8"/>
      <c r="V23" s="8"/>
      <c r="W23" s="8"/>
      <c r="X23" s="9"/>
      <c r="Y23" s="8"/>
      <c r="Z23" s="8"/>
      <c r="AA23" s="8"/>
      <c r="AB23" s="8"/>
      <c r="AC23" s="9"/>
      <c r="AD23" s="8"/>
      <c r="AE23" s="8"/>
      <c r="AF23" s="8"/>
      <c r="AG23" s="8"/>
      <c r="AH23" s="9"/>
      <c r="AI23" s="8"/>
      <c r="AJ23" s="8"/>
      <c r="AK23" s="8"/>
    </row>
    <row r="24" spans="1:37" ht="73.5" customHeight="1">
      <c r="A24" s="668" t="s">
        <v>19</v>
      </c>
      <c r="B24" s="668" t="s">
        <v>76</v>
      </c>
      <c r="C24" s="668" t="s">
        <v>77</v>
      </c>
      <c r="D24" s="668" t="s">
        <v>78</v>
      </c>
      <c r="E24" s="349" t="s">
        <v>79</v>
      </c>
      <c r="F24" s="13" t="s">
        <v>24</v>
      </c>
      <c r="G24" s="13" t="s">
        <v>25</v>
      </c>
      <c r="H24" s="308"/>
      <c r="I24" s="308" t="s">
        <v>80</v>
      </c>
      <c r="J24" s="308">
        <v>3</v>
      </c>
      <c r="K24" s="689" t="s">
        <v>63</v>
      </c>
      <c r="L24" s="689" t="s">
        <v>31</v>
      </c>
      <c r="M24" s="689" t="s">
        <v>29</v>
      </c>
      <c r="N24" s="689" t="s">
        <v>81</v>
      </c>
      <c r="O24" s="13" t="s">
        <v>31</v>
      </c>
      <c r="P24" s="13" t="s">
        <v>82</v>
      </c>
      <c r="Q24" s="13" t="s">
        <v>83</v>
      </c>
      <c r="R24" s="8"/>
      <c r="S24" s="9"/>
      <c r="T24" s="8"/>
      <c r="U24" s="9"/>
      <c r="V24" s="8"/>
      <c r="W24" s="9"/>
      <c r="X24" s="8"/>
      <c r="Y24" s="9"/>
      <c r="Z24" s="8"/>
      <c r="AA24" s="9"/>
      <c r="AB24" s="8"/>
      <c r="AC24" s="9"/>
      <c r="AD24" s="8"/>
      <c r="AE24" s="9"/>
      <c r="AF24" s="8"/>
      <c r="AG24" s="9"/>
      <c r="AH24" s="8"/>
      <c r="AI24" s="9"/>
      <c r="AJ24" s="8"/>
      <c r="AK24" s="9"/>
    </row>
    <row r="25" spans="1:37" ht="116.25" customHeight="1">
      <c r="A25" s="668"/>
      <c r="B25" s="668"/>
      <c r="C25" s="668"/>
      <c r="D25" s="668"/>
      <c r="E25" s="350" t="s">
        <v>84</v>
      </c>
      <c r="F25" s="13" t="s">
        <v>24</v>
      </c>
      <c r="G25" s="13" t="s">
        <v>85</v>
      </c>
      <c r="H25" s="308"/>
      <c r="I25" s="308" t="s">
        <v>86</v>
      </c>
      <c r="J25" s="308">
        <v>10</v>
      </c>
      <c r="K25" s="689"/>
      <c r="L25" s="689"/>
      <c r="M25" s="689"/>
      <c r="N25" s="689"/>
      <c r="O25" s="13" t="s">
        <v>31</v>
      </c>
      <c r="P25" s="13" t="s">
        <v>87</v>
      </c>
      <c r="Q25" s="13" t="s">
        <v>81</v>
      </c>
      <c r="R25" s="8"/>
      <c r="S25" s="9"/>
      <c r="T25" s="9"/>
      <c r="U25" s="9"/>
      <c r="V25" s="9"/>
      <c r="W25" s="9"/>
      <c r="X25" s="9"/>
      <c r="Y25" s="9"/>
      <c r="Z25" s="9"/>
      <c r="AA25" s="9"/>
      <c r="AB25" s="9"/>
      <c r="AC25" s="9"/>
      <c r="AD25" s="9"/>
      <c r="AE25" s="9"/>
      <c r="AF25" s="9"/>
      <c r="AG25" s="9"/>
      <c r="AH25" s="9"/>
      <c r="AI25" s="9"/>
      <c r="AJ25" s="9"/>
      <c r="AK25" s="9"/>
    </row>
    <row r="26" spans="1:37" ht="87" customHeight="1">
      <c r="A26" s="668"/>
      <c r="B26" s="668"/>
      <c r="C26" s="668"/>
      <c r="D26" s="668"/>
      <c r="E26" s="349" t="s">
        <v>88</v>
      </c>
      <c r="F26" s="13" t="s">
        <v>24</v>
      </c>
      <c r="G26" s="13" t="s">
        <v>25</v>
      </c>
      <c r="H26" s="308"/>
      <c r="I26" s="308" t="s">
        <v>89</v>
      </c>
      <c r="J26" s="308">
        <v>3</v>
      </c>
      <c r="K26" s="689"/>
      <c r="L26" s="689"/>
      <c r="M26" s="689"/>
      <c r="N26" s="689"/>
      <c r="O26" s="13" t="s">
        <v>31</v>
      </c>
      <c r="P26" s="13" t="s">
        <v>90</v>
      </c>
      <c r="Q26" s="13" t="s">
        <v>91</v>
      </c>
      <c r="R26" s="8"/>
      <c r="S26" s="9"/>
      <c r="T26" s="8"/>
      <c r="U26" s="8"/>
      <c r="V26" s="8"/>
      <c r="W26" s="8"/>
      <c r="X26" s="9"/>
      <c r="Y26" s="8"/>
      <c r="Z26" s="8"/>
      <c r="AA26" s="8"/>
      <c r="AB26" s="8"/>
      <c r="AC26" s="9"/>
      <c r="AD26" s="8"/>
      <c r="AE26" s="8"/>
      <c r="AF26" s="8"/>
      <c r="AG26" s="8"/>
      <c r="AH26" s="9"/>
      <c r="AI26" s="8"/>
      <c r="AJ26" s="8"/>
      <c r="AK26" s="8"/>
    </row>
    <row r="27" spans="1:37" ht="106.5" customHeight="1">
      <c r="A27" s="668"/>
      <c r="B27" s="668"/>
      <c r="C27" s="668"/>
      <c r="D27" s="668"/>
      <c r="E27" s="351" t="s">
        <v>92</v>
      </c>
      <c r="F27" s="13" t="s">
        <v>24</v>
      </c>
      <c r="G27" s="13" t="s">
        <v>25</v>
      </c>
      <c r="H27" s="308"/>
      <c r="I27" s="308" t="s">
        <v>80</v>
      </c>
      <c r="J27" s="308">
        <v>3</v>
      </c>
      <c r="K27" s="689"/>
      <c r="L27" s="689"/>
      <c r="M27" s="689"/>
      <c r="N27" s="689"/>
      <c r="O27" s="13" t="s">
        <v>31</v>
      </c>
      <c r="P27" s="13" t="s">
        <v>82</v>
      </c>
      <c r="Q27" s="13" t="s">
        <v>83</v>
      </c>
      <c r="R27" s="8"/>
      <c r="S27" s="9"/>
      <c r="T27" s="8"/>
      <c r="U27" s="9"/>
      <c r="V27" s="8"/>
      <c r="W27" s="9"/>
      <c r="X27" s="8"/>
      <c r="Y27" s="9"/>
      <c r="Z27" s="8"/>
      <c r="AA27" s="9"/>
      <c r="AB27" s="8"/>
      <c r="AC27" s="9"/>
      <c r="AD27" s="8"/>
      <c r="AE27" s="9"/>
      <c r="AF27" s="8"/>
      <c r="AG27" s="9"/>
      <c r="AH27" s="8"/>
      <c r="AI27" s="9"/>
      <c r="AJ27" s="8"/>
      <c r="AK27" s="9"/>
    </row>
    <row r="28" spans="1:37" ht="89.25" customHeight="1">
      <c r="A28" s="668"/>
      <c r="B28" s="668"/>
      <c r="C28" s="668"/>
      <c r="D28" s="668"/>
      <c r="E28" s="351" t="s">
        <v>93</v>
      </c>
      <c r="F28" s="13" t="s">
        <v>24</v>
      </c>
      <c r="G28" s="13" t="s">
        <v>85</v>
      </c>
      <c r="H28" s="14"/>
      <c r="I28" s="308" t="s">
        <v>94</v>
      </c>
      <c r="J28" s="308">
        <v>12</v>
      </c>
      <c r="K28" s="689"/>
      <c r="L28" s="689"/>
      <c r="M28" s="689"/>
      <c r="N28" s="689"/>
      <c r="O28" s="13" t="s">
        <v>31</v>
      </c>
      <c r="P28" s="13" t="s">
        <v>70</v>
      </c>
      <c r="Q28" s="13" t="s">
        <v>81</v>
      </c>
      <c r="R28" s="8"/>
      <c r="S28" s="9"/>
      <c r="T28" s="9"/>
      <c r="U28" s="9"/>
      <c r="V28" s="9"/>
      <c r="W28" s="9"/>
      <c r="X28" s="9"/>
      <c r="Y28" s="9"/>
      <c r="Z28" s="9"/>
      <c r="AA28" s="9"/>
      <c r="AB28" s="9"/>
      <c r="AC28" s="9"/>
      <c r="AD28" s="9"/>
      <c r="AE28" s="9"/>
      <c r="AF28" s="9"/>
      <c r="AG28" s="9"/>
      <c r="AH28" s="9"/>
      <c r="AI28" s="9"/>
      <c r="AJ28" s="9"/>
      <c r="AK28" s="9"/>
    </row>
    <row r="29" spans="1:37" ht="87.75" customHeight="1">
      <c r="A29" s="668"/>
      <c r="B29" s="668"/>
      <c r="C29" s="668"/>
      <c r="D29" s="668"/>
      <c r="E29" s="349" t="s">
        <v>95</v>
      </c>
      <c r="F29" s="13" t="s">
        <v>24</v>
      </c>
      <c r="G29" s="13" t="s">
        <v>85</v>
      </c>
      <c r="H29" s="308"/>
      <c r="I29" s="308" t="s">
        <v>94</v>
      </c>
      <c r="J29" s="308">
        <v>12</v>
      </c>
      <c r="K29" s="689"/>
      <c r="L29" s="689"/>
      <c r="M29" s="689"/>
      <c r="N29" s="689"/>
      <c r="O29" s="13" t="s">
        <v>31</v>
      </c>
      <c r="P29" s="11" t="s">
        <v>70</v>
      </c>
      <c r="Q29" s="13" t="s">
        <v>81</v>
      </c>
      <c r="R29" s="8"/>
      <c r="S29" s="9"/>
      <c r="T29" s="9"/>
      <c r="U29" s="9"/>
      <c r="V29" s="9"/>
      <c r="W29" s="9"/>
      <c r="X29" s="9"/>
      <c r="Y29" s="9"/>
      <c r="Z29" s="9"/>
      <c r="AA29" s="9"/>
      <c r="AB29" s="9"/>
      <c r="AC29" s="9"/>
      <c r="AD29" s="9"/>
      <c r="AE29" s="9"/>
      <c r="AF29" s="9"/>
      <c r="AG29" s="9"/>
      <c r="AH29" s="9"/>
      <c r="AI29" s="9"/>
      <c r="AJ29" s="9"/>
      <c r="AK29" s="9"/>
    </row>
    <row r="30" spans="1:37" ht="99.75" customHeight="1">
      <c r="A30" s="668"/>
      <c r="B30" s="668"/>
      <c r="C30" s="668"/>
      <c r="D30" s="668"/>
      <c r="E30" s="349" t="s">
        <v>96</v>
      </c>
      <c r="F30" s="13" t="s">
        <v>24</v>
      </c>
      <c r="G30" s="13" t="s">
        <v>25</v>
      </c>
      <c r="H30" s="308"/>
      <c r="I30" s="308" t="s">
        <v>97</v>
      </c>
      <c r="J30" s="308">
        <v>4</v>
      </c>
      <c r="K30" s="689"/>
      <c r="L30" s="689"/>
      <c r="M30" s="689"/>
      <c r="N30" s="689"/>
      <c r="O30" s="13" t="s">
        <v>31</v>
      </c>
      <c r="P30" s="13" t="s">
        <v>98</v>
      </c>
      <c r="Q30" s="13" t="s">
        <v>99</v>
      </c>
      <c r="R30" s="8"/>
      <c r="S30" s="9"/>
      <c r="T30" s="8"/>
      <c r="U30" s="8"/>
      <c r="V30" s="8"/>
      <c r="W30" s="9"/>
      <c r="X30" s="8"/>
      <c r="Y30" s="8"/>
      <c r="Z30" s="8"/>
      <c r="AA30" s="9"/>
      <c r="AB30" s="8"/>
      <c r="AC30" s="8"/>
      <c r="AD30" s="8"/>
      <c r="AE30" s="9"/>
      <c r="AF30" s="8"/>
      <c r="AG30" s="8"/>
      <c r="AH30" s="8"/>
      <c r="AI30" s="9"/>
      <c r="AJ30" s="8"/>
      <c r="AK30" s="8"/>
    </row>
    <row r="31" spans="1:37" ht="78" customHeight="1">
      <c r="A31" s="668"/>
      <c r="B31" s="668"/>
      <c r="C31" s="668"/>
      <c r="D31" s="668"/>
      <c r="E31" s="351" t="s">
        <v>100</v>
      </c>
      <c r="F31" s="13" t="s">
        <v>24</v>
      </c>
      <c r="G31" s="13" t="s">
        <v>85</v>
      </c>
      <c r="H31" s="14"/>
      <c r="I31" s="308" t="s">
        <v>94</v>
      </c>
      <c r="J31" s="308">
        <v>12</v>
      </c>
      <c r="K31" s="689"/>
      <c r="L31" s="689"/>
      <c r="M31" s="689"/>
      <c r="N31" s="689"/>
      <c r="O31" s="13" t="s">
        <v>31</v>
      </c>
      <c r="P31" s="13" t="s">
        <v>70</v>
      </c>
      <c r="Q31" s="13" t="s">
        <v>81</v>
      </c>
      <c r="R31" s="8"/>
      <c r="S31" s="9"/>
      <c r="T31" s="9"/>
      <c r="U31" s="9"/>
      <c r="V31" s="9"/>
      <c r="W31" s="9"/>
      <c r="X31" s="9"/>
      <c r="Y31" s="9"/>
      <c r="Z31" s="9"/>
      <c r="AA31" s="9"/>
      <c r="AB31" s="9"/>
      <c r="AC31" s="9"/>
      <c r="AD31" s="9"/>
      <c r="AE31" s="9"/>
      <c r="AF31" s="9"/>
      <c r="AG31" s="9"/>
      <c r="AH31" s="9"/>
      <c r="AI31" s="9"/>
      <c r="AJ31" s="9"/>
      <c r="AK31" s="9"/>
    </row>
    <row r="32" spans="1:37" ht="86.25" customHeight="1">
      <c r="A32" s="668"/>
      <c r="B32" s="668"/>
      <c r="C32" s="668"/>
      <c r="D32" s="668"/>
      <c r="E32" s="350" t="s">
        <v>101</v>
      </c>
      <c r="F32" s="13" t="s">
        <v>24</v>
      </c>
      <c r="G32" s="13" t="s">
        <v>85</v>
      </c>
      <c r="H32" s="308"/>
      <c r="I32" s="308" t="s">
        <v>86</v>
      </c>
      <c r="J32" s="308">
        <v>10</v>
      </c>
      <c r="K32" s="689"/>
      <c r="L32" s="689"/>
      <c r="M32" s="689"/>
      <c r="N32" s="689"/>
      <c r="O32" s="13" t="s">
        <v>31</v>
      </c>
      <c r="P32" s="13" t="s">
        <v>87</v>
      </c>
      <c r="Q32" s="13" t="s">
        <v>81</v>
      </c>
      <c r="R32" s="8"/>
      <c r="S32" s="9"/>
      <c r="T32" s="9"/>
      <c r="U32" s="9"/>
      <c r="V32" s="9"/>
      <c r="W32" s="9"/>
      <c r="X32" s="9"/>
      <c r="Y32" s="9"/>
      <c r="Z32" s="9"/>
      <c r="AA32" s="9"/>
      <c r="AB32" s="9"/>
      <c r="AC32" s="9"/>
      <c r="AD32" s="9"/>
      <c r="AE32" s="9"/>
      <c r="AF32" s="9"/>
      <c r="AG32" s="9"/>
      <c r="AH32" s="9"/>
      <c r="AI32" s="9"/>
      <c r="AJ32" s="9"/>
      <c r="AK32" s="9"/>
    </row>
    <row r="33" spans="1:37" ht="87.75" customHeight="1">
      <c r="A33" s="668" t="s">
        <v>19</v>
      </c>
      <c r="B33" s="668" t="s">
        <v>76</v>
      </c>
      <c r="C33" s="668" t="s">
        <v>77</v>
      </c>
      <c r="D33" s="668" t="s">
        <v>102</v>
      </c>
      <c r="E33" s="349" t="s">
        <v>103</v>
      </c>
      <c r="F33" s="13" t="s">
        <v>24</v>
      </c>
      <c r="G33" s="13" t="s">
        <v>25</v>
      </c>
      <c r="H33" s="308"/>
      <c r="I33" s="308" t="s">
        <v>80</v>
      </c>
      <c r="J33" s="308">
        <v>3</v>
      </c>
      <c r="K33" s="689" t="s">
        <v>63</v>
      </c>
      <c r="L33" s="689" t="s">
        <v>31</v>
      </c>
      <c r="M33" s="689" t="s">
        <v>29</v>
      </c>
      <c r="N33" s="689" t="s">
        <v>81</v>
      </c>
      <c r="O33" s="13" t="s">
        <v>31</v>
      </c>
      <c r="P33" s="13" t="s">
        <v>82</v>
      </c>
      <c r="Q33" s="13" t="s">
        <v>83</v>
      </c>
      <c r="R33" s="8"/>
      <c r="S33" s="9"/>
      <c r="T33" s="8"/>
      <c r="U33" s="9"/>
      <c r="V33" s="8"/>
      <c r="W33" s="9"/>
      <c r="X33" s="8"/>
      <c r="Y33" s="9"/>
      <c r="Z33" s="8"/>
      <c r="AA33" s="9"/>
      <c r="AB33" s="8"/>
      <c r="AC33" s="9"/>
      <c r="AD33" s="8"/>
      <c r="AE33" s="9"/>
      <c r="AF33" s="8"/>
      <c r="AG33" s="9"/>
      <c r="AH33" s="8"/>
      <c r="AI33" s="9"/>
      <c r="AJ33" s="8"/>
      <c r="AK33" s="9"/>
    </row>
    <row r="34" spans="1:37" ht="96.75" customHeight="1">
      <c r="A34" s="668"/>
      <c r="B34" s="668"/>
      <c r="C34" s="668"/>
      <c r="D34" s="668"/>
      <c r="E34" s="347" t="s">
        <v>104</v>
      </c>
      <c r="F34" s="13" t="s">
        <v>24</v>
      </c>
      <c r="G34" s="13" t="s">
        <v>85</v>
      </c>
      <c r="H34" s="14"/>
      <c r="I34" s="308" t="s">
        <v>94</v>
      </c>
      <c r="J34" s="308">
        <v>12</v>
      </c>
      <c r="K34" s="689"/>
      <c r="L34" s="689"/>
      <c r="M34" s="689"/>
      <c r="N34" s="689"/>
      <c r="O34" s="13" t="s">
        <v>31</v>
      </c>
      <c r="P34" s="13" t="s">
        <v>70</v>
      </c>
      <c r="Q34" s="13" t="s">
        <v>81</v>
      </c>
      <c r="R34" s="8"/>
      <c r="S34" s="9"/>
      <c r="T34" s="9"/>
      <c r="U34" s="9"/>
      <c r="V34" s="9"/>
      <c r="W34" s="9"/>
      <c r="X34" s="9"/>
      <c r="Y34" s="9"/>
      <c r="Z34" s="9"/>
      <c r="AA34" s="9"/>
      <c r="AB34" s="9"/>
      <c r="AC34" s="9"/>
      <c r="AD34" s="9"/>
      <c r="AE34" s="9"/>
      <c r="AF34" s="9"/>
      <c r="AG34" s="9"/>
      <c r="AH34" s="9"/>
      <c r="AI34" s="9"/>
      <c r="AJ34" s="9"/>
      <c r="AK34" s="9"/>
    </row>
    <row r="35" spans="1:37" ht="57.75" customHeight="1">
      <c r="A35" s="668"/>
      <c r="B35" s="668"/>
      <c r="C35" s="668"/>
      <c r="D35" s="668"/>
      <c r="E35" s="347" t="s">
        <v>105</v>
      </c>
      <c r="F35" s="13" t="s">
        <v>24</v>
      </c>
      <c r="G35" s="13" t="s">
        <v>85</v>
      </c>
      <c r="H35" s="14"/>
      <c r="I35" s="308" t="s">
        <v>106</v>
      </c>
      <c r="J35" s="308">
        <v>6</v>
      </c>
      <c r="K35" s="689"/>
      <c r="L35" s="689"/>
      <c r="M35" s="689"/>
      <c r="N35" s="689" t="s">
        <v>107</v>
      </c>
      <c r="O35" s="13" t="s">
        <v>31</v>
      </c>
      <c r="P35" s="13" t="s">
        <v>70</v>
      </c>
      <c r="Q35" s="13" t="s">
        <v>81</v>
      </c>
      <c r="R35" s="8"/>
      <c r="S35" s="9"/>
      <c r="T35" s="9"/>
      <c r="U35" s="9"/>
      <c r="V35" s="9"/>
      <c r="W35" s="9"/>
      <c r="X35" s="9"/>
      <c r="Y35" s="9"/>
      <c r="Z35" s="9"/>
      <c r="AA35" s="9"/>
      <c r="AB35" s="9"/>
      <c r="AC35" s="9"/>
      <c r="AD35" s="9"/>
      <c r="AE35" s="9"/>
      <c r="AF35" s="9"/>
      <c r="AG35" s="9"/>
      <c r="AH35" s="9"/>
      <c r="AI35" s="9"/>
      <c r="AJ35" s="9"/>
      <c r="AK35" s="9"/>
    </row>
    <row r="36" spans="1:37" ht="73.5" customHeight="1">
      <c r="A36" s="668"/>
      <c r="B36" s="668"/>
      <c r="C36" s="668"/>
      <c r="D36" s="668"/>
      <c r="E36" s="346" t="s">
        <v>108</v>
      </c>
      <c r="F36" s="13" t="s">
        <v>24</v>
      </c>
      <c r="G36" s="13" t="s">
        <v>25</v>
      </c>
      <c r="H36" s="14"/>
      <c r="I36" s="308" t="s">
        <v>109</v>
      </c>
      <c r="J36" s="308">
        <v>8</v>
      </c>
      <c r="K36" s="689"/>
      <c r="L36" s="689"/>
      <c r="M36" s="689"/>
      <c r="N36" s="689"/>
      <c r="O36" s="13" t="s">
        <v>31</v>
      </c>
      <c r="P36" s="13" t="s">
        <v>110</v>
      </c>
      <c r="Q36" s="328" t="s">
        <v>111</v>
      </c>
      <c r="R36" s="8"/>
      <c r="S36" s="9"/>
      <c r="T36" s="8"/>
      <c r="U36" s="8"/>
      <c r="V36" s="9"/>
      <c r="W36" s="8"/>
      <c r="X36" s="8"/>
      <c r="Y36" s="9"/>
      <c r="Z36" s="8"/>
      <c r="AA36" s="8"/>
      <c r="AB36" s="9"/>
      <c r="AC36" s="8"/>
      <c r="AD36" s="8"/>
      <c r="AE36" s="9"/>
      <c r="AF36" s="8"/>
      <c r="AG36" s="8"/>
      <c r="AH36" s="9"/>
      <c r="AI36" s="8"/>
      <c r="AJ36" s="8"/>
      <c r="AK36" s="9"/>
    </row>
    <row r="37" spans="1:37" ht="48.75" customHeight="1">
      <c r="A37" s="668"/>
      <c r="B37" s="668"/>
      <c r="C37" s="668"/>
      <c r="D37" s="668"/>
      <c r="E37" s="352" t="s">
        <v>112</v>
      </c>
      <c r="F37" s="13" t="s">
        <v>24</v>
      </c>
      <c r="G37" s="13" t="s">
        <v>25</v>
      </c>
      <c r="H37" s="308"/>
      <c r="I37" s="308" t="s">
        <v>97</v>
      </c>
      <c r="J37" s="308">
        <v>4</v>
      </c>
      <c r="K37" s="689"/>
      <c r="L37" s="689"/>
      <c r="M37" s="689"/>
      <c r="N37" s="689"/>
      <c r="O37" s="13" t="s">
        <v>31</v>
      </c>
      <c r="P37" s="13" t="s">
        <v>113</v>
      </c>
      <c r="Q37" s="13" t="s">
        <v>99</v>
      </c>
      <c r="S37" s="9"/>
      <c r="T37" s="8"/>
      <c r="U37" s="8"/>
      <c r="V37" s="8"/>
      <c r="W37" s="9"/>
      <c r="X37" s="8"/>
      <c r="Y37" s="8"/>
      <c r="Z37" s="8"/>
      <c r="AA37" s="9"/>
      <c r="AB37" s="8"/>
      <c r="AC37" s="8"/>
      <c r="AD37" s="8"/>
      <c r="AE37" s="9"/>
      <c r="AF37" s="8"/>
      <c r="AG37" s="8"/>
      <c r="AH37" s="8"/>
      <c r="AI37" s="9"/>
      <c r="AJ37" s="8"/>
      <c r="AK37" s="8"/>
    </row>
    <row r="38" spans="1:37" ht="82.5" customHeight="1">
      <c r="A38" s="674" t="s">
        <v>19</v>
      </c>
      <c r="B38" s="674" t="s">
        <v>76</v>
      </c>
      <c r="C38" s="674" t="s">
        <v>77</v>
      </c>
      <c r="D38" s="674" t="s">
        <v>114</v>
      </c>
      <c r="E38" s="347" t="s">
        <v>115</v>
      </c>
      <c r="F38" s="13" t="s">
        <v>24</v>
      </c>
      <c r="G38" s="13" t="s">
        <v>25</v>
      </c>
      <c r="H38" s="308"/>
      <c r="I38" s="308" t="s">
        <v>89</v>
      </c>
      <c r="J38" s="308">
        <v>3</v>
      </c>
      <c r="K38" s="664" t="s">
        <v>63</v>
      </c>
      <c r="L38" s="664" t="s">
        <v>31</v>
      </c>
      <c r="M38" s="664" t="s">
        <v>29</v>
      </c>
      <c r="N38" s="664" t="s">
        <v>81</v>
      </c>
      <c r="O38" s="13" t="s">
        <v>31</v>
      </c>
      <c r="P38" s="13" t="s">
        <v>90</v>
      </c>
      <c r="Q38" s="13" t="s">
        <v>91</v>
      </c>
      <c r="R38" s="8"/>
      <c r="S38" s="9"/>
      <c r="T38" s="8"/>
      <c r="U38" s="8"/>
      <c r="V38" s="8"/>
      <c r="W38" s="8"/>
      <c r="X38" s="9"/>
      <c r="Y38" s="8"/>
      <c r="Z38" s="8"/>
      <c r="AA38" s="8"/>
      <c r="AB38" s="8"/>
      <c r="AC38" s="9"/>
      <c r="AD38" s="8"/>
      <c r="AE38" s="8"/>
      <c r="AF38" s="8"/>
      <c r="AG38" s="8"/>
      <c r="AH38" s="9"/>
      <c r="AI38" s="8"/>
      <c r="AJ38" s="8"/>
      <c r="AK38" s="8"/>
    </row>
    <row r="39" spans="1:37" ht="88.5" customHeight="1">
      <c r="A39" s="674"/>
      <c r="B39" s="674"/>
      <c r="C39" s="674"/>
      <c r="D39" s="674"/>
      <c r="E39" s="347" t="s">
        <v>116</v>
      </c>
      <c r="F39" s="13" t="s">
        <v>24</v>
      </c>
      <c r="G39" s="13" t="s">
        <v>85</v>
      </c>
      <c r="H39" s="14"/>
      <c r="I39" s="308" t="s">
        <v>94</v>
      </c>
      <c r="J39" s="308">
        <v>12</v>
      </c>
      <c r="K39" s="665"/>
      <c r="L39" s="665"/>
      <c r="M39" s="665"/>
      <c r="N39" s="665"/>
      <c r="O39" s="13" t="s">
        <v>31</v>
      </c>
      <c r="P39" s="13" t="s">
        <v>70</v>
      </c>
      <c r="Q39" s="13" t="s">
        <v>81</v>
      </c>
      <c r="R39" s="8"/>
      <c r="S39" s="9"/>
      <c r="T39" s="9"/>
      <c r="U39" s="9"/>
      <c r="V39" s="9"/>
      <c r="W39" s="9"/>
      <c r="X39" s="9"/>
      <c r="Y39" s="9"/>
      <c r="Z39" s="9"/>
      <c r="AA39" s="9"/>
      <c r="AB39" s="9"/>
      <c r="AC39" s="9"/>
      <c r="AD39" s="9"/>
      <c r="AE39" s="9"/>
      <c r="AF39" s="9"/>
      <c r="AG39" s="9"/>
      <c r="AH39" s="9"/>
      <c r="AI39" s="9"/>
      <c r="AJ39" s="9"/>
      <c r="AK39" s="9"/>
    </row>
    <row r="40" spans="1:37" ht="102" customHeight="1">
      <c r="A40" s="674"/>
      <c r="B40" s="674"/>
      <c r="C40" s="674"/>
      <c r="D40" s="674"/>
      <c r="E40" s="347" t="s">
        <v>117</v>
      </c>
      <c r="F40" s="13" t="s">
        <v>24</v>
      </c>
      <c r="G40" s="13" t="s">
        <v>85</v>
      </c>
      <c r="H40" s="14"/>
      <c r="I40" s="308" t="s">
        <v>86</v>
      </c>
      <c r="J40" s="308">
        <v>12</v>
      </c>
      <c r="K40" s="665"/>
      <c r="L40" s="665"/>
      <c r="M40" s="665"/>
      <c r="N40" s="665"/>
      <c r="O40" s="13" t="s">
        <v>31</v>
      </c>
      <c r="P40" s="13" t="s">
        <v>70</v>
      </c>
      <c r="Q40" s="13" t="s">
        <v>81</v>
      </c>
      <c r="R40" s="8"/>
      <c r="S40" s="9"/>
      <c r="T40" s="9"/>
      <c r="U40" s="9"/>
      <c r="V40" s="9"/>
      <c r="W40" s="9"/>
      <c r="X40" s="9"/>
      <c r="Y40" s="9"/>
      <c r="Z40" s="9"/>
      <c r="AA40" s="9"/>
      <c r="AB40" s="9"/>
      <c r="AC40" s="9"/>
      <c r="AD40" s="9"/>
      <c r="AE40" s="9"/>
      <c r="AF40" s="9"/>
      <c r="AG40" s="9"/>
      <c r="AH40" s="9"/>
      <c r="AI40" s="9"/>
      <c r="AJ40" s="9"/>
      <c r="AK40" s="9"/>
    </row>
    <row r="41" spans="1:37" ht="72.75" customHeight="1">
      <c r="A41" s="674"/>
      <c r="B41" s="674"/>
      <c r="C41" s="674"/>
      <c r="D41" s="674"/>
      <c r="E41" s="347" t="s">
        <v>118</v>
      </c>
      <c r="F41" s="13" t="s">
        <v>24</v>
      </c>
      <c r="G41" s="13" t="s">
        <v>85</v>
      </c>
      <c r="H41" s="14"/>
      <c r="I41" s="308" t="s">
        <v>86</v>
      </c>
      <c r="J41" s="308">
        <v>12</v>
      </c>
      <c r="K41" s="665"/>
      <c r="L41" s="665"/>
      <c r="M41" s="665"/>
      <c r="N41" s="665"/>
      <c r="O41" s="13" t="s">
        <v>31</v>
      </c>
      <c r="P41" s="13" t="s">
        <v>70</v>
      </c>
      <c r="Q41" s="13" t="s">
        <v>81</v>
      </c>
      <c r="R41" s="8"/>
      <c r="S41" s="9"/>
      <c r="T41" s="9"/>
      <c r="U41" s="9"/>
      <c r="V41" s="9"/>
      <c r="W41" s="9"/>
      <c r="X41" s="9"/>
      <c r="Y41" s="9"/>
      <c r="Z41" s="9"/>
      <c r="AA41" s="9"/>
      <c r="AB41" s="9"/>
      <c r="AC41" s="9"/>
      <c r="AD41" s="9"/>
      <c r="AE41" s="9"/>
      <c r="AF41" s="9"/>
      <c r="AG41" s="9"/>
      <c r="AH41" s="9"/>
      <c r="AI41" s="9"/>
      <c r="AJ41" s="9"/>
      <c r="AK41" s="9"/>
    </row>
    <row r="42" spans="1:37" ht="110.25" customHeight="1">
      <c r="A42" s="674"/>
      <c r="B42" s="674"/>
      <c r="C42" s="674"/>
      <c r="D42" s="674"/>
      <c r="E42" s="347" t="s">
        <v>119</v>
      </c>
      <c r="F42" s="13" t="s">
        <v>24</v>
      </c>
      <c r="G42" s="13" t="s">
        <v>25</v>
      </c>
      <c r="H42" s="308"/>
      <c r="I42" s="308" t="s">
        <v>120</v>
      </c>
      <c r="J42" s="308">
        <v>3</v>
      </c>
      <c r="K42" s="665"/>
      <c r="L42" s="665"/>
      <c r="M42" s="665"/>
      <c r="N42" s="665"/>
      <c r="O42" s="13" t="s">
        <v>121</v>
      </c>
      <c r="P42" s="13" t="s">
        <v>122</v>
      </c>
      <c r="Q42" s="13" t="s">
        <v>83</v>
      </c>
      <c r="R42" s="8"/>
      <c r="S42" s="9"/>
      <c r="T42" s="8"/>
      <c r="U42" s="9"/>
      <c r="V42" s="8"/>
      <c r="W42" s="9"/>
      <c r="X42" s="8"/>
      <c r="Y42" s="9"/>
      <c r="Z42" s="8"/>
      <c r="AA42" s="9"/>
      <c r="AB42" s="8"/>
      <c r="AC42" s="9"/>
      <c r="AD42" s="8"/>
      <c r="AE42" s="9"/>
      <c r="AF42" s="8"/>
      <c r="AG42" s="9"/>
      <c r="AH42" s="8"/>
      <c r="AI42" s="9"/>
      <c r="AJ42" s="8"/>
      <c r="AK42" s="9"/>
    </row>
    <row r="43" spans="1:37" ht="84.75" customHeight="1">
      <c r="A43" s="674"/>
      <c r="B43" s="674"/>
      <c r="C43" s="674"/>
      <c r="D43" s="674"/>
      <c r="E43" s="347" t="s">
        <v>123</v>
      </c>
      <c r="F43" s="13" t="s">
        <v>24</v>
      </c>
      <c r="G43" s="13" t="s">
        <v>25</v>
      </c>
      <c r="H43" s="14"/>
      <c r="I43" s="308" t="s">
        <v>124</v>
      </c>
      <c r="J43" s="308">
        <v>8</v>
      </c>
      <c r="K43" s="665"/>
      <c r="L43" s="665"/>
      <c r="M43" s="665"/>
      <c r="N43" s="665"/>
      <c r="O43" s="13" t="s">
        <v>121</v>
      </c>
      <c r="P43" s="13" t="s">
        <v>110</v>
      </c>
      <c r="Q43" s="13" t="s">
        <v>125</v>
      </c>
      <c r="R43" s="8"/>
      <c r="S43" s="9"/>
      <c r="T43" s="9"/>
      <c r="U43" s="9"/>
      <c r="V43" s="9"/>
      <c r="W43" s="8"/>
      <c r="X43" s="8"/>
      <c r="Y43" s="9"/>
      <c r="Z43" s="15"/>
      <c r="AA43" s="15"/>
      <c r="AB43" s="9"/>
      <c r="AC43" s="15"/>
      <c r="AD43" s="15"/>
      <c r="AE43" s="9"/>
      <c r="AF43" s="15"/>
      <c r="AG43" s="15"/>
      <c r="AH43" s="9"/>
      <c r="AI43" s="15"/>
      <c r="AJ43" s="15"/>
      <c r="AK43" s="9"/>
    </row>
    <row r="44" spans="1:37" ht="69" customHeight="1">
      <c r="A44" s="674"/>
      <c r="B44" s="674"/>
      <c r="C44" s="674"/>
      <c r="D44" s="674"/>
      <c r="E44" s="347" t="s">
        <v>126</v>
      </c>
      <c r="F44" s="13" t="s">
        <v>24</v>
      </c>
      <c r="G44" s="13" t="s">
        <v>25</v>
      </c>
      <c r="H44" s="14"/>
      <c r="I44" s="308" t="s">
        <v>124</v>
      </c>
      <c r="J44" s="308">
        <v>8</v>
      </c>
      <c r="K44" s="666"/>
      <c r="L44" s="666"/>
      <c r="M44" s="666"/>
      <c r="N44" s="666"/>
      <c r="O44" s="13" t="s">
        <v>121</v>
      </c>
      <c r="P44" s="13" t="s">
        <v>110</v>
      </c>
      <c r="Q44" s="13" t="s">
        <v>125</v>
      </c>
      <c r="R44" s="8"/>
      <c r="S44" s="9"/>
      <c r="T44" s="9"/>
      <c r="U44" s="9"/>
      <c r="V44" s="9"/>
      <c r="W44" s="8"/>
      <c r="X44" s="8"/>
      <c r="Y44" s="9"/>
      <c r="Z44" s="15"/>
      <c r="AA44" s="15"/>
      <c r="AB44" s="9"/>
      <c r="AC44" s="15"/>
      <c r="AD44" s="15"/>
      <c r="AE44" s="9"/>
      <c r="AF44" s="15"/>
      <c r="AG44" s="15"/>
      <c r="AH44" s="9"/>
      <c r="AI44" s="15"/>
      <c r="AJ44" s="15"/>
      <c r="AK44" s="9"/>
    </row>
    <row r="45" spans="1:37" ht="159.75" customHeight="1">
      <c r="A45" s="663" t="s">
        <v>19</v>
      </c>
      <c r="B45" s="663" t="s">
        <v>127</v>
      </c>
      <c r="C45" s="663" t="s">
        <v>128</v>
      </c>
      <c r="D45" s="663" t="s">
        <v>129</v>
      </c>
      <c r="E45" s="347" t="s">
        <v>130</v>
      </c>
      <c r="F45" s="13" t="s">
        <v>24</v>
      </c>
      <c r="G45" s="13" t="s">
        <v>131</v>
      </c>
      <c r="H45" s="308">
        <v>6</v>
      </c>
      <c r="I45" s="308"/>
      <c r="J45" s="308"/>
      <c r="K45" s="664" t="s">
        <v>63</v>
      </c>
      <c r="L45" s="664" t="s">
        <v>31</v>
      </c>
      <c r="M45" s="664" t="s">
        <v>29</v>
      </c>
      <c r="N45" s="664" t="s">
        <v>81</v>
      </c>
      <c r="O45" s="13" t="s">
        <v>31</v>
      </c>
      <c r="P45" s="13" t="s">
        <v>132</v>
      </c>
      <c r="Q45" s="13" t="s">
        <v>133</v>
      </c>
      <c r="R45" s="8"/>
      <c r="S45" s="9"/>
      <c r="T45" s="8"/>
      <c r="U45" s="8"/>
      <c r="V45" s="8"/>
      <c r="W45" s="8"/>
      <c r="X45" s="8"/>
      <c r="Y45" s="15"/>
      <c r="Z45" s="15"/>
      <c r="AA45" s="15"/>
      <c r="AB45" s="15"/>
      <c r="AC45" s="15"/>
      <c r="AD45" s="15"/>
      <c r="AE45" s="15"/>
      <c r="AF45" s="15"/>
      <c r="AG45" s="15"/>
      <c r="AH45" s="15"/>
      <c r="AI45" s="15"/>
      <c r="AJ45" s="15"/>
      <c r="AK45" s="15"/>
    </row>
    <row r="46" spans="1:37" ht="93" customHeight="1">
      <c r="A46" s="663"/>
      <c r="B46" s="663"/>
      <c r="C46" s="663"/>
      <c r="D46" s="663"/>
      <c r="E46" s="347" t="s">
        <v>134</v>
      </c>
      <c r="F46" s="13" t="s">
        <v>24</v>
      </c>
      <c r="G46" s="13" t="s">
        <v>25</v>
      </c>
      <c r="H46" s="14"/>
      <c r="I46" s="308" t="s">
        <v>135</v>
      </c>
      <c r="J46" s="308">
        <v>12</v>
      </c>
      <c r="K46" s="665"/>
      <c r="L46" s="665"/>
      <c r="M46" s="665"/>
      <c r="N46" s="665"/>
      <c r="O46" s="13" t="s">
        <v>31</v>
      </c>
      <c r="P46" s="13" t="s">
        <v>42</v>
      </c>
      <c r="Q46" s="13" t="s">
        <v>136</v>
      </c>
      <c r="R46" s="8"/>
      <c r="S46" s="9"/>
      <c r="T46" s="9"/>
      <c r="U46" s="9"/>
      <c r="V46" s="9"/>
      <c r="W46" s="9"/>
      <c r="X46" s="8"/>
      <c r="Y46" s="8"/>
      <c r="Z46" s="8"/>
      <c r="AA46" s="9"/>
      <c r="AB46" s="8"/>
      <c r="AC46" s="8"/>
      <c r="AD46" s="8"/>
      <c r="AE46" s="9"/>
      <c r="AF46" s="8"/>
      <c r="AG46" s="8"/>
      <c r="AH46" s="8"/>
      <c r="AI46" s="9"/>
      <c r="AJ46" s="8"/>
      <c r="AK46" s="8"/>
    </row>
    <row r="47" spans="1:37" ht="185.25" customHeight="1">
      <c r="A47" s="663"/>
      <c r="B47" s="663"/>
      <c r="C47" s="663"/>
      <c r="D47" s="663"/>
      <c r="E47" s="347" t="s">
        <v>137</v>
      </c>
      <c r="F47" s="13" t="s">
        <v>24</v>
      </c>
      <c r="G47" s="13" t="s">
        <v>25</v>
      </c>
      <c r="H47" s="14"/>
      <c r="I47" s="308" t="s">
        <v>135</v>
      </c>
      <c r="J47" s="308">
        <v>12</v>
      </c>
      <c r="K47" s="665"/>
      <c r="L47" s="665"/>
      <c r="M47" s="665"/>
      <c r="N47" s="665"/>
      <c r="O47" s="13" t="s">
        <v>31</v>
      </c>
      <c r="P47" s="13" t="s">
        <v>42</v>
      </c>
      <c r="Q47" s="13" t="s">
        <v>136</v>
      </c>
      <c r="R47" s="8"/>
      <c r="S47" s="9"/>
      <c r="T47" s="9"/>
      <c r="U47" s="9"/>
      <c r="V47" s="9"/>
      <c r="W47" s="9"/>
      <c r="X47" s="8"/>
      <c r="Y47" s="8"/>
      <c r="Z47" s="8"/>
      <c r="AA47" s="9"/>
      <c r="AB47" s="8"/>
      <c r="AC47" s="8"/>
      <c r="AD47" s="8"/>
      <c r="AE47" s="9"/>
      <c r="AF47" s="8"/>
      <c r="AG47" s="8"/>
      <c r="AH47" s="8"/>
      <c r="AI47" s="9"/>
      <c r="AJ47" s="8"/>
      <c r="AK47" s="8"/>
    </row>
    <row r="48" spans="1:37" ht="102.75" customHeight="1">
      <c r="A48" s="663"/>
      <c r="B48" s="663"/>
      <c r="C48" s="663"/>
      <c r="D48" s="663"/>
      <c r="E48" s="346" t="s">
        <v>138</v>
      </c>
      <c r="F48" s="13" t="s">
        <v>24</v>
      </c>
      <c r="G48" s="13" t="s">
        <v>25</v>
      </c>
      <c r="H48" s="14"/>
      <c r="I48" s="308" t="s">
        <v>135</v>
      </c>
      <c r="J48" s="308">
        <v>12</v>
      </c>
      <c r="K48" s="665"/>
      <c r="L48" s="665"/>
      <c r="M48" s="665"/>
      <c r="N48" s="665"/>
      <c r="O48" s="13" t="s">
        <v>31</v>
      </c>
      <c r="P48" s="13" t="s">
        <v>42</v>
      </c>
      <c r="Q48" s="13" t="s">
        <v>136</v>
      </c>
      <c r="R48" s="8"/>
      <c r="S48" s="9"/>
      <c r="T48" s="9"/>
      <c r="U48" s="9"/>
      <c r="V48" s="9"/>
      <c r="W48" s="9"/>
      <c r="X48" s="8"/>
      <c r="Y48" s="8"/>
      <c r="Z48" s="8"/>
      <c r="AA48" s="9"/>
      <c r="AB48" s="8"/>
      <c r="AC48" s="8"/>
      <c r="AD48" s="8"/>
      <c r="AE48" s="9"/>
      <c r="AF48" s="8"/>
      <c r="AG48" s="8"/>
      <c r="AH48" s="8"/>
      <c r="AI48" s="9"/>
      <c r="AJ48" s="8"/>
      <c r="AK48" s="8"/>
    </row>
    <row r="49" spans="1:37" ht="109.5" customHeight="1">
      <c r="A49" s="663"/>
      <c r="B49" s="663"/>
      <c r="C49" s="663"/>
      <c r="D49" s="663"/>
      <c r="E49" s="347" t="s">
        <v>139</v>
      </c>
      <c r="F49" s="13" t="s">
        <v>24</v>
      </c>
      <c r="G49" s="13" t="s">
        <v>85</v>
      </c>
      <c r="H49" s="14"/>
      <c r="I49" s="308" t="s">
        <v>36</v>
      </c>
      <c r="J49" s="308">
        <v>12</v>
      </c>
      <c r="K49" s="665"/>
      <c r="L49" s="665"/>
      <c r="M49" s="665"/>
      <c r="N49" s="665"/>
      <c r="O49" s="13" t="s">
        <v>31</v>
      </c>
      <c r="P49" s="13" t="s">
        <v>29</v>
      </c>
      <c r="Q49" s="11" t="s">
        <v>81</v>
      </c>
      <c r="R49" s="8"/>
      <c r="S49" s="9"/>
      <c r="T49" s="9"/>
      <c r="U49" s="9"/>
      <c r="V49" s="9"/>
      <c r="W49" s="9"/>
      <c r="X49" s="9"/>
      <c r="Y49" s="9"/>
      <c r="Z49" s="9"/>
      <c r="AA49" s="9"/>
      <c r="AB49" s="9"/>
      <c r="AC49" s="9"/>
      <c r="AD49" s="9"/>
      <c r="AE49" s="9"/>
      <c r="AF49" s="9"/>
      <c r="AG49" s="9"/>
      <c r="AH49" s="9"/>
      <c r="AI49" s="9"/>
      <c r="AJ49" s="9"/>
      <c r="AK49" s="9"/>
    </row>
    <row r="50" spans="1:37" ht="84.75" customHeight="1">
      <c r="A50" s="663"/>
      <c r="B50" s="663"/>
      <c r="C50" s="663"/>
      <c r="D50" s="663"/>
      <c r="E50" s="347" t="s">
        <v>140</v>
      </c>
      <c r="F50" s="13" t="s">
        <v>24</v>
      </c>
      <c r="G50" s="13" t="s">
        <v>25</v>
      </c>
      <c r="H50" s="14"/>
      <c r="I50" s="308" t="s">
        <v>141</v>
      </c>
      <c r="J50" s="308">
        <v>12</v>
      </c>
      <c r="K50" s="666"/>
      <c r="L50" s="666"/>
      <c r="M50" s="666"/>
      <c r="N50" s="666"/>
      <c r="O50" s="13" t="s">
        <v>31</v>
      </c>
      <c r="P50" s="13" t="s">
        <v>42</v>
      </c>
      <c r="Q50" s="13" t="s">
        <v>142</v>
      </c>
      <c r="R50" s="8"/>
      <c r="S50" s="9"/>
      <c r="T50" s="9"/>
      <c r="U50" s="9"/>
      <c r="V50" s="9"/>
      <c r="W50" s="9"/>
      <c r="X50" s="8"/>
      <c r="Y50" s="8"/>
      <c r="Z50" s="9"/>
      <c r="AA50" s="8"/>
      <c r="AB50" s="8"/>
      <c r="AC50" s="9"/>
      <c r="AD50" s="8"/>
      <c r="AE50" s="8"/>
      <c r="AF50" s="9"/>
      <c r="AG50" s="8"/>
      <c r="AH50" s="8"/>
      <c r="AI50" s="9"/>
      <c r="AJ50" s="8"/>
      <c r="AK50" s="8"/>
    </row>
    <row r="51" spans="1:37" ht="88.5" customHeight="1">
      <c r="A51" s="668" t="s">
        <v>19</v>
      </c>
      <c r="B51" s="668" t="s">
        <v>127</v>
      </c>
      <c r="C51" s="668" t="s">
        <v>143</v>
      </c>
      <c r="D51" s="668" t="s">
        <v>144</v>
      </c>
      <c r="E51" s="347" t="s">
        <v>145</v>
      </c>
      <c r="F51" s="13" t="s">
        <v>24</v>
      </c>
      <c r="G51" s="13" t="s">
        <v>25</v>
      </c>
      <c r="H51" s="14"/>
      <c r="I51" s="308" t="s">
        <v>146</v>
      </c>
      <c r="J51" s="308">
        <v>12</v>
      </c>
      <c r="K51" s="664" t="s">
        <v>27</v>
      </c>
      <c r="L51" s="664" t="s">
        <v>28</v>
      </c>
      <c r="M51" s="664" t="s">
        <v>47</v>
      </c>
      <c r="N51" s="664" t="s">
        <v>52</v>
      </c>
      <c r="O51" s="11" t="s">
        <v>28</v>
      </c>
      <c r="P51" s="13" t="s">
        <v>47</v>
      </c>
      <c r="Q51" s="13" t="s">
        <v>147</v>
      </c>
      <c r="R51" s="9"/>
      <c r="S51" s="9"/>
      <c r="T51" s="9"/>
      <c r="U51" s="9"/>
      <c r="V51" s="9"/>
      <c r="W51" s="8"/>
      <c r="X51" s="9"/>
      <c r="Y51" s="8"/>
      <c r="Z51" s="9"/>
      <c r="AA51" s="8"/>
      <c r="AB51" s="9"/>
      <c r="AC51" s="8"/>
      <c r="AD51" s="9"/>
      <c r="AE51" s="8"/>
      <c r="AF51" s="9"/>
      <c r="AG51" s="8"/>
      <c r="AH51" s="9"/>
      <c r="AI51" s="8"/>
      <c r="AJ51" s="9"/>
      <c r="AK51" s="8"/>
    </row>
    <row r="52" spans="1:37" ht="84.75" customHeight="1">
      <c r="A52" s="668"/>
      <c r="B52" s="668"/>
      <c r="C52" s="668"/>
      <c r="D52" s="668"/>
      <c r="E52" s="347" t="s">
        <v>148</v>
      </c>
      <c r="F52" s="13" t="s">
        <v>24</v>
      </c>
      <c r="G52" s="13" t="s">
        <v>25</v>
      </c>
      <c r="H52" s="14"/>
      <c r="I52" s="308" t="s">
        <v>146</v>
      </c>
      <c r="J52" s="308">
        <v>12</v>
      </c>
      <c r="K52" s="665"/>
      <c r="L52" s="665"/>
      <c r="M52" s="665"/>
      <c r="N52" s="665"/>
      <c r="O52" s="11" t="s">
        <v>28</v>
      </c>
      <c r="P52" s="13" t="s">
        <v>47</v>
      </c>
      <c r="Q52" s="13" t="s">
        <v>147</v>
      </c>
      <c r="R52" s="9"/>
      <c r="S52" s="9"/>
      <c r="T52" s="9"/>
      <c r="U52" s="9"/>
      <c r="V52" s="9"/>
      <c r="W52" s="8"/>
      <c r="X52" s="9"/>
      <c r="Y52" s="8"/>
      <c r="Z52" s="9"/>
      <c r="AA52" s="8"/>
      <c r="AB52" s="9"/>
      <c r="AC52" s="8"/>
      <c r="AD52" s="9"/>
      <c r="AE52" s="8"/>
      <c r="AF52" s="9"/>
      <c r="AG52" s="8"/>
      <c r="AH52" s="9"/>
      <c r="AI52" s="8"/>
      <c r="AJ52" s="9"/>
      <c r="AK52" s="8"/>
    </row>
    <row r="53" spans="1:37" ht="95.25" customHeight="1">
      <c r="A53" s="668"/>
      <c r="B53" s="668"/>
      <c r="C53" s="668"/>
      <c r="D53" s="668"/>
      <c r="E53" s="347" t="s">
        <v>149</v>
      </c>
      <c r="F53" s="13" t="s">
        <v>24</v>
      </c>
      <c r="G53" s="13" t="s">
        <v>25</v>
      </c>
      <c r="H53" s="14"/>
      <c r="I53" s="308" t="s">
        <v>146</v>
      </c>
      <c r="J53" s="308">
        <v>12</v>
      </c>
      <c r="K53" s="666"/>
      <c r="L53" s="666"/>
      <c r="M53" s="666"/>
      <c r="N53" s="666"/>
      <c r="O53" s="11" t="s">
        <v>28</v>
      </c>
      <c r="P53" s="13" t="s">
        <v>47</v>
      </c>
      <c r="Q53" s="13" t="s">
        <v>147</v>
      </c>
      <c r="R53" s="9"/>
      <c r="S53" s="9"/>
      <c r="T53" s="9"/>
      <c r="U53" s="9"/>
      <c r="V53" s="9"/>
      <c r="W53" s="8"/>
      <c r="X53" s="9"/>
      <c r="Y53" s="8"/>
      <c r="Z53" s="9"/>
      <c r="AA53" s="8"/>
      <c r="AB53" s="9"/>
      <c r="AC53" s="8"/>
      <c r="AD53" s="9"/>
      <c r="AE53" s="8"/>
      <c r="AF53" s="9"/>
      <c r="AG53" s="8"/>
      <c r="AH53" s="9"/>
      <c r="AI53" s="8"/>
      <c r="AJ53" s="9"/>
      <c r="AK53" s="8"/>
    </row>
    <row r="54" spans="1:37" ht="77.25" customHeight="1">
      <c r="A54" s="668" t="s">
        <v>150</v>
      </c>
      <c r="B54" s="668" t="s">
        <v>151</v>
      </c>
      <c r="C54" s="668" t="s">
        <v>152</v>
      </c>
      <c r="D54" s="668" t="s">
        <v>153</v>
      </c>
      <c r="E54" s="347" t="s">
        <v>154</v>
      </c>
      <c r="F54" s="11" t="s">
        <v>24</v>
      </c>
      <c r="G54" s="13" t="s">
        <v>25</v>
      </c>
      <c r="H54" s="14"/>
      <c r="I54" s="308" t="s">
        <v>155</v>
      </c>
      <c r="J54" s="308">
        <v>12</v>
      </c>
      <c r="K54" s="664" t="s">
        <v>27</v>
      </c>
      <c r="L54" s="664" t="s">
        <v>28</v>
      </c>
      <c r="M54" s="664" t="s">
        <v>29</v>
      </c>
      <c r="N54" s="664" t="s">
        <v>52</v>
      </c>
      <c r="O54" s="13" t="s">
        <v>28</v>
      </c>
      <c r="P54" s="13" t="s">
        <v>47</v>
      </c>
      <c r="Q54" s="13" t="s">
        <v>156</v>
      </c>
      <c r="R54" s="9"/>
      <c r="S54" s="9"/>
      <c r="T54" s="9"/>
      <c r="U54" s="8"/>
      <c r="V54" s="8"/>
      <c r="W54" s="8"/>
      <c r="X54" s="9"/>
      <c r="Y54" s="8"/>
      <c r="Z54" s="8"/>
      <c r="AA54" s="8"/>
      <c r="AB54" s="9"/>
      <c r="AC54" s="8"/>
      <c r="AD54" s="8"/>
      <c r="AE54" s="8"/>
      <c r="AF54" s="9"/>
      <c r="AG54" s="8"/>
      <c r="AH54" s="8"/>
      <c r="AI54" s="8"/>
      <c r="AJ54" s="9"/>
      <c r="AK54" s="8"/>
    </row>
    <row r="55" spans="1:37" ht="93" customHeight="1">
      <c r="A55" s="668"/>
      <c r="B55" s="668"/>
      <c r="C55" s="668"/>
      <c r="D55" s="668"/>
      <c r="E55" s="347" t="s">
        <v>157</v>
      </c>
      <c r="F55" s="11" t="s">
        <v>24</v>
      </c>
      <c r="G55" s="13" t="s">
        <v>35</v>
      </c>
      <c r="H55" s="14"/>
      <c r="I55" s="308" t="s">
        <v>36</v>
      </c>
      <c r="J55" s="308">
        <v>12</v>
      </c>
      <c r="K55" s="665"/>
      <c r="L55" s="665"/>
      <c r="M55" s="665"/>
      <c r="N55" s="665"/>
      <c r="O55" s="13" t="s">
        <v>28</v>
      </c>
      <c r="P55" s="13" t="s">
        <v>29</v>
      </c>
      <c r="Q55" s="13" t="s">
        <v>158</v>
      </c>
      <c r="R55" s="9"/>
      <c r="S55" s="9"/>
      <c r="T55" s="9"/>
      <c r="U55" s="9"/>
      <c r="V55" s="9"/>
      <c r="W55" s="9"/>
      <c r="X55" s="9"/>
      <c r="Y55" s="9"/>
      <c r="Z55" s="9"/>
      <c r="AA55" s="9"/>
      <c r="AB55" s="9"/>
      <c r="AC55" s="9"/>
      <c r="AD55" s="9"/>
      <c r="AE55" s="9"/>
      <c r="AF55" s="9"/>
      <c r="AG55" s="9"/>
      <c r="AH55" s="9"/>
      <c r="AI55" s="9"/>
      <c r="AJ55" s="9"/>
      <c r="AK55" s="9"/>
    </row>
    <row r="56" spans="1:37" ht="75.75" customHeight="1">
      <c r="A56" s="668"/>
      <c r="B56" s="668"/>
      <c r="C56" s="668"/>
      <c r="D56" s="668"/>
      <c r="E56" s="351" t="s">
        <v>159</v>
      </c>
      <c r="F56" s="11" t="s">
        <v>24</v>
      </c>
      <c r="G56" s="13" t="s">
        <v>25</v>
      </c>
      <c r="H56" s="14"/>
      <c r="I56" s="308" t="s">
        <v>160</v>
      </c>
      <c r="J56" s="308">
        <v>8</v>
      </c>
      <c r="K56" s="666"/>
      <c r="L56" s="666"/>
      <c r="M56" s="666"/>
      <c r="N56" s="666"/>
      <c r="O56" s="13" t="s">
        <v>28</v>
      </c>
      <c r="P56" s="13" t="s">
        <v>29</v>
      </c>
      <c r="Q56" s="13" t="s">
        <v>161</v>
      </c>
      <c r="R56" s="9"/>
      <c r="S56" s="9"/>
      <c r="T56" s="9"/>
      <c r="U56" s="9"/>
      <c r="V56" s="9"/>
      <c r="W56" s="8"/>
      <c r="X56" s="8"/>
      <c r="Y56" s="8"/>
      <c r="Z56" s="8"/>
      <c r="AA56" s="9"/>
      <c r="AB56" s="8"/>
      <c r="AC56" s="8"/>
      <c r="AD56" s="8"/>
      <c r="AE56" s="8"/>
      <c r="AF56" s="9"/>
      <c r="AG56" s="8"/>
      <c r="AH56" s="8"/>
      <c r="AI56" s="8"/>
      <c r="AJ56" s="8"/>
      <c r="AK56" s="9"/>
    </row>
    <row r="57" spans="1:37" ht="91.5" customHeight="1">
      <c r="A57" s="674" t="s">
        <v>150</v>
      </c>
      <c r="B57" s="674" t="s">
        <v>151</v>
      </c>
      <c r="C57" s="674" t="s">
        <v>152</v>
      </c>
      <c r="D57" s="674" t="s">
        <v>162</v>
      </c>
      <c r="E57" s="347" t="s">
        <v>163</v>
      </c>
      <c r="F57" s="11" t="s">
        <v>24</v>
      </c>
      <c r="G57" s="13" t="s">
        <v>35</v>
      </c>
      <c r="H57" s="14"/>
      <c r="I57" s="308" t="s">
        <v>36</v>
      </c>
      <c r="J57" s="308">
        <v>12</v>
      </c>
      <c r="K57" s="664" t="s">
        <v>27</v>
      </c>
      <c r="L57" s="664" t="s">
        <v>28</v>
      </c>
      <c r="M57" s="664" t="s">
        <v>29</v>
      </c>
      <c r="N57" s="664" t="s">
        <v>52</v>
      </c>
      <c r="O57" s="13" t="s">
        <v>28</v>
      </c>
      <c r="P57" s="13" t="s">
        <v>29</v>
      </c>
      <c r="Q57" s="13" t="s">
        <v>158</v>
      </c>
      <c r="R57" s="9"/>
      <c r="S57" s="9"/>
      <c r="T57" s="9"/>
      <c r="U57" s="9"/>
      <c r="V57" s="9"/>
      <c r="W57" s="9"/>
      <c r="X57" s="9"/>
      <c r="Y57" s="9"/>
      <c r="Z57" s="9"/>
      <c r="AA57" s="9"/>
      <c r="AB57" s="9"/>
      <c r="AC57" s="9"/>
      <c r="AD57" s="9"/>
      <c r="AE57" s="9"/>
      <c r="AF57" s="9"/>
      <c r="AG57" s="9"/>
      <c r="AH57" s="9"/>
      <c r="AI57" s="9"/>
      <c r="AJ57" s="9"/>
      <c r="AK57" s="9"/>
    </row>
    <row r="58" spans="1:37" ht="53.25" customHeight="1">
      <c r="A58" s="674"/>
      <c r="B58" s="674"/>
      <c r="C58" s="674"/>
      <c r="D58" s="674"/>
      <c r="E58" s="351" t="s">
        <v>164</v>
      </c>
      <c r="F58" s="11" t="s">
        <v>24</v>
      </c>
      <c r="G58" s="13" t="s">
        <v>35</v>
      </c>
      <c r="H58" s="14"/>
      <c r="I58" s="308" t="s">
        <v>36</v>
      </c>
      <c r="J58" s="308">
        <v>12</v>
      </c>
      <c r="K58" s="665"/>
      <c r="L58" s="665"/>
      <c r="M58" s="665"/>
      <c r="N58" s="665"/>
      <c r="O58" s="13" t="s">
        <v>28</v>
      </c>
      <c r="P58" s="13" t="s">
        <v>29</v>
      </c>
      <c r="Q58" s="13" t="s">
        <v>158</v>
      </c>
      <c r="R58" s="9"/>
      <c r="S58" s="9"/>
      <c r="T58" s="9"/>
      <c r="U58" s="9"/>
      <c r="V58" s="9"/>
      <c r="W58" s="9"/>
      <c r="X58" s="9"/>
      <c r="Y58" s="9"/>
      <c r="Z58" s="9"/>
      <c r="AA58" s="9"/>
      <c r="AB58" s="9"/>
      <c r="AC58" s="9"/>
      <c r="AD58" s="9"/>
      <c r="AE58" s="9"/>
      <c r="AF58" s="9"/>
      <c r="AG58" s="9"/>
      <c r="AH58" s="9"/>
      <c r="AI58" s="9"/>
      <c r="AJ58" s="9"/>
      <c r="AK58" s="9"/>
    </row>
    <row r="59" spans="1:37" ht="72" customHeight="1">
      <c r="A59" s="674"/>
      <c r="B59" s="674"/>
      <c r="C59" s="674"/>
      <c r="D59" s="674"/>
      <c r="E59" s="351" t="s">
        <v>165</v>
      </c>
      <c r="F59" s="11" t="s">
        <v>24</v>
      </c>
      <c r="G59" s="13" t="s">
        <v>35</v>
      </c>
      <c r="H59" s="14"/>
      <c r="I59" s="308" t="s">
        <v>106</v>
      </c>
      <c r="J59" s="308">
        <v>6</v>
      </c>
      <c r="K59" s="665"/>
      <c r="L59" s="665"/>
      <c r="M59" s="665"/>
      <c r="N59" s="665"/>
      <c r="O59" s="13" t="s">
        <v>28</v>
      </c>
      <c r="P59" s="13" t="s">
        <v>29</v>
      </c>
      <c r="Q59" s="13" t="s">
        <v>158</v>
      </c>
      <c r="R59" s="9"/>
      <c r="S59" s="9"/>
      <c r="T59" s="9"/>
      <c r="U59" s="9"/>
      <c r="V59" s="9"/>
      <c r="W59" s="9"/>
      <c r="X59" s="9"/>
      <c r="Y59" s="9"/>
      <c r="Z59" s="9"/>
      <c r="AA59" s="9"/>
      <c r="AB59" s="9"/>
      <c r="AC59" s="9"/>
      <c r="AD59" s="9"/>
      <c r="AE59" s="9"/>
      <c r="AF59" s="9"/>
      <c r="AG59" s="9"/>
      <c r="AH59" s="9"/>
      <c r="AI59" s="9"/>
      <c r="AJ59" s="9"/>
      <c r="AK59" s="9"/>
    </row>
    <row r="60" spans="1:37" ht="85.5" customHeight="1">
      <c r="A60" s="674"/>
      <c r="B60" s="674"/>
      <c r="C60" s="674"/>
      <c r="D60" s="674"/>
      <c r="E60" s="349" t="s">
        <v>166</v>
      </c>
      <c r="F60" s="11" t="s">
        <v>24</v>
      </c>
      <c r="G60" s="13" t="s">
        <v>25</v>
      </c>
      <c r="H60" s="14"/>
      <c r="I60" s="308" t="s">
        <v>167</v>
      </c>
      <c r="J60" s="308">
        <v>6</v>
      </c>
      <c r="K60" s="666"/>
      <c r="L60" s="666"/>
      <c r="M60" s="666"/>
      <c r="N60" s="666"/>
      <c r="O60" s="13" t="s">
        <v>28</v>
      </c>
      <c r="P60" s="13" t="s">
        <v>168</v>
      </c>
      <c r="Q60" s="13" t="s">
        <v>169</v>
      </c>
      <c r="R60" s="9"/>
      <c r="S60" s="8"/>
      <c r="T60" s="9"/>
      <c r="U60" s="8"/>
      <c r="V60" s="9"/>
      <c r="W60" s="8"/>
      <c r="X60" s="9"/>
      <c r="Y60" s="8"/>
      <c r="Z60" s="9"/>
      <c r="AA60" s="8"/>
      <c r="AB60" s="9"/>
      <c r="AC60" s="8"/>
      <c r="AD60" s="9"/>
      <c r="AE60" s="8"/>
      <c r="AF60" s="9"/>
      <c r="AG60" s="8"/>
      <c r="AH60" s="9"/>
      <c r="AI60" s="8"/>
      <c r="AJ60" s="9"/>
      <c r="AK60" s="8"/>
    </row>
    <row r="61" spans="1:37" ht="72" customHeight="1">
      <c r="A61" s="663" t="s">
        <v>150</v>
      </c>
      <c r="B61" s="663" t="s">
        <v>151</v>
      </c>
      <c r="C61" s="663" t="s">
        <v>152</v>
      </c>
      <c r="D61" s="663" t="s">
        <v>170</v>
      </c>
      <c r="E61" s="347" t="s">
        <v>171</v>
      </c>
      <c r="F61" s="11" t="s">
        <v>24</v>
      </c>
      <c r="G61" s="13" t="s">
        <v>25</v>
      </c>
      <c r="H61" s="14"/>
      <c r="I61" s="308" t="s">
        <v>160</v>
      </c>
      <c r="J61" s="308">
        <v>8</v>
      </c>
      <c r="K61" s="673" t="s">
        <v>27</v>
      </c>
      <c r="L61" s="673" t="s">
        <v>28</v>
      </c>
      <c r="M61" s="673" t="s">
        <v>29</v>
      </c>
      <c r="N61" s="673" t="s">
        <v>52</v>
      </c>
      <c r="O61" s="13" t="s">
        <v>28</v>
      </c>
      <c r="P61" s="13" t="s">
        <v>29</v>
      </c>
      <c r="Q61" s="13" t="s">
        <v>161</v>
      </c>
      <c r="R61" s="9"/>
      <c r="S61" s="9"/>
      <c r="T61" s="9"/>
      <c r="U61" s="9"/>
      <c r="V61" s="9"/>
      <c r="W61" s="8"/>
      <c r="X61" s="8"/>
      <c r="Y61" s="8"/>
      <c r="Z61" s="8"/>
      <c r="AA61" s="9"/>
      <c r="AB61" s="8"/>
      <c r="AC61" s="8"/>
      <c r="AD61" s="8"/>
      <c r="AE61" s="8"/>
      <c r="AF61" s="9"/>
      <c r="AG61" s="8"/>
      <c r="AH61" s="8"/>
      <c r="AI61" s="8"/>
      <c r="AJ61" s="8"/>
      <c r="AK61" s="9"/>
    </row>
    <row r="62" spans="1:37" ht="112.5" customHeight="1">
      <c r="A62" s="663"/>
      <c r="B62" s="663"/>
      <c r="C62" s="663"/>
      <c r="D62" s="663"/>
      <c r="E62" s="351" t="s">
        <v>172</v>
      </c>
      <c r="F62" s="11" t="s">
        <v>24</v>
      </c>
      <c r="G62" s="13" t="s">
        <v>35</v>
      </c>
      <c r="H62" s="14"/>
      <c r="I62" s="308" t="s">
        <v>36</v>
      </c>
      <c r="J62" s="308">
        <v>12</v>
      </c>
      <c r="K62" s="665"/>
      <c r="L62" s="665"/>
      <c r="M62" s="665"/>
      <c r="N62" s="665"/>
      <c r="O62" s="13" t="s">
        <v>28</v>
      </c>
      <c r="P62" s="13" t="s">
        <v>29</v>
      </c>
      <c r="Q62" s="13" t="s">
        <v>158</v>
      </c>
      <c r="R62" s="9"/>
      <c r="S62" s="9"/>
      <c r="T62" s="9"/>
      <c r="U62" s="9"/>
      <c r="V62" s="9"/>
      <c r="W62" s="9"/>
      <c r="X62" s="9"/>
      <c r="Y62" s="9"/>
      <c r="Z62" s="9"/>
      <c r="AA62" s="9"/>
      <c r="AB62" s="9"/>
      <c r="AC62" s="9"/>
      <c r="AD62" s="9"/>
      <c r="AE62" s="9"/>
      <c r="AF62" s="9"/>
      <c r="AG62" s="9"/>
      <c r="AH62" s="9"/>
      <c r="AI62" s="9"/>
      <c r="AJ62" s="9"/>
      <c r="AK62" s="9"/>
    </row>
    <row r="63" spans="1:37" ht="85.5">
      <c r="A63" s="663"/>
      <c r="B63" s="663"/>
      <c r="C63" s="663"/>
      <c r="D63" s="663"/>
      <c r="E63" s="349" t="s">
        <v>173</v>
      </c>
      <c r="F63" s="11" t="s">
        <v>24</v>
      </c>
      <c r="G63" s="13" t="s">
        <v>35</v>
      </c>
      <c r="H63" s="14"/>
      <c r="I63" s="308" t="s">
        <v>36</v>
      </c>
      <c r="J63" s="308">
        <v>12</v>
      </c>
      <c r="K63" s="665"/>
      <c r="L63" s="665"/>
      <c r="M63" s="665"/>
      <c r="N63" s="665"/>
      <c r="O63" s="13" t="s">
        <v>28</v>
      </c>
      <c r="P63" s="13" t="s">
        <v>29</v>
      </c>
      <c r="Q63" s="13" t="s">
        <v>158</v>
      </c>
      <c r="R63" s="9"/>
      <c r="S63" s="9"/>
      <c r="T63" s="9"/>
      <c r="U63" s="9"/>
      <c r="V63" s="9"/>
      <c r="W63" s="9"/>
      <c r="X63" s="9"/>
      <c r="Y63" s="9"/>
      <c r="Z63" s="9"/>
      <c r="AA63" s="9"/>
      <c r="AB63" s="9"/>
      <c r="AC63" s="9"/>
      <c r="AD63" s="9"/>
      <c r="AE63" s="9"/>
      <c r="AF63" s="9"/>
      <c r="AG63" s="9"/>
      <c r="AH63" s="9"/>
      <c r="AI63" s="9"/>
      <c r="AJ63" s="9"/>
      <c r="AK63" s="9"/>
    </row>
    <row r="64" spans="1:37" ht="114">
      <c r="A64" s="663"/>
      <c r="B64" s="663"/>
      <c r="C64" s="663"/>
      <c r="D64" s="663"/>
      <c r="E64" s="347" t="s">
        <v>174</v>
      </c>
      <c r="F64" s="11" t="s">
        <v>24</v>
      </c>
      <c r="G64" s="13" t="s">
        <v>25</v>
      </c>
      <c r="H64" s="14"/>
      <c r="I64" s="308" t="s">
        <v>36</v>
      </c>
      <c r="J64" s="308">
        <v>12</v>
      </c>
      <c r="K64" s="665"/>
      <c r="L64" s="665"/>
      <c r="M64" s="665"/>
      <c r="N64" s="665"/>
      <c r="O64" s="13" t="s">
        <v>28</v>
      </c>
      <c r="P64" s="13" t="s">
        <v>29</v>
      </c>
      <c r="Q64" s="13" t="s">
        <v>158</v>
      </c>
      <c r="R64" s="9"/>
      <c r="S64" s="9"/>
      <c r="T64" s="9"/>
      <c r="U64" s="9"/>
      <c r="V64" s="9"/>
      <c r="W64" s="9"/>
      <c r="X64" s="9"/>
      <c r="Y64" s="9"/>
      <c r="Z64" s="9"/>
      <c r="AA64" s="9"/>
      <c r="AB64" s="9"/>
      <c r="AC64" s="9"/>
      <c r="AD64" s="9"/>
      <c r="AE64" s="9"/>
      <c r="AF64" s="9"/>
      <c r="AG64" s="9"/>
      <c r="AH64" s="9"/>
      <c r="AI64" s="9"/>
      <c r="AJ64" s="9"/>
      <c r="AK64" s="9"/>
    </row>
    <row r="65" spans="1:37" ht="48.75" customHeight="1">
      <c r="A65" s="663"/>
      <c r="B65" s="663"/>
      <c r="C65" s="663"/>
      <c r="D65" s="663"/>
      <c r="E65" s="347" t="s">
        <v>175</v>
      </c>
      <c r="F65" s="11" t="s">
        <v>176</v>
      </c>
      <c r="G65" s="13" t="s">
        <v>25</v>
      </c>
      <c r="H65" s="14"/>
      <c r="I65" s="308" t="s">
        <v>160</v>
      </c>
      <c r="J65" s="308">
        <v>8</v>
      </c>
      <c r="K65" s="666"/>
      <c r="L65" s="666"/>
      <c r="M65" s="666"/>
      <c r="N65" s="666"/>
      <c r="O65" s="11" t="s">
        <v>28</v>
      </c>
      <c r="P65" s="13" t="s">
        <v>29</v>
      </c>
      <c r="Q65" s="13" t="s">
        <v>161</v>
      </c>
      <c r="R65" s="9"/>
      <c r="S65" s="9"/>
      <c r="T65" s="9"/>
      <c r="U65" s="9"/>
      <c r="V65" s="9"/>
      <c r="W65" s="8"/>
      <c r="X65" s="8"/>
      <c r="Y65" s="8"/>
      <c r="Z65" s="8"/>
      <c r="AA65" s="9"/>
      <c r="AB65" s="8"/>
      <c r="AC65" s="8"/>
      <c r="AD65" s="8"/>
      <c r="AE65" s="8"/>
      <c r="AF65" s="9"/>
      <c r="AG65" s="8"/>
      <c r="AH65" s="8"/>
      <c r="AI65" s="8"/>
      <c r="AJ65" s="8"/>
      <c r="AK65" s="9"/>
    </row>
    <row r="66" spans="1:37" ht="105.75" customHeight="1">
      <c r="A66" s="668" t="s">
        <v>150</v>
      </c>
      <c r="B66" s="668" t="s">
        <v>151</v>
      </c>
      <c r="C66" s="668" t="s">
        <v>152</v>
      </c>
      <c r="D66" s="668" t="s">
        <v>177</v>
      </c>
      <c r="E66" s="347" t="s">
        <v>178</v>
      </c>
      <c r="F66" s="11" t="s">
        <v>24</v>
      </c>
      <c r="G66" s="13" t="s">
        <v>25</v>
      </c>
      <c r="H66" s="14"/>
      <c r="I66" s="308" t="s">
        <v>179</v>
      </c>
      <c r="J66" s="308">
        <v>7</v>
      </c>
      <c r="K66" s="664" t="s">
        <v>27</v>
      </c>
      <c r="L66" s="664" t="s">
        <v>28</v>
      </c>
      <c r="M66" s="664" t="s">
        <v>29</v>
      </c>
      <c r="N66" s="664" t="s">
        <v>52</v>
      </c>
      <c r="O66" s="13" t="s">
        <v>28</v>
      </c>
      <c r="P66" s="13" t="s">
        <v>180</v>
      </c>
      <c r="Q66" s="11" t="s">
        <v>181</v>
      </c>
      <c r="R66" s="9"/>
      <c r="S66" s="8"/>
      <c r="T66" s="8"/>
      <c r="U66" s="8"/>
      <c r="V66" s="9"/>
      <c r="W66" s="8"/>
      <c r="X66" s="8"/>
      <c r="Y66" s="8"/>
      <c r="Z66" s="9"/>
      <c r="AA66" s="8"/>
      <c r="AB66" s="8"/>
      <c r="AC66" s="8"/>
      <c r="AD66" s="9"/>
      <c r="AE66" s="8"/>
      <c r="AF66" s="8"/>
      <c r="AG66" s="8"/>
      <c r="AH66" s="9"/>
      <c r="AI66" s="8"/>
      <c r="AJ66" s="8"/>
      <c r="AK66" s="8"/>
    </row>
    <row r="67" spans="1:37" ht="114" customHeight="1">
      <c r="A67" s="668"/>
      <c r="B67" s="668"/>
      <c r="C67" s="668"/>
      <c r="D67" s="668"/>
      <c r="E67" s="351" t="s">
        <v>182</v>
      </c>
      <c r="F67" s="11" t="s">
        <v>24</v>
      </c>
      <c r="G67" s="13" t="s">
        <v>35</v>
      </c>
      <c r="H67" s="14"/>
      <c r="I67" s="308" t="s">
        <v>36</v>
      </c>
      <c r="J67" s="308">
        <v>12</v>
      </c>
      <c r="K67" s="665"/>
      <c r="L67" s="665"/>
      <c r="M67" s="665"/>
      <c r="N67" s="665"/>
      <c r="O67" s="13" t="s">
        <v>28</v>
      </c>
      <c r="P67" s="13" t="s">
        <v>29</v>
      </c>
      <c r="Q67" s="13" t="s">
        <v>183</v>
      </c>
      <c r="R67" s="9"/>
      <c r="S67" s="9"/>
      <c r="T67" s="9"/>
      <c r="U67" s="9"/>
      <c r="V67" s="9"/>
      <c r="W67" s="9"/>
      <c r="X67" s="9"/>
      <c r="Y67" s="9"/>
      <c r="Z67" s="9"/>
      <c r="AA67" s="9"/>
      <c r="AB67" s="9"/>
      <c r="AC67" s="9"/>
      <c r="AD67" s="9"/>
      <c r="AE67" s="9"/>
      <c r="AF67" s="9"/>
      <c r="AG67" s="9"/>
      <c r="AH67" s="9"/>
      <c r="AI67" s="9"/>
      <c r="AJ67" s="9"/>
      <c r="AK67" s="9"/>
    </row>
    <row r="68" spans="1:37" ht="99" customHeight="1">
      <c r="A68" s="668"/>
      <c r="B68" s="668"/>
      <c r="C68" s="668"/>
      <c r="D68" s="668"/>
      <c r="E68" s="347" t="s">
        <v>184</v>
      </c>
      <c r="F68" s="11" t="s">
        <v>24</v>
      </c>
      <c r="G68" s="13" t="s">
        <v>25</v>
      </c>
      <c r="H68" s="14"/>
      <c r="I68" s="308" t="s">
        <v>185</v>
      </c>
      <c r="J68" s="308">
        <v>8</v>
      </c>
      <c r="K68" s="666"/>
      <c r="L68" s="666"/>
      <c r="M68" s="666"/>
      <c r="N68" s="666"/>
      <c r="O68" s="13" t="s">
        <v>28</v>
      </c>
      <c r="P68" s="13" t="s">
        <v>186</v>
      </c>
      <c r="Q68" s="13" t="s">
        <v>187</v>
      </c>
      <c r="R68" s="9"/>
      <c r="S68" s="8"/>
      <c r="T68" s="8"/>
      <c r="U68" s="9"/>
      <c r="V68" s="8"/>
      <c r="W68" s="8"/>
      <c r="X68" s="9"/>
      <c r="Y68" s="8"/>
      <c r="Z68" s="8"/>
      <c r="AA68" s="9"/>
      <c r="AB68" s="8"/>
      <c r="AC68" s="8"/>
      <c r="AD68" s="9"/>
      <c r="AE68" s="8"/>
      <c r="AF68" s="8"/>
      <c r="AG68" s="9"/>
      <c r="AH68" s="8"/>
      <c r="AI68" s="8"/>
      <c r="AJ68" s="9"/>
      <c r="AK68" s="8"/>
    </row>
    <row r="69" spans="1:37" ht="121.5" customHeight="1">
      <c r="A69" s="663" t="s">
        <v>150</v>
      </c>
      <c r="B69" s="663" t="s">
        <v>151</v>
      </c>
      <c r="C69" s="663" t="s">
        <v>188</v>
      </c>
      <c r="D69" s="663" t="s">
        <v>189</v>
      </c>
      <c r="E69" s="347" t="s">
        <v>190</v>
      </c>
      <c r="F69" s="11" t="s">
        <v>24</v>
      </c>
      <c r="G69" s="13" t="s">
        <v>35</v>
      </c>
      <c r="H69" s="14"/>
      <c r="I69" s="308" t="s">
        <v>94</v>
      </c>
      <c r="J69" s="308">
        <v>12</v>
      </c>
      <c r="K69" s="664" t="s">
        <v>27</v>
      </c>
      <c r="L69" s="664" t="s">
        <v>28</v>
      </c>
      <c r="M69" s="664" t="s">
        <v>29</v>
      </c>
      <c r="N69" s="664" t="s">
        <v>52</v>
      </c>
      <c r="O69" s="13" t="s">
        <v>28</v>
      </c>
      <c r="P69" s="13" t="s">
        <v>29</v>
      </c>
      <c r="Q69" s="13" t="s">
        <v>158</v>
      </c>
      <c r="R69" s="9"/>
      <c r="S69" s="9"/>
      <c r="T69" s="9"/>
      <c r="U69" s="9"/>
      <c r="V69" s="9"/>
      <c r="W69" s="9"/>
      <c r="X69" s="9"/>
      <c r="Y69" s="9"/>
      <c r="Z69" s="9"/>
      <c r="AA69" s="9"/>
      <c r="AB69" s="9"/>
      <c r="AC69" s="9"/>
      <c r="AD69" s="9"/>
      <c r="AE69" s="9"/>
      <c r="AF69" s="9"/>
      <c r="AG69" s="9"/>
      <c r="AH69" s="9"/>
      <c r="AI69" s="9"/>
      <c r="AJ69" s="9"/>
      <c r="AK69" s="9"/>
    </row>
    <row r="70" spans="1:37" ht="129" customHeight="1">
      <c r="A70" s="663"/>
      <c r="B70" s="663"/>
      <c r="C70" s="663"/>
      <c r="D70" s="663"/>
      <c r="E70" s="347" t="s">
        <v>191</v>
      </c>
      <c r="F70" s="329" t="s">
        <v>24</v>
      </c>
      <c r="G70" s="329" t="s">
        <v>25</v>
      </c>
      <c r="H70" s="17"/>
      <c r="I70" s="16" t="s">
        <v>192</v>
      </c>
      <c r="J70" s="308">
        <v>6</v>
      </c>
      <c r="K70" s="665"/>
      <c r="L70" s="665"/>
      <c r="M70" s="665"/>
      <c r="N70" s="665"/>
      <c r="O70" s="13" t="s">
        <v>28</v>
      </c>
      <c r="P70" s="13" t="s">
        <v>47</v>
      </c>
      <c r="Q70" s="13" t="s">
        <v>156</v>
      </c>
      <c r="R70" s="9"/>
      <c r="S70" s="9"/>
      <c r="T70" s="9"/>
      <c r="U70" s="8"/>
      <c r="V70" s="8"/>
      <c r="W70" s="8"/>
      <c r="X70" s="9"/>
      <c r="Y70" s="8"/>
      <c r="Z70" s="8"/>
      <c r="AA70" s="8"/>
      <c r="AB70" s="9"/>
      <c r="AC70" s="8"/>
      <c r="AD70" s="8"/>
      <c r="AE70" s="8"/>
      <c r="AF70" s="9"/>
      <c r="AG70" s="8"/>
      <c r="AH70" s="8"/>
      <c r="AI70" s="8"/>
      <c r="AJ70" s="9"/>
      <c r="AK70" s="8"/>
    </row>
    <row r="71" spans="1:37" ht="107.25" customHeight="1">
      <c r="A71" s="663"/>
      <c r="B71" s="663"/>
      <c r="C71" s="663"/>
      <c r="D71" s="663"/>
      <c r="E71" s="347" t="s">
        <v>193</v>
      </c>
      <c r="F71" s="11" t="s">
        <v>24</v>
      </c>
      <c r="G71" s="329" t="s">
        <v>25</v>
      </c>
      <c r="H71" s="14"/>
      <c r="I71" s="308" t="s">
        <v>160</v>
      </c>
      <c r="J71" s="308">
        <v>8</v>
      </c>
      <c r="K71" s="665"/>
      <c r="L71" s="665"/>
      <c r="M71" s="665"/>
      <c r="N71" s="665"/>
      <c r="O71" s="13" t="s">
        <v>28</v>
      </c>
      <c r="P71" s="13" t="s">
        <v>29</v>
      </c>
      <c r="Q71" s="13" t="s">
        <v>161</v>
      </c>
      <c r="R71" s="9"/>
      <c r="S71" s="9"/>
      <c r="T71" s="9"/>
      <c r="U71" s="9"/>
      <c r="V71" s="9"/>
      <c r="W71" s="8"/>
      <c r="X71" s="8"/>
      <c r="Y71" s="8"/>
      <c r="Z71" s="8"/>
      <c r="AA71" s="9"/>
      <c r="AB71" s="8"/>
      <c r="AC71" s="8"/>
      <c r="AD71" s="8"/>
      <c r="AE71" s="8"/>
      <c r="AF71" s="9"/>
      <c r="AG71" s="8"/>
      <c r="AH71" s="8"/>
      <c r="AI71" s="8"/>
      <c r="AJ71" s="8"/>
      <c r="AK71" s="9"/>
    </row>
    <row r="72" spans="1:37" ht="98.25" customHeight="1">
      <c r="A72" s="663"/>
      <c r="B72" s="663"/>
      <c r="C72" s="663"/>
      <c r="D72" s="663"/>
      <c r="E72" s="347" t="s">
        <v>194</v>
      </c>
      <c r="F72" s="11" t="s">
        <v>24</v>
      </c>
      <c r="G72" s="13" t="s">
        <v>25</v>
      </c>
      <c r="H72" s="14"/>
      <c r="I72" s="308" t="s">
        <v>195</v>
      </c>
      <c r="J72" s="308">
        <v>6</v>
      </c>
      <c r="K72" s="665"/>
      <c r="L72" s="665"/>
      <c r="M72" s="665"/>
      <c r="N72" s="665"/>
      <c r="O72" s="13" t="s">
        <v>28</v>
      </c>
      <c r="P72" s="13" t="s">
        <v>196</v>
      </c>
      <c r="Q72" s="13" t="s">
        <v>161</v>
      </c>
      <c r="R72" s="9"/>
      <c r="S72" s="9"/>
      <c r="T72" s="9"/>
      <c r="U72" s="9"/>
      <c r="V72" s="9"/>
      <c r="W72" s="8"/>
      <c r="X72" s="8"/>
      <c r="Y72" s="8"/>
      <c r="Z72" s="8"/>
      <c r="AA72" s="9"/>
      <c r="AB72" s="8"/>
      <c r="AC72" s="8"/>
      <c r="AD72" s="8"/>
      <c r="AE72" s="8"/>
      <c r="AF72" s="9"/>
      <c r="AG72" s="8"/>
      <c r="AH72" s="8"/>
      <c r="AI72" s="8"/>
      <c r="AJ72" s="8"/>
      <c r="AK72" s="9"/>
    </row>
    <row r="73" spans="1:37" ht="54.75" customHeight="1">
      <c r="A73" s="663"/>
      <c r="B73" s="663"/>
      <c r="C73" s="663"/>
      <c r="D73" s="663"/>
      <c r="E73" s="347" t="s">
        <v>197</v>
      </c>
      <c r="F73" s="11" t="s">
        <v>24</v>
      </c>
      <c r="G73" s="13" t="s">
        <v>25</v>
      </c>
      <c r="H73" s="14"/>
      <c r="I73" s="308" t="s">
        <v>198</v>
      </c>
      <c r="J73" s="308">
        <v>7</v>
      </c>
      <c r="K73" s="666"/>
      <c r="L73" s="666"/>
      <c r="M73" s="666"/>
      <c r="N73" s="666"/>
      <c r="O73" s="13" t="s">
        <v>28</v>
      </c>
      <c r="P73" s="13" t="s">
        <v>196</v>
      </c>
      <c r="Q73" s="13" t="s">
        <v>199</v>
      </c>
      <c r="R73" s="9"/>
      <c r="S73" s="9"/>
      <c r="T73" s="9"/>
      <c r="U73" s="9"/>
      <c r="V73" s="9"/>
      <c r="W73" s="8"/>
      <c r="X73" s="8"/>
      <c r="Y73" s="9"/>
      <c r="Z73" s="8"/>
      <c r="AA73" s="8"/>
      <c r="AB73" s="9"/>
      <c r="AC73" s="8"/>
      <c r="AD73" s="8"/>
      <c r="AE73" s="9"/>
      <c r="AF73" s="8"/>
      <c r="AG73" s="8"/>
      <c r="AH73" s="9"/>
      <c r="AI73" s="8"/>
      <c r="AJ73" s="8"/>
      <c r="AK73" s="9"/>
    </row>
    <row r="74" spans="1:37" ht="80.25" customHeight="1">
      <c r="A74" s="663" t="s">
        <v>150</v>
      </c>
      <c r="B74" s="663" t="s">
        <v>151</v>
      </c>
      <c r="C74" s="663" t="s">
        <v>188</v>
      </c>
      <c r="D74" s="663" t="s">
        <v>200</v>
      </c>
      <c r="E74" s="347" t="s">
        <v>201</v>
      </c>
      <c r="F74" s="11" t="s">
        <v>24</v>
      </c>
      <c r="G74" s="13" t="s">
        <v>25</v>
      </c>
      <c r="H74" s="14"/>
      <c r="I74" s="308" t="s">
        <v>202</v>
      </c>
      <c r="J74" s="308">
        <v>6</v>
      </c>
      <c r="K74" s="667" t="s">
        <v>27</v>
      </c>
      <c r="L74" s="667" t="s">
        <v>28</v>
      </c>
      <c r="M74" s="667" t="s">
        <v>29</v>
      </c>
      <c r="N74" s="667" t="s">
        <v>52</v>
      </c>
      <c r="O74" s="13" t="s">
        <v>28</v>
      </c>
      <c r="P74" s="13" t="s">
        <v>29</v>
      </c>
      <c r="Q74" s="13" t="s">
        <v>199</v>
      </c>
      <c r="R74" s="9"/>
      <c r="S74" s="9"/>
      <c r="T74" s="9"/>
      <c r="U74" s="9"/>
      <c r="V74" s="9"/>
      <c r="W74" s="8"/>
      <c r="X74" s="8"/>
      <c r="Y74" s="9"/>
      <c r="Z74" s="8"/>
      <c r="AA74" s="8"/>
      <c r="AB74" s="9"/>
      <c r="AC74" s="8"/>
      <c r="AD74" s="8"/>
      <c r="AE74" s="9"/>
      <c r="AF74" s="8"/>
      <c r="AG74" s="8"/>
      <c r="AH74" s="9"/>
      <c r="AI74" s="8"/>
      <c r="AJ74" s="8"/>
      <c r="AK74" s="9"/>
    </row>
    <row r="75" spans="1:37" ht="88.5" customHeight="1">
      <c r="A75" s="663"/>
      <c r="B75" s="663"/>
      <c r="C75" s="663"/>
      <c r="D75" s="663"/>
      <c r="E75" s="347" t="s">
        <v>203</v>
      </c>
      <c r="F75" s="11" t="s">
        <v>24</v>
      </c>
      <c r="G75" s="13" t="s">
        <v>35</v>
      </c>
      <c r="H75" s="14"/>
      <c r="I75" s="308" t="s">
        <v>36</v>
      </c>
      <c r="J75" s="308">
        <v>12</v>
      </c>
      <c r="K75" s="665"/>
      <c r="L75" s="665"/>
      <c r="M75" s="665"/>
      <c r="N75" s="665"/>
      <c r="O75" s="13" t="s">
        <v>28</v>
      </c>
      <c r="P75" s="13" t="s">
        <v>29</v>
      </c>
      <c r="Q75" s="13" t="s">
        <v>158</v>
      </c>
      <c r="R75" s="9"/>
      <c r="S75" s="9"/>
      <c r="T75" s="9"/>
      <c r="U75" s="9"/>
      <c r="V75" s="9"/>
      <c r="W75" s="9"/>
      <c r="X75" s="9"/>
      <c r="Y75" s="9"/>
      <c r="Z75" s="9"/>
      <c r="AA75" s="9"/>
      <c r="AB75" s="9"/>
      <c r="AC75" s="9"/>
      <c r="AD75" s="9"/>
      <c r="AE75" s="9"/>
      <c r="AF75" s="9"/>
      <c r="AG75" s="9"/>
      <c r="AH75" s="9"/>
      <c r="AI75" s="9"/>
      <c r="AJ75" s="9"/>
      <c r="AK75" s="9"/>
    </row>
    <row r="76" spans="1:37" ht="139.5" customHeight="1">
      <c r="A76" s="663"/>
      <c r="B76" s="663"/>
      <c r="C76" s="663"/>
      <c r="D76" s="663"/>
      <c r="E76" s="347" t="s">
        <v>204</v>
      </c>
      <c r="F76" s="11" t="s">
        <v>24</v>
      </c>
      <c r="G76" s="330" t="s">
        <v>25</v>
      </c>
      <c r="H76" s="18"/>
      <c r="I76" s="19" t="s">
        <v>205</v>
      </c>
      <c r="J76" s="308">
        <v>6</v>
      </c>
      <c r="K76" s="665"/>
      <c r="L76" s="665"/>
      <c r="M76" s="665"/>
      <c r="N76" s="665"/>
      <c r="O76" s="13" t="s">
        <v>28</v>
      </c>
      <c r="P76" s="13" t="s">
        <v>29</v>
      </c>
      <c r="Q76" s="13" t="s">
        <v>199</v>
      </c>
      <c r="R76" s="9"/>
      <c r="S76" s="9"/>
      <c r="T76" s="9"/>
      <c r="U76" s="9"/>
      <c r="V76" s="9"/>
      <c r="W76" s="8"/>
      <c r="X76" s="8"/>
      <c r="Y76" s="9"/>
      <c r="Z76" s="8"/>
      <c r="AA76" s="8"/>
      <c r="AB76" s="9"/>
      <c r="AC76" s="8"/>
      <c r="AD76" s="8"/>
      <c r="AE76" s="9"/>
      <c r="AF76" s="8"/>
      <c r="AG76" s="8"/>
      <c r="AH76" s="9"/>
      <c r="AI76" s="8"/>
      <c r="AJ76" s="8"/>
      <c r="AK76" s="9"/>
    </row>
    <row r="77" spans="1:37" ht="77.25" customHeight="1">
      <c r="A77" s="663"/>
      <c r="B77" s="663"/>
      <c r="C77" s="663"/>
      <c r="D77" s="663"/>
      <c r="E77" s="350" t="s">
        <v>206</v>
      </c>
      <c r="F77" s="11" t="s">
        <v>24</v>
      </c>
      <c r="G77" s="330" t="s">
        <v>25</v>
      </c>
      <c r="H77" s="18"/>
      <c r="I77" s="19" t="s">
        <v>205</v>
      </c>
      <c r="J77" s="308">
        <v>6</v>
      </c>
      <c r="K77" s="666"/>
      <c r="L77" s="666"/>
      <c r="M77" s="666"/>
      <c r="N77" s="666"/>
      <c r="O77" s="13" t="s">
        <v>28</v>
      </c>
      <c r="P77" s="13" t="s">
        <v>29</v>
      </c>
      <c r="Q77" s="13" t="s">
        <v>199</v>
      </c>
      <c r="R77" s="9"/>
      <c r="S77" s="9"/>
      <c r="T77" s="9"/>
      <c r="U77" s="9"/>
      <c r="V77" s="9"/>
      <c r="W77" s="8"/>
      <c r="X77" s="8"/>
      <c r="Y77" s="9"/>
      <c r="Z77" s="8"/>
      <c r="AA77" s="8"/>
      <c r="AB77" s="9"/>
      <c r="AC77" s="8"/>
      <c r="AD77" s="8"/>
      <c r="AE77" s="9"/>
      <c r="AF77" s="8"/>
      <c r="AG77" s="8"/>
      <c r="AH77" s="9"/>
      <c r="AI77" s="8"/>
      <c r="AJ77" s="8"/>
      <c r="AK77" s="9"/>
    </row>
    <row r="78" spans="1:37" ht="99.75">
      <c r="A78" s="668" t="s">
        <v>207</v>
      </c>
      <c r="B78" s="668" t="s">
        <v>208</v>
      </c>
      <c r="C78" s="668" t="s">
        <v>209</v>
      </c>
      <c r="D78" s="668" t="s">
        <v>210</v>
      </c>
      <c r="E78" s="347" t="s">
        <v>211</v>
      </c>
      <c r="F78" s="13" t="s">
        <v>24</v>
      </c>
      <c r="G78" s="13" t="s">
        <v>25</v>
      </c>
      <c r="H78" s="14"/>
      <c r="I78" s="308" t="s">
        <v>205</v>
      </c>
      <c r="J78" s="308">
        <v>6</v>
      </c>
      <c r="K78" s="664" t="s">
        <v>27</v>
      </c>
      <c r="L78" s="664" t="s">
        <v>28</v>
      </c>
      <c r="M78" s="664" t="s">
        <v>29</v>
      </c>
      <c r="N78" s="664" t="s">
        <v>52</v>
      </c>
      <c r="O78" s="13" t="s">
        <v>28</v>
      </c>
      <c r="P78" s="13" t="s">
        <v>212</v>
      </c>
      <c r="Q78" s="11" t="s">
        <v>199</v>
      </c>
      <c r="R78" s="9"/>
      <c r="S78" s="9"/>
      <c r="T78" s="9"/>
      <c r="U78" s="9"/>
      <c r="V78" s="9"/>
      <c r="W78" s="8"/>
      <c r="X78" s="8"/>
      <c r="Y78" s="9"/>
      <c r="Z78" s="8"/>
      <c r="AA78" s="8"/>
      <c r="AB78" s="9"/>
      <c r="AC78" s="8"/>
      <c r="AD78" s="8"/>
      <c r="AE78" s="9"/>
      <c r="AF78" s="8"/>
      <c r="AG78" s="8"/>
      <c r="AH78" s="9"/>
      <c r="AI78" s="8"/>
      <c r="AJ78" s="8"/>
      <c r="AK78" s="9"/>
    </row>
    <row r="79" spans="1:37" ht="71.25">
      <c r="A79" s="668"/>
      <c r="B79" s="668"/>
      <c r="C79" s="668"/>
      <c r="D79" s="668"/>
      <c r="E79" s="347" t="s">
        <v>213</v>
      </c>
      <c r="F79" s="13" t="s">
        <v>24</v>
      </c>
      <c r="G79" s="13" t="s">
        <v>25</v>
      </c>
      <c r="H79" s="14"/>
      <c r="I79" s="308" t="s">
        <v>205</v>
      </c>
      <c r="J79" s="308">
        <v>6</v>
      </c>
      <c r="K79" s="665"/>
      <c r="L79" s="665"/>
      <c r="M79" s="665"/>
      <c r="N79" s="665"/>
      <c r="O79" s="13" t="s">
        <v>28</v>
      </c>
      <c r="P79" s="13" t="s">
        <v>66</v>
      </c>
      <c r="Q79" s="13" t="s">
        <v>199</v>
      </c>
      <c r="R79" s="9"/>
      <c r="S79" s="9"/>
      <c r="T79" s="9"/>
      <c r="U79" s="9"/>
      <c r="V79" s="9"/>
      <c r="W79" s="8"/>
      <c r="X79" s="8"/>
      <c r="Y79" s="9"/>
      <c r="Z79" s="8"/>
      <c r="AA79" s="8"/>
      <c r="AB79" s="9"/>
      <c r="AC79" s="8"/>
      <c r="AD79" s="8"/>
      <c r="AE79" s="9"/>
      <c r="AF79" s="8"/>
      <c r="AG79" s="8"/>
      <c r="AH79" s="9"/>
      <c r="AI79" s="8"/>
      <c r="AJ79" s="8"/>
      <c r="AK79" s="9"/>
    </row>
    <row r="80" spans="1:37" ht="99.75" customHeight="1">
      <c r="A80" s="668"/>
      <c r="B80" s="668"/>
      <c r="C80" s="668"/>
      <c r="D80" s="668"/>
      <c r="E80" s="346" t="s">
        <v>214</v>
      </c>
      <c r="F80" s="13" t="s">
        <v>24</v>
      </c>
      <c r="G80" s="13" t="s">
        <v>25</v>
      </c>
      <c r="H80" s="14"/>
      <c r="I80" s="308" t="s">
        <v>205</v>
      </c>
      <c r="J80" s="308">
        <v>6</v>
      </c>
      <c r="K80" s="665"/>
      <c r="L80" s="665"/>
      <c r="M80" s="665"/>
      <c r="N80" s="665"/>
      <c r="O80" s="13" t="s">
        <v>28</v>
      </c>
      <c r="P80" s="13" t="s">
        <v>66</v>
      </c>
      <c r="Q80" s="13" t="s">
        <v>199</v>
      </c>
      <c r="R80" s="9"/>
      <c r="S80" s="9"/>
      <c r="T80" s="9"/>
      <c r="U80" s="9"/>
      <c r="V80" s="9"/>
      <c r="W80" s="8"/>
      <c r="X80" s="8"/>
      <c r="Y80" s="9"/>
      <c r="Z80" s="8"/>
      <c r="AA80" s="8"/>
      <c r="AB80" s="9"/>
      <c r="AC80" s="8"/>
      <c r="AD80" s="8"/>
      <c r="AE80" s="9"/>
      <c r="AF80" s="8"/>
      <c r="AG80" s="8"/>
      <c r="AH80" s="9"/>
      <c r="AI80" s="8"/>
      <c r="AJ80" s="8"/>
      <c r="AK80" s="9"/>
    </row>
    <row r="81" spans="1:37" ht="57">
      <c r="A81" s="668"/>
      <c r="B81" s="668"/>
      <c r="C81" s="668"/>
      <c r="D81" s="668"/>
      <c r="E81" s="346" t="s">
        <v>215</v>
      </c>
      <c r="F81" s="13" t="s">
        <v>24</v>
      </c>
      <c r="G81" s="13" t="s">
        <v>25</v>
      </c>
      <c r="H81" s="308"/>
      <c r="I81" s="308" t="s">
        <v>205</v>
      </c>
      <c r="J81" s="308">
        <v>6</v>
      </c>
      <c r="K81" s="665"/>
      <c r="L81" s="665"/>
      <c r="M81" s="665"/>
      <c r="N81" s="665"/>
      <c r="O81" s="13" t="s">
        <v>28</v>
      </c>
      <c r="P81" s="13" t="s">
        <v>66</v>
      </c>
      <c r="Q81" s="13" t="s">
        <v>199</v>
      </c>
      <c r="R81" s="9"/>
      <c r="S81" s="9"/>
      <c r="T81" s="9"/>
      <c r="U81" s="9"/>
      <c r="V81" s="9"/>
      <c r="W81" s="8"/>
      <c r="X81" s="8"/>
      <c r="Y81" s="9"/>
      <c r="Z81" s="8"/>
      <c r="AA81" s="8"/>
      <c r="AB81" s="9"/>
      <c r="AC81" s="8"/>
      <c r="AD81" s="8"/>
      <c r="AE81" s="9"/>
      <c r="AF81" s="8"/>
      <c r="AG81" s="8"/>
      <c r="AH81" s="9"/>
      <c r="AI81" s="8"/>
      <c r="AJ81" s="8"/>
      <c r="AK81" s="9"/>
    </row>
    <row r="82" spans="1:37" ht="66.75" customHeight="1">
      <c r="A82" s="668"/>
      <c r="B82" s="668"/>
      <c r="C82" s="668"/>
      <c r="D82" s="668"/>
      <c r="E82" s="346" t="s">
        <v>216</v>
      </c>
      <c r="F82" s="13" t="s">
        <v>24</v>
      </c>
      <c r="G82" s="13" t="s">
        <v>217</v>
      </c>
      <c r="H82" s="308"/>
      <c r="I82" s="308" t="s">
        <v>36</v>
      </c>
      <c r="J82" s="308">
        <v>12</v>
      </c>
      <c r="K82" s="665"/>
      <c r="L82" s="665"/>
      <c r="M82" s="665"/>
      <c r="N82" s="665"/>
      <c r="O82" s="13" t="s">
        <v>28</v>
      </c>
      <c r="P82" s="13" t="s">
        <v>29</v>
      </c>
      <c r="Q82" s="13" t="s">
        <v>52</v>
      </c>
      <c r="R82" s="9"/>
      <c r="S82" s="9"/>
      <c r="T82" s="9"/>
      <c r="U82" s="9"/>
      <c r="V82" s="9"/>
      <c r="W82" s="9"/>
      <c r="X82" s="9"/>
      <c r="Y82" s="9"/>
      <c r="Z82" s="9"/>
      <c r="AA82" s="9"/>
      <c r="AB82" s="9"/>
      <c r="AC82" s="9"/>
      <c r="AD82" s="9"/>
      <c r="AE82" s="9"/>
      <c r="AF82" s="9"/>
      <c r="AG82" s="9"/>
      <c r="AH82" s="9"/>
      <c r="AI82" s="9"/>
      <c r="AJ82" s="9"/>
      <c r="AK82" s="9"/>
    </row>
    <row r="83" spans="1:37" ht="57">
      <c r="A83" s="668"/>
      <c r="B83" s="668"/>
      <c r="C83" s="668"/>
      <c r="D83" s="668"/>
      <c r="E83" s="346" t="s">
        <v>218</v>
      </c>
      <c r="F83" s="13" t="s">
        <v>24</v>
      </c>
      <c r="G83" s="13" t="s">
        <v>217</v>
      </c>
      <c r="H83" s="308"/>
      <c r="I83" s="10" t="s">
        <v>36</v>
      </c>
      <c r="J83" s="308">
        <v>12</v>
      </c>
      <c r="K83" s="666"/>
      <c r="L83" s="666"/>
      <c r="M83" s="666"/>
      <c r="N83" s="666"/>
      <c r="O83" s="13" t="s">
        <v>28</v>
      </c>
      <c r="P83" s="13" t="s">
        <v>29</v>
      </c>
      <c r="Q83" s="13" t="s">
        <v>52</v>
      </c>
      <c r="R83" s="9"/>
      <c r="S83" s="9"/>
      <c r="T83" s="9"/>
      <c r="U83" s="9"/>
      <c r="V83" s="9"/>
      <c r="W83" s="9"/>
      <c r="X83" s="9"/>
      <c r="Y83" s="9"/>
      <c r="Z83" s="9"/>
      <c r="AA83" s="9"/>
      <c r="AB83" s="9"/>
      <c r="AC83" s="9"/>
      <c r="AD83" s="9"/>
      <c r="AE83" s="9"/>
      <c r="AF83" s="9"/>
      <c r="AG83" s="9"/>
      <c r="AH83" s="9"/>
      <c r="AI83" s="9"/>
      <c r="AJ83" s="9"/>
      <c r="AK83" s="9"/>
    </row>
    <row r="84" spans="1:37" ht="156.75">
      <c r="A84" s="668" t="s">
        <v>207</v>
      </c>
      <c r="B84" s="668" t="s">
        <v>208</v>
      </c>
      <c r="C84" s="668" t="s">
        <v>209</v>
      </c>
      <c r="D84" s="668" t="s">
        <v>219</v>
      </c>
      <c r="E84" s="347" t="s">
        <v>220</v>
      </c>
      <c r="F84" s="13" t="s">
        <v>24</v>
      </c>
      <c r="G84" s="13" t="s">
        <v>217</v>
      </c>
      <c r="H84" s="308"/>
      <c r="I84" s="308" t="s">
        <v>36</v>
      </c>
      <c r="J84" s="308">
        <v>12</v>
      </c>
      <c r="K84" s="664" t="s">
        <v>27</v>
      </c>
      <c r="L84" s="664" t="s">
        <v>28</v>
      </c>
      <c r="M84" s="664" t="s">
        <v>29</v>
      </c>
      <c r="N84" s="664" t="s">
        <v>52</v>
      </c>
      <c r="O84" s="13" t="s">
        <v>28</v>
      </c>
      <c r="P84" s="13" t="s">
        <v>29</v>
      </c>
      <c r="Q84" s="13" t="s">
        <v>52</v>
      </c>
      <c r="R84" s="9"/>
      <c r="S84" s="9"/>
      <c r="T84" s="9"/>
      <c r="U84" s="9"/>
      <c r="V84" s="9"/>
      <c r="W84" s="9"/>
      <c r="X84" s="9"/>
      <c r="Y84" s="9"/>
      <c r="Z84" s="9"/>
      <c r="AA84" s="9"/>
      <c r="AB84" s="9"/>
      <c r="AC84" s="9"/>
      <c r="AD84" s="9"/>
      <c r="AE84" s="9"/>
      <c r="AF84" s="9"/>
      <c r="AG84" s="9"/>
      <c r="AH84" s="9"/>
      <c r="AI84" s="9"/>
      <c r="AJ84" s="9"/>
      <c r="AK84" s="9"/>
    </row>
    <row r="85" spans="1:37" ht="117.75" customHeight="1">
      <c r="A85" s="668"/>
      <c r="B85" s="668"/>
      <c r="C85" s="668"/>
      <c r="D85" s="668"/>
      <c r="E85" s="346" t="s">
        <v>221</v>
      </c>
      <c r="F85" s="13" t="s">
        <v>24</v>
      </c>
      <c r="G85" s="13" t="s">
        <v>217</v>
      </c>
      <c r="H85" s="308"/>
      <c r="I85" s="308" t="s">
        <v>36</v>
      </c>
      <c r="J85" s="308">
        <v>12</v>
      </c>
      <c r="K85" s="665"/>
      <c r="L85" s="665"/>
      <c r="M85" s="665"/>
      <c r="N85" s="665"/>
      <c r="O85" s="13" t="s">
        <v>28</v>
      </c>
      <c r="P85" s="13" t="s">
        <v>29</v>
      </c>
      <c r="Q85" s="13" t="s">
        <v>52</v>
      </c>
      <c r="R85" s="9"/>
      <c r="S85" s="9"/>
      <c r="T85" s="9"/>
      <c r="U85" s="9"/>
      <c r="V85" s="9"/>
      <c r="W85" s="9"/>
      <c r="X85" s="9"/>
      <c r="Y85" s="9"/>
      <c r="Z85" s="9"/>
      <c r="AA85" s="9"/>
      <c r="AB85" s="9"/>
      <c r="AC85" s="9"/>
      <c r="AD85" s="9"/>
      <c r="AE85" s="9"/>
      <c r="AF85" s="9"/>
      <c r="AG85" s="9"/>
      <c r="AH85" s="9"/>
      <c r="AI85" s="9"/>
      <c r="AJ85" s="9"/>
      <c r="AK85" s="9"/>
    </row>
    <row r="86" spans="1:37" ht="85.5" customHeight="1">
      <c r="A86" s="668"/>
      <c r="B86" s="668"/>
      <c r="C86" s="668"/>
      <c r="D86" s="668"/>
      <c r="E86" s="346" t="s">
        <v>222</v>
      </c>
      <c r="F86" s="13" t="s">
        <v>24</v>
      </c>
      <c r="G86" s="13" t="s">
        <v>25</v>
      </c>
      <c r="H86" s="308"/>
      <c r="I86" s="308" t="s">
        <v>205</v>
      </c>
      <c r="J86" s="308">
        <v>6</v>
      </c>
      <c r="K86" s="665"/>
      <c r="L86" s="665"/>
      <c r="M86" s="665"/>
      <c r="N86" s="665"/>
      <c r="O86" s="13" t="s">
        <v>28</v>
      </c>
      <c r="P86" s="13" t="s">
        <v>66</v>
      </c>
      <c r="Q86" s="13" t="s">
        <v>199</v>
      </c>
      <c r="R86" s="9"/>
      <c r="S86" s="9"/>
      <c r="T86" s="9"/>
      <c r="U86" s="9"/>
      <c r="V86" s="9"/>
      <c r="W86" s="8"/>
      <c r="X86" s="8"/>
      <c r="Y86" s="9"/>
      <c r="Z86" s="8"/>
      <c r="AA86" s="8"/>
      <c r="AB86" s="9"/>
      <c r="AC86" s="8"/>
      <c r="AD86" s="8"/>
      <c r="AE86" s="9"/>
      <c r="AF86" s="8"/>
      <c r="AG86" s="8"/>
      <c r="AH86" s="9"/>
      <c r="AI86" s="8"/>
      <c r="AJ86" s="8"/>
      <c r="AK86" s="9"/>
    </row>
    <row r="87" spans="1:37" ht="72.75" customHeight="1">
      <c r="A87" s="668"/>
      <c r="B87" s="668"/>
      <c r="C87" s="668"/>
      <c r="D87" s="668"/>
      <c r="E87" s="347" t="s">
        <v>223</v>
      </c>
      <c r="F87" s="13" t="s">
        <v>24</v>
      </c>
      <c r="G87" s="13" t="s">
        <v>217</v>
      </c>
      <c r="H87" s="308"/>
      <c r="I87" s="308" t="s">
        <v>65</v>
      </c>
      <c r="J87" s="308">
        <v>6</v>
      </c>
      <c r="K87" s="665"/>
      <c r="L87" s="665"/>
      <c r="M87" s="665"/>
      <c r="N87" s="665"/>
      <c r="O87" s="13" t="s">
        <v>28</v>
      </c>
      <c r="P87" s="13" t="s">
        <v>66</v>
      </c>
      <c r="Q87" s="11" t="s">
        <v>52</v>
      </c>
      <c r="R87" s="9"/>
      <c r="S87" s="9"/>
      <c r="T87" s="9"/>
      <c r="U87" s="9"/>
      <c r="V87" s="9"/>
      <c r="W87" s="9"/>
      <c r="X87" s="9"/>
      <c r="Y87" s="9"/>
      <c r="Z87" s="9"/>
      <c r="AA87" s="9"/>
      <c r="AB87" s="9"/>
      <c r="AC87" s="9"/>
      <c r="AD87" s="9"/>
      <c r="AE87" s="9"/>
      <c r="AF87" s="9"/>
      <c r="AG87" s="9"/>
      <c r="AH87" s="9"/>
      <c r="AI87" s="9"/>
      <c r="AJ87" s="9"/>
      <c r="AK87" s="9"/>
    </row>
    <row r="88" spans="1:37" ht="120.75" customHeight="1">
      <c r="A88" s="668"/>
      <c r="B88" s="668"/>
      <c r="C88" s="668"/>
      <c r="D88" s="668"/>
      <c r="E88" s="349" t="s">
        <v>224</v>
      </c>
      <c r="F88" s="13" t="s">
        <v>24</v>
      </c>
      <c r="G88" s="13" t="s">
        <v>217</v>
      </c>
      <c r="H88" s="308"/>
      <c r="I88" s="308" t="s">
        <v>36</v>
      </c>
      <c r="J88" s="308">
        <v>12</v>
      </c>
      <c r="K88" s="665"/>
      <c r="L88" s="665"/>
      <c r="M88" s="665"/>
      <c r="N88" s="665"/>
      <c r="O88" s="13" t="s">
        <v>28</v>
      </c>
      <c r="P88" s="13" t="s">
        <v>29</v>
      </c>
      <c r="Q88" s="13" t="s">
        <v>52</v>
      </c>
      <c r="R88" s="9"/>
      <c r="S88" s="9"/>
      <c r="T88" s="9"/>
      <c r="U88" s="9"/>
      <c r="V88" s="9"/>
      <c r="W88" s="9"/>
      <c r="X88" s="9"/>
      <c r="Y88" s="9"/>
      <c r="Z88" s="9"/>
      <c r="AA88" s="9"/>
      <c r="AB88" s="9"/>
      <c r="AC88" s="9"/>
      <c r="AD88" s="9"/>
      <c r="AE88" s="9"/>
      <c r="AF88" s="9"/>
      <c r="AG88" s="9"/>
      <c r="AH88" s="9"/>
      <c r="AI88" s="9"/>
      <c r="AJ88" s="9"/>
      <c r="AK88" s="9"/>
    </row>
    <row r="89" spans="1:37" ht="105.75" customHeight="1">
      <c r="A89" s="668"/>
      <c r="B89" s="668"/>
      <c r="C89" s="668"/>
      <c r="D89" s="668"/>
      <c r="E89" s="347" t="s">
        <v>225</v>
      </c>
      <c r="F89" s="13" t="s">
        <v>24</v>
      </c>
      <c r="G89" s="13" t="s">
        <v>25</v>
      </c>
      <c r="H89" s="308"/>
      <c r="I89" s="308" t="s">
        <v>205</v>
      </c>
      <c r="J89" s="308">
        <v>6</v>
      </c>
      <c r="K89" s="665"/>
      <c r="L89" s="665"/>
      <c r="M89" s="665"/>
      <c r="N89" s="665"/>
      <c r="O89" s="13" t="s">
        <v>28</v>
      </c>
      <c r="P89" s="13" t="s">
        <v>66</v>
      </c>
      <c r="Q89" s="13" t="s">
        <v>199</v>
      </c>
      <c r="R89" s="9"/>
      <c r="S89" s="9"/>
      <c r="T89" s="9"/>
      <c r="U89" s="9"/>
      <c r="V89" s="9"/>
      <c r="W89" s="8"/>
      <c r="X89" s="8"/>
      <c r="Y89" s="9"/>
      <c r="Z89" s="8"/>
      <c r="AA89" s="8"/>
      <c r="AB89" s="9"/>
      <c r="AC89" s="8"/>
      <c r="AD89" s="8"/>
      <c r="AE89" s="9"/>
      <c r="AF89" s="8"/>
      <c r="AG89" s="8"/>
      <c r="AH89" s="9"/>
      <c r="AI89" s="8"/>
      <c r="AJ89" s="8"/>
      <c r="AK89" s="9"/>
    </row>
    <row r="90" spans="1:37" ht="130.5" customHeight="1">
      <c r="A90" s="668"/>
      <c r="B90" s="668"/>
      <c r="C90" s="668"/>
      <c r="D90" s="668"/>
      <c r="E90" s="346" t="s">
        <v>226</v>
      </c>
      <c r="F90" s="13" t="s">
        <v>24</v>
      </c>
      <c r="G90" s="13" t="s">
        <v>217</v>
      </c>
      <c r="H90" s="14"/>
      <c r="I90" s="308" t="s">
        <v>36</v>
      </c>
      <c r="J90" s="308">
        <v>12</v>
      </c>
      <c r="K90" s="666"/>
      <c r="L90" s="666"/>
      <c r="M90" s="666"/>
      <c r="N90" s="666"/>
      <c r="O90" s="13" t="s">
        <v>28</v>
      </c>
      <c r="P90" s="13" t="s">
        <v>29</v>
      </c>
      <c r="Q90" s="11" t="s">
        <v>52</v>
      </c>
      <c r="R90" s="9"/>
      <c r="S90" s="9"/>
      <c r="T90" s="9"/>
      <c r="U90" s="9"/>
      <c r="V90" s="9"/>
      <c r="W90" s="9"/>
      <c r="X90" s="9"/>
      <c r="Y90" s="9"/>
      <c r="Z90" s="9"/>
      <c r="AA90" s="9"/>
      <c r="AB90" s="9"/>
      <c r="AC90" s="9"/>
      <c r="AD90" s="9"/>
      <c r="AE90" s="9"/>
      <c r="AF90" s="9"/>
      <c r="AG90" s="9"/>
      <c r="AH90" s="9"/>
      <c r="AI90" s="9"/>
      <c r="AJ90" s="9"/>
      <c r="AK90" s="9"/>
    </row>
    <row r="91" spans="1:37" ht="125.25" customHeight="1">
      <c r="A91" s="668" t="s">
        <v>227</v>
      </c>
      <c r="B91" s="668" t="s">
        <v>228</v>
      </c>
      <c r="C91" s="668" t="s">
        <v>229</v>
      </c>
      <c r="D91" s="668" t="s">
        <v>230</v>
      </c>
      <c r="E91" s="346" t="s">
        <v>231</v>
      </c>
      <c r="F91" s="13" t="s">
        <v>24</v>
      </c>
      <c r="G91" s="13" t="s">
        <v>25</v>
      </c>
      <c r="H91" s="14"/>
      <c r="I91" s="308" t="s">
        <v>232</v>
      </c>
      <c r="J91" s="308">
        <v>12</v>
      </c>
      <c r="K91" s="672" t="s">
        <v>63</v>
      </c>
      <c r="L91" s="672" t="s">
        <v>31</v>
      </c>
      <c r="M91" s="672" t="s">
        <v>29</v>
      </c>
      <c r="N91" s="672" t="s">
        <v>81</v>
      </c>
      <c r="O91" s="13" t="s">
        <v>233</v>
      </c>
      <c r="P91" s="13" t="s">
        <v>74</v>
      </c>
      <c r="Q91" s="11" t="s">
        <v>234</v>
      </c>
      <c r="R91" s="8"/>
      <c r="S91" s="20"/>
      <c r="T91" s="8"/>
      <c r="U91" s="8"/>
      <c r="V91" s="8"/>
      <c r="W91" s="8"/>
      <c r="X91" s="9"/>
      <c r="Y91" s="8"/>
      <c r="Z91" s="8"/>
      <c r="AA91" s="8"/>
      <c r="AB91" s="8"/>
      <c r="AC91" s="9"/>
      <c r="AD91" s="8"/>
      <c r="AE91" s="8"/>
      <c r="AF91" s="8"/>
      <c r="AG91" s="8"/>
      <c r="AH91" s="9"/>
      <c r="AI91" s="8"/>
      <c r="AJ91" s="8"/>
      <c r="AK91" s="8"/>
    </row>
    <row r="92" spans="1:37" ht="144" customHeight="1">
      <c r="A92" s="668"/>
      <c r="B92" s="668"/>
      <c r="C92" s="668"/>
      <c r="D92" s="668"/>
      <c r="E92" s="346" t="s">
        <v>235</v>
      </c>
      <c r="F92" s="13" t="s">
        <v>24</v>
      </c>
      <c r="G92" s="13" t="s">
        <v>236</v>
      </c>
      <c r="H92" s="308">
        <v>6</v>
      </c>
      <c r="I92" s="308"/>
      <c r="J92" s="308"/>
      <c r="K92" s="670"/>
      <c r="L92" s="670"/>
      <c r="M92" s="670"/>
      <c r="N92" s="670"/>
      <c r="O92" s="13" t="s">
        <v>233</v>
      </c>
      <c r="P92" s="13" t="s">
        <v>237</v>
      </c>
      <c r="Q92" s="13" t="s">
        <v>133</v>
      </c>
      <c r="R92" s="8"/>
      <c r="S92" s="9"/>
      <c r="T92" s="8"/>
      <c r="U92" s="8"/>
      <c r="V92" s="8"/>
      <c r="W92" s="8"/>
      <c r="X92" s="8"/>
      <c r="Y92" s="8"/>
      <c r="Z92" s="8"/>
      <c r="AA92" s="8"/>
      <c r="AB92" s="8"/>
      <c r="AC92" s="8"/>
      <c r="AD92" s="8"/>
      <c r="AE92" s="8"/>
      <c r="AF92" s="8"/>
      <c r="AG92" s="8"/>
      <c r="AH92" s="8"/>
      <c r="AI92" s="8"/>
      <c r="AJ92" s="8"/>
      <c r="AK92" s="8"/>
    </row>
    <row r="93" spans="1:37" ht="93" customHeight="1">
      <c r="A93" s="668"/>
      <c r="B93" s="668"/>
      <c r="C93" s="668"/>
      <c r="D93" s="668"/>
      <c r="E93" s="346" t="s">
        <v>238</v>
      </c>
      <c r="F93" s="13" t="s">
        <v>24</v>
      </c>
      <c r="G93" s="13" t="s">
        <v>217</v>
      </c>
      <c r="H93" s="308"/>
      <c r="I93" s="308" t="s">
        <v>36</v>
      </c>
      <c r="J93" s="308">
        <v>12</v>
      </c>
      <c r="K93" s="670"/>
      <c r="L93" s="670"/>
      <c r="M93" s="670"/>
      <c r="N93" s="670"/>
      <c r="O93" s="13" t="s">
        <v>233</v>
      </c>
      <c r="P93" s="13" t="s">
        <v>29</v>
      </c>
      <c r="Q93" s="13" t="s">
        <v>81</v>
      </c>
      <c r="R93" s="8"/>
      <c r="S93" s="9"/>
      <c r="T93" s="9"/>
      <c r="U93" s="9"/>
      <c r="V93" s="9"/>
      <c r="W93" s="9"/>
      <c r="X93" s="9"/>
      <c r="Y93" s="9"/>
      <c r="Z93" s="9"/>
      <c r="AA93" s="9"/>
      <c r="AB93" s="9"/>
      <c r="AC93" s="9"/>
      <c r="AD93" s="9"/>
      <c r="AE93" s="9"/>
      <c r="AF93" s="9"/>
      <c r="AG93" s="9"/>
      <c r="AH93" s="9"/>
      <c r="AI93" s="9"/>
      <c r="AJ93" s="9"/>
      <c r="AK93" s="9"/>
    </row>
    <row r="94" spans="1:37" ht="86.25" customHeight="1">
      <c r="A94" s="668"/>
      <c r="B94" s="668"/>
      <c r="C94" s="668"/>
      <c r="D94" s="668"/>
      <c r="E94" s="347" t="s">
        <v>239</v>
      </c>
      <c r="F94" s="13" t="s">
        <v>240</v>
      </c>
      <c r="G94" s="13" t="s">
        <v>217</v>
      </c>
      <c r="H94" s="308"/>
      <c r="I94" s="308" t="s">
        <v>36</v>
      </c>
      <c r="J94" s="308">
        <v>12</v>
      </c>
      <c r="K94" s="670"/>
      <c r="L94" s="670"/>
      <c r="M94" s="670"/>
      <c r="N94" s="670"/>
      <c r="O94" s="13" t="s">
        <v>237</v>
      </c>
      <c r="P94" s="13" t="s">
        <v>29</v>
      </c>
      <c r="Q94" s="13" t="s">
        <v>81</v>
      </c>
      <c r="R94" s="8"/>
      <c r="S94" s="9"/>
      <c r="T94" s="9"/>
      <c r="U94" s="9"/>
      <c r="V94" s="9"/>
      <c r="W94" s="9"/>
      <c r="X94" s="9"/>
      <c r="Y94" s="9"/>
      <c r="Z94" s="9"/>
      <c r="AA94" s="9"/>
      <c r="AB94" s="9"/>
      <c r="AC94" s="9"/>
      <c r="AD94" s="9"/>
      <c r="AE94" s="9"/>
      <c r="AF94" s="9"/>
      <c r="AG94" s="9"/>
      <c r="AH94" s="9"/>
      <c r="AI94" s="9"/>
      <c r="AJ94" s="9"/>
      <c r="AK94" s="9"/>
    </row>
    <row r="95" spans="1:37" ht="141.75" customHeight="1">
      <c r="A95" s="668"/>
      <c r="B95" s="668"/>
      <c r="C95" s="668"/>
      <c r="D95" s="668"/>
      <c r="E95" s="347" t="s">
        <v>241</v>
      </c>
      <c r="F95" s="13" t="s">
        <v>240</v>
      </c>
      <c r="G95" s="13" t="s">
        <v>217</v>
      </c>
      <c r="H95" s="308"/>
      <c r="I95" s="308" t="s">
        <v>36</v>
      </c>
      <c r="J95" s="308">
        <v>12</v>
      </c>
      <c r="K95" s="670"/>
      <c r="L95" s="670"/>
      <c r="M95" s="670"/>
      <c r="N95" s="670"/>
      <c r="O95" s="13" t="s">
        <v>237</v>
      </c>
      <c r="P95" s="13" t="s">
        <v>29</v>
      </c>
      <c r="Q95" s="13" t="s">
        <v>81</v>
      </c>
      <c r="R95" s="8"/>
      <c r="S95" s="9"/>
      <c r="T95" s="9"/>
      <c r="U95" s="9"/>
      <c r="V95" s="9"/>
      <c r="W95" s="9"/>
      <c r="X95" s="9"/>
      <c r="Y95" s="9"/>
      <c r="Z95" s="9"/>
      <c r="AA95" s="9"/>
      <c r="AB95" s="9"/>
      <c r="AC95" s="9"/>
      <c r="AD95" s="9"/>
      <c r="AE95" s="9"/>
      <c r="AF95" s="9"/>
      <c r="AG95" s="9"/>
      <c r="AH95" s="9"/>
      <c r="AI95" s="9"/>
      <c r="AJ95" s="9"/>
      <c r="AK95" s="9"/>
    </row>
    <row r="96" spans="1:37" ht="107.25" customHeight="1">
      <c r="A96" s="668"/>
      <c r="B96" s="668"/>
      <c r="C96" s="668"/>
      <c r="D96" s="668"/>
      <c r="E96" s="347" t="s">
        <v>242</v>
      </c>
      <c r="F96" s="13" t="s">
        <v>240</v>
      </c>
      <c r="G96" s="13" t="s">
        <v>217</v>
      </c>
      <c r="H96" s="308"/>
      <c r="I96" s="308" t="s">
        <v>36</v>
      </c>
      <c r="J96" s="308">
        <v>12</v>
      </c>
      <c r="K96" s="670"/>
      <c r="L96" s="670"/>
      <c r="M96" s="670"/>
      <c r="N96" s="670"/>
      <c r="O96" s="13" t="s">
        <v>237</v>
      </c>
      <c r="P96" s="13" t="s">
        <v>29</v>
      </c>
      <c r="Q96" s="13" t="s">
        <v>81</v>
      </c>
      <c r="R96" s="8"/>
      <c r="S96" s="9"/>
      <c r="T96" s="9"/>
      <c r="U96" s="9"/>
      <c r="V96" s="9"/>
      <c r="W96" s="9"/>
      <c r="X96" s="9"/>
      <c r="Y96" s="9"/>
      <c r="Z96" s="9"/>
      <c r="AA96" s="9"/>
      <c r="AB96" s="9"/>
      <c r="AC96" s="9"/>
      <c r="AD96" s="9"/>
      <c r="AE96" s="9"/>
      <c r="AF96" s="9"/>
      <c r="AG96" s="9"/>
      <c r="AH96" s="9"/>
      <c r="AI96" s="9"/>
      <c r="AJ96" s="9"/>
      <c r="AK96" s="9"/>
    </row>
    <row r="97" spans="1:37" ht="107.25" customHeight="1">
      <c r="A97" s="668"/>
      <c r="B97" s="668"/>
      <c r="C97" s="668"/>
      <c r="D97" s="668"/>
      <c r="E97" s="347" t="s">
        <v>243</v>
      </c>
      <c r="F97" s="13" t="s">
        <v>240</v>
      </c>
      <c r="G97" s="13" t="s">
        <v>217</v>
      </c>
      <c r="H97" s="308"/>
      <c r="I97" s="308" t="s">
        <v>36</v>
      </c>
      <c r="J97" s="308">
        <v>12</v>
      </c>
      <c r="K97" s="670"/>
      <c r="L97" s="670"/>
      <c r="M97" s="670"/>
      <c r="N97" s="670"/>
      <c r="O97" s="13" t="s">
        <v>237</v>
      </c>
      <c r="P97" s="13" t="s">
        <v>29</v>
      </c>
      <c r="Q97" s="13" t="s">
        <v>81</v>
      </c>
      <c r="R97" s="8"/>
      <c r="S97" s="9"/>
      <c r="T97" s="9"/>
      <c r="U97" s="9"/>
      <c r="V97" s="9"/>
      <c r="W97" s="9"/>
      <c r="X97" s="9"/>
      <c r="Y97" s="9"/>
      <c r="Z97" s="9"/>
      <c r="AA97" s="9"/>
      <c r="AB97" s="9"/>
      <c r="AC97" s="9"/>
      <c r="AD97" s="9"/>
      <c r="AE97" s="9"/>
      <c r="AF97" s="9"/>
      <c r="AG97" s="9"/>
      <c r="AH97" s="9"/>
      <c r="AI97" s="9"/>
      <c r="AJ97" s="9"/>
      <c r="AK97" s="9"/>
    </row>
    <row r="98" spans="1:37" ht="92.25" customHeight="1">
      <c r="A98" s="668"/>
      <c r="B98" s="668"/>
      <c r="C98" s="668"/>
      <c r="D98" s="668"/>
      <c r="E98" s="347" t="s">
        <v>244</v>
      </c>
      <c r="F98" s="13" t="s">
        <v>240</v>
      </c>
      <c r="G98" s="13" t="s">
        <v>217</v>
      </c>
      <c r="H98" s="308"/>
      <c r="I98" s="308" t="s">
        <v>36</v>
      </c>
      <c r="J98" s="308">
        <v>12</v>
      </c>
      <c r="K98" s="671"/>
      <c r="L98" s="671"/>
      <c r="M98" s="671"/>
      <c r="N98" s="671"/>
      <c r="O98" s="13" t="s">
        <v>237</v>
      </c>
      <c r="P98" s="13" t="s">
        <v>29</v>
      </c>
      <c r="Q98" s="13" t="s">
        <v>81</v>
      </c>
      <c r="R98" s="8"/>
      <c r="S98" s="9"/>
      <c r="T98" s="9"/>
      <c r="U98" s="9"/>
      <c r="V98" s="9"/>
      <c r="W98" s="9"/>
      <c r="X98" s="9"/>
      <c r="Y98" s="9"/>
      <c r="Z98" s="9"/>
      <c r="AA98" s="9"/>
      <c r="AB98" s="9"/>
      <c r="AC98" s="9"/>
      <c r="AD98" s="9"/>
      <c r="AE98" s="9"/>
      <c r="AF98" s="9"/>
      <c r="AG98" s="9"/>
      <c r="AH98" s="9"/>
      <c r="AI98" s="9"/>
      <c r="AJ98" s="9"/>
      <c r="AK98" s="9"/>
    </row>
    <row r="99" spans="1:37" ht="114" customHeight="1">
      <c r="A99" s="668" t="s">
        <v>227</v>
      </c>
      <c r="B99" s="668" t="s">
        <v>228</v>
      </c>
      <c r="C99" s="668" t="s">
        <v>229</v>
      </c>
      <c r="D99" s="668" t="s">
        <v>245</v>
      </c>
      <c r="E99" s="347" t="s">
        <v>246</v>
      </c>
      <c r="F99" s="13" t="s">
        <v>24</v>
      </c>
      <c r="G99" s="13" t="s">
        <v>25</v>
      </c>
      <c r="H99" s="308"/>
      <c r="I99" s="16" t="s">
        <v>247</v>
      </c>
      <c r="J99" s="308">
        <v>3</v>
      </c>
      <c r="K99" s="669" t="s">
        <v>63</v>
      </c>
      <c r="L99" s="669" t="s">
        <v>31</v>
      </c>
      <c r="M99" s="669" t="s">
        <v>29</v>
      </c>
      <c r="N99" s="669" t="s">
        <v>81</v>
      </c>
      <c r="O99" s="13" t="s">
        <v>233</v>
      </c>
      <c r="P99" s="13" t="s">
        <v>248</v>
      </c>
      <c r="Q99" s="13" t="s">
        <v>249</v>
      </c>
      <c r="R99" s="8"/>
      <c r="S99" s="9"/>
      <c r="T99" s="8"/>
      <c r="U99" s="8"/>
      <c r="V99" s="8"/>
      <c r="W99" s="9"/>
      <c r="X99" s="8"/>
      <c r="Y99" s="8"/>
      <c r="Z99" s="8"/>
      <c r="AA99" s="9"/>
      <c r="AB99" s="8"/>
      <c r="AC99" s="8"/>
      <c r="AD99" s="8"/>
      <c r="AE99" s="9"/>
      <c r="AF99" s="8"/>
      <c r="AG99" s="8"/>
      <c r="AH99" s="8"/>
      <c r="AI99" s="9"/>
      <c r="AJ99" s="8"/>
      <c r="AK99" s="8"/>
    </row>
    <row r="100" spans="1:37" ht="127.5" customHeight="1">
      <c r="A100" s="668"/>
      <c r="B100" s="668"/>
      <c r="C100" s="668"/>
      <c r="D100" s="668"/>
      <c r="E100" s="347" t="s">
        <v>250</v>
      </c>
      <c r="F100" s="13" t="s">
        <v>24</v>
      </c>
      <c r="G100" s="13" t="s">
        <v>25</v>
      </c>
      <c r="H100" s="308"/>
      <c r="I100" s="16" t="s">
        <v>251</v>
      </c>
      <c r="J100" s="308">
        <v>4</v>
      </c>
      <c r="K100" s="670"/>
      <c r="L100" s="670"/>
      <c r="M100" s="670"/>
      <c r="N100" s="670"/>
      <c r="O100" s="13" t="s">
        <v>233</v>
      </c>
      <c r="P100" s="13" t="s">
        <v>252</v>
      </c>
      <c r="Q100" s="13" t="s">
        <v>253</v>
      </c>
      <c r="R100" s="8"/>
      <c r="S100" s="9"/>
      <c r="T100" s="8"/>
      <c r="U100" s="8"/>
      <c r="V100" s="9"/>
      <c r="W100" s="8"/>
      <c r="X100" s="8"/>
      <c r="Y100" s="9"/>
      <c r="Z100" s="8"/>
      <c r="AA100" s="8"/>
      <c r="AB100" s="9"/>
      <c r="AC100" s="8"/>
      <c r="AD100" s="8"/>
      <c r="AE100" s="9"/>
      <c r="AF100" s="8"/>
      <c r="AG100" s="8"/>
      <c r="AH100" s="9"/>
      <c r="AI100" s="8"/>
      <c r="AJ100" s="8"/>
      <c r="AK100" s="9"/>
    </row>
    <row r="101" spans="1:37" ht="134.25" customHeight="1">
      <c r="A101" s="668"/>
      <c r="B101" s="668"/>
      <c r="C101" s="668"/>
      <c r="D101" s="668"/>
      <c r="E101" s="347" t="s">
        <v>254</v>
      </c>
      <c r="F101" s="13" t="s">
        <v>24</v>
      </c>
      <c r="G101" s="13" t="s">
        <v>25</v>
      </c>
      <c r="H101" s="308"/>
      <c r="I101" s="16" t="s">
        <v>109</v>
      </c>
      <c r="J101" s="308">
        <v>8</v>
      </c>
      <c r="K101" s="670"/>
      <c r="L101" s="670"/>
      <c r="M101" s="670"/>
      <c r="N101" s="670"/>
      <c r="O101" s="13" t="s">
        <v>233</v>
      </c>
      <c r="P101" s="13" t="s">
        <v>255</v>
      </c>
      <c r="Q101" s="13" t="s">
        <v>253</v>
      </c>
      <c r="R101" s="8"/>
      <c r="S101" s="9"/>
      <c r="T101" s="8"/>
      <c r="U101" s="8"/>
      <c r="V101" s="9"/>
      <c r="W101" s="8"/>
      <c r="X101" s="8"/>
      <c r="Y101" s="9"/>
      <c r="Z101" s="8"/>
      <c r="AA101" s="8"/>
      <c r="AB101" s="9"/>
      <c r="AC101" s="8"/>
      <c r="AD101" s="8"/>
      <c r="AE101" s="9"/>
      <c r="AF101" s="8"/>
      <c r="AG101" s="8"/>
      <c r="AH101" s="9"/>
      <c r="AI101" s="8"/>
      <c r="AJ101" s="8"/>
      <c r="AK101" s="9"/>
    </row>
    <row r="102" spans="1:37" ht="92.25" customHeight="1">
      <c r="A102" s="668"/>
      <c r="B102" s="668"/>
      <c r="C102" s="668"/>
      <c r="D102" s="668"/>
      <c r="E102" s="346" t="s">
        <v>256</v>
      </c>
      <c r="F102" s="13" t="s">
        <v>24</v>
      </c>
      <c r="G102" s="13" t="s">
        <v>217</v>
      </c>
      <c r="H102" s="308"/>
      <c r="I102" s="308" t="s">
        <v>36</v>
      </c>
      <c r="J102" s="308">
        <v>12</v>
      </c>
      <c r="K102" s="670"/>
      <c r="L102" s="670"/>
      <c r="M102" s="670"/>
      <c r="N102" s="670"/>
      <c r="O102" s="13" t="s">
        <v>31</v>
      </c>
      <c r="P102" s="13" t="s">
        <v>29</v>
      </c>
      <c r="Q102" s="13" t="s">
        <v>52</v>
      </c>
      <c r="R102" s="8"/>
      <c r="S102" s="9"/>
      <c r="T102" s="9"/>
      <c r="U102" s="9"/>
      <c r="V102" s="9"/>
      <c r="W102" s="9"/>
      <c r="X102" s="9"/>
      <c r="Y102" s="9"/>
      <c r="Z102" s="9"/>
      <c r="AA102" s="9"/>
      <c r="AB102" s="9"/>
      <c r="AC102" s="9"/>
      <c r="AD102" s="9"/>
      <c r="AE102" s="9"/>
      <c r="AF102" s="9"/>
      <c r="AG102" s="9"/>
      <c r="AH102" s="9"/>
      <c r="AI102" s="9"/>
      <c r="AJ102" s="9"/>
      <c r="AK102" s="9"/>
    </row>
    <row r="103" spans="1:37" ht="57.75" customHeight="1">
      <c r="A103" s="668"/>
      <c r="B103" s="668"/>
      <c r="C103" s="668"/>
      <c r="D103" s="668"/>
      <c r="E103" s="347" t="s">
        <v>257</v>
      </c>
      <c r="F103" s="13" t="s">
        <v>258</v>
      </c>
      <c r="G103" s="13" t="s">
        <v>25</v>
      </c>
      <c r="H103" s="308"/>
      <c r="I103" s="308" t="s">
        <v>259</v>
      </c>
      <c r="J103" s="308">
        <v>12</v>
      </c>
      <c r="K103" s="670"/>
      <c r="L103" s="670"/>
      <c r="M103" s="670"/>
      <c r="N103" s="670"/>
      <c r="O103" s="13" t="s">
        <v>260</v>
      </c>
      <c r="P103" s="13" t="s">
        <v>42</v>
      </c>
      <c r="Q103" s="13" t="s">
        <v>261</v>
      </c>
      <c r="R103" s="8"/>
      <c r="S103" s="9"/>
      <c r="T103" s="9"/>
      <c r="U103" s="9"/>
      <c r="V103" s="9"/>
      <c r="W103" s="9"/>
      <c r="X103" s="14"/>
      <c r="Y103" s="14"/>
      <c r="Z103" s="9"/>
      <c r="AA103" s="14"/>
      <c r="AB103" s="14"/>
      <c r="AC103" s="9"/>
      <c r="AD103" s="14"/>
      <c r="AE103" s="14"/>
      <c r="AF103" s="9"/>
      <c r="AG103" s="14"/>
      <c r="AH103" s="14"/>
      <c r="AI103" s="9"/>
      <c r="AJ103" s="8"/>
      <c r="AK103" s="14"/>
    </row>
    <row r="104" spans="1:37" ht="42.75">
      <c r="A104" s="668"/>
      <c r="B104" s="668"/>
      <c r="C104" s="668"/>
      <c r="D104" s="668"/>
      <c r="E104" s="347" t="s">
        <v>262</v>
      </c>
      <c r="F104" s="13" t="s">
        <v>258</v>
      </c>
      <c r="G104" s="13" t="s">
        <v>217</v>
      </c>
      <c r="H104" s="308"/>
      <c r="I104" s="308" t="s">
        <v>263</v>
      </c>
      <c r="J104" s="308">
        <v>3</v>
      </c>
      <c r="K104" s="670"/>
      <c r="L104" s="670"/>
      <c r="M104" s="670"/>
      <c r="N104" s="670"/>
      <c r="O104" s="13" t="s">
        <v>260</v>
      </c>
      <c r="P104" s="13" t="s">
        <v>264</v>
      </c>
      <c r="Q104" s="13" t="s">
        <v>81</v>
      </c>
      <c r="R104" s="8"/>
      <c r="S104" s="9"/>
      <c r="T104" s="9"/>
      <c r="U104" s="9"/>
      <c r="V104" s="9"/>
      <c r="W104" s="9"/>
      <c r="X104" s="9"/>
      <c r="Y104" s="9"/>
      <c r="Z104" s="9"/>
      <c r="AA104" s="9"/>
      <c r="AB104" s="9"/>
      <c r="AC104" s="9"/>
      <c r="AD104" s="9"/>
      <c r="AE104" s="9"/>
      <c r="AF104" s="9"/>
      <c r="AG104" s="9"/>
      <c r="AH104" s="9"/>
      <c r="AI104" s="9"/>
      <c r="AJ104" s="9"/>
      <c r="AK104" s="9"/>
    </row>
    <row r="105" spans="1:37" ht="66" customHeight="1">
      <c r="A105" s="668"/>
      <c r="B105" s="668"/>
      <c r="C105" s="668"/>
      <c r="D105" s="668"/>
      <c r="E105" s="347" t="s">
        <v>265</v>
      </c>
      <c r="F105" s="13" t="s">
        <v>24</v>
      </c>
      <c r="G105" s="13" t="s">
        <v>217</v>
      </c>
      <c r="H105" s="308"/>
      <c r="I105" s="308" t="s">
        <v>36</v>
      </c>
      <c r="J105" s="308">
        <v>12</v>
      </c>
      <c r="K105" s="670"/>
      <c r="L105" s="670"/>
      <c r="M105" s="670"/>
      <c r="N105" s="670"/>
      <c r="O105" s="13" t="s">
        <v>233</v>
      </c>
      <c r="P105" s="13" t="s">
        <v>29</v>
      </c>
      <c r="Q105" s="13" t="s">
        <v>81</v>
      </c>
      <c r="R105" s="8"/>
      <c r="S105" s="9"/>
      <c r="T105" s="9"/>
      <c r="U105" s="9"/>
      <c r="V105" s="9"/>
      <c r="W105" s="9"/>
      <c r="X105" s="9"/>
      <c r="Y105" s="9"/>
      <c r="Z105" s="9"/>
      <c r="AA105" s="9"/>
      <c r="AB105" s="9"/>
      <c r="AC105" s="9"/>
      <c r="AD105" s="9"/>
      <c r="AE105" s="9"/>
      <c r="AF105" s="9"/>
      <c r="AG105" s="9"/>
      <c r="AH105" s="9"/>
      <c r="AI105" s="9"/>
      <c r="AJ105" s="9"/>
      <c r="AK105" s="9"/>
    </row>
    <row r="106" spans="1:37" ht="132" customHeight="1">
      <c r="A106" s="668"/>
      <c r="B106" s="668"/>
      <c r="C106" s="668"/>
      <c r="D106" s="668"/>
      <c r="E106" s="347" t="s">
        <v>266</v>
      </c>
      <c r="F106" s="13" t="s">
        <v>24</v>
      </c>
      <c r="G106" s="13" t="s">
        <v>217</v>
      </c>
      <c r="H106" s="308"/>
      <c r="I106" s="16" t="s">
        <v>267</v>
      </c>
      <c r="J106" s="308">
        <v>12</v>
      </c>
      <c r="K106" s="671"/>
      <c r="L106" s="671"/>
      <c r="M106" s="671"/>
      <c r="N106" s="671"/>
      <c r="O106" s="13" t="s">
        <v>233</v>
      </c>
      <c r="P106" s="13" t="s">
        <v>29</v>
      </c>
      <c r="Q106" s="13" t="s">
        <v>81</v>
      </c>
      <c r="R106" s="8"/>
      <c r="S106" s="9"/>
      <c r="T106" s="9"/>
      <c r="U106" s="9"/>
      <c r="V106" s="9"/>
      <c r="W106" s="9"/>
      <c r="X106" s="9"/>
      <c r="Y106" s="9"/>
      <c r="Z106" s="9"/>
      <c r="AA106" s="9"/>
      <c r="AB106" s="9"/>
      <c r="AC106" s="9"/>
      <c r="AD106" s="9"/>
      <c r="AE106" s="9"/>
      <c r="AF106" s="9"/>
      <c r="AG106" s="9"/>
      <c r="AH106" s="9"/>
      <c r="AI106" s="9"/>
      <c r="AJ106" s="9"/>
      <c r="AK106" s="9"/>
    </row>
    <row r="107" spans="1:37" ht="83.25" customHeight="1">
      <c r="A107" s="663" t="s">
        <v>227</v>
      </c>
      <c r="B107" s="663" t="s">
        <v>228</v>
      </c>
      <c r="C107" s="663" t="s">
        <v>229</v>
      </c>
      <c r="D107" s="663" t="s">
        <v>268</v>
      </c>
      <c r="E107" s="347" t="s">
        <v>269</v>
      </c>
      <c r="F107" s="13" t="s">
        <v>24</v>
      </c>
      <c r="G107" s="13" t="s">
        <v>25</v>
      </c>
      <c r="H107" s="308"/>
      <c r="I107" s="308" t="s">
        <v>270</v>
      </c>
      <c r="J107" s="308">
        <v>12</v>
      </c>
      <c r="K107" s="664" t="s">
        <v>27</v>
      </c>
      <c r="L107" s="664" t="s">
        <v>28</v>
      </c>
      <c r="M107" s="664" t="s">
        <v>29</v>
      </c>
      <c r="N107" s="664" t="s">
        <v>52</v>
      </c>
      <c r="O107" s="13" t="s">
        <v>271</v>
      </c>
      <c r="P107" s="13" t="s">
        <v>74</v>
      </c>
      <c r="Q107" s="13" t="s">
        <v>234</v>
      </c>
      <c r="R107" s="9"/>
      <c r="S107" s="9"/>
      <c r="T107" s="8"/>
      <c r="U107" s="8"/>
      <c r="V107" s="8"/>
      <c r="W107" s="8"/>
      <c r="X107" s="9"/>
      <c r="Y107" s="8"/>
      <c r="Z107" s="8"/>
      <c r="AA107" s="8"/>
      <c r="AB107" s="8"/>
      <c r="AC107" s="9"/>
      <c r="AD107" s="8"/>
      <c r="AE107" s="8"/>
      <c r="AF107" s="8"/>
      <c r="AG107" s="8"/>
      <c r="AH107" s="9"/>
      <c r="AI107" s="8"/>
      <c r="AJ107" s="8"/>
      <c r="AK107" s="8"/>
    </row>
    <row r="108" spans="1:37" ht="117" customHeight="1">
      <c r="A108" s="663"/>
      <c r="B108" s="663"/>
      <c r="C108" s="663"/>
      <c r="D108" s="663"/>
      <c r="E108" s="347" t="s">
        <v>272</v>
      </c>
      <c r="F108" s="13" t="s">
        <v>273</v>
      </c>
      <c r="G108" s="13" t="s">
        <v>25</v>
      </c>
      <c r="H108" s="308"/>
      <c r="I108" s="308" t="s">
        <v>274</v>
      </c>
      <c r="J108" s="308">
        <v>3</v>
      </c>
      <c r="K108" s="665"/>
      <c r="L108" s="665"/>
      <c r="M108" s="665"/>
      <c r="N108" s="665"/>
      <c r="O108" s="13" t="s">
        <v>275</v>
      </c>
      <c r="P108" s="13" t="s">
        <v>29</v>
      </c>
      <c r="Q108" s="13" t="s">
        <v>253</v>
      </c>
      <c r="R108" s="8"/>
      <c r="S108" s="9"/>
      <c r="T108" s="8"/>
      <c r="U108" s="8"/>
      <c r="V108" s="9"/>
      <c r="W108" s="8"/>
      <c r="X108" s="8"/>
      <c r="Y108" s="9"/>
      <c r="Z108" s="8"/>
      <c r="AA108" s="8"/>
      <c r="AB108" s="9"/>
      <c r="AC108" s="8"/>
      <c r="AD108" s="8"/>
      <c r="AE108" s="9"/>
      <c r="AF108" s="8"/>
      <c r="AG108" s="8"/>
      <c r="AH108" s="9"/>
      <c r="AI108" s="8"/>
      <c r="AJ108" s="8"/>
      <c r="AK108" s="9"/>
    </row>
    <row r="109" spans="1:37" ht="102.75" customHeight="1">
      <c r="A109" s="663"/>
      <c r="B109" s="663"/>
      <c r="C109" s="663"/>
      <c r="D109" s="663"/>
      <c r="E109" s="347" t="s">
        <v>276</v>
      </c>
      <c r="F109" s="13" t="s">
        <v>273</v>
      </c>
      <c r="G109" s="13" t="s">
        <v>25</v>
      </c>
      <c r="H109" s="308"/>
      <c r="I109" s="308" t="s">
        <v>277</v>
      </c>
      <c r="J109" s="308">
        <v>12</v>
      </c>
      <c r="K109" s="665"/>
      <c r="L109" s="665"/>
      <c r="M109" s="665"/>
      <c r="N109" s="665"/>
      <c r="O109" s="13" t="s">
        <v>275</v>
      </c>
      <c r="P109" s="13" t="s">
        <v>29</v>
      </c>
      <c r="Q109" s="13" t="s">
        <v>253</v>
      </c>
      <c r="R109" s="8"/>
      <c r="S109" s="9"/>
      <c r="T109" s="8"/>
      <c r="U109" s="8"/>
      <c r="V109" s="9"/>
      <c r="W109" s="8"/>
      <c r="X109" s="8"/>
      <c r="Y109" s="9"/>
      <c r="Z109" s="8"/>
      <c r="AA109" s="8"/>
      <c r="AB109" s="9"/>
      <c r="AC109" s="8"/>
      <c r="AD109" s="8"/>
      <c r="AE109" s="9"/>
      <c r="AF109" s="8"/>
      <c r="AG109" s="8"/>
      <c r="AH109" s="9"/>
      <c r="AI109" s="8"/>
      <c r="AJ109" s="8"/>
      <c r="AK109" s="9"/>
    </row>
    <row r="110" spans="1:37" ht="93.75" customHeight="1">
      <c r="A110" s="663"/>
      <c r="B110" s="663"/>
      <c r="C110" s="663"/>
      <c r="D110" s="663"/>
      <c r="E110" s="346" t="s">
        <v>278</v>
      </c>
      <c r="F110" s="13" t="s">
        <v>273</v>
      </c>
      <c r="G110" s="13" t="s">
        <v>217</v>
      </c>
      <c r="H110" s="308"/>
      <c r="I110" s="308" t="s">
        <v>36</v>
      </c>
      <c r="J110" s="308">
        <v>12</v>
      </c>
      <c r="K110" s="665"/>
      <c r="L110" s="665"/>
      <c r="M110" s="665"/>
      <c r="N110" s="665"/>
      <c r="O110" s="13" t="s">
        <v>275</v>
      </c>
      <c r="P110" s="13" t="s">
        <v>29</v>
      </c>
      <c r="Q110" s="13" t="s">
        <v>81</v>
      </c>
      <c r="R110" s="8"/>
      <c r="S110" s="9"/>
      <c r="T110" s="9"/>
      <c r="U110" s="9"/>
      <c r="V110" s="9"/>
      <c r="W110" s="9"/>
      <c r="X110" s="9"/>
      <c r="Y110" s="9"/>
      <c r="Z110" s="9"/>
      <c r="AA110" s="9"/>
      <c r="AB110" s="9"/>
      <c r="AC110" s="9"/>
      <c r="AD110" s="9"/>
      <c r="AE110" s="9"/>
      <c r="AF110" s="9"/>
      <c r="AG110" s="9"/>
      <c r="AH110" s="9"/>
      <c r="AI110" s="9"/>
      <c r="AJ110" s="9"/>
      <c r="AK110" s="9"/>
    </row>
    <row r="111" spans="1:37" ht="71.25" customHeight="1">
      <c r="A111" s="663"/>
      <c r="B111" s="663"/>
      <c r="C111" s="663"/>
      <c r="D111" s="663"/>
      <c r="E111" s="347" t="s">
        <v>279</v>
      </c>
      <c r="F111" s="13" t="s">
        <v>273</v>
      </c>
      <c r="G111" s="13" t="s">
        <v>25</v>
      </c>
      <c r="H111" s="308"/>
      <c r="I111" s="308" t="s">
        <v>280</v>
      </c>
      <c r="J111" s="308">
        <v>12</v>
      </c>
      <c r="K111" s="665"/>
      <c r="L111" s="665"/>
      <c r="M111" s="665"/>
      <c r="N111" s="665"/>
      <c r="O111" s="13" t="s">
        <v>275</v>
      </c>
      <c r="P111" s="13" t="s">
        <v>29</v>
      </c>
      <c r="Q111" s="13" t="s">
        <v>81</v>
      </c>
      <c r="R111" s="8"/>
      <c r="S111" s="9"/>
      <c r="T111" s="9"/>
      <c r="U111" s="9"/>
      <c r="V111" s="8"/>
      <c r="W111" s="9"/>
      <c r="X111" s="8"/>
      <c r="Y111" s="9"/>
      <c r="Z111" s="8"/>
      <c r="AA111" s="9"/>
      <c r="AB111" s="8"/>
      <c r="AC111" s="9"/>
      <c r="AD111" s="8"/>
      <c r="AE111" s="9"/>
      <c r="AF111" s="8"/>
      <c r="AG111" s="9"/>
      <c r="AH111" s="8"/>
      <c r="AI111" s="9"/>
      <c r="AJ111" s="8"/>
      <c r="AK111" s="9"/>
    </row>
    <row r="112" spans="1:37" ht="71.25" customHeight="1">
      <c r="A112" s="663"/>
      <c r="B112" s="663"/>
      <c r="C112" s="663"/>
      <c r="D112" s="663"/>
      <c r="E112" s="347" t="s">
        <v>281</v>
      </c>
      <c r="F112" s="13" t="s">
        <v>273</v>
      </c>
      <c r="G112" s="13" t="s">
        <v>25</v>
      </c>
      <c r="H112" s="308"/>
      <c r="I112" s="16" t="s">
        <v>120</v>
      </c>
      <c r="J112" s="308">
        <v>6</v>
      </c>
      <c r="K112" s="666"/>
      <c r="L112" s="666"/>
      <c r="M112" s="666"/>
      <c r="N112" s="666"/>
      <c r="O112" s="13" t="s">
        <v>275</v>
      </c>
      <c r="P112" s="13" t="s">
        <v>29</v>
      </c>
      <c r="Q112" s="13" t="s">
        <v>81</v>
      </c>
      <c r="R112" s="8"/>
      <c r="S112" s="9"/>
      <c r="T112" s="8"/>
      <c r="U112" s="9"/>
      <c r="V112" s="8"/>
      <c r="W112" s="9"/>
      <c r="X112" s="8"/>
      <c r="Y112" s="9"/>
      <c r="Z112" s="8"/>
      <c r="AA112" s="9"/>
      <c r="AB112" s="8"/>
      <c r="AC112" s="9"/>
      <c r="AD112" s="8"/>
      <c r="AE112" s="9"/>
      <c r="AF112" s="8"/>
      <c r="AG112" s="9"/>
      <c r="AH112" s="8"/>
      <c r="AI112" s="9"/>
      <c r="AJ112" s="8"/>
      <c r="AK112" s="9"/>
    </row>
    <row r="113" spans="1:37" ht="61.5" customHeight="1">
      <c r="A113" s="663" t="s">
        <v>227</v>
      </c>
      <c r="B113" s="663" t="s">
        <v>282</v>
      </c>
      <c r="C113" s="663" t="s">
        <v>283</v>
      </c>
      <c r="D113" s="663" t="s">
        <v>284</v>
      </c>
      <c r="E113" s="347" t="s">
        <v>285</v>
      </c>
      <c r="F113" s="13" t="s">
        <v>24</v>
      </c>
      <c r="G113" s="13" t="s">
        <v>85</v>
      </c>
      <c r="H113" s="308"/>
      <c r="I113" s="308" t="s">
        <v>36</v>
      </c>
      <c r="J113" s="308">
        <v>12</v>
      </c>
      <c r="K113" s="664" t="s">
        <v>27</v>
      </c>
      <c r="L113" s="664" t="s">
        <v>28</v>
      </c>
      <c r="M113" s="664" t="s">
        <v>29</v>
      </c>
      <c r="N113" s="664" t="s">
        <v>52</v>
      </c>
      <c r="O113" s="13" t="s">
        <v>28</v>
      </c>
      <c r="P113" s="13" t="s">
        <v>29</v>
      </c>
      <c r="Q113" s="13" t="s">
        <v>52</v>
      </c>
      <c r="R113" s="9"/>
      <c r="S113" s="9"/>
      <c r="T113" s="9"/>
      <c r="U113" s="9"/>
      <c r="V113" s="9"/>
      <c r="W113" s="9"/>
      <c r="X113" s="9"/>
      <c r="Y113" s="9"/>
      <c r="Z113" s="9"/>
      <c r="AA113" s="9"/>
      <c r="AB113" s="9"/>
      <c r="AC113" s="9"/>
      <c r="AD113" s="9"/>
      <c r="AE113" s="9"/>
      <c r="AF113" s="9"/>
      <c r="AG113" s="9"/>
      <c r="AH113" s="9"/>
      <c r="AI113" s="9"/>
      <c r="AJ113" s="9"/>
      <c r="AK113" s="9"/>
    </row>
    <row r="114" spans="1:37" ht="67.5" customHeight="1">
      <c r="A114" s="663"/>
      <c r="B114" s="663"/>
      <c r="C114" s="663"/>
      <c r="D114" s="663"/>
      <c r="E114" s="347" t="s">
        <v>286</v>
      </c>
      <c r="F114" s="13" t="s">
        <v>24</v>
      </c>
      <c r="G114" s="13" t="s">
        <v>25</v>
      </c>
      <c r="H114" s="308"/>
      <c r="I114" s="308" t="s">
        <v>287</v>
      </c>
      <c r="J114" s="308">
        <v>6</v>
      </c>
      <c r="K114" s="665"/>
      <c r="L114" s="665"/>
      <c r="M114" s="665"/>
      <c r="N114" s="665"/>
      <c r="O114" s="11" t="s">
        <v>28</v>
      </c>
      <c r="P114" s="13" t="s">
        <v>47</v>
      </c>
      <c r="Q114" s="13" t="s">
        <v>288</v>
      </c>
      <c r="R114" s="9"/>
      <c r="S114" s="8"/>
      <c r="T114" s="8"/>
      <c r="U114" s="9"/>
      <c r="V114" s="8"/>
      <c r="W114" s="8"/>
      <c r="X114" s="9"/>
      <c r="Y114" s="8"/>
      <c r="Z114" s="8"/>
      <c r="AA114" s="9"/>
      <c r="AB114" s="8"/>
      <c r="AC114" s="8"/>
      <c r="AD114" s="9"/>
      <c r="AE114" s="8"/>
      <c r="AF114" s="8"/>
      <c r="AG114" s="9"/>
      <c r="AH114" s="8"/>
      <c r="AI114" s="8"/>
      <c r="AJ114" s="9"/>
      <c r="AK114" s="8"/>
    </row>
    <row r="115" spans="1:37" ht="64.5" customHeight="1">
      <c r="A115" s="663"/>
      <c r="B115" s="663"/>
      <c r="C115" s="663"/>
      <c r="D115" s="663"/>
      <c r="E115" s="347" t="s">
        <v>289</v>
      </c>
      <c r="F115" s="13" t="s">
        <v>24</v>
      </c>
      <c r="G115" s="13" t="s">
        <v>25</v>
      </c>
      <c r="H115" s="308"/>
      <c r="I115" s="308" t="s">
        <v>287</v>
      </c>
      <c r="J115" s="308">
        <v>6</v>
      </c>
      <c r="K115" s="665"/>
      <c r="L115" s="665"/>
      <c r="M115" s="665"/>
      <c r="N115" s="665"/>
      <c r="O115" s="13" t="s">
        <v>46</v>
      </c>
      <c r="P115" s="13" t="s">
        <v>29</v>
      </c>
      <c r="Q115" s="13" t="s">
        <v>253</v>
      </c>
      <c r="R115" s="8"/>
      <c r="S115" s="9"/>
      <c r="T115" s="8"/>
      <c r="U115" s="8"/>
      <c r="V115" s="9"/>
      <c r="W115" s="8"/>
      <c r="X115" s="8"/>
      <c r="Y115" s="9"/>
      <c r="Z115" s="8"/>
      <c r="AA115" s="8"/>
      <c r="AB115" s="9"/>
      <c r="AC115" s="8"/>
      <c r="AD115" s="8"/>
      <c r="AE115" s="9"/>
      <c r="AF115" s="8"/>
      <c r="AG115" s="8"/>
      <c r="AH115" s="9"/>
      <c r="AI115" s="8"/>
      <c r="AJ115" s="8"/>
      <c r="AK115" s="9"/>
    </row>
    <row r="116" spans="1:37" ht="105" customHeight="1">
      <c r="A116" s="663"/>
      <c r="B116" s="663"/>
      <c r="C116" s="663"/>
      <c r="D116" s="663"/>
      <c r="E116" s="347" t="s">
        <v>290</v>
      </c>
      <c r="F116" s="13" t="s">
        <v>24</v>
      </c>
      <c r="G116" s="13" t="s">
        <v>35</v>
      </c>
      <c r="H116" s="308"/>
      <c r="I116" s="308" t="s">
        <v>36</v>
      </c>
      <c r="J116" s="308">
        <v>12</v>
      </c>
      <c r="K116" s="665"/>
      <c r="L116" s="665"/>
      <c r="M116" s="665"/>
      <c r="N116" s="665"/>
      <c r="O116" s="13" t="s">
        <v>46</v>
      </c>
      <c r="P116" s="13" t="s">
        <v>29</v>
      </c>
      <c r="Q116" s="13" t="s">
        <v>67</v>
      </c>
      <c r="R116" s="8"/>
      <c r="S116" s="9"/>
      <c r="T116" s="9"/>
      <c r="U116" s="9"/>
      <c r="V116" s="9"/>
      <c r="W116" s="9"/>
      <c r="X116" s="9"/>
      <c r="Y116" s="9"/>
      <c r="Z116" s="9"/>
      <c r="AA116" s="9"/>
      <c r="AB116" s="9"/>
      <c r="AC116" s="9"/>
      <c r="AD116" s="9"/>
      <c r="AE116" s="9"/>
      <c r="AF116" s="9"/>
      <c r="AG116" s="9"/>
      <c r="AH116" s="9"/>
      <c r="AI116" s="9"/>
      <c r="AJ116" s="9"/>
      <c r="AK116" s="9"/>
    </row>
    <row r="117" spans="1:37" ht="70.5" customHeight="1">
      <c r="A117" s="663"/>
      <c r="B117" s="663"/>
      <c r="C117" s="663"/>
      <c r="D117" s="663"/>
      <c r="E117" s="351" t="s">
        <v>291</v>
      </c>
      <c r="F117" s="13" t="s">
        <v>24</v>
      </c>
      <c r="G117" s="13" t="s">
        <v>25</v>
      </c>
      <c r="H117" s="308"/>
      <c r="I117" s="308" t="s">
        <v>292</v>
      </c>
      <c r="J117" s="308">
        <v>12</v>
      </c>
      <c r="K117" s="665"/>
      <c r="L117" s="665"/>
      <c r="M117" s="665"/>
      <c r="N117" s="665"/>
      <c r="O117" s="13" t="s">
        <v>28</v>
      </c>
      <c r="P117" s="13" t="s">
        <v>29</v>
      </c>
      <c r="Q117" s="13" t="s">
        <v>293</v>
      </c>
      <c r="R117" s="9"/>
      <c r="S117" s="9"/>
      <c r="T117" s="9"/>
      <c r="U117" s="9"/>
      <c r="V117" s="9"/>
      <c r="W117" s="8"/>
      <c r="X117" s="8"/>
      <c r="Y117" s="9"/>
      <c r="Z117" s="8"/>
      <c r="AA117" s="8"/>
      <c r="AB117" s="9"/>
      <c r="AC117" s="8"/>
      <c r="AD117" s="8"/>
      <c r="AE117" s="9"/>
      <c r="AF117" s="8"/>
      <c r="AG117" s="8"/>
      <c r="AH117" s="9"/>
      <c r="AI117" s="8"/>
      <c r="AJ117" s="8"/>
      <c r="AK117" s="9"/>
    </row>
    <row r="118" spans="1:37" ht="73.5" customHeight="1">
      <c r="A118" s="663"/>
      <c r="B118" s="663"/>
      <c r="C118" s="663"/>
      <c r="D118" s="663"/>
      <c r="E118" s="347" t="s">
        <v>294</v>
      </c>
      <c r="F118" s="13" t="s">
        <v>24</v>
      </c>
      <c r="G118" s="11" t="s">
        <v>25</v>
      </c>
      <c r="H118" s="308"/>
      <c r="I118" s="11" t="s">
        <v>287</v>
      </c>
      <c r="J118" s="308">
        <v>6</v>
      </c>
      <c r="K118" s="665"/>
      <c r="L118" s="665"/>
      <c r="M118" s="665"/>
      <c r="N118" s="665"/>
      <c r="O118" s="13" t="s">
        <v>28</v>
      </c>
      <c r="P118" s="13" t="s">
        <v>66</v>
      </c>
      <c r="Q118" s="13" t="s">
        <v>295</v>
      </c>
      <c r="R118" s="9"/>
      <c r="S118" s="9"/>
      <c r="T118" s="8"/>
      <c r="U118" s="8"/>
      <c r="V118" s="9"/>
      <c r="W118" s="8"/>
      <c r="X118" s="8"/>
      <c r="Y118" s="9"/>
      <c r="Z118" s="8"/>
      <c r="AA118" s="8"/>
      <c r="AB118" s="9"/>
      <c r="AC118" s="8"/>
      <c r="AD118" s="8"/>
      <c r="AE118" s="9"/>
      <c r="AF118" s="8"/>
      <c r="AG118" s="8"/>
      <c r="AH118" s="9"/>
      <c r="AI118" s="8"/>
      <c r="AJ118" s="8"/>
      <c r="AK118" s="9"/>
    </row>
    <row r="119" spans="1:37" ht="84.75" customHeight="1">
      <c r="A119" s="663"/>
      <c r="B119" s="663"/>
      <c r="C119" s="663"/>
      <c r="D119" s="663"/>
      <c r="E119" s="347" t="s">
        <v>296</v>
      </c>
      <c r="F119" s="13" t="s">
        <v>24</v>
      </c>
      <c r="G119" s="13" t="s">
        <v>35</v>
      </c>
      <c r="H119" s="308"/>
      <c r="I119" s="308" t="s">
        <v>36</v>
      </c>
      <c r="J119" s="308">
        <v>12</v>
      </c>
      <c r="K119" s="665"/>
      <c r="L119" s="665"/>
      <c r="M119" s="665"/>
      <c r="N119" s="665"/>
      <c r="O119" s="13" t="s">
        <v>28</v>
      </c>
      <c r="P119" s="13" t="s">
        <v>29</v>
      </c>
      <c r="Q119" s="13" t="s">
        <v>37</v>
      </c>
      <c r="R119" s="9"/>
      <c r="S119" s="9"/>
      <c r="T119" s="9"/>
      <c r="U119" s="9"/>
      <c r="V119" s="9"/>
      <c r="W119" s="9"/>
      <c r="X119" s="9"/>
      <c r="Y119" s="9"/>
      <c r="Z119" s="9"/>
      <c r="AA119" s="9"/>
      <c r="AB119" s="9"/>
      <c r="AC119" s="9"/>
      <c r="AD119" s="9"/>
      <c r="AE119" s="9"/>
      <c r="AF119" s="9"/>
      <c r="AG119" s="9"/>
      <c r="AH119" s="9"/>
      <c r="AI119" s="9"/>
      <c r="AJ119" s="9"/>
      <c r="AK119" s="9"/>
    </row>
    <row r="120" spans="1:37" ht="112.5" customHeight="1">
      <c r="A120" s="663"/>
      <c r="B120" s="663"/>
      <c r="C120" s="663"/>
      <c r="D120" s="663"/>
      <c r="E120" s="347" t="s">
        <v>297</v>
      </c>
      <c r="F120" s="11" t="s">
        <v>24</v>
      </c>
      <c r="G120" s="13" t="s">
        <v>25</v>
      </c>
      <c r="H120" s="308"/>
      <c r="I120" s="308" t="s">
        <v>298</v>
      </c>
      <c r="J120" s="308">
        <v>12</v>
      </c>
      <c r="K120" s="666"/>
      <c r="L120" s="666"/>
      <c r="M120" s="666"/>
      <c r="N120" s="666"/>
      <c r="O120" s="13" t="s">
        <v>46</v>
      </c>
      <c r="P120" s="13" t="s">
        <v>29</v>
      </c>
      <c r="Q120" s="13" t="s">
        <v>299</v>
      </c>
      <c r="R120" s="8"/>
      <c r="S120" s="9"/>
      <c r="T120" s="8"/>
      <c r="U120" s="8"/>
      <c r="V120" s="9"/>
      <c r="W120" s="8"/>
      <c r="X120" s="8"/>
      <c r="Y120" s="9"/>
      <c r="Z120" s="8"/>
      <c r="AA120" s="8"/>
      <c r="AB120" s="9"/>
      <c r="AC120" s="8"/>
      <c r="AD120" s="8"/>
      <c r="AE120" s="9"/>
      <c r="AF120" s="8"/>
      <c r="AG120" s="8"/>
      <c r="AH120" s="9"/>
      <c r="AI120" s="8"/>
      <c r="AJ120" s="8"/>
      <c r="AK120" s="9"/>
    </row>
    <row r="121" spans="1:37" ht="99.75" customHeight="1">
      <c r="A121" s="663" t="s">
        <v>227</v>
      </c>
      <c r="B121" s="663" t="s">
        <v>282</v>
      </c>
      <c r="C121" s="663" t="s">
        <v>283</v>
      </c>
      <c r="D121" s="663" t="s">
        <v>300</v>
      </c>
      <c r="E121" s="346" t="s">
        <v>301</v>
      </c>
      <c r="F121" s="13" t="s">
        <v>24</v>
      </c>
      <c r="G121" s="13" t="s">
        <v>236</v>
      </c>
      <c r="H121" s="308">
        <v>24</v>
      </c>
      <c r="I121" s="21"/>
      <c r="J121" s="308"/>
      <c r="K121" s="664" t="s">
        <v>27</v>
      </c>
      <c r="L121" s="664" t="s">
        <v>28</v>
      </c>
      <c r="M121" s="664" t="s">
        <v>29</v>
      </c>
      <c r="N121" s="664" t="s">
        <v>52</v>
      </c>
      <c r="O121" s="13" t="s">
        <v>28</v>
      </c>
      <c r="P121" s="13" t="s">
        <v>302</v>
      </c>
      <c r="Q121" s="13" t="s">
        <v>303</v>
      </c>
      <c r="R121" s="9"/>
      <c r="S121" s="9"/>
      <c r="T121" s="9"/>
      <c r="U121" s="8"/>
      <c r="V121" s="8"/>
      <c r="W121" s="8"/>
      <c r="X121" s="8"/>
      <c r="Y121" s="8"/>
      <c r="Z121" s="8"/>
      <c r="AA121" s="8"/>
      <c r="AB121" s="8"/>
      <c r="AC121" s="8"/>
      <c r="AD121" s="8"/>
      <c r="AE121" s="8"/>
      <c r="AF121" s="8"/>
      <c r="AG121" s="8"/>
      <c r="AH121" s="8"/>
      <c r="AI121" s="8"/>
      <c r="AJ121" s="8"/>
      <c r="AK121" s="8"/>
    </row>
    <row r="122" spans="1:37" ht="108" customHeight="1">
      <c r="A122" s="663"/>
      <c r="B122" s="663"/>
      <c r="C122" s="663"/>
      <c r="D122" s="663"/>
      <c r="E122" s="346" t="s">
        <v>304</v>
      </c>
      <c r="F122" s="13" t="s">
        <v>305</v>
      </c>
      <c r="G122" s="13" t="s">
        <v>35</v>
      </c>
      <c r="H122" s="308"/>
      <c r="I122" s="308" t="s">
        <v>36</v>
      </c>
      <c r="J122" s="308">
        <v>12</v>
      </c>
      <c r="K122" s="665"/>
      <c r="L122" s="665"/>
      <c r="M122" s="665"/>
      <c r="N122" s="665"/>
      <c r="O122" s="13" t="s">
        <v>46</v>
      </c>
      <c r="P122" s="13" t="s">
        <v>29</v>
      </c>
      <c r="Q122" s="13" t="s">
        <v>67</v>
      </c>
      <c r="R122" s="8"/>
      <c r="S122" s="9"/>
      <c r="T122" s="9"/>
      <c r="U122" s="9"/>
      <c r="V122" s="9"/>
      <c r="W122" s="9"/>
      <c r="X122" s="9"/>
      <c r="Y122" s="9"/>
      <c r="Z122" s="9"/>
      <c r="AA122" s="9"/>
      <c r="AB122" s="9"/>
      <c r="AC122" s="9"/>
      <c r="AD122" s="9"/>
      <c r="AE122" s="9"/>
      <c r="AF122" s="9"/>
      <c r="AG122" s="9"/>
      <c r="AH122" s="9"/>
      <c r="AI122" s="9"/>
      <c r="AJ122" s="9"/>
      <c r="AK122" s="9"/>
    </row>
    <row r="123" spans="1:37" ht="84.75" customHeight="1">
      <c r="A123" s="663"/>
      <c r="B123" s="663"/>
      <c r="C123" s="663"/>
      <c r="D123" s="663"/>
      <c r="E123" s="347" t="s">
        <v>306</v>
      </c>
      <c r="F123" s="13" t="s">
        <v>24</v>
      </c>
      <c r="G123" s="13" t="s">
        <v>35</v>
      </c>
      <c r="H123" s="308"/>
      <c r="I123" s="308" t="s">
        <v>36</v>
      </c>
      <c r="J123" s="308">
        <v>12</v>
      </c>
      <c r="K123" s="665"/>
      <c r="L123" s="665"/>
      <c r="M123" s="665"/>
      <c r="N123" s="665"/>
      <c r="O123" s="13" t="s">
        <v>28</v>
      </c>
      <c r="P123" s="13" t="s">
        <v>29</v>
      </c>
      <c r="Q123" s="13" t="s">
        <v>37</v>
      </c>
      <c r="R123" s="9"/>
      <c r="S123" s="9"/>
      <c r="T123" s="9"/>
      <c r="U123" s="9"/>
      <c r="V123" s="9"/>
      <c r="W123" s="9"/>
      <c r="X123" s="9"/>
      <c r="Y123" s="9"/>
      <c r="Z123" s="9"/>
      <c r="AA123" s="9"/>
      <c r="AB123" s="9"/>
      <c r="AC123" s="9"/>
      <c r="AD123" s="9"/>
      <c r="AE123" s="9"/>
      <c r="AF123" s="9"/>
      <c r="AG123" s="9"/>
      <c r="AH123" s="9"/>
      <c r="AI123" s="9"/>
      <c r="AJ123" s="9"/>
      <c r="AK123" s="9"/>
    </row>
    <row r="124" spans="1:37" ht="73.5" customHeight="1">
      <c r="A124" s="663"/>
      <c r="B124" s="663"/>
      <c r="C124" s="663"/>
      <c r="D124" s="663"/>
      <c r="E124" s="347" t="s">
        <v>307</v>
      </c>
      <c r="F124" s="13" t="s">
        <v>305</v>
      </c>
      <c r="G124" s="13" t="s">
        <v>25</v>
      </c>
      <c r="H124" s="308"/>
      <c r="I124" s="308" t="s">
        <v>308</v>
      </c>
      <c r="J124" s="308">
        <v>12</v>
      </c>
      <c r="K124" s="666"/>
      <c r="L124" s="666"/>
      <c r="M124" s="666"/>
      <c r="N124" s="666"/>
      <c r="O124" s="13" t="s">
        <v>46</v>
      </c>
      <c r="P124" s="13" t="s">
        <v>47</v>
      </c>
      <c r="Q124" s="13" t="s">
        <v>48</v>
      </c>
      <c r="R124" s="8"/>
      <c r="S124" s="9"/>
      <c r="T124" s="9"/>
      <c r="U124" s="9"/>
      <c r="V124" s="8"/>
      <c r="W124" s="8"/>
      <c r="X124" s="9"/>
      <c r="Y124" s="8"/>
      <c r="Z124" s="8"/>
      <c r="AA124" s="9"/>
      <c r="AB124" s="8"/>
      <c r="AC124" s="8"/>
      <c r="AD124" s="9"/>
      <c r="AE124" s="8"/>
      <c r="AF124" s="8"/>
      <c r="AG124" s="9"/>
      <c r="AH124" s="8"/>
      <c r="AI124" s="8"/>
      <c r="AJ124" s="9"/>
      <c r="AK124" s="8"/>
    </row>
    <row r="125" spans="1:37" ht="93.75" customHeight="1">
      <c r="A125" s="668" t="s">
        <v>227</v>
      </c>
      <c r="B125" s="668" t="s">
        <v>282</v>
      </c>
      <c r="C125" s="668" t="s">
        <v>283</v>
      </c>
      <c r="D125" s="668" t="s">
        <v>309</v>
      </c>
      <c r="E125" s="346" t="s">
        <v>310</v>
      </c>
      <c r="F125" s="13" t="s">
        <v>24</v>
      </c>
      <c r="G125" s="13" t="s">
        <v>25</v>
      </c>
      <c r="H125" s="308"/>
      <c r="I125" s="308" t="s">
        <v>26</v>
      </c>
      <c r="J125" s="308">
        <v>6</v>
      </c>
      <c r="K125" s="667" t="s">
        <v>27</v>
      </c>
      <c r="L125" s="667" t="s">
        <v>28</v>
      </c>
      <c r="M125" s="667" t="s">
        <v>29</v>
      </c>
      <c r="N125" s="667" t="s">
        <v>52</v>
      </c>
      <c r="O125" s="11" t="s">
        <v>28</v>
      </c>
      <c r="P125" s="13" t="s">
        <v>311</v>
      </c>
      <c r="Q125" s="13" t="s">
        <v>312</v>
      </c>
      <c r="R125" s="9"/>
      <c r="S125" s="8"/>
      <c r="T125" s="8"/>
      <c r="U125" s="8"/>
      <c r="V125" s="8"/>
      <c r="W125" s="9"/>
      <c r="X125" s="8"/>
      <c r="Y125" s="8"/>
      <c r="Z125" s="8"/>
      <c r="AA125" s="8"/>
      <c r="AB125" s="9"/>
      <c r="AC125" s="8"/>
      <c r="AD125" s="8"/>
      <c r="AE125" s="8"/>
      <c r="AF125" s="8"/>
      <c r="AG125" s="9"/>
      <c r="AH125" s="8"/>
      <c r="AI125" s="8"/>
      <c r="AJ125" s="8"/>
      <c r="AK125" s="8"/>
    </row>
    <row r="126" spans="1:37" ht="69.75" customHeight="1">
      <c r="A126" s="668"/>
      <c r="B126" s="668"/>
      <c r="C126" s="668"/>
      <c r="D126" s="668"/>
      <c r="E126" s="346" t="s">
        <v>313</v>
      </c>
      <c r="F126" s="13" t="s">
        <v>314</v>
      </c>
      <c r="G126" s="13" t="s">
        <v>25</v>
      </c>
      <c r="H126" s="308"/>
      <c r="I126" s="308" t="s">
        <v>26</v>
      </c>
      <c r="J126" s="308">
        <v>6</v>
      </c>
      <c r="K126" s="665"/>
      <c r="L126" s="665"/>
      <c r="M126" s="665"/>
      <c r="N126" s="665"/>
      <c r="O126" s="13" t="s">
        <v>315</v>
      </c>
      <c r="P126" s="13" t="s">
        <v>74</v>
      </c>
      <c r="Q126" s="13" t="s">
        <v>33</v>
      </c>
      <c r="R126" s="8"/>
      <c r="S126" s="9"/>
      <c r="T126" s="8"/>
      <c r="U126" s="8"/>
      <c r="V126" s="8"/>
      <c r="W126" s="8"/>
      <c r="X126" s="9"/>
      <c r="Y126" s="8"/>
      <c r="Z126" s="8"/>
      <c r="AA126" s="8"/>
      <c r="AB126" s="8"/>
      <c r="AC126" s="9"/>
      <c r="AD126" s="8"/>
      <c r="AE126" s="8"/>
      <c r="AF126" s="8"/>
      <c r="AG126" s="8"/>
      <c r="AH126" s="9"/>
      <c r="AI126" s="8"/>
      <c r="AJ126" s="8"/>
      <c r="AK126" s="8"/>
    </row>
    <row r="127" spans="1:37" ht="71.25" customHeight="1">
      <c r="A127" s="668"/>
      <c r="B127" s="668"/>
      <c r="C127" s="668"/>
      <c r="D127" s="668"/>
      <c r="E127" s="346" t="s">
        <v>316</v>
      </c>
      <c r="F127" s="13" t="s">
        <v>24</v>
      </c>
      <c r="G127" s="13" t="s">
        <v>236</v>
      </c>
      <c r="H127" s="308">
        <v>12</v>
      </c>
      <c r="I127" s="308"/>
      <c r="J127" s="308"/>
      <c r="K127" s="665"/>
      <c r="L127" s="665"/>
      <c r="M127" s="665"/>
      <c r="N127" s="665"/>
      <c r="O127" s="13" t="s">
        <v>46</v>
      </c>
      <c r="P127" s="13" t="s">
        <v>317</v>
      </c>
      <c r="Q127" s="13" t="s">
        <v>133</v>
      </c>
      <c r="R127" s="10"/>
      <c r="S127" s="9"/>
      <c r="T127" s="10"/>
      <c r="U127" s="10"/>
      <c r="V127" s="10"/>
      <c r="W127" s="10"/>
      <c r="X127" s="10"/>
      <c r="Y127" s="10"/>
      <c r="Z127" s="10"/>
      <c r="AA127" s="10"/>
      <c r="AB127" s="10"/>
      <c r="AC127" s="10"/>
      <c r="AD127" s="10"/>
      <c r="AE127" s="10"/>
      <c r="AF127" s="10"/>
      <c r="AG127" s="10"/>
      <c r="AH127" s="10"/>
      <c r="AI127" s="10"/>
      <c r="AJ127" s="10"/>
      <c r="AK127" s="10"/>
    </row>
    <row r="128" spans="1:37" ht="96" customHeight="1">
      <c r="A128" s="668"/>
      <c r="B128" s="668"/>
      <c r="C128" s="668"/>
      <c r="D128" s="668"/>
      <c r="E128" s="347" t="s">
        <v>318</v>
      </c>
      <c r="F128" s="13" t="s">
        <v>24</v>
      </c>
      <c r="G128" s="13" t="s">
        <v>25</v>
      </c>
      <c r="H128" s="308"/>
      <c r="I128" s="308" t="s">
        <v>319</v>
      </c>
      <c r="J128" s="308">
        <v>12</v>
      </c>
      <c r="K128" s="665"/>
      <c r="L128" s="665"/>
      <c r="M128" s="665"/>
      <c r="N128" s="665"/>
      <c r="O128" s="13" t="s">
        <v>46</v>
      </c>
      <c r="P128" s="13" t="s">
        <v>29</v>
      </c>
      <c r="Q128" s="13" t="s">
        <v>320</v>
      </c>
      <c r="R128" s="10"/>
      <c r="S128" s="9"/>
      <c r="T128" s="10"/>
      <c r="U128" s="10"/>
      <c r="V128" s="9"/>
      <c r="W128" s="10"/>
      <c r="X128" s="10"/>
      <c r="Y128" s="9"/>
      <c r="Z128" s="10"/>
      <c r="AA128" s="10"/>
      <c r="AB128" s="9"/>
      <c r="AC128" s="10"/>
      <c r="AD128" s="10"/>
      <c r="AE128" s="9"/>
      <c r="AF128" s="10"/>
      <c r="AG128" s="10"/>
      <c r="AH128" s="9"/>
      <c r="AI128" s="10"/>
      <c r="AJ128" s="10"/>
      <c r="AK128" s="9"/>
    </row>
    <row r="129" spans="1:37" ht="72" customHeight="1">
      <c r="A129" s="668"/>
      <c r="B129" s="668"/>
      <c r="C129" s="668"/>
      <c r="D129" s="668"/>
      <c r="E129" s="347" t="s">
        <v>321</v>
      </c>
      <c r="F129" s="13" t="s">
        <v>24</v>
      </c>
      <c r="G129" s="13" t="s">
        <v>35</v>
      </c>
      <c r="H129" s="308">
        <v>12</v>
      </c>
      <c r="I129" s="308" t="s">
        <v>36</v>
      </c>
      <c r="J129" s="308">
        <v>12</v>
      </c>
      <c r="K129" s="666"/>
      <c r="L129" s="666"/>
      <c r="M129" s="666"/>
      <c r="N129" s="666"/>
      <c r="O129" s="13" t="s">
        <v>46</v>
      </c>
      <c r="P129" s="13" t="s">
        <v>29</v>
      </c>
      <c r="Q129" s="13" t="s">
        <v>67</v>
      </c>
      <c r="R129" s="10"/>
      <c r="S129" s="9"/>
      <c r="T129" s="9"/>
      <c r="U129" s="9"/>
      <c r="V129" s="9"/>
      <c r="W129" s="9"/>
      <c r="X129" s="9"/>
      <c r="Y129" s="9"/>
      <c r="Z129" s="9"/>
      <c r="AA129" s="9"/>
      <c r="AB129" s="9"/>
      <c r="AC129" s="9"/>
      <c r="AD129" s="9"/>
      <c r="AE129" s="9"/>
      <c r="AF129" s="9"/>
      <c r="AG129" s="9"/>
      <c r="AH129" s="9"/>
      <c r="AI129" s="9"/>
      <c r="AJ129" s="9"/>
      <c r="AK129" s="9"/>
    </row>
    <row r="130" spans="1:37" ht="65.25" customHeight="1">
      <c r="A130" s="663" t="s">
        <v>227</v>
      </c>
      <c r="B130" s="663" t="s">
        <v>282</v>
      </c>
      <c r="C130" s="663" t="s">
        <v>322</v>
      </c>
      <c r="D130" s="663" t="s">
        <v>323</v>
      </c>
      <c r="E130" s="347" t="s">
        <v>324</v>
      </c>
      <c r="F130" s="13" t="s">
        <v>24</v>
      </c>
      <c r="G130" s="13" t="s">
        <v>236</v>
      </c>
      <c r="H130" s="308"/>
      <c r="I130" s="308"/>
      <c r="J130" s="308"/>
      <c r="K130" s="664" t="s">
        <v>27</v>
      </c>
      <c r="L130" s="664" t="s">
        <v>325</v>
      </c>
      <c r="M130" s="667" t="s">
        <v>29</v>
      </c>
      <c r="N130" s="664" t="s">
        <v>52</v>
      </c>
      <c r="O130" s="13" t="s">
        <v>325</v>
      </c>
      <c r="P130" s="11"/>
      <c r="Q130" s="13" t="s">
        <v>326</v>
      </c>
      <c r="R130" s="22"/>
      <c r="S130" s="10"/>
      <c r="T130" s="10"/>
      <c r="U130" s="10"/>
      <c r="V130" s="10"/>
      <c r="W130" s="10"/>
      <c r="X130" s="10"/>
      <c r="Y130" s="10"/>
      <c r="Z130" s="10"/>
      <c r="AA130" s="10"/>
      <c r="AB130" s="10"/>
      <c r="AC130" s="10"/>
      <c r="AD130" s="10"/>
      <c r="AE130" s="10"/>
      <c r="AF130" s="10"/>
      <c r="AG130" s="10"/>
      <c r="AH130" s="10"/>
      <c r="AI130" s="10"/>
      <c r="AJ130" s="10"/>
      <c r="AK130" s="10"/>
    </row>
    <row r="131" spans="1:37" ht="75.75" customHeight="1">
      <c r="A131" s="663"/>
      <c r="B131" s="663"/>
      <c r="C131" s="663"/>
      <c r="D131" s="663"/>
      <c r="E131" s="347" t="s">
        <v>327</v>
      </c>
      <c r="F131" s="13" t="s">
        <v>328</v>
      </c>
      <c r="G131" s="13" t="s">
        <v>25</v>
      </c>
      <c r="H131" s="308"/>
      <c r="I131" s="16" t="s">
        <v>329</v>
      </c>
      <c r="J131" s="308">
        <v>6</v>
      </c>
      <c r="K131" s="665"/>
      <c r="L131" s="665"/>
      <c r="M131" s="665"/>
      <c r="N131" s="665"/>
      <c r="O131" s="329" t="s">
        <v>325</v>
      </c>
      <c r="P131" s="329" t="s">
        <v>330</v>
      </c>
      <c r="Q131" s="329" t="s">
        <v>326</v>
      </c>
      <c r="R131" s="22"/>
      <c r="S131" s="10"/>
      <c r="T131" s="10"/>
      <c r="U131" s="10"/>
      <c r="V131" s="10"/>
      <c r="W131" s="10"/>
      <c r="X131" s="10"/>
      <c r="Y131" s="10"/>
      <c r="Z131" s="10"/>
      <c r="AA131" s="10"/>
      <c r="AB131" s="10"/>
      <c r="AC131" s="10"/>
      <c r="AD131" s="10"/>
      <c r="AE131" s="10"/>
      <c r="AF131" s="10"/>
      <c r="AG131" s="10"/>
      <c r="AH131" s="10"/>
      <c r="AI131" s="10"/>
      <c r="AJ131" s="10"/>
      <c r="AK131" s="10"/>
    </row>
    <row r="132" spans="1:37" ht="63" customHeight="1">
      <c r="A132" s="663"/>
      <c r="B132" s="663"/>
      <c r="C132" s="663"/>
      <c r="D132" s="663"/>
      <c r="E132" s="347" t="s">
        <v>331</v>
      </c>
      <c r="F132" s="13" t="s">
        <v>328</v>
      </c>
      <c r="G132" s="13" t="s">
        <v>25</v>
      </c>
      <c r="H132" s="308"/>
      <c r="I132" s="16" t="s">
        <v>332</v>
      </c>
      <c r="J132" s="308">
        <v>2</v>
      </c>
      <c r="K132" s="665"/>
      <c r="L132" s="665"/>
      <c r="M132" s="665"/>
      <c r="N132" s="665"/>
      <c r="O132" s="329" t="s">
        <v>325</v>
      </c>
      <c r="P132" s="13" t="s">
        <v>29</v>
      </c>
      <c r="Q132" s="13" t="s">
        <v>52</v>
      </c>
      <c r="R132" s="22"/>
      <c r="S132" s="22"/>
      <c r="T132" s="22"/>
      <c r="U132" s="22"/>
      <c r="V132" s="22"/>
      <c r="W132" s="22"/>
      <c r="X132" s="22"/>
      <c r="Y132" s="22"/>
      <c r="Z132" s="22"/>
      <c r="AA132" s="22"/>
      <c r="AB132" s="22"/>
      <c r="AC132" s="22"/>
      <c r="AD132" s="22"/>
      <c r="AE132" s="22"/>
      <c r="AF132" s="22"/>
      <c r="AG132" s="22"/>
      <c r="AH132" s="22"/>
      <c r="AI132" s="22"/>
      <c r="AJ132" s="22"/>
      <c r="AK132" s="22"/>
    </row>
    <row r="133" spans="1:37" ht="58.5" customHeight="1">
      <c r="A133" s="663"/>
      <c r="B133" s="663"/>
      <c r="C133" s="663"/>
      <c r="D133" s="663"/>
      <c r="E133" s="346" t="s">
        <v>333</v>
      </c>
      <c r="F133" s="13" t="s">
        <v>328</v>
      </c>
      <c r="G133" s="13" t="s">
        <v>35</v>
      </c>
      <c r="H133" s="308"/>
      <c r="I133" s="308" t="s">
        <v>94</v>
      </c>
      <c r="J133" s="308">
        <v>12</v>
      </c>
      <c r="K133" s="665"/>
      <c r="L133" s="665"/>
      <c r="M133" s="665"/>
      <c r="N133" s="665"/>
      <c r="O133" s="13" t="s">
        <v>325</v>
      </c>
      <c r="P133" s="13" t="s">
        <v>29</v>
      </c>
      <c r="Q133" s="13" t="s">
        <v>52</v>
      </c>
      <c r="R133" s="22"/>
      <c r="S133" s="22"/>
      <c r="T133" s="22"/>
      <c r="U133" s="22"/>
      <c r="V133" s="22"/>
      <c r="W133" s="22"/>
      <c r="X133" s="22"/>
      <c r="Y133" s="22"/>
      <c r="Z133" s="22"/>
      <c r="AA133" s="22"/>
      <c r="AB133" s="22"/>
      <c r="AC133" s="22"/>
      <c r="AD133" s="22"/>
      <c r="AE133" s="22"/>
      <c r="AF133" s="22"/>
      <c r="AG133" s="22"/>
      <c r="AH133" s="22"/>
      <c r="AI133" s="22"/>
      <c r="AJ133" s="22"/>
      <c r="AK133" s="22"/>
    </row>
    <row r="134" spans="1:37" ht="69.75" customHeight="1">
      <c r="A134" s="663"/>
      <c r="B134" s="663"/>
      <c r="C134" s="663"/>
      <c r="D134" s="663"/>
      <c r="E134" s="347" t="s">
        <v>334</v>
      </c>
      <c r="F134" s="13" t="s">
        <v>328</v>
      </c>
      <c r="G134" s="13" t="s">
        <v>217</v>
      </c>
      <c r="H134" s="308"/>
      <c r="I134" s="308" t="s">
        <v>335</v>
      </c>
      <c r="J134" s="308">
        <v>12</v>
      </c>
      <c r="K134" s="665"/>
      <c r="L134" s="665"/>
      <c r="M134" s="665"/>
      <c r="N134" s="665"/>
      <c r="O134" s="13" t="s">
        <v>325</v>
      </c>
      <c r="P134" s="13" t="s">
        <v>29</v>
      </c>
      <c r="Q134" s="13" t="s">
        <v>52</v>
      </c>
      <c r="R134" s="22"/>
      <c r="S134" s="22"/>
      <c r="T134" s="22"/>
      <c r="U134" s="22"/>
      <c r="V134" s="22"/>
      <c r="W134" s="22"/>
      <c r="X134" s="22"/>
      <c r="Y134" s="22"/>
      <c r="Z134" s="22"/>
      <c r="AA134" s="22"/>
      <c r="AB134" s="22"/>
      <c r="AC134" s="22"/>
      <c r="AD134" s="22"/>
      <c r="AE134" s="22"/>
      <c r="AF134" s="22"/>
      <c r="AG134" s="22"/>
      <c r="AH134" s="22"/>
      <c r="AI134" s="22"/>
      <c r="AJ134" s="22"/>
      <c r="AK134" s="22"/>
    </row>
    <row r="135" spans="1:37" ht="63" customHeight="1">
      <c r="A135" s="663"/>
      <c r="B135" s="663"/>
      <c r="C135" s="663"/>
      <c r="D135" s="663"/>
      <c r="E135" s="347" t="s">
        <v>336</v>
      </c>
      <c r="F135" s="13" t="s">
        <v>328</v>
      </c>
      <c r="G135" s="13" t="s">
        <v>25</v>
      </c>
      <c r="H135" s="308"/>
      <c r="I135" s="308" t="s">
        <v>337</v>
      </c>
      <c r="J135" s="308">
        <v>2</v>
      </c>
      <c r="K135" s="666"/>
      <c r="L135" s="666"/>
      <c r="M135" s="666"/>
      <c r="N135" s="666"/>
      <c r="O135" s="13" t="s">
        <v>325</v>
      </c>
      <c r="P135" s="13" t="s">
        <v>74</v>
      </c>
      <c r="Q135" s="13" t="s">
        <v>338</v>
      </c>
      <c r="R135" s="22"/>
      <c r="S135" s="10"/>
      <c r="T135" s="10"/>
      <c r="U135" s="10"/>
      <c r="V135" s="22"/>
      <c r="W135" s="10"/>
      <c r="X135" s="10"/>
      <c r="Y135" s="10"/>
      <c r="Z135" s="22"/>
      <c r="AA135" s="10"/>
      <c r="AB135" s="10"/>
      <c r="AC135" s="10"/>
      <c r="AD135" s="22"/>
      <c r="AE135" s="10"/>
      <c r="AF135" s="10"/>
      <c r="AG135" s="10"/>
      <c r="AH135" s="22"/>
      <c r="AI135" s="10"/>
      <c r="AJ135" s="10"/>
      <c r="AK135" s="10"/>
    </row>
    <row r="136" spans="1:37" ht="62.25" customHeight="1">
      <c r="A136" s="663" t="s">
        <v>227</v>
      </c>
      <c r="B136" s="663" t="s">
        <v>282</v>
      </c>
      <c r="C136" s="663" t="s">
        <v>322</v>
      </c>
      <c r="D136" s="663" t="s">
        <v>339</v>
      </c>
      <c r="E136" s="346" t="s">
        <v>340</v>
      </c>
      <c r="F136" s="13" t="s">
        <v>24</v>
      </c>
      <c r="G136" s="13" t="s">
        <v>35</v>
      </c>
      <c r="H136" s="308"/>
      <c r="I136" s="308" t="s">
        <v>94</v>
      </c>
      <c r="J136" s="308">
        <v>12</v>
      </c>
      <c r="K136" s="667" t="s">
        <v>27</v>
      </c>
      <c r="L136" s="667" t="s">
        <v>28</v>
      </c>
      <c r="M136" s="667" t="s">
        <v>29</v>
      </c>
      <c r="N136" s="667" t="s">
        <v>52</v>
      </c>
      <c r="O136" s="13" t="s">
        <v>28</v>
      </c>
      <c r="P136" s="13" t="s">
        <v>29</v>
      </c>
      <c r="Q136" s="13" t="s">
        <v>52</v>
      </c>
      <c r="R136" s="22"/>
      <c r="S136" s="22"/>
      <c r="T136" s="22"/>
      <c r="U136" s="22"/>
      <c r="V136" s="22"/>
      <c r="W136" s="22"/>
      <c r="X136" s="22"/>
      <c r="Y136" s="22"/>
      <c r="Z136" s="22"/>
      <c r="AA136" s="22"/>
      <c r="AB136" s="22"/>
      <c r="AC136" s="22"/>
      <c r="AD136" s="22"/>
      <c r="AE136" s="22"/>
      <c r="AF136" s="22"/>
      <c r="AG136" s="22"/>
      <c r="AH136" s="22"/>
      <c r="AI136" s="22"/>
      <c r="AJ136" s="22"/>
      <c r="AK136" s="22"/>
    </row>
    <row r="137" spans="1:37" ht="54.75" customHeight="1">
      <c r="A137" s="663"/>
      <c r="B137" s="663"/>
      <c r="C137" s="663"/>
      <c r="D137" s="663"/>
      <c r="E137" s="347" t="s">
        <v>341</v>
      </c>
      <c r="F137" s="13" t="s">
        <v>24</v>
      </c>
      <c r="G137" s="13" t="s">
        <v>25</v>
      </c>
      <c r="H137" s="308"/>
      <c r="I137" s="308" t="s">
        <v>342</v>
      </c>
      <c r="J137" s="308">
        <v>1</v>
      </c>
      <c r="K137" s="665"/>
      <c r="L137" s="665"/>
      <c r="M137" s="665"/>
      <c r="N137" s="665"/>
      <c r="O137" s="13" t="s">
        <v>28</v>
      </c>
      <c r="P137" s="13" t="s">
        <v>47</v>
      </c>
      <c r="Q137" s="13" t="s">
        <v>343</v>
      </c>
      <c r="R137" s="22"/>
      <c r="S137" s="22"/>
      <c r="T137" s="22"/>
      <c r="U137" s="10"/>
      <c r="V137" s="22"/>
      <c r="W137" s="10"/>
      <c r="X137" s="22"/>
      <c r="Y137" s="10"/>
      <c r="Z137" s="22"/>
      <c r="AA137" s="10"/>
      <c r="AB137" s="22"/>
      <c r="AC137" s="10"/>
      <c r="AD137" s="22"/>
      <c r="AE137" s="10"/>
      <c r="AF137" s="22"/>
      <c r="AG137" s="10"/>
      <c r="AH137" s="22"/>
      <c r="AI137" s="10"/>
      <c r="AJ137" s="22"/>
      <c r="AK137" s="10"/>
    </row>
    <row r="138" spans="1:37" ht="55.5" customHeight="1">
      <c r="A138" s="663"/>
      <c r="B138" s="663"/>
      <c r="C138" s="663"/>
      <c r="D138" s="663"/>
      <c r="E138" s="346" t="s">
        <v>344</v>
      </c>
      <c r="F138" s="11" t="s">
        <v>24</v>
      </c>
      <c r="G138" s="13" t="s">
        <v>35</v>
      </c>
      <c r="H138" s="308"/>
      <c r="I138" s="308" t="s">
        <v>94</v>
      </c>
      <c r="J138" s="308">
        <v>12</v>
      </c>
      <c r="K138" s="665"/>
      <c r="L138" s="665"/>
      <c r="M138" s="665"/>
      <c r="N138" s="665"/>
      <c r="O138" s="13" t="s">
        <v>28</v>
      </c>
      <c r="P138" s="13" t="s">
        <v>29</v>
      </c>
      <c r="Q138" s="13" t="s">
        <v>52</v>
      </c>
      <c r="R138" s="22"/>
      <c r="S138" s="22"/>
      <c r="T138" s="22"/>
      <c r="U138" s="22"/>
      <c r="V138" s="22"/>
      <c r="W138" s="22"/>
      <c r="X138" s="22"/>
      <c r="Y138" s="22"/>
      <c r="Z138" s="22"/>
      <c r="AA138" s="22"/>
      <c r="AB138" s="22"/>
      <c r="AC138" s="22"/>
      <c r="AD138" s="22"/>
      <c r="AE138" s="22"/>
      <c r="AF138" s="22"/>
      <c r="AG138" s="22"/>
      <c r="AH138" s="22"/>
      <c r="AI138" s="22"/>
      <c r="AJ138" s="22"/>
      <c r="AK138" s="22"/>
    </row>
    <row r="139" spans="1:37" ht="90" customHeight="1">
      <c r="A139" s="663"/>
      <c r="B139" s="663"/>
      <c r="C139" s="663"/>
      <c r="D139" s="663"/>
      <c r="E139" s="347" t="s">
        <v>345</v>
      </c>
      <c r="F139" s="13" t="s">
        <v>346</v>
      </c>
      <c r="G139" s="13" t="s">
        <v>217</v>
      </c>
      <c r="H139" s="308"/>
      <c r="I139" s="308" t="s">
        <v>347</v>
      </c>
      <c r="J139" s="308">
        <v>3</v>
      </c>
      <c r="K139" s="665"/>
      <c r="L139" s="665"/>
      <c r="M139" s="665"/>
      <c r="N139" s="665"/>
      <c r="O139" s="13" t="s">
        <v>46</v>
      </c>
      <c r="P139" s="13" t="s">
        <v>29</v>
      </c>
      <c r="Q139" s="13" t="s">
        <v>81</v>
      </c>
      <c r="R139" s="10"/>
      <c r="S139" s="22"/>
      <c r="T139" s="22"/>
      <c r="U139" s="22"/>
      <c r="V139" s="22"/>
      <c r="W139" s="22"/>
      <c r="X139" s="22"/>
      <c r="Y139" s="22"/>
      <c r="Z139" s="22"/>
      <c r="AA139" s="22"/>
      <c r="AB139" s="22"/>
      <c r="AC139" s="22"/>
      <c r="AD139" s="22"/>
      <c r="AE139" s="22"/>
      <c r="AF139" s="22"/>
      <c r="AG139" s="22"/>
      <c r="AH139" s="22"/>
      <c r="AI139" s="22"/>
      <c r="AJ139" s="22"/>
      <c r="AK139" s="22"/>
    </row>
    <row r="140" spans="1:37" ht="69.75" customHeight="1">
      <c r="A140" s="663"/>
      <c r="B140" s="663"/>
      <c r="C140" s="663"/>
      <c r="D140" s="663"/>
      <c r="E140" s="347" t="s">
        <v>348</v>
      </c>
      <c r="F140" s="13" t="s">
        <v>346</v>
      </c>
      <c r="G140" s="13" t="s">
        <v>25</v>
      </c>
      <c r="H140" s="308"/>
      <c r="I140" s="308" t="s">
        <v>332</v>
      </c>
      <c r="J140" s="308">
        <v>2</v>
      </c>
      <c r="K140" s="665"/>
      <c r="L140" s="665"/>
      <c r="M140" s="665"/>
      <c r="N140" s="665"/>
      <c r="O140" s="13" t="s">
        <v>46</v>
      </c>
      <c r="P140" s="13" t="s">
        <v>29</v>
      </c>
      <c r="Q140" s="13" t="s">
        <v>81</v>
      </c>
      <c r="R140" s="10"/>
      <c r="S140" s="22"/>
      <c r="T140" s="22"/>
      <c r="U140" s="22"/>
      <c r="V140" s="22"/>
      <c r="W140" s="22"/>
      <c r="X140" s="22"/>
      <c r="Y140" s="22"/>
      <c r="Z140" s="22"/>
      <c r="AA140" s="22"/>
      <c r="AB140" s="22"/>
      <c r="AC140" s="22"/>
      <c r="AD140" s="22"/>
      <c r="AE140" s="22"/>
      <c r="AF140" s="22"/>
      <c r="AG140" s="22"/>
      <c r="AH140" s="22"/>
      <c r="AI140" s="22"/>
      <c r="AJ140" s="22"/>
      <c r="AK140" s="22"/>
    </row>
    <row r="141" spans="1:37" ht="39.75" customHeight="1">
      <c r="A141" s="663"/>
      <c r="B141" s="663"/>
      <c r="C141" s="663"/>
      <c r="D141" s="663"/>
      <c r="E141" s="347" t="s">
        <v>349</v>
      </c>
      <c r="F141" s="13" t="s">
        <v>346</v>
      </c>
      <c r="G141" s="13" t="s">
        <v>25</v>
      </c>
      <c r="H141" s="308"/>
      <c r="I141" s="308" t="s">
        <v>332</v>
      </c>
      <c r="J141" s="308">
        <v>2</v>
      </c>
      <c r="K141" s="666"/>
      <c r="L141" s="666"/>
      <c r="M141" s="666"/>
      <c r="N141" s="666"/>
      <c r="O141" s="13" t="s">
        <v>46</v>
      </c>
      <c r="P141" s="13" t="s">
        <v>29</v>
      </c>
      <c r="Q141" s="13" t="s">
        <v>81</v>
      </c>
      <c r="R141" s="10"/>
      <c r="S141" s="22"/>
      <c r="T141" s="22"/>
      <c r="U141" s="22"/>
      <c r="V141" s="22"/>
      <c r="W141" s="22"/>
      <c r="X141" s="22"/>
      <c r="Y141" s="22"/>
      <c r="Z141" s="22"/>
      <c r="AA141" s="22"/>
      <c r="AB141" s="22"/>
      <c r="AC141" s="22"/>
      <c r="AD141" s="22"/>
      <c r="AE141" s="22"/>
      <c r="AF141" s="22"/>
      <c r="AG141" s="22"/>
      <c r="AH141" s="22"/>
      <c r="AI141" s="22"/>
      <c r="AJ141" s="22"/>
      <c r="AK141" s="22"/>
    </row>
    <row r="142" spans="1:37" ht="60" customHeight="1">
      <c r="A142" s="663" t="s">
        <v>227</v>
      </c>
      <c r="B142" s="663" t="s">
        <v>282</v>
      </c>
      <c r="C142" s="663" t="s">
        <v>322</v>
      </c>
      <c r="D142" s="663" t="s">
        <v>350</v>
      </c>
      <c r="E142" s="347" t="s">
        <v>351</v>
      </c>
      <c r="F142" s="13" t="s">
        <v>24</v>
      </c>
      <c r="G142" s="13" t="s">
        <v>352</v>
      </c>
      <c r="H142" s="308">
        <v>6</v>
      </c>
      <c r="I142" s="308"/>
      <c r="J142" s="308"/>
      <c r="K142" s="667" t="s">
        <v>27</v>
      </c>
      <c r="L142" s="667" t="s">
        <v>28</v>
      </c>
      <c r="M142" s="667" t="s">
        <v>29</v>
      </c>
      <c r="N142" s="667" t="s">
        <v>52</v>
      </c>
      <c r="O142" s="13" t="s">
        <v>28</v>
      </c>
      <c r="P142" s="13" t="s">
        <v>353</v>
      </c>
      <c r="Q142" s="13" t="s">
        <v>326</v>
      </c>
      <c r="R142" s="22"/>
      <c r="S142" s="10"/>
      <c r="T142" s="10"/>
      <c r="U142" s="10"/>
      <c r="V142" s="10"/>
      <c r="W142" s="10"/>
      <c r="X142" s="10"/>
      <c r="Y142" s="10"/>
      <c r="Z142" s="10"/>
      <c r="AA142" s="10"/>
      <c r="AB142" s="10"/>
      <c r="AC142" s="10"/>
      <c r="AD142" s="10"/>
      <c r="AE142" s="10"/>
      <c r="AF142" s="10"/>
      <c r="AG142" s="10"/>
      <c r="AH142" s="10"/>
      <c r="AI142" s="10"/>
      <c r="AJ142" s="10"/>
      <c r="AK142" s="10"/>
    </row>
    <row r="143" spans="1:37" ht="60" customHeight="1">
      <c r="A143" s="663"/>
      <c r="B143" s="663"/>
      <c r="C143" s="663"/>
      <c r="D143" s="663"/>
      <c r="E143" s="347" t="s">
        <v>354</v>
      </c>
      <c r="F143" s="13" t="s">
        <v>355</v>
      </c>
      <c r="G143" s="13" t="s">
        <v>352</v>
      </c>
      <c r="H143" s="308">
        <v>6</v>
      </c>
      <c r="I143" s="308"/>
      <c r="J143" s="308"/>
      <c r="K143" s="665"/>
      <c r="L143" s="665"/>
      <c r="M143" s="665"/>
      <c r="N143" s="665"/>
      <c r="O143" s="13" t="s">
        <v>46</v>
      </c>
      <c r="P143" s="13" t="s">
        <v>356</v>
      </c>
      <c r="Q143" s="13" t="s">
        <v>357</v>
      </c>
      <c r="R143" s="10"/>
      <c r="S143" s="22"/>
      <c r="T143" s="10"/>
      <c r="U143" s="10"/>
      <c r="V143" s="10"/>
      <c r="W143" s="10"/>
      <c r="X143" s="10"/>
      <c r="Y143" s="10"/>
      <c r="Z143" s="10"/>
      <c r="AA143" s="10"/>
      <c r="AB143" s="10"/>
      <c r="AC143" s="10"/>
      <c r="AD143" s="10"/>
      <c r="AE143" s="10"/>
      <c r="AF143" s="10"/>
      <c r="AG143" s="10"/>
      <c r="AH143" s="10"/>
      <c r="AI143" s="10"/>
      <c r="AJ143" s="10"/>
      <c r="AK143" s="10"/>
    </row>
    <row r="144" spans="1:37" ht="74.25" customHeight="1">
      <c r="A144" s="663"/>
      <c r="B144" s="663"/>
      <c r="C144" s="663"/>
      <c r="D144" s="663"/>
      <c r="E144" s="347" t="s">
        <v>358</v>
      </c>
      <c r="F144" s="13" t="s">
        <v>355</v>
      </c>
      <c r="G144" s="13" t="s">
        <v>217</v>
      </c>
      <c r="H144" s="308"/>
      <c r="I144" s="308" t="s">
        <v>36</v>
      </c>
      <c r="J144" s="308">
        <v>12</v>
      </c>
      <c r="K144" s="665"/>
      <c r="L144" s="665"/>
      <c r="M144" s="665"/>
      <c r="N144" s="665"/>
      <c r="O144" s="13" t="s">
        <v>46</v>
      </c>
      <c r="P144" s="13" t="s">
        <v>29</v>
      </c>
      <c r="Q144" s="13" t="s">
        <v>81</v>
      </c>
      <c r="R144" s="10"/>
      <c r="S144" s="22"/>
      <c r="T144" s="22"/>
      <c r="U144" s="22"/>
      <c r="V144" s="22"/>
      <c r="W144" s="22"/>
      <c r="X144" s="22"/>
      <c r="Y144" s="22"/>
      <c r="Z144" s="22"/>
      <c r="AA144" s="22"/>
      <c r="AB144" s="22"/>
      <c r="AC144" s="22"/>
      <c r="AD144" s="22"/>
      <c r="AE144" s="22"/>
      <c r="AF144" s="22"/>
      <c r="AG144" s="22"/>
      <c r="AH144" s="22"/>
      <c r="AI144" s="22"/>
      <c r="AJ144" s="22"/>
      <c r="AK144" s="22"/>
    </row>
    <row r="145" spans="1:37" ht="130.5" customHeight="1">
      <c r="A145" s="663"/>
      <c r="B145" s="663"/>
      <c r="C145" s="663"/>
      <c r="D145" s="663"/>
      <c r="E145" s="347" t="s">
        <v>359</v>
      </c>
      <c r="F145" s="13" t="s">
        <v>360</v>
      </c>
      <c r="G145" s="13" t="s">
        <v>217</v>
      </c>
      <c r="H145" s="308"/>
      <c r="I145" s="308" t="s">
        <v>36</v>
      </c>
      <c r="J145" s="308">
        <v>12</v>
      </c>
      <c r="K145" s="665"/>
      <c r="L145" s="665"/>
      <c r="M145" s="665"/>
      <c r="N145" s="665"/>
      <c r="O145" s="13" t="s">
        <v>361</v>
      </c>
      <c r="P145" s="13" t="s">
        <v>29</v>
      </c>
      <c r="Q145" s="13" t="s">
        <v>81</v>
      </c>
      <c r="R145" s="10"/>
      <c r="S145" s="22"/>
      <c r="T145" s="22"/>
      <c r="U145" s="22"/>
      <c r="V145" s="22"/>
      <c r="W145" s="22"/>
      <c r="X145" s="22"/>
      <c r="Y145" s="22"/>
      <c r="Z145" s="22"/>
      <c r="AA145" s="22"/>
      <c r="AB145" s="22"/>
      <c r="AC145" s="22"/>
      <c r="AD145" s="22"/>
      <c r="AE145" s="22"/>
      <c r="AF145" s="22"/>
      <c r="AG145" s="22"/>
      <c r="AH145" s="22"/>
      <c r="AI145" s="22"/>
      <c r="AJ145" s="22"/>
      <c r="AK145" s="22"/>
    </row>
    <row r="146" spans="1:37" ht="115.5" customHeight="1">
      <c r="A146" s="663"/>
      <c r="B146" s="663"/>
      <c r="C146" s="663"/>
      <c r="D146" s="663"/>
      <c r="E146" s="347" t="s">
        <v>362</v>
      </c>
      <c r="F146" s="13" t="s">
        <v>24</v>
      </c>
      <c r="G146" s="13" t="s">
        <v>25</v>
      </c>
      <c r="H146" s="308"/>
      <c r="I146" s="308" t="s">
        <v>363</v>
      </c>
      <c r="J146" s="308">
        <v>8</v>
      </c>
      <c r="K146" s="665"/>
      <c r="L146" s="665"/>
      <c r="M146" s="665"/>
      <c r="N146" s="665"/>
      <c r="O146" s="13" t="s">
        <v>28</v>
      </c>
      <c r="P146" s="13" t="s">
        <v>255</v>
      </c>
      <c r="Q146" s="13" t="s">
        <v>52</v>
      </c>
      <c r="R146" s="22"/>
      <c r="S146" s="10"/>
      <c r="T146" s="10"/>
      <c r="U146" s="10"/>
      <c r="V146" s="10"/>
      <c r="W146" s="10"/>
      <c r="X146" s="10"/>
      <c r="Y146" s="10"/>
      <c r="Z146" s="10"/>
      <c r="AA146" s="22"/>
      <c r="AB146" s="10"/>
      <c r="AC146" s="10"/>
      <c r="AD146" s="10"/>
      <c r="AE146" s="10"/>
      <c r="AF146" s="10"/>
      <c r="AG146" s="10"/>
      <c r="AH146" s="10"/>
      <c r="AI146" s="10"/>
      <c r="AJ146" s="10"/>
      <c r="AK146" s="22"/>
    </row>
    <row r="147" spans="1:37" ht="73.5" customHeight="1">
      <c r="A147" s="663"/>
      <c r="B147" s="663"/>
      <c r="C147" s="663"/>
      <c r="D147" s="663"/>
      <c r="E147" s="347" t="s">
        <v>364</v>
      </c>
      <c r="F147" s="13" t="s">
        <v>365</v>
      </c>
      <c r="G147" s="13" t="s">
        <v>25</v>
      </c>
      <c r="H147" s="308"/>
      <c r="I147" s="308" t="s">
        <v>366</v>
      </c>
      <c r="J147" s="308">
        <v>6</v>
      </c>
      <c r="K147" s="665"/>
      <c r="L147" s="665"/>
      <c r="M147" s="665"/>
      <c r="N147" s="665"/>
      <c r="O147" s="13" t="s">
        <v>361</v>
      </c>
      <c r="P147" s="13" t="s">
        <v>367</v>
      </c>
      <c r="Q147" s="13" t="s">
        <v>99</v>
      </c>
      <c r="R147" s="23"/>
      <c r="S147" s="22"/>
      <c r="T147" s="10"/>
      <c r="U147" s="10"/>
      <c r="V147" s="10"/>
      <c r="W147" s="22"/>
      <c r="X147" s="10"/>
      <c r="Y147" s="10"/>
      <c r="Z147" s="10"/>
      <c r="AA147" s="22"/>
      <c r="AB147" s="10"/>
      <c r="AC147" s="10"/>
      <c r="AD147" s="10"/>
      <c r="AE147" s="22"/>
      <c r="AF147" s="10"/>
      <c r="AG147" s="10"/>
      <c r="AH147" s="10"/>
      <c r="AI147" s="22"/>
      <c r="AJ147" s="10"/>
      <c r="AK147" s="10"/>
    </row>
    <row r="148" spans="1:37" ht="114.75" customHeight="1">
      <c r="A148" s="663"/>
      <c r="B148" s="663"/>
      <c r="C148" s="663"/>
      <c r="D148" s="663"/>
      <c r="E148" s="347" t="s">
        <v>368</v>
      </c>
      <c r="F148" s="13" t="s">
        <v>24</v>
      </c>
      <c r="G148" s="13" t="s">
        <v>217</v>
      </c>
      <c r="H148" s="308"/>
      <c r="I148" s="308" t="s">
        <v>369</v>
      </c>
      <c r="J148" s="308">
        <v>4</v>
      </c>
      <c r="K148" s="666"/>
      <c r="L148" s="666"/>
      <c r="M148" s="666"/>
      <c r="N148" s="666"/>
      <c r="O148" s="13" t="s">
        <v>28</v>
      </c>
      <c r="P148" s="13" t="s">
        <v>370</v>
      </c>
      <c r="Q148" s="13" t="s">
        <v>52</v>
      </c>
      <c r="R148" s="22"/>
      <c r="S148" s="22"/>
      <c r="T148" s="22"/>
      <c r="U148" s="22"/>
      <c r="V148" s="22"/>
      <c r="W148" s="22"/>
      <c r="X148" s="22"/>
      <c r="Y148" s="22"/>
      <c r="Z148" s="22"/>
      <c r="AA148" s="22"/>
      <c r="AB148" s="22"/>
      <c r="AC148" s="22"/>
      <c r="AD148" s="22"/>
      <c r="AE148" s="22"/>
      <c r="AF148" s="22"/>
      <c r="AG148" s="22"/>
      <c r="AH148" s="22"/>
      <c r="AI148" s="22"/>
      <c r="AJ148" s="22"/>
      <c r="AK148" s="22"/>
    </row>
    <row r="149" spans="1:37" ht="68.25" customHeight="1">
      <c r="A149" s="663" t="s">
        <v>227</v>
      </c>
      <c r="B149" s="663" t="s">
        <v>282</v>
      </c>
      <c r="C149" s="663" t="s">
        <v>322</v>
      </c>
      <c r="D149" s="663" t="s">
        <v>371</v>
      </c>
      <c r="E149" s="347" t="s">
        <v>372</v>
      </c>
      <c r="F149" s="13" t="s">
        <v>24</v>
      </c>
      <c r="G149" s="13" t="s">
        <v>25</v>
      </c>
      <c r="H149" s="308"/>
      <c r="I149" s="308" t="s">
        <v>373</v>
      </c>
      <c r="J149" s="308">
        <v>4</v>
      </c>
      <c r="K149" s="664" t="s">
        <v>27</v>
      </c>
      <c r="L149" s="664" t="s">
        <v>28</v>
      </c>
      <c r="M149" s="664" t="s">
        <v>29</v>
      </c>
      <c r="N149" s="664" t="s">
        <v>52</v>
      </c>
      <c r="O149" s="13" t="s">
        <v>28</v>
      </c>
      <c r="P149" s="13" t="s">
        <v>47</v>
      </c>
      <c r="Q149" s="13" t="s">
        <v>343</v>
      </c>
      <c r="R149" s="22"/>
      <c r="S149" s="10"/>
      <c r="T149" s="22"/>
      <c r="U149" s="10"/>
      <c r="V149" s="22"/>
      <c r="W149" s="10"/>
      <c r="X149" s="22"/>
      <c r="Y149" s="10"/>
      <c r="Z149" s="22"/>
      <c r="AA149" s="10"/>
      <c r="AB149" s="22"/>
      <c r="AC149" s="10"/>
      <c r="AD149" s="22"/>
      <c r="AE149" s="10"/>
      <c r="AF149" s="22"/>
      <c r="AG149" s="10"/>
      <c r="AH149" s="22"/>
      <c r="AI149" s="10"/>
      <c r="AJ149" s="22"/>
      <c r="AK149" s="10"/>
    </row>
    <row r="150" spans="1:37" ht="100.5" customHeight="1">
      <c r="A150" s="663"/>
      <c r="B150" s="663"/>
      <c r="C150" s="663"/>
      <c r="D150" s="663"/>
      <c r="E150" s="347" t="s">
        <v>374</v>
      </c>
      <c r="F150" s="13" t="s">
        <v>24</v>
      </c>
      <c r="G150" s="13" t="s">
        <v>25</v>
      </c>
      <c r="H150" s="308"/>
      <c r="I150" s="308" t="s">
        <v>373</v>
      </c>
      <c r="J150" s="308">
        <v>4</v>
      </c>
      <c r="K150" s="665"/>
      <c r="L150" s="665"/>
      <c r="M150" s="665"/>
      <c r="N150" s="665"/>
      <c r="O150" s="13" t="s">
        <v>28</v>
      </c>
      <c r="P150" s="13" t="s">
        <v>47</v>
      </c>
      <c r="Q150" s="13" t="s">
        <v>343</v>
      </c>
      <c r="R150" s="22"/>
      <c r="S150" s="10"/>
      <c r="T150" s="22"/>
      <c r="U150" s="10"/>
      <c r="V150" s="22"/>
      <c r="W150" s="10"/>
      <c r="X150" s="22"/>
      <c r="Y150" s="10"/>
      <c r="Z150" s="22"/>
      <c r="AA150" s="10"/>
      <c r="AB150" s="22"/>
      <c r="AC150" s="10"/>
      <c r="AD150" s="22"/>
      <c r="AE150" s="10"/>
      <c r="AF150" s="22"/>
      <c r="AG150" s="10"/>
      <c r="AH150" s="22"/>
      <c r="AI150" s="10"/>
      <c r="AJ150" s="22"/>
      <c r="AK150" s="10"/>
    </row>
    <row r="151" spans="1:37" ht="72" customHeight="1">
      <c r="A151" s="663"/>
      <c r="B151" s="663"/>
      <c r="C151" s="663"/>
      <c r="D151" s="663"/>
      <c r="E151" s="347" t="s">
        <v>375</v>
      </c>
      <c r="F151" s="13" t="s">
        <v>24</v>
      </c>
      <c r="G151" s="13" t="s">
        <v>25</v>
      </c>
      <c r="H151" s="308"/>
      <c r="I151" s="308" t="s">
        <v>373</v>
      </c>
      <c r="J151" s="308">
        <v>4</v>
      </c>
      <c r="K151" s="665"/>
      <c r="L151" s="665"/>
      <c r="M151" s="665"/>
      <c r="N151" s="665"/>
      <c r="O151" s="13" t="s">
        <v>28</v>
      </c>
      <c r="P151" s="13" t="s">
        <v>47</v>
      </c>
      <c r="Q151" s="13" t="s">
        <v>343</v>
      </c>
      <c r="R151" s="22"/>
      <c r="S151" s="10"/>
      <c r="T151" s="22"/>
      <c r="U151" s="10"/>
      <c r="V151" s="22"/>
      <c r="W151" s="10"/>
      <c r="X151" s="22"/>
      <c r="Y151" s="10"/>
      <c r="Z151" s="22"/>
      <c r="AA151" s="10"/>
      <c r="AB151" s="22"/>
      <c r="AC151" s="10"/>
      <c r="AD151" s="22"/>
      <c r="AE151" s="10"/>
      <c r="AF151" s="22"/>
      <c r="AG151" s="10"/>
      <c r="AH151" s="22"/>
      <c r="AI151" s="10"/>
      <c r="AJ151" s="22"/>
      <c r="AK151" s="10"/>
    </row>
    <row r="152" spans="1:37" ht="72" customHeight="1">
      <c r="A152" s="663"/>
      <c r="B152" s="663"/>
      <c r="C152" s="663"/>
      <c r="D152" s="663"/>
      <c r="E152" s="347" t="s">
        <v>376</v>
      </c>
      <c r="F152" s="13" t="s">
        <v>24</v>
      </c>
      <c r="G152" s="13" t="s">
        <v>217</v>
      </c>
      <c r="H152" s="14"/>
      <c r="I152" s="308" t="s">
        <v>377</v>
      </c>
      <c r="J152" s="308">
        <v>1</v>
      </c>
      <c r="K152" s="665"/>
      <c r="L152" s="665"/>
      <c r="M152" s="665"/>
      <c r="N152" s="665"/>
      <c r="O152" s="13" t="s">
        <v>28</v>
      </c>
      <c r="P152" s="13" t="s">
        <v>29</v>
      </c>
      <c r="Q152" s="13" t="s">
        <v>52</v>
      </c>
      <c r="R152" s="9"/>
      <c r="S152" s="9"/>
      <c r="T152" s="9"/>
      <c r="U152" s="9"/>
      <c r="V152" s="9"/>
      <c r="W152" s="9"/>
      <c r="X152" s="9"/>
      <c r="Y152" s="9"/>
      <c r="Z152" s="9"/>
      <c r="AA152" s="9"/>
      <c r="AB152" s="9"/>
      <c r="AC152" s="9"/>
      <c r="AD152" s="9"/>
      <c r="AE152" s="9"/>
      <c r="AF152" s="9"/>
      <c r="AG152" s="9"/>
      <c r="AH152" s="9"/>
      <c r="AI152" s="9"/>
      <c r="AJ152" s="9"/>
      <c r="AK152" s="9"/>
    </row>
    <row r="153" spans="1:37" ht="107.25" customHeight="1">
      <c r="A153" s="663"/>
      <c r="B153" s="663"/>
      <c r="C153" s="663"/>
      <c r="D153" s="663"/>
      <c r="E153" s="346" t="s">
        <v>378</v>
      </c>
      <c r="F153" s="13" t="s">
        <v>24</v>
      </c>
      <c r="G153" s="13" t="s">
        <v>25</v>
      </c>
      <c r="H153" s="14"/>
      <c r="I153" s="308" t="s">
        <v>373</v>
      </c>
      <c r="J153" s="308">
        <v>4</v>
      </c>
      <c r="K153" s="665"/>
      <c r="L153" s="665"/>
      <c r="M153" s="665"/>
      <c r="N153" s="665"/>
      <c r="O153" s="13" t="s">
        <v>28</v>
      </c>
      <c r="P153" s="13" t="s">
        <v>47</v>
      </c>
      <c r="Q153" s="13" t="s">
        <v>343</v>
      </c>
      <c r="R153" s="22"/>
      <c r="S153" s="10"/>
      <c r="T153" s="22"/>
      <c r="U153" s="10"/>
      <c r="V153" s="22"/>
      <c r="W153" s="10"/>
      <c r="X153" s="22"/>
      <c r="Y153" s="10"/>
      <c r="Z153" s="22"/>
      <c r="AA153" s="10"/>
      <c r="AB153" s="22"/>
      <c r="AC153" s="10"/>
      <c r="AD153" s="22"/>
      <c r="AE153" s="10"/>
      <c r="AF153" s="22"/>
      <c r="AG153" s="10"/>
      <c r="AH153" s="22"/>
      <c r="AI153" s="10"/>
      <c r="AJ153" s="22"/>
      <c r="AK153" s="8"/>
    </row>
    <row r="154" spans="1:37" ht="56.25" customHeight="1">
      <c r="A154" s="663"/>
      <c r="B154" s="663"/>
      <c r="C154" s="663"/>
      <c r="D154" s="663"/>
      <c r="E154" s="347" t="s">
        <v>379</v>
      </c>
      <c r="F154" s="13" t="s">
        <v>24</v>
      </c>
      <c r="G154" s="13" t="s">
        <v>25</v>
      </c>
      <c r="H154" s="14"/>
      <c r="I154" s="16" t="s">
        <v>373</v>
      </c>
      <c r="J154" s="16">
        <v>4</v>
      </c>
      <c r="K154" s="665"/>
      <c r="L154" s="665"/>
      <c r="M154" s="665"/>
      <c r="N154" s="665"/>
      <c r="O154" s="13" t="s">
        <v>28</v>
      </c>
      <c r="P154" s="13" t="s">
        <v>47</v>
      </c>
      <c r="Q154" s="13" t="s">
        <v>343</v>
      </c>
      <c r="R154" s="22"/>
      <c r="S154" s="10"/>
      <c r="T154" s="22"/>
      <c r="U154" s="10"/>
      <c r="V154" s="22"/>
      <c r="W154" s="10"/>
      <c r="X154" s="22"/>
      <c r="Y154" s="10"/>
      <c r="Z154" s="22"/>
      <c r="AA154" s="10"/>
      <c r="AB154" s="22"/>
      <c r="AC154" s="10"/>
      <c r="AD154" s="22"/>
      <c r="AE154" s="10"/>
      <c r="AF154" s="22"/>
      <c r="AG154" s="10"/>
      <c r="AH154" s="22"/>
      <c r="AI154" s="10"/>
      <c r="AJ154" s="22"/>
      <c r="AK154" s="8"/>
    </row>
    <row r="155" spans="1:37" ht="81" customHeight="1">
      <c r="A155" s="663"/>
      <c r="B155" s="663"/>
      <c r="C155" s="663"/>
      <c r="D155" s="663"/>
      <c r="E155" s="347" t="s">
        <v>380</v>
      </c>
      <c r="F155" s="13" t="s">
        <v>24</v>
      </c>
      <c r="G155" s="13" t="s">
        <v>35</v>
      </c>
      <c r="H155" s="14"/>
      <c r="I155" s="308" t="s">
        <v>332</v>
      </c>
      <c r="J155" s="308">
        <v>2</v>
      </c>
      <c r="K155" s="665"/>
      <c r="L155" s="665"/>
      <c r="M155" s="665"/>
      <c r="N155" s="665"/>
      <c r="O155" s="13" t="s">
        <v>28</v>
      </c>
      <c r="P155" s="13" t="s">
        <v>29</v>
      </c>
      <c r="Q155" s="13" t="s">
        <v>52</v>
      </c>
      <c r="R155" s="9"/>
      <c r="S155" s="9"/>
      <c r="T155" s="9"/>
      <c r="U155" s="9"/>
      <c r="V155" s="9"/>
      <c r="W155" s="9"/>
      <c r="X155" s="9"/>
      <c r="Y155" s="9"/>
      <c r="Z155" s="9"/>
      <c r="AA155" s="9"/>
      <c r="AB155" s="9"/>
      <c r="AC155" s="9"/>
      <c r="AD155" s="9"/>
      <c r="AE155" s="9"/>
      <c r="AF155" s="9"/>
      <c r="AG155" s="9"/>
      <c r="AH155" s="9"/>
      <c r="AI155" s="9"/>
      <c r="AJ155" s="9"/>
      <c r="AK155" s="9"/>
    </row>
    <row r="156" spans="1:37" ht="90" customHeight="1">
      <c r="A156" s="663"/>
      <c r="B156" s="663"/>
      <c r="C156" s="663"/>
      <c r="D156" s="663"/>
      <c r="E156" s="347" t="s">
        <v>381</v>
      </c>
      <c r="F156" s="13" t="s">
        <v>24</v>
      </c>
      <c r="G156" s="13" t="s">
        <v>25</v>
      </c>
      <c r="H156" s="14"/>
      <c r="I156" s="16" t="s">
        <v>382</v>
      </c>
      <c r="J156" s="308">
        <v>4</v>
      </c>
      <c r="K156" s="665"/>
      <c r="L156" s="665"/>
      <c r="M156" s="665"/>
      <c r="N156" s="665"/>
      <c r="O156" s="13" t="s">
        <v>28</v>
      </c>
      <c r="P156" s="13" t="s">
        <v>47</v>
      </c>
      <c r="Q156" s="13" t="s">
        <v>343</v>
      </c>
      <c r="R156" s="9"/>
      <c r="S156" s="9"/>
      <c r="T156" s="9"/>
      <c r="U156" s="9"/>
      <c r="V156" s="9"/>
      <c r="W156" s="9"/>
      <c r="X156" s="9"/>
      <c r="Y156" s="9"/>
      <c r="Z156" s="9"/>
      <c r="AA156" s="9"/>
      <c r="AB156" s="8"/>
      <c r="AC156" s="8"/>
      <c r="AD156" s="9"/>
      <c r="AE156" s="8"/>
      <c r="AF156" s="8"/>
      <c r="AG156" s="9"/>
      <c r="AH156" s="8"/>
      <c r="AI156" s="8"/>
      <c r="AJ156" s="9"/>
      <c r="AK156" s="8"/>
    </row>
    <row r="157" spans="1:37" ht="73.5" customHeight="1">
      <c r="A157" s="663"/>
      <c r="B157" s="663"/>
      <c r="C157" s="663"/>
      <c r="D157" s="663"/>
      <c r="E157" s="347" t="s">
        <v>383</v>
      </c>
      <c r="F157" s="13" t="s">
        <v>24</v>
      </c>
      <c r="G157" s="13" t="s">
        <v>25</v>
      </c>
      <c r="H157" s="14"/>
      <c r="I157" s="16" t="s">
        <v>382</v>
      </c>
      <c r="J157" s="308">
        <v>4</v>
      </c>
      <c r="K157" s="666"/>
      <c r="L157" s="666"/>
      <c r="M157" s="666"/>
      <c r="N157" s="666"/>
      <c r="O157" s="13" t="s">
        <v>28</v>
      </c>
      <c r="P157" s="13" t="s">
        <v>47</v>
      </c>
      <c r="Q157" s="13" t="s">
        <v>343</v>
      </c>
      <c r="R157" s="9"/>
      <c r="S157" s="9"/>
      <c r="T157" s="9"/>
      <c r="U157" s="9"/>
      <c r="V157" s="9"/>
      <c r="W157" s="9"/>
      <c r="X157" s="9"/>
      <c r="Y157" s="9"/>
      <c r="Z157" s="9"/>
      <c r="AA157" s="9"/>
      <c r="AB157" s="8"/>
      <c r="AC157" s="8"/>
      <c r="AD157" s="9"/>
      <c r="AE157" s="8"/>
      <c r="AF157" s="8"/>
      <c r="AG157" s="9"/>
      <c r="AH157" s="8"/>
      <c r="AI157" s="8"/>
      <c r="AJ157" s="9"/>
      <c r="AK157" s="8"/>
    </row>
  </sheetData>
  <sheetProtection algorithmName="SHA-512" hashValue="YGuXG0WkXiNj3KHhDWyUA7uVZW+vuJLyQr3hCxabqlwctPe9WalQDpuAZ5wWNTgP7HAXF+T/2QJ7AprJPIMs0Q==" saltValue="LT4lAKhYd46RxIEQN3Wnvg==" spinCount="100000" sheet="1" objects="1" scenarios="1"/>
  <mergeCells count="226">
    <mergeCell ref="M6:M12"/>
    <mergeCell ref="N6:N12"/>
    <mergeCell ref="M4:M5"/>
    <mergeCell ref="N4:N5"/>
    <mergeCell ref="N24:N32"/>
    <mergeCell ref="A33:A37"/>
    <mergeCell ref="B33:B37"/>
    <mergeCell ref="C33:C37"/>
    <mergeCell ref="D33:D37"/>
    <mergeCell ref="M33:M37"/>
    <mergeCell ref="N33:N37"/>
    <mergeCell ref="A24:A32"/>
    <mergeCell ref="B24:B32"/>
    <mergeCell ref="C24:C32"/>
    <mergeCell ref="D24:D32"/>
    <mergeCell ref="M24:M32"/>
    <mergeCell ref="L24:L32"/>
    <mergeCell ref="L33:L37"/>
    <mergeCell ref="K4:K5"/>
    <mergeCell ref="K6:K12"/>
    <mergeCell ref="K13:K16"/>
    <mergeCell ref="K17:K23"/>
    <mergeCell ref="K24:K32"/>
    <mergeCell ref="K33:K37"/>
    <mergeCell ref="I4:I5"/>
    <mergeCell ref="J4:J5"/>
    <mergeCell ref="A4:A5"/>
    <mergeCell ref="B4:B5"/>
    <mergeCell ref="C4:C5"/>
    <mergeCell ref="D4:D5"/>
    <mergeCell ref="K121:K124"/>
    <mergeCell ref="A6:A12"/>
    <mergeCell ref="B6:B12"/>
    <mergeCell ref="C6:C12"/>
    <mergeCell ref="D6:D12"/>
    <mergeCell ref="K38:K44"/>
    <mergeCell ref="K45:K50"/>
    <mergeCell ref="K51:K53"/>
    <mergeCell ref="K54:K56"/>
    <mergeCell ref="K57:K60"/>
    <mergeCell ref="K61:K65"/>
    <mergeCell ref="K66:K68"/>
    <mergeCell ref="K69:K73"/>
    <mergeCell ref="K74:K77"/>
    <mergeCell ref="K78:K83"/>
    <mergeCell ref="K84:K90"/>
    <mergeCell ref="K91:K98"/>
    <mergeCell ref="K99:K106"/>
    <mergeCell ref="R4:AK4"/>
    <mergeCell ref="E4:E5"/>
    <mergeCell ref="N13:N16"/>
    <mergeCell ref="A17:A23"/>
    <mergeCell ref="B17:B23"/>
    <mergeCell ref="C17:C23"/>
    <mergeCell ref="D17:D23"/>
    <mergeCell ref="M17:M23"/>
    <mergeCell ref="N17:N23"/>
    <mergeCell ref="A13:A16"/>
    <mergeCell ref="B13:B16"/>
    <mergeCell ref="C13:C16"/>
    <mergeCell ref="D13:D16"/>
    <mergeCell ref="M13:M16"/>
    <mergeCell ref="L4:L5"/>
    <mergeCell ref="L6:L12"/>
    <mergeCell ref="L13:L16"/>
    <mergeCell ref="L17:L23"/>
    <mergeCell ref="F4:F5"/>
    <mergeCell ref="O4:O5"/>
    <mergeCell ref="P4:P5"/>
    <mergeCell ref="Q4:Q5"/>
    <mergeCell ref="G4:G5"/>
    <mergeCell ref="H4:H5"/>
    <mergeCell ref="A45:A50"/>
    <mergeCell ref="B45:B50"/>
    <mergeCell ref="C45:C50"/>
    <mergeCell ref="D45:D50"/>
    <mergeCell ref="M45:M50"/>
    <mergeCell ref="N45:N50"/>
    <mergeCell ref="A38:A44"/>
    <mergeCell ref="B38:B44"/>
    <mergeCell ref="C38:C44"/>
    <mergeCell ref="D38:D44"/>
    <mergeCell ref="M38:M44"/>
    <mergeCell ref="L38:L44"/>
    <mergeCell ref="L45:L50"/>
    <mergeCell ref="N38:N44"/>
    <mergeCell ref="N51:N53"/>
    <mergeCell ref="A54:A56"/>
    <mergeCell ref="B54:B56"/>
    <mergeCell ref="C54:C56"/>
    <mergeCell ref="D54:D56"/>
    <mergeCell ref="M54:M56"/>
    <mergeCell ref="N54:N56"/>
    <mergeCell ref="A51:A53"/>
    <mergeCell ref="B51:B53"/>
    <mergeCell ref="C51:C53"/>
    <mergeCell ref="D51:D53"/>
    <mergeCell ref="M51:M53"/>
    <mergeCell ref="L51:L53"/>
    <mergeCell ref="L54:L56"/>
    <mergeCell ref="N57:N60"/>
    <mergeCell ref="A61:A65"/>
    <mergeCell ref="B61:B65"/>
    <mergeCell ref="C61:C65"/>
    <mergeCell ref="D61:D65"/>
    <mergeCell ref="M61:M65"/>
    <mergeCell ref="N61:N65"/>
    <mergeCell ref="A57:A60"/>
    <mergeCell ref="B57:B60"/>
    <mergeCell ref="C57:C60"/>
    <mergeCell ref="D57:D60"/>
    <mergeCell ref="M57:M60"/>
    <mergeCell ref="L57:L60"/>
    <mergeCell ref="L61:L65"/>
    <mergeCell ref="N66:N68"/>
    <mergeCell ref="A69:A73"/>
    <mergeCell ref="B69:B73"/>
    <mergeCell ref="C69:C73"/>
    <mergeCell ref="D69:D73"/>
    <mergeCell ref="M69:M73"/>
    <mergeCell ref="N69:N73"/>
    <mergeCell ref="A66:A68"/>
    <mergeCell ref="B66:B68"/>
    <mergeCell ref="C66:C68"/>
    <mergeCell ref="D66:D68"/>
    <mergeCell ref="M66:M68"/>
    <mergeCell ref="L66:L68"/>
    <mergeCell ref="L69:L73"/>
    <mergeCell ref="N74:N77"/>
    <mergeCell ref="A78:A83"/>
    <mergeCell ref="B78:B83"/>
    <mergeCell ref="C78:C83"/>
    <mergeCell ref="D78:D83"/>
    <mergeCell ref="M78:M83"/>
    <mergeCell ref="N78:N83"/>
    <mergeCell ref="A74:A77"/>
    <mergeCell ref="B74:B77"/>
    <mergeCell ref="C74:C77"/>
    <mergeCell ref="D74:D77"/>
    <mergeCell ref="M74:M77"/>
    <mergeCell ref="L74:L77"/>
    <mergeCell ref="L78:L83"/>
    <mergeCell ref="A91:A98"/>
    <mergeCell ref="B91:B98"/>
    <mergeCell ref="C91:C98"/>
    <mergeCell ref="D91:D98"/>
    <mergeCell ref="M91:M98"/>
    <mergeCell ref="N91:N98"/>
    <mergeCell ref="A84:A90"/>
    <mergeCell ref="B84:B90"/>
    <mergeCell ref="C84:C90"/>
    <mergeCell ref="D84:D90"/>
    <mergeCell ref="M84:M90"/>
    <mergeCell ref="N84:N90"/>
    <mergeCell ref="L84:L90"/>
    <mergeCell ref="L91:L98"/>
    <mergeCell ref="A107:A112"/>
    <mergeCell ref="B107:B112"/>
    <mergeCell ref="C107:C112"/>
    <mergeCell ref="D107:D112"/>
    <mergeCell ref="M107:M112"/>
    <mergeCell ref="N107:N112"/>
    <mergeCell ref="A99:A106"/>
    <mergeCell ref="B99:B106"/>
    <mergeCell ref="C99:C106"/>
    <mergeCell ref="D99:D106"/>
    <mergeCell ref="M99:M106"/>
    <mergeCell ref="N99:N106"/>
    <mergeCell ref="L99:L106"/>
    <mergeCell ref="L107:L112"/>
    <mergeCell ref="K107:K112"/>
    <mergeCell ref="A121:A124"/>
    <mergeCell ref="B121:B124"/>
    <mergeCell ref="C121:C124"/>
    <mergeCell ref="D121:D124"/>
    <mergeCell ref="M121:M124"/>
    <mergeCell ref="N121:N124"/>
    <mergeCell ref="A113:A120"/>
    <mergeCell ref="B113:B120"/>
    <mergeCell ref="C113:C120"/>
    <mergeCell ref="D113:D120"/>
    <mergeCell ref="M113:M120"/>
    <mergeCell ref="N113:N120"/>
    <mergeCell ref="L121:L124"/>
    <mergeCell ref="L113:L120"/>
    <mergeCell ref="K113:K120"/>
    <mergeCell ref="A130:A135"/>
    <mergeCell ref="B130:B135"/>
    <mergeCell ref="C130:C135"/>
    <mergeCell ref="D130:D135"/>
    <mergeCell ref="M130:M135"/>
    <mergeCell ref="N130:N135"/>
    <mergeCell ref="A125:A129"/>
    <mergeCell ref="B125:B129"/>
    <mergeCell ref="C125:C129"/>
    <mergeCell ref="D125:D129"/>
    <mergeCell ref="M125:M129"/>
    <mergeCell ref="N125:N129"/>
    <mergeCell ref="L125:L129"/>
    <mergeCell ref="L130:L135"/>
    <mergeCell ref="K125:K129"/>
    <mergeCell ref="K130:K135"/>
    <mergeCell ref="A149:A157"/>
    <mergeCell ref="B149:B157"/>
    <mergeCell ref="C149:C157"/>
    <mergeCell ref="D149:D157"/>
    <mergeCell ref="M149:M157"/>
    <mergeCell ref="N136:N141"/>
    <mergeCell ref="A142:A148"/>
    <mergeCell ref="B142:B148"/>
    <mergeCell ref="C142:C148"/>
    <mergeCell ref="D142:D148"/>
    <mergeCell ref="M142:M148"/>
    <mergeCell ref="N142:N148"/>
    <mergeCell ref="A136:A141"/>
    <mergeCell ref="B136:B141"/>
    <mergeCell ref="C136:C141"/>
    <mergeCell ref="D136:D141"/>
    <mergeCell ref="M136:M141"/>
    <mergeCell ref="N149:N157"/>
    <mergeCell ref="L136:L141"/>
    <mergeCell ref="L142:L148"/>
    <mergeCell ref="L149:L157"/>
    <mergeCell ref="K136:K141"/>
    <mergeCell ref="K142:K148"/>
    <mergeCell ref="K149:K15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0F155-6FC8-174C-81A3-4C5A732F2BA7}">
  <dimension ref="A3:Y102"/>
  <sheetViews>
    <sheetView showGridLines="0" zoomScale="70" zoomScaleNormal="70" workbookViewId="0">
      <selection activeCell="Y10" sqref="Y10"/>
    </sheetView>
  </sheetViews>
  <sheetFormatPr defaultColWidth="10.875" defaultRowHeight="14.25"/>
  <cols>
    <col min="1" max="1" width="10.875" style="476"/>
    <col min="2" max="2" width="68.625" style="477" customWidth="1"/>
    <col min="3" max="3" width="28.875" style="477" customWidth="1"/>
    <col min="4" max="4" width="27.375" style="477" customWidth="1"/>
    <col min="5" max="24" width="22.875" style="477" customWidth="1"/>
    <col min="25" max="25" width="20.5" style="477" customWidth="1"/>
    <col min="26" max="16384" width="10.875" style="477"/>
  </cols>
  <sheetData>
    <row r="3" spans="1:25">
      <c r="B3" s="68" t="s">
        <v>1363</v>
      </c>
      <c r="C3" s="68"/>
      <c r="D3" s="68"/>
      <c r="E3" s="68"/>
      <c r="F3" s="68"/>
      <c r="G3" s="68"/>
      <c r="H3" s="68"/>
      <c r="I3" s="68"/>
      <c r="J3" s="68"/>
      <c r="K3" s="68"/>
    </row>
    <row r="4" spans="1:25">
      <c r="B4" s="68"/>
      <c r="C4" s="68"/>
      <c r="D4" s="68"/>
      <c r="E4" s="68"/>
      <c r="F4" s="68"/>
      <c r="G4" s="68"/>
      <c r="H4" s="68"/>
      <c r="I4" s="68"/>
      <c r="J4" s="68"/>
      <c r="K4" s="68"/>
    </row>
    <row r="5" spans="1:25" ht="15">
      <c r="B5" s="376" t="str">
        <f>+Portafolio_Programas!C44</f>
        <v xml:space="preserve">3. Contribución al ordenamiento productivo y social de la propiedad en la cadena </v>
      </c>
      <c r="C5" s="376"/>
      <c r="D5" s="68"/>
      <c r="E5" s="338"/>
      <c r="F5" s="338"/>
      <c r="G5" s="338"/>
      <c r="H5" s="338"/>
      <c r="I5" s="338"/>
      <c r="J5" s="338"/>
      <c r="K5" s="338"/>
      <c r="L5" s="481"/>
      <c r="M5" s="481"/>
      <c r="N5" s="481"/>
      <c r="O5" s="481"/>
      <c r="P5" s="481"/>
      <c r="Q5" s="481"/>
      <c r="R5" s="481"/>
      <c r="S5" s="481"/>
      <c r="T5" s="481"/>
      <c r="U5" s="481"/>
      <c r="V5" s="481"/>
      <c r="W5" s="481"/>
      <c r="X5" s="481"/>
    </row>
    <row r="6" spans="1:25">
      <c r="B6" s="68"/>
      <c r="C6" s="33"/>
      <c r="D6" s="33"/>
      <c r="E6" s="33"/>
      <c r="F6" s="33"/>
      <c r="G6" s="33"/>
      <c r="H6" s="33"/>
      <c r="I6" s="33"/>
      <c r="J6" s="33"/>
      <c r="K6" s="33"/>
    </row>
    <row r="7" spans="1: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1:25" ht="30" customHeight="1">
      <c r="B8" s="258" t="str">
        <f>+Portafolio_Programas!D44</f>
        <v xml:space="preserve">3.1. Fortalecimiento de la gestión territorial en las regiones productoras de cacao </v>
      </c>
      <c r="C8" s="259" t="s">
        <v>31</v>
      </c>
      <c r="D8" s="259" t="s">
        <v>29</v>
      </c>
      <c r="E8" s="37"/>
      <c r="F8" s="37">
        <f>+H47*10</f>
        <v>2190126405.1666665</v>
      </c>
      <c r="G8" s="37">
        <f>+H45</f>
        <v>2435406678.1999998</v>
      </c>
      <c r="H8" s="37">
        <f>+H45</f>
        <v>2435406678.1999998</v>
      </c>
      <c r="I8" s="37">
        <f>+H45</f>
        <v>2435406678.1999998</v>
      </c>
      <c r="J8" s="37">
        <f>+H45</f>
        <v>2435406678.1999998</v>
      </c>
      <c r="K8" s="37">
        <f>+H46</f>
        <v>1669726678.1999998</v>
      </c>
      <c r="L8" s="37">
        <f>+K8</f>
        <v>1669726678.1999998</v>
      </c>
      <c r="M8" s="37">
        <f>+L8</f>
        <v>1669726678.1999998</v>
      </c>
      <c r="N8" s="37">
        <f>+J8</f>
        <v>2435406678.1999998</v>
      </c>
      <c r="O8" s="37">
        <f>+M8</f>
        <v>1669726678.1999998</v>
      </c>
      <c r="P8" s="37">
        <f>+M8</f>
        <v>1669726678.1999998</v>
      </c>
      <c r="Q8" s="37">
        <f>+P8</f>
        <v>1669726678.1999998</v>
      </c>
      <c r="R8" s="37">
        <f>+N8</f>
        <v>2435406678.1999998</v>
      </c>
      <c r="S8" s="37">
        <f>+Q8</f>
        <v>1669726678.1999998</v>
      </c>
      <c r="T8" s="37">
        <f>+S8</f>
        <v>1669726678.1999998</v>
      </c>
      <c r="U8" s="37">
        <f>+T8</f>
        <v>1669726678.1999998</v>
      </c>
      <c r="V8" s="37">
        <f>+R8</f>
        <v>2435406678.1999998</v>
      </c>
      <c r="W8" s="37">
        <f>+U8</f>
        <v>1669726678.1999998</v>
      </c>
      <c r="X8" s="37">
        <f>+W8</f>
        <v>1669726678.1999998</v>
      </c>
      <c r="Y8" s="37">
        <f>SUM(E8:X8)</f>
        <v>37604966612.76667</v>
      </c>
    </row>
    <row r="9" spans="1:25" ht="30" customHeight="1">
      <c r="B9" s="258" t="str">
        <f>+Portafolio_Programas!D50</f>
        <v>3.2. Contribución al acceso a la tierra para producción de cacao</v>
      </c>
      <c r="C9" s="259" t="s">
        <v>28</v>
      </c>
      <c r="D9" s="259" t="s">
        <v>47</v>
      </c>
      <c r="E9" s="37">
        <f>+H89*6</f>
        <v>493668219.60000002</v>
      </c>
      <c r="F9" s="37">
        <f>+H88</f>
        <v>987336439.20000005</v>
      </c>
      <c r="G9" s="37">
        <f>+F9</f>
        <v>987336439.20000005</v>
      </c>
      <c r="H9" s="37">
        <f>+G9</f>
        <v>987336439.20000005</v>
      </c>
      <c r="I9" s="37">
        <f>+H9</f>
        <v>987336439.20000005</v>
      </c>
      <c r="J9" s="37"/>
      <c r="K9" s="37">
        <f>+I9</f>
        <v>987336439.20000005</v>
      </c>
      <c r="L9" s="37">
        <f>+J9</f>
        <v>0</v>
      </c>
      <c r="M9" s="37">
        <f>+H9</f>
        <v>987336439.20000005</v>
      </c>
      <c r="N9" s="37">
        <f>+J9</f>
        <v>0</v>
      </c>
      <c r="O9" s="37">
        <f>+I9</f>
        <v>987336439.20000005</v>
      </c>
      <c r="P9" s="37">
        <f>+N9</f>
        <v>0</v>
      </c>
      <c r="Q9" s="37">
        <f>+O9</f>
        <v>987336439.20000005</v>
      </c>
      <c r="R9" s="37">
        <f>+J9</f>
        <v>0</v>
      </c>
      <c r="S9" s="37">
        <f>+Q9</f>
        <v>987336439.20000005</v>
      </c>
      <c r="T9" s="37">
        <f>+J9</f>
        <v>0</v>
      </c>
      <c r="U9" s="37">
        <f>+S9</f>
        <v>987336439.20000005</v>
      </c>
      <c r="V9" s="37">
        <f>+T9</f>
        <v>0</v>
      </c>
      <c r="W9" s="37">
        <f>+U9</f>
        <v>987336439.20000005</v>
      </c>
      <c r="X9" s="37">
        <f>+V9</f>
        <v>0</v>
      </c>
      <c r="Y9" s="37">
        <f>SUM(E9:X9)</f>
        <v>11354369050.800001</v>
      </c>
    </row>
    <row r="10" spans="1:25" ht="30.95" customHeight="1">
      <c r="B10" s="260" t="s">
        <v>1385</v>
      </c>
      <c r="C10" s="261"/>
      <c r="D10" s="261"/>
      <c r="E10" s="45">
        <f t="shared" ref="E10:X10" si="0">SUM(E8:E9)</f>
        <v>493668219.60000002</v>
      </c>
      <c r="F10" s="45">
        <f t="shared" si="0"/>
        <v>3177462844.3666668</v>
      </c>
      <c r="G10" s="45">
        <f t="shared" si="0"/>
        <v>3422743117.3999996</v>
      </c>
      <c r="H10" s="45">
        <f t="shared" si="0"/>
        <v>3422743117.3999996</v>
      </c>
      <c r="I10" s="45">
        <f t="shared" si="0"/>
        <v>3422743117.3999996</v>
      </c>
      <c r="J10" s="45">
        <f t="shared" si="0"/>
        <v>2435406678.1999998</v>
      </c>
      <c r="K10" s="45">
        <f t="shared" si="0"/>
        <v>2657063117.3999996</v>
      </c>
      <c r="L10" s="45">
        <f t="shared" si="0"/>
        <v>1669726678.1999998</v>
      </c>
      <c r="M10" s="45">
        <f t="shared" si="0"/>
        <v>2657063117.3999996</v>
      </c>
      <c r="N10" s="45">
        <f t="shared" si="0"/>
        <v>2435406678.1999998</v>
      </c>
      <c r="O10" s="45">
        <f t="shared" si="0"/>
        <v>2657063117.3999996</v>
      </c>
      <c r="P10" s="45">
        <f t="shared" si="0"/>
        <v>1669726678.1999998</v>
      </c>
      <c r="Q10" s="45">
        <f t="shared" si="0"/>
        <v>2657063117.3999996</v>
      </c>
      <c r="R10" s="45">
        <f t="shared" si="0"/>
        <v>2435406678.1999998</v>
      </c>
      <c r="S10" s="45">
        <f t="shared" si="0"/>
        <v>2657063117.3999996</v>
      </c>
      <c r="T10" s="45">
        <f t="shared" si="0"/>
        <v>1669726678.1999998</v>
      </c>
      <c r="U10" s="45">
        <f t="shared" si="0"/>
        <v>2657063117.3999996</v>
      </c>
      <c r="V10" s="45">
        <f t="shared" si="0"/>
        <v>2435406678.1999998</v>
      </c>
      <c r="W10" s="45">
        <f t="shared" si="0"/>
        <v>2657063117.3999996</v>
      </c>
      <c r="X10" s="45">
        <f t="shared" si="0"/>
        <v>1669726678.1999998</v>
      </c>
      <c r="Y10" s="45">
        <f>SUM(Y8:Y9)</f>
        <v>48959335663.566673</v>
      </c>
    </row>
    <row r="11" spans="1:25" ht="15">
      <c r="B11" s="261"/>
      <c r="C11" s="261"/>
      <c r="D11" s="261"/>
      <c r="E11" s="261"/>
      <c r="F11" s="262"/>
      <c r="G11" s="263"/>
      <c r="H11" s="262"/>
      <c r="I11" s="262"/>
      <c r="J11" s="262"/>
      <c r="K11" s="262"/>
    </row>
    <row r="12" spans="1:25" ht="15">
      <c r="B12" s="261"/>
      <c r="C12" s="261"/>
      <c r="D12" s="261"/>
      <c r="E12" s="261"/>
      <c r="F12" s="262"/>
      <c r="G12" s="263"/>
      <c r="H12" s="262"/>
      <c r="I12" s="262"/>
      <c r="J12" s="262"/>
      <c r="K12" s="262"/>
    </row>
    <row r="13" spans="1:25" ht="38.1" customHeight="1">
      <c r="A13" s="476">
        <v>1</v>
      </c>
      <c r="B13" s="785" t="str">
        <f>+B8</f>
        <v xml:space="preserve">3.1. Fortalecimiento de la gestión territorial en las regiones productoras de cacao </v>
      </c>
      <c r="C13" s="785"/>
      <c r="D13" s="785"/>
      <c r="E13" s="785"/>
      <c r="F13" s="785"/>
      <c r="G13" s="785"/>
      <c r="H13" s="785"/>
      <c r="I13" s="785"/>
      <c r="J13" s="785"/>
      <c r="K13" s="785"/>
    </row>
    <row r="14" spans="1:25" ht="48" customHeight="1">
      <c r="B14" s="784" t="str">
        <f>+Portafolio_Programas!H44</f>
        <v xml:space="preserve">3.1.1. Identificar y priorizar los núcleos y/o clústeres productivos de cacao y sus derivados y bienes y servicios asociados, teniendo en cuenta las iniciativas existentes, que contribuyan a los procesos de planificación regional de la cadena, considerando los avances del estudio de caracterización, previstos en la iniciativa 9.3 y los avances en la gestión de bienes y servicios no sectoriales de la iniciativa 5.1, las zonas aptas para cultivo comercial de cacao (condiciones biofísicas, socioecosistémicas y socioeconómicas favorables para el desarrollo del cultivo), información cartográfica validada regionalmente relacionada con la presencia de cadmio, la regionalización propuesta en el marco del POP y los Planes Maestros de Reconversión Productiva Agropecuaria - PMRP que se formulen. </v>
      </c>
      <c r="C14" s="784"/>
      <c r="D14" s="784"/>
      <c r="E14" s="784"/>
      <c r="F14" s="784"/>
      <c r="G14" s="784"/>
      <c r="H14" s="784"/>
      <c r="I14" s="784"/>
      <c r="J14" s="784"/>
      <c r="K14" s="784"/>
    </row>
    <row r="15" spans="1:25" ht="30" customHeight="1">
      <c r="B15" s="784" t="str">
        <f>+Portafolio_Programas!H45</f>
        <v>3.1.2. Establecer y ejecutar mecanismos de articulación y colaboración entre las entidades del orden nacional, departamental y municipal, junto con el apoyo de los agentes privados, para orientar la producción de cacao al interior de la frontera agrícola, principalmente en áreas con condiciones biofísicas, socioecosistémicas y socioeconómicas favorables, a través de los instrumentos de política de planificación, financiamiento, incentivos, beneficios tributarios, entre otros.</v>
      </c>
      <c r="C15" s="784"/>
      <c r="D15" s="784"/>
      <c r="E15" s="784"/>
      <c r="F15" s="784"/>
      <c r="G15" s="784"/>
      <c r="H15" s="784"/>
      <c r="I15" s="784"/>
      <c r="J15" s="784"/>
      <c r="K15" s="784"/>
    </row>
    <row r="16" spans="1:25" ht="30" customHeight="1">
      <c r="B16" s="784" t="str">
        <f>+Portafolio_Programas!H46</f>
        <v>3.1.3. Realizar acompañamiento técnico y financiero a los productores de cacao para los procesos de reconversión productiva requeridos, de forma articulada entre actores públicos y privados, a partir de la formulación e implementación de los Planes Maestros de Reconversión Productiva - PMRP, que abordan diferentes enfoques, como la transformación e innovación tecnológica, agregación de valor, diversificación agropecuaria, cambios del sistema productivo según la aptitud de cada zona, producción en zonas condicionadas y recuperación de la capacidad productiva, teniendo en cuenta las particularidades regionales y aplicando un enfoque diferencial.</v>
      </c>
      <c r="C16" s="784"/>
      <c r="D16" s="784"/>
      <c r="E16" s="784"/>
      <c r="F16" s="784"/>
      <c r="G16" s="784"/>
      <c r="H16" s="784"/>
      <c r="I16" s="784"/>
      <c r="J16" s="784"/>
      <c r="K16" s="784"/>
    </row>
    <row r="17" spans="2:11" ht="30" customHeight="1">
      <c r="B17" s="784" t="str">
        <f>+Portafolio_Programas!H47</f>
        <v>3.1.4. Promover la formalización de acuerdos de conservación o de manejo y gestión de la actividad productiva entre las autoridades ambientales y los productores de cacao ubicados en áreas de importancia ambiental fuera de la frontera agrícola.</v>
      </c>
      <c r="C17" s="784"/>
      <c r="D17" s="784"/>
      <c r="E17" s="784"/>
      <c r="F17" s="784"/>
      <c r="G17" s="784"/>
      <c r="H17" s="784"/>
      <c r="I17" s="784"/>
      <c r="J17" s="784"/>
      <c r="K17" s="784"/>
    </row>
    <row r="18" spans="2:11" ht="30" customHeight="1">
      <c r="B18" s="784" t="str">
        <f>+Portafolio_Programas!H48</f>
        <v xml:space="preserve">3.1.5. Fomentar la participación de los actores de la cadena del cacao y su agroindustria, en las instancias de ordenamiento y planificación territorial, promoviendo la armonización de instrumentos, la disminución y prevención de conflictos de uso del suelo, y la promoción de acuerdos voluntarios, que permitan la protección del suelo rural como garantía del derecho a la alimentación asociada  y al reconocimiento de la actividad productiva por su valor cultural, social y económico en algunas regiones con características de paisajes agropecuarios cacaoteros. </v>
      </c>
      <c r="C18" s="784"/>
      <c r="D18" s="784"/>
      <c r="E18" s="784"/>
      <c r="F18" s="784"/>
      <c r="G18" s="784"/>
      <c r="H18" s="784"/>
      <c r="I18" s="784"/>
      <c r="J18" s="784"/>
      <c r="K18" s="784"/>
    </row>
    <row r="19" spans="2:11" ht="30" customHeight="1">
      <c r="B19" s="784" t="str">
        <f>+Portafolio_Programas!H49</f>
        <v>3.1.6. Socializar la frontera agrícola nacional (Resolución 261 de 2018 del Minagricultura) teniendo en cuenta sus actualizaciones, tanto a los productores como a los demás actores de la cadena, para que sea un referente considerado en los ejercicios de planificación y toma de decisiones.</v>
      </c>
      <c r="C19" s="784"/>
      <c r="D19" s="784"/>
      <c r="E19" s="784"/>
      <c r="F19" s="784"/>
      <c r="G19" s="784"/>
      <c r="H19" s="784"/>
      <c r="I19" s="784"/>
      <c r="J19" s="784"/>
      <c r="K19" s="784"/>
    </row>
    <row r="20" spans="2:11">
      <c r="B20" s="68"/>
      <c r="C20" s="68"/>
      <c r="D20" s="68"/>
      <c r="E20" s="68"/>
      <c r="F20" s="68"/>
      <c r="G20" s="68"/>
      <c r="H20" s="68"/>
      <c r="I20" s="68"/>
      <c r="J20" s="68"/>
      <c r="K20" s="68"/>
    </row>
    <row r="21" spans="2:11">
      <c r="B21" s="68"/>
      <c r="C21" s="68"/>
      <c r="D21" s="68"/>
      <c r="E21" s="68"/>
      <c r="F21" s="68"/>
      <c r="G21" s="68"/>
      <c r="H21" s="68"/>
      <c r="I21" s="68"/>
      <c r="J21" s="68"/>
      <c r="K21" s="68"/>
    </row>
    <row r="22" spans="2:11" ht="15">
      <c r="B22" s="264" t="s">
        <v>1386</v>
      </c>
      <c r="C22" s="68"/>
      <c r="D22" s="68"/>
      <c r="E22" s="68"/>
      <c r="F22" s="68"/>
      <c r="G22" s="68"/>
      <c r="H22" s="68"/>
      <c r="I22" s="68"/>
      <c r="J22" s="68"/>
      <c r="K22" s="68"/>
    </row>
    <row r="23" spans="2:11">
      <c r="B23" s="68"/>
      <c r="C23" s="68"/>
      <c r="D23" s="68"/>
      <c r="E23" s="68"/>
      <c r="F23" s="68"/>
      <c r="G23" s="68"/>
      <c r="H23" s="68"/>
      <c r="I23" s="68"/>
      <c r="J23" s="68"/>
      <c r="K23" s="68"/>
    </row>
    <row r="24" spans="2:11" ht="15">
      <c r="B24" s="68"/>
      <c r="C24" s="478" t="s">
        <v>1387</v>
      </c>
      <c r="D24" s="478" t="s">
        <v>1388</v>
      </c>
      <c r="E24" s="68"/>
      <c r="F24" s="68"/>
      <c r="G24" s="68"/>
      <c r="H24" s="68"/>
      <c r="I24" s="68"/>
      <c r="J24" s="68"/>
      <c r="K24" s="68"/>
    </row>
    <row r="25" spans="2:11">
      <c r="B25" s="68"/>
      <c r="C25" s="259" t="s">
        <v>31</v>
      </c>
      <c r="D25" s="259" t="s">
        <v>29</v>
      </c>
      <c r="E25" s="68"/>
      <c r="F25" s="68"/>
      <c r="G25" s="69"/>
      <c r="H25" s="68"/>
      <c r="I25" s="68"/>
      <c r="J25" s="68"/>
      <c r="K25" s="68"/>
    </row>
    <row r="26" spans="2:11" ht="45" customHeight="1">
      <c r="B26" s="316" t="s">
        <v>940</v>
      </c>
      <c r="C26" s="316" t="s">
        <v>1389</v>
      </c>
      <c r="D26" s="316" t="s">
        <v>1483</v>
      </c>
      <c r="E26" s="316" t="s">
        <v>941</v>
      </c>
      <c r="F26" s="591" t="s">
        <v>1391</v>
      </c>
      <c r="G26" s="316" t="s">
        <v>1484</v>
      </c>
      <c r="H26" s="316" t="s">
        <v>1393</v>
      </c>
      <c r="I26" s="718" t="s">
        <v>1394</v>
      </c>
      <c r="J26" s="718"/>
      <c r="K26" s="718"/>
    </row>
    <row r="27" spans="2:11">
      <c r="B27" s="601" t="s">
        <v>1524</v>
      </c>
      <c r="C27" s="268" t="s">
        <v>1609</v>
      </c>
      <c r="D27" s="266">
        <v>3</v>
      </c>
      <c r="E27" s="38">
        <v>8256000</v>
      </c>
      <c r="F27" s="335">
        <v>6</v>
      </c>
      <c r="G27" s="267"/>
      <c r="H27" s="37">
        <f>+E27*D27*F27</f>
        <v>148608000</v>
      </c>
      <c r="I27" s="780" t="s">
        <v>1610</v>
      </c>
      <c r="J27" s="780"/>
      <c r="K27" s="780"/>
    </row>
    <row r="28" spans="2:11" ht="28.5">
      <c r="B28" s="146" t="s">
        <v>1611</v>
      </c>
      <c r="C28" s="268" t="s">
        <v>1609</v>
      </c>
      <c r="D28" s="266">
        <v>18</v>
      </c>
      <c r="E28" s="38">
        <v>2452056</v>
      </c>
      <c r="F28" s="335"/>
      <c r="G28" s="267"/>
      <c r="H28" s="38">
        <f>+E28*D28</f>
        <v>44137008</v>
      </c>
      <c r="I28" s="780" t="s">
        <v>1612</v>
      </c>
      <c r="J28" s="780"/>
      <c r="K28" s="780"/>
    </row>
    <row r="29" spans="2:11">
      <c r="B29" s="146" t="s">
        <v>1406</v>
      </c>
      <c r="C29" s="268" t="s">
        <v>1609</v>
      </c>
      <c r="D29" s="266">
        <v>1</v>
      </c>
      <c r="E29" s="38">
        <v>7595000</v>
      </c>
      <c r="F29" s="335">
        <v>12</v>
      </c>
      <c r="G29" s="267">
        <v>0.7</v>
      </c>
      <c r="H29" s="38">
        <f>+D29*E29*F29*G29</f>
        <v>63797999.999999993</v>
      </c>
      <c r="I29" s="780" t="s">
        <v>1613</v>
      </c>
      <c r="J29" s="780"/>
      <c r="K29" s="780"/>
    </row>
    <row r="30" spans="2:11">
      <c r="B30" s="146" t="s">
        <v>1614</v>
      </c>
      <c r="C30" s="268" t="s">
        <v>1609</v>
      </c>
      <c r="D30" s="266">
        <v>18</v>
      </c>
      <c r="E30" s="38">
        <v>5944000</v>
      </c>
      <c r="F30" s="335">
        <v>12</v>
      </c>
      <c r="G30" s="267">
        <v>0.7</v>
      </c>
      <c r="H30" s="38">
        <f>+F30*E30*D30*G30</f>
        <v>898732800</v>
      </c>
      <c r="I30" s="780" t="s">
        <v>1615</v>
      </c>
      <c r="J30" s="780"/>
      <c r="K30" s="780"/>
    </row>
    <row r="31" spans="2:11">
      <c r="B31" s="146" t="s">
        <v>1616</v>
      </c>
      <c r="C31" s="268" t="s">
        <v>1609</v>
      </c>
      <c r="D31" s="266">
        <v>9</v>
      </c>
      <c r="E31" s="38">
        <v>2089042</v>
      </c>
      <c r="F31" s="336"/>
      <c r="G31" s="267">
        <v>0.7</v>
      </c>
      <c r="H31" s="38">
        <f>+D31*E31*G31</f>
        <v>13160964.6</v>
      </c>
      <c r="I31" s="780" t="s">
        <v>1617</v>
      </c>
      <c r="J31" s="780"/>
      <c r="K31" s="780"/>
    </row>
    <row r="32" spans="2:11" ht="28.5">
      <c r="B32" s="146" t="s">
        <v>1618</v>
      </c>
      <c r="C32" s="268" t="s">
        <v>1609</v>
      </c>
      <c r="D32" s="266">
        <f>18*2</f>
        <v>36</v>
      </c>
      <c r="E32" s="38">
        <v>2295089</v>
      </c>
      <c r="F32" s="335">
        <v>12</v>
      </c>
      <c r="G32" s="267">
        <v>0.7</v>
      </c>
      <c r="H32" s="38">
        <f>+E32*D32*G32*F32</f>
        <v>694034913.5999999</v>
      </c>
      <c r="I32" s="780" t="s">
        <v>1617</v>
      </c>
      <c r="J32" s="780"/>
      <c r="K32" s="780"/>
    </row>
    <row r="33" spans="2:11">
      <c r="B33" s="146" t="s">
        <v>1395</v>
      </c>
      <c r="C33" s="268" t="s">
        <v>1396</v>
      </c>
      <c r="D33" s="266">
        <f>18*2</f>
        <v>36</v>
      </c>
      <c r="E33" s="38">
        <v>300000</v>
      </c>
      <c r="F33" s="335">
        <v>12</v>
      </c>
      <c r="G33" s="267"/>
      <c r="H33" s="38">
        <f>+D33*E33*F33</f>
        <v>129600000</v>
      </c>
      <c r="I33" s="780" t="s">
        <v>1615</v>
      </c>
      <c r="J33" s="780"/>
      <c r="K33" s="780"/>
    </row>
    <row r="34" spans="2:11">
      <c r="B34" s="146" t="s">
        <v>1399</v>
      </c>
      <c r="C34" s="268" t="s">
        <v>1396</v>
      </c>
      <c r="D34" s="266">
        <v>18</v>
      </c>
      <c r="E34" s="38">
        <v>900000</v>
      </c>
      <c r="F34" s="335">
        <v>2</v>
      </c>
      <c r="G34" s="267"/>
      <c r="H34" s="38">
        <f>+D34*E34*F34</f>
        <v>32400000</v>
      </c>
      <c r="I34" s="780" t="s">
        <v>1619</v>
      </c>
      <c r="J34" s="780"/>
      <c r="K34" s="780"/>
    </row>
    <row r="35" spans="2:11">
      <c r="B35" s="146" t="s">
        <v>1516</v>
      </c>
      <c r="C35" s="268" t="s">
        <v>1396</v>
      </c>
      <c r="D35" s="269">
        <f>18*3</f>
        <v>54</v>
      </c>
      <c r="E35" s="38">
        <v>60000</v>
      </c>
      <c r="F35" s="335">
        <v>12</v>
      </c>
      <c r="G35" s="267"/>
      <c r="H35" s="38">
        <f>+F35*D35*E35</f>
        <v>38880000</v>
      </c>
      <c r="I35" s="780" t="s">
        <v>1619</v>
      </c>
      <c r="J35" s="780"/>
      <c r="K35" s="780"/>
    </row>
    <row r="36" spans="2:11" ht="28.5">
      <c r="B36" s="146" t="s">
        <v>1400</v>
      </c>
      <c r="C36" s="268" t="s">
        <v>1401</v>
      </c>
      <c r="D36" s="269">
        <v>18</v>
      </c>
      <c r="E36" s="38">
        <v>3000000</v>
      </c>
      <c r="F36" s="335"/>
      <c r="G36" s="267"/>
      <c r="H36" s="38">
        <f>+E36*D36</f>
        <v>54000000</v>
      </c>
      <c r="I36" s="780" t="s">
        <v>1620</v>
      </c>
      <c r="J36" s="780"/>
      <c r="K36" s="780"/>
    </row>
    <row r="37" spans="2:11" ht="28.5">
      <c r="B37" s="146" t="s">
        <v>1429</v>
      </c>
      <c r="C37" s="268" t="s">
        <v>1430</v>
      </c>
      <c r="D37" s="269">
        <v>18</v>
      </c>
      <c r="E37" s="38">
        <v>6300000</v>
      </c>
      <c r="F37" s="335"/>
      <c r="G37" s="267"/>
      <c r="H37" s="38">
        <f>+D37*E37</f>
        <v>113400000</v>
      </c>
      <c r="I37" s="780" t="s">
        <v>1621</v>
      </c>
      <c r="J37" s="780"/>
      <c r="K37" s="780"/>
    </row>
    <row r="38" spans="2:11">
      <c r="B38" s="146" t="s">
        <v>1622</v>
      </c>
      <c r="C38" s="411" t="s">
        <v>1500</v>
      </c>
      <c r="D38" s="269">
        <f>18*2</f>
        <v>36</v>
      </c>
      <c r="E38" s="38">
        <v>3200000</v>
      </c>
      <c r="F38" s="335"/>
      <c r="G38" s="267"/>
      <c r="H38" s="38">
        <f>+D38*E38</f>
        <v>115200000</v>
      </c>
      <c r="I38" s="780" t="s">
        <v>1623</v>
      </c>
      <c r="J38" s="780"/>
      <c r="K38" s="780"/>
    </row>
    <row r="39" spans="2:11">
      <c r="B39" s="146" t="s">
        <v>1601</v>
      </c>
      <c r="C39" s="268" t="s">
        <v>1624</v>
      </c>
      <c r="D39" s="269">
        <v>18</v>
      </c>
      <c r="E39" s="38">
        <v>600000</v>
      </c>
      <c r="F39" s="335">
        <v>4</v>
      </c>
      <c r="G39" s="267"/>
      <c r="H39" s="38">
        <f>+D39*E39*F39</f>
        <v>43200000</v>
      </c>
      <c r="I39" s="780" t="s">
        <v>1615</v>
      </c>
      <c r="J39" s="780"/>
      <c r="K39" s="780"/>
    </row>
    <row r="40" spans="2:11">
      <c r="B40" s="146" t="s">
        <v>1455</v>
      </c>
      <c r="C40" s="323" t="s">
        <v>1456</v>
      </c>
      <c r="D40" s="269">
        <v>1</v>
      </c>
      <c r="E40" s="38">
        <v>48200000</v>
      </c>
      <c r="F40" s="335"/>
      <c r="G40" s="267"/>
      <c r="H40" s="38">
        <f>+D40*E40</f>
        <v>48200000</v>
      </c>
      <c r="I40" s="780" t="s">
        <v>1615</v>
      </c>
      <c r="J40" s="780"/>
      <c r="K40" s="780"/>
    </row>
    <row r="41" spans="2:11">
      <c r="B41" s="146" t="s">
        <v>1577</v>
      </c>
      <c r="C41" s="268" t="s">
        <v>1084</v>
      </c>
      <c r="D41" s="269">
        <v>1</v>
      </c>
      <c r="E41" s="38">
        <v>16800000</v>
      </c>
      <c r="F41" s="335">
        <v>6</v>
      </c>
      <c r="G41" s="267"/>
      <c r="H41" s="38">
        <f>+D41*E41*F41</f>
        <v>100800000</v>
      </c>
      <c r="I41" s="780" t="s">
        <v>1615</v>
      </c>
      <c r="J41" s="780"/>
      <c r="K41" s="780"/>
    </row>
    <row r="42" spans="2:11">
      <c r="B42" s="146" t="s">
        <v>1433</v>
      </c>
      <c r="C42" s="268" t="s">
        <v>1084</v>
      </c>
      <c r="D42" s="269">
        <v>18</v>
      </c>
      <c r="E42" s="38">
        <v>5000000</v>
      </c>
      <c r="F42" s="335"/>
      <c r="G42" s="267"/>
      <c r="H42" s="38">
        <f>+D42*E42</f>
        <v>90000000</v>
      </c>
      <c r="I42" s="780" t="s">
        <v>1615</v>
      </c>
      <c r="J42" s="780"/>
      <c r="K42" s="780"/>
    </row>
    <row r="43" spans="2:11">
      <c r="B43" s="146" t="s">
        <v>1625</v>
      </c>
      <c r="C43" s="60"/>
      <c r="D43" s="269"/>
      <c r="E43" s="38"/>
      <c r="F43" s="267"/>
      <c r="G43" s="267"/>
      <c r="H43" s="337" t="s">
        <v>1626</v>
      </c>
      <c r="I43" s="780"/>
      <c r="J43" s="780"/>
      <c r="K43" s="780"/>
    </row>
    <row r="44" spans="2:11" ht="15">
      <c r="B44" s="768" t="s">
        <v>1460</v>
      </c>
      <c r="C44" s="769"/>
      <c r="D44" s="769"/>
      <c r="E44" s="769"/>
      <c r="F44" s="769"/>
      <c r="G44" s="770"/>
      <c r="H44" s="394">
        <f>SUM(H27:H43)</f>
        <v>2628151686.1999998</v>
      </c>
      <c r="I44" s="338"/>
      <c r="J44" s="68"/>
      <c r="K44" s="68"/>
    </row>
    <row r="45" spans="2:11" ht="15">
      <c r="B45" s="767" t="s">
        <v>1627</v>
      </c>
      <c r="C45" s="767"/>
      <c r="D45" s="767"/>
      <c r="E45" s="767"/>
      <c r="F45" s="767"/>
      <c r="G45" s="767"/>
      <c r="H45" s="67">
        <f>+H44-H27-H28</f>
        <v>2435406678.1999998</v>
      </c>
      <c r="I45" s="338"/>
      <c r="J45" s="68"/>
      <c r="K45" s="68"/>
    </row>
    <row r="46" spans="2:11" ht="15">
      <c r="B46" s="767" t="s">
        <v>1628</v>
      </c>
      <c r="C46" s="767"/>
      <c r="D46" s="767"/>
      <c r="E46" s="767"/>
      <c r="F46" s="767"/>
      <c r="G46" s="767"/>
      <c r="H46" s="67">
        <f>+H29+H30+H31+H32</f>
        <v>1669726678.1999998</v>
      </c>
      <c r="I46" s="338"/>
      <c r="J46" s="68"/>
      <c r="K46" s="68"/>
    </row>
    <row r="47" spans="2:11" ht="15">
      <c r="B47" s="767" t="s">
        <v>1461</v>
      </c>
      <c r="C47" s="767"/>
      <c r="D47" s="767"/>
      <c r="E47" s="767"/>
      <c r="F47" s="767"/>
      <c r="G47" s="767"/>
      <c r="H47" s="67">
        <f>+H44/12</f>
        <v>219012640.51666665</v>
      </c>
      <c r="I47" s="338"/>
      <c r="J47" s="68"/>
      <c r="K47" s="68"/>
    </row>
    <row r="49" spans="2:11" ht="15">
      <c r="B49" s="271" t="s">
        <v>1481</v>
      </c>
    </row>
    <row r="50" spans="2:11">
      <c r="B50" s="799" t="s">
        <v>1629</v>
      </c>
      <c r="C50" s="803"/>
      <c r="D50" s="803"/>
      <c r="E50" s="803"/>
      <c r="F50" s="803"/>
      <c r="G50" s="803"/>
      <c r="H50" s="803"/>
      <c r="I50" s="803"/>
      <c r="J50" s="803"/>
      <c r="K50" s="803"/>
    </row>
    <row r="51" spans="2:11">
      <c r="B51" s="803"/>
      <c r="C51" s="803"/>
      <c r="D51" s="803"/>
      <c r="E51" s="803"/>
      <c r="F51" s="803"/>
      <c r="G51" s="803"/>
      <c r="H51" s="803"/>
      <c r="I51" s="803"/>
      <c r="J51" s="803"/>
      <c r="K51" s="803"/>
    </row>
    <row r="52" spans="2:11">
      <c r="B52" s="803"/>
      <c r="C52" s="803"/>
      <c r="D52" s="803"/>
      <c r="E52" s="803"/>
      <c r="F52" s="803"/>
      <c r="G52" s="803"/>
      <c r="H52" s="803"/>
      <c r="I52" s="803"/>
      <c r="J52" s="803"/>
      <c r="K52" s="803"/>
    </row>
    <row r="53" spans="2:11">
      <c r="B53" s="803"/>
      <c r="C53" s="803"/>
      <c r="D53" s="803"/>
      <c r="E53" s="803"/>
      <c r="F53" s="803"/>
      <c r="G53" s="803"/>
      <c r="H53" s="803"/>
      <c r="I53" s="803"/>
      <c r="J53" s="803"/>
      <c r="K53" s="803"/>
    </row>
    <row r="54" spans="2:11">
      <c r="B54" s="803"/>
      <c r="C54" s="803"/>
      <c r="D54" s="803"/>
      <c r="E54" s="803"/>
      <c r="F54" s="803"/>
      <c r="G54" s="803"/>
      <c r="H54" s="803"/>
      <c r="I54" s="803"/>
      <c r="J54" s="803"/>
      <c r="K54" s="803"/>
    </row>
    <row r="55" spans="2:11">
      <c r="B55" s="803"/>
      <c r="C55" s="803"/>
      <c r="D55" s="803"/>
      <c r="E55" s="803"/>
      <c r="F55" s="803"/>
      <c r="G55" s="803"/>
      <c r="H55" s="803"/>
      <c r="I55" s="803"/>
      <c r="J55" s="803"/>
      <c r="K55" s="803"/>
    </row>
    <row r="56" spans="2:11">
      <c r="B56" s="803"/>
      <c r="C56" s="803"/>
      <c r="D56" s="803"/>
      <c r="E56" s="803"/>
      <c r="F56" s="803"/>
      <c r="G56" s="803"/>
      <c r="H56" s="803"/>
      <c r="I56" s="803"/>
      <c r="J56" s="803"/>
      <c r="K56" s="803"/>
    </row>
    <row r="57" spans="2:11">
      <c r="B57" s="803"/>
      <c r="C57" s="803"/>
      <c r="D57" s="803"/>
      <c r="E57" s="803"/>
      <c r="F57" s="803"/>
      <c r="G57" s="803"/>
      <c r="H57" s="803"/>
      <c r="I57" s="803"/>
      <c r="J57" s="803"/>
      <c r="K57" s="803"/>
    </row>
    <row r="58" spans="2:11">
      <c r="B58" s="803"/>
      <c r="C58" s="803"/>
      <c r="D58" s="803"/>
      <c r="E58" s="803"/>
      <c r="F58" s="803"/>
      <c r="G58" s="803"/>
      <c r="H58" s="803"/>
      <c r="I58" s="803"/>
      <c r="J58" s="803"/>
      <c r="K58" s="803"/>
    </row>
    <row r="59" spans="2:11">
      <c r="B59" s="803"/>
      <c r="C59" s="803"/>
      <c r="D59" s="803"/>
      <c r="E59" s="803"/>
      <c r="F59" s="803"/>
      <c r="G59" s="803"/>
      <c r="H59" s="803"/>
      <c r="I59" s="803"/>
      <c r="J59" s="803"/>
      <c r="K59" s="803"/>
    </row>
    <row r="60" spans="2:11">
      <c r="B60" s="803"/>
      <c r="C60" s="803"/>
      <c r="D60" s="803"/>
      <c r="E60" s="803"/>
      <c r="F60" s="803"/>
      <c r="G60" s="803"/>
      <c r="H60" s="803"/>
      <c r="I60" s="803"/>
      <c r="J60" s="803"/>
      <c r="K60" s="803"/>
    </row>
    <row r="61" spans="2:11">
      <c r="B61" s="803"/>
      <c r="C61" s="803"/>
      <c r="D61" s="803"/>
      <c r="E61" s="803"/>
      <c r="F61" s="803"/>
      <c r="G61" s="803"/>
      <c r="H61" s="803"/>
      <c r="I61" s="803"/>
      <c r="J61" s="803"/>
      <c r="K61" s="803"/>
    </row>
    <row r="62" spans="2:11">
      <c r="B62" s="803"/>
      <c r="C62" s="803"/>
      <c r="D62" s="803"/>
      <c r="E62" s="803"/>
      <c r="F62" s="803"/>
      <c r="G62" s="803"/>
      <c r="H62" s="803"/>
      <c r="I62" s="803"/>
      <c r="J62" s="803"/>
      <c r="K62" s="803"/>
    </row>
    <row r="63" spans="2:11">
      <c r="B63" s="803"/>
      <c r="C63" s="803"/>
      <c r="D63" s="803"/>
      <c r="E63" s="803"/>
      <c r="F63" s="803"/>
      <c r="G63" s="803"/>
      <c r="H63" s="803"/>
      <c r="I63" s="803"/>
      <c r="J63" s="803"/>
      <c r="K63" s="803"/>
    </row>
    <row r="64" spans="2:11">
      <c r="B64" s="803"/>
      <c r="C64" s="803"/>
      <c r="D64" s="803"/>
      <c r="E64" s="803"/>
      <c r="F64" s="803"/>
      <c r="G64" s="803"/>
      <c r="H64" s="803"/>
      <c r="I64" s="803"/>
      <c r="J64" s="803"/>
      <c r="K64" s="803"/>
    </row>
    <row r="67" spans="1:11" ht="38.1" customHeight="1">
      <c r="A67" s="476">
        <v>2</v>
      </c>
      <c r="B67" s="785" t="str">
        <f>+B9</f>
        <v>3.2. Contribución al acceso a la tierra para producción de cacao</v>
      </c>
      <c r="C67" s="785"/>
      <c r="D67" s="785"/>
      <c r="E67" s="785"/>
      <c r="F67" s="785"/>
      <c r="G67" s="785"/>
      <c r="H67" s="785"/>
      <c r="I67" s="785"/>
      <c r="J67" s="785"/>
      <c r="K67" s="785"/>
    </row>
    <row r="68" spans="1:11" ht="30" customHeight="1">
      <c r="B68" s="784" t="str">
        <f>+Portafolio_Programas!H50</f>
        <v xml:space="preserve">3.2.1. Promover la participación de los productores de cacao, mujeres y jóvenes rurales vinculados a la cadena, en los procesos de implementación del Plan Nacional de Formalización Masiva de la Propiedad Rural (PNFMPR) (Resolución 000382 de 2021), priorizando los sistemas productivos de Agricultura Campesina, Familiar y Comunitaria (ACFC). </v>
      </c>
      <c r="C68" s="784"/>
      <c r="D68" s="784"/>
      <c r="E68" s="784"/>
      <c r="F68" s="784"/>
      <c r="G68" s="784"/>
      <c r="H68" s="784"/>
      <c r="I68" s="784"/>
      <c r="J68" s="784"/>
      <c r="K68" s="784"/>
    </row>
    <row r="69" spans="1:11" ht="30" customHeight="1">
      <c r="B69" s="784" t="str">
        <f>+Portafolio_Programas!H51</f>
        <v xml:space="preserve">3.2.2. Brindar acompañamiento técnico y divulgar entre los productores, mujeres y jóvenes rurales vinculados a la cadena, otras alternativas de acceso a tierras, como el subsidio integral para acceso a tierras (Resolución 000239 de 2021), contratos de arrendamiento, riesgo compartido, sociedades de siembra, entre otras, teniendo en cuenta las minutas de contratos de arrendamiento recomendadas por la UPRA, y otros instrumentos que se consideren relevantes, vinculando principalmente los sistemas productivos de Agricultura Campesina, Familiar y Comunitaria (ACFC). </v>
      </c>
      <c r="C69" s="784"/>
      <c r="D69" s="784"/>
      <c r="E69" s="784"/>
      <c r="F69" s="784"/>
      <c r="G69" s="784"/>
      <c r="H69" s="784"/>
      <c r="I69" s="784"/>
      <c r="J69" s="784"/>
      <c r="K69" s="784"/>
    </row>
    <row r="70" spans="1:11" ht="30" customHeight="1">
      <c r="B70" s="784" t="str">
        <f>+Portafolio_Programas!H52</f>
        <v>3.2.3. Promover la transparencia del mercado de tierras en las regiones productoras de cacao, a partir de la divulgación de información sobre costos de arriendo y precio de la tierra entre los productores y transformadores, en concordancia con las estrategias de socialización del Observatorio de Tierras Rurales operado por la Agencia Nacional de Tierras (ANT) y el Sistema de Información para la Planificación Rural Agropecuaria (SIPRA), entre otros, y alineado con los alcances y avances en el sistema de información de la cadena, considerado en la iniciativa estratégica 9.3.</v>
      </c>
      <c r="C70" s="784"/>
      <c r="D70" s="784"/>
      <c r="E70" s="784"/>
      <c r="F70" s="784"/>
      <c r="G70" s="784"/>
      <c r="H70" s="784"/>
      <c r="I70" s="784"/>
      <c r="J70" s="784"/>
      <c r="K70" s="784"/>
    </row>
    <row r="71" spans="1:11">
      <c r="B71" s="68"/>
      <c r="C71" s="68"/>
      <c r="D71" s="68"/>
      <c r="E71" s="68"/>
      <c r="F71" s="68"/>
      <c r="G71" s="68"/>
      <c r="H71" s="68"/>
      <c r="I71" s="68"/>
      <c r="J71" s="68"/>
      <c r="K71" s="68"/>
    </row>
    <row r="72" spans="1:11">
      <c r="B72" s="68"/>
      <c r="C72" s="68"/>
      <c r="D72" s="68"/>
      <c r="E72" s="68"/>
      <c r="F72" s="68"/>
      <c r="G72" s="68"/>
      <c r="H72" s="68"/>
      <c r="I72" s="68"/>
      <c r="J72" s="68"/>
      <c r="K72" s="68"/>
    </row>
    <row r="73" spans="1:11">
      <c r="B73" s="68"/>
      <c r="C73" s="68"/>
      <c r="D73" s="68"/>
      <c r="E73" s="68"/>
      <c r="F73" s="68"/>
      <c r="G73" s="68"/>
      <c r="H73" s="68"/>
      <c r="I73" s="68"/>
      <c r="J73" s="68"/>
      <c r="K73" s="68"/>
    </row>
    <row r="74" spans="1:11" ht="15">
      <c r="B74" s="264" t="s">
        <v>1386</v>
      </c>
      <c r="C74" s="68"/>
      <c r="D74" s="68"/>
      <c r="E74" s="68"/>
      <c r="F74" s="68"/>
      <c r="G74" s="68"/>
      <c r="H74" s="68"/>
      <c r="I74" s="68"/>
      <c r="J74" s="68"/>
      <c r="K74" s="68"/>
    </row>
    <row r="75" spans="1:11">
      <c r="B75" s="68"/>
      <c r="C75" s="68"/>
      <c r="D75" s="68"/>
      <c r="E75" s="68"/>
      <c r="F75" s="68"/>
      <c r="G75" s="68"/>
      <c r="H75" s="68"/>
      <c r="I75" s="68"/>
      <c r="J75" s="68"/>
      <c r="K75" s="68"/>
    </row>
    <row r="76" spans="1:11" ht="15">
      <c r="B76" s="68"/>
      <c r="C76" s="478" t="s">
        <v>1387</v>
      </c>
      <c r="D76" s="478" t="s">
        <v>1388</v>
      </c>
      <c r="E76" s="68"/>
      <c r="F76" s="68"/>
      <c r="G76" s="68"/>
      <c r="H76" s="68"/>
      <c r="I76" s="68"/>
      <c r="J76" s="68"/>
      <c r="K76" s="68"/>
    </row>
    <row r="77" spans="1:11">
      <c r="B77" s="68"/>
      <c r="C77" s="259" t="s">
        <v>28</v>
      </c>
      <c r="D77" s="259" t="s">
        <v>47</v>
      </c>
      <c r="E77" s="68"/>
      <c r="F77" s="68"/>
      <c r="G77" s="69"/>
      <c r="H77" s="68"/>
      <c r="I77" s="68"/>
      <c r="J77" s="68"/>
      <c r="K77" s="68"/>
    </row>
    <row r="78" spans="1:11" ht="45" customHeight="1">
      <c r="B78" s="316" t="s">
        <v>940</v>
      </c>
      <c r="C78" s="316" t="s">
        <v>1389</v>
      </c>
      <c r="D78" s="316" t="s">
        <v>1483</v>
      </c>
      <c r="E78" s="316" t="s">
        <v>941</v>
      </c>
      <c r="F78" s="591" t="s">
        <v>1391</v>
      </c>
      <c r="G78" s="316" t="s">
        <v>1484</v>
      </c>
      <c r="H78" s="316" t="s">
        <v>1393</v>
      </c>
      <c r="I78" s="718" t="s">
        <v>1394</v>
      </c>
      <c r="J78" s="718"/>
      <c r="K78" s="718"/>
    </row>
    <row r="79" spans="1:11">
      <c r="B79" s="146" t="s">
        <v>1406</v>
      </c>
      <c r="C79" s="265" t="s">
        <v>1609</v>
      </c>
      <c r="D79" s="266">
        <v>1</v>
      </c>
      <c r="E79" s="38">
        <v>7595000</v>
      </c>
      <c r="F79" s="333">
        <v>12</v>
      </c>
      <c r="G79" s="267">
        <v>0.3</v>
      </c>
      <c r="H79" s="37">
        <f>+D79*E79*F79*G79</f>
        <v>27342000</v>
      </c>
      <c r="I79" s="780" t="s">
        <v>1630</v>
      </c>
      <c r="J79" s="780"/>
      <c r="K79" s="780"/>
    </row>
    <row r="80" spans="1:11">
      <c r="B80" s="146" t="s">
        <v>1631</v>
      </c>
      <c r="C80" s="265" t="s">
        <v>1609</v>
      </c>
      <c r="D80" s="266">
        <v>18</v>
      </c>
      <c r="E80" s="38">
        <v>5944000</v>
      </c>
      <c r="F80" s="333">
        <v>12</v>
      </c>
      <c r="G80" s="267">
        <v>0.3</v>
      </c>
      <c r="H80" s="37">
        <f>+D80*E80*F80*G80</f>
        <v>385171200</v>
      </c>
      <c r="I80" s="780" t="s">
        <v>1632</v>
      </c>
      <c r="J80" s="780"/>
      <c r="K80" s="780"/>
    </row>
    <row r="81" spans="2:11">
      <c r="B81" s="146" t="s">
        <v>1411</v>
      </c>
      <c r="C81" s="265" t="s">
        <v>1609</v>
      </c>
      <c r="D81" s="266">
        <v>9</v>
      </c>
      <c r="E81" s="38">
        <v>2089042</v>
      </c>
      <c r="F81" s="333">
        <v>12</v>
      </c>
      <c r="G81" s="267">
        <v>0.3</v>
      </c>
      <c r="H81" s="37">
        <f t="shared" ref="H81:H82" si="1">+D81*E81*F81*G81</f>
        <v>67684960.799999997</v>
      </c>
      <c r="I81" s="780" t="s">
        <v>1633</v>
      </c>
      <c r="J81" s="780"/>
      <c r="K81" s="780"/>
    </row>
    <row r="82" spans="2:11" ht="28.5">
      <c r="B82" s="146" t="s">
        <v>1634</v>
      </c>
      <c r="C82" s="265" t="s">
        <v>1609</v>
      </c>
      <c r="D82" s="266">
        <f>18*2</f>
        <v>36</v>
      </c>
      <c r="E82" s="38">
        <v>2295089</v>
      </c>
      <c r="F82" s="333">
        <v>12</v>
      </c>
      <c r="G82" s="267">
        <v>0.3</v>
      </c>
      <c r="H82" s="37">
        <f t="shared" si="1"/>
        <v>297443534.39999998</v>
      </c>
      <c r="I82" s="780" t="s">
        <v>1633</v>
      </c>
      <c r="J82" s="780"/>
      <c r="K82" s="780"/>
    </row>
    <row r="83" spans="2:11">
      <c r="B83" s="146" t="s">
        <v>1395</v>
      </c>
      <c r="C83" s="268" t="s">
        <v>1635</v>
      </c>
      <c r="D83" s="266">
        <v>18</v>
      </c>
      <c r="E83" s="38">
        <v>300000</v>
      </c>
      <c r="F83" s="333">
        <v>6</v>
      </c>
      <c r="G83" s="267"/>
      <c r="H83" s="38">
        <f>+D83*E83*F83</f>
        <v>32400000</v>
      </c>
      <c r="I83" s="780" t="s">
        <v>1633</v>
      </c>
      <c r="J83" s="780"/>
      <c r="K83" s="780"/>
    </row>
    <row r="84" spans="2:11">
      <c r="B84" s="146" t="s">
        <v>1516</v>
      </c>
      <c r="C84" s="268" t="s">
        <v>1635</v>
      </c>
      <c r="D84" s="266">
        <v>18</v>
      </c>
      <c r="E84" s="38">
        <v>60000</v>
      </c>
      <c r="F84" s="333">
        <v>6</v>
      </c>
      <c r="G84" s="267"/>
      <c r="H84" s="38">
        <f>+D84*E84*F84</f>
        <v>6480000</v>
      </c>
      <c r="I84" s="780" t="s">
        <v>1636</v>
      </c>
      <c r="J84" s="780"/>
      <c r="K84" s="780"/>
    </row>
    <row r="85" spans="2:11">
      <c r="B85" s="522" t="s">
        <v>1637</v>
      </c>
      <c r="C85" s="60" t="s">
        <v>1500</v>
      </c>
      <c r="D85" s="269">
        <v>18</v>
      </c>
      <c r="E85" s="38">
        <v>4489708</v>
      </c>
      <c r="F85" s="267"/>
      <c r="G85" s="267"/>
      <c r="H85" s="38">
        <f>+D85*E85</f>
        <v>80814744</v>
      </c>
      <c r="I85" s="780" t="s">
        <v>1636</v>
      </c>
      <c r="J85" s="780"/>
      <c r="K85" s="780"/>
    </row>
    <row r="86" spans="2:11">
      <c r="B86" s="146" t="s">
        <v>1433</v>
      </c>
      <c r="C86" s="268" t="s">
        <v>1638</v>
      </c>
      <c r="D86" s="269">
        <v>18</v>
      </c>
      <c r="E86" s="38">
        <v>5000000</v>
      </c>
      <c r="F86" s="267"/>
      <c r="G86" s="267"/>
      <c r="H86" s="38">
        <f>+D86*E86</f>
        <v>90000000</v>
      </c>
      <c r="I86" s="780" t="s">
        <v>1639</v>
      </c>
      <c r="J86" s="780"/>
      <c r="K86" s="780"/>
    </row>
    <row r="87" spans="2:11">
      <c r="B87" s="146" t="s">
        <v>1640</v>
      </c>
      <c r="C87" s="60"/>
      <c r="D87" s="269"/>
      <c r="E87" s="38"/>
      <c r="F87" s="267"/>
      <c r="G87" s="267"/>
      <c r="H87" s="337" t="s">
        <v>1626</v>
      </c>
      <c r="I87" s="780"/>
      <c r="J87" s="780"/>
      <c r="K87" s="780"/>
    </row>
    <row r="88" spans="2:11" ht="15">
      <c r="B88" s="768" t="s">
        <v>1460</v>
      </c>
      <c r="C88" s="769"/>
      <c r="D88" s="769"/>
      <c r="E88" s="769"/>
      <c r="F88" s="769"/>
      <c r="G88" s="770"/>
      <c r="H88" s="394">
        <f>SUM(H79:H87)</f>
        <v>987336439.20000005</v>
      </c>
      <c r="I88" s="68"/>
      <c r="J88" s="68"/>
      <c r="K88" s="68"/>
    </row>
    <row r="89" spans="2:11" ht="15">
      <c r="B89" s="767" t="s">
        <v>1461</v>
      </c>
      <c r="C89" s="767"/>
      <c r="D89" s="767"/>
      <c r="E89" s="767"/>
      <c r="F89" s="767"/>
      <c r="G89" s="767"/>
      <c r="H89" s="67">
        <f>+H88/12</f>
        <v>82278036.600000009</v>
      </c>
      <c r="I89" s="68"/>
      <c r="J89" s="68"/>
      <c r="K89" s="68"/>
    </row>
    <row r="90" spans="2:11">
      <c r="C90" s="482"/>
    </row>
    <row r="91" spans="2:11" ht="15">
      <c r="B91" s="271" t="s">
        <v>1481</v>
      </c>
    </row>
    <row r="92" spans="2:11">
      <c r="B92" s="799" t="s">
        <v>1641</v>
      </c>
      <c r="C92" s="803"/>
      <c r="D92" s="803"/>
      <c r="E92" s="803"/>
      <c r="F92" s="803"/>
      <c r="G92" s="803"/>
      <c r="H92" s="803"/>
      <c r="I92" s="803"/>
      <c r="J92" s="803"/>
      <c r="K92" s="803"/>
    </row>
    <row r="93" spans="2:11">
      <c r="B93" s="803"/>
      <c r="C93" s="803"/>
      <c r="D93" s="803"/>
      <c r="E93" s="803"/>
      <c r="F93" s="803"/>
      <c r="G93" s="803"/>
      <c r="H93" s="803"/>
      <c r="I93" s="803"/>
      <c r="J93" s="803"/>
      <c r="K93" s="803"/>
    </row>
    <row r="94" spans="2:11">
      <c r="B94" s="803"/>
      <c r="C94" s="803"/>
      <c r="D94" s="803"/>
      <c r="E94" s="803"/>
      <c r="F94" s="803"/>
      <c r="G94" s="803"/>
      <c r="H94" s="803"/>
      <c r="I94" s="803"/>
      <c r="J94" s="803"/>
      <c r="K94" s="803"/>
    </row>
    <row r="95" spans="2:11">
      <c r="B95" s="803"/>
      <c r="C95" s="803"/>
      <c r="D95" s="803"/>
      <c r="E95" s="803"/>
      <c r="F95" s="803"/>
      <c r="G95" s="803"/>
      <c r="H95" s="803"/>
      <c r="I95" s="803"/>
      <c r="J95" s="803"/>
      <c r="K95" s="803"/>
    </row>
    <row r="96" spans="2:11">
      <c r="B96" s="803"/>
      <c r="C96" s="803"/>
      <c r="D96" s="803"/>
      <c r="E96" s="803"/>
      <c r="F96" s="803"/>
      <c r="G96" s="803"/>
      <c r="H96" s="803"/>
      <c r="I96" s="803"/>
      <c r="J96" s="803"/>
      <c r="K96" s="803"/>
    </row>
    <row r="97" spans="2:11">
      <c r="B97" s="803"/>
      <c r="C97" s="803"/>
      <c r="D97" s="803"/>
      <c r="E97" s="803"/>
      <c r="F97" s="803"/>
      <c r="G97" s="803"/>
      <c r="H97" s="803"/>
      <c r="I97" s="803"/>
      <c r="J97" s="803"/>
      <c r="K97" s="803"/>
    </row>
    <row r="98" spans="2:11">
      <c r="B98" s="803"/>
      <c r="C98" s="803"/>
      <c r="D98" s="803"/>
      <c r="E98" s="803"/>
      <c r="F98" s="803"/>
      <c r="G98" s="803"/>
      <c r="H98" s="803"/>
      <c r="I98" s="803"/>
      <c r="J98" s="803"/>
      <c r="K98" s="803"/>
    </row>
    <row r="99" spans="2:11">
      <c r="B99" s="803"/>
      <c r="C99" s="803"/>
      <c r="D99" s="803"/>
      <c r="E99" s="803"/>
      <c r="F99" s="803"/>
      <c r="G99" s="803"/>
      <c r="H99" s="803"/>
      <c r="I99" s="803"/>
      <c r="J99" s="803"/>
      <c r="K99" s="803"/>
    </row>
    <row r="100" spans="2:11">
      <c r="B100" s="803"/>
      <c r="C100" s="803"/>
      <c r="D100" s="803"/>
      <c r="E100" s="803"/>
      <c r="F100" s="803"/>
      <c r="G100" s="803"/>
      <c r="H100" s="803"/>
      <c r="I100" s="803"/>
      <c r="J100" s="803"/>
      <c r="K100" s="803"/>
    </row>
    <row r="101" spans="2:11">
      <c r="B101" s="803"/>
      <c r="C101" s="803"/>
      <c r="D101" s="803"/>
      <c r="E101" s="803"/>
      <c r="F101" s="803"/>
      <c r="G101" s="803"/>
      <c r="H101" s="803"/>
      <c r="I101" s="803"/>
      <c r="J101" s="803"/>
      <c r="K101" s="803"/>
    </row>
    <row r="102" spans="2:11">
      <c r="B102" s="803"/>
      <c r="C102" s="803"/>
      <c r="D102" s="803"/>
      <c r="E102" s="803"/>
      <c r="F102" s="803"/>
      <c r="G102" s="803"/>
      <c r="H102" s="803"/>
      <c r="I102" s="803"/>
      <c r="J102" s="803"/>
      <c r="K102" s="803"/>
    </row>
  </sheetData>
  <sheetProtection algorithmName="SHA-512" hashValue="L7UutDCQiBjLDyGvGFQBGa4bTYkyz/OYBmgJ0XoYPck2Dn1uHRx8+JAlitcgRWtuh4W6/LZKiX7PoZcw6nmEog==" saltValue="dV3zljDXsg8rR4n6opu8qg==" spinCount="100000" sheet="1" objects="1" scenarios="1"/>
  <mergeCells count="47">
    <mergeCell ref="B88:G88"/>
    <mergeCell ref="B89:G89"/>
    <mergeCell ref="B92:K102"/>
    <mergeCell ref="B18:K18"/>
    <mergeCell ref="B19:K19"/>
    <mergeCell ref="I26:K26"/>
    <mergeCell ref="I33:K33"/>
    <mergeCell ref="I34:K34"/>
    <mergeCell ref="I35:K35"/>
    <mergeCell ref="I36:K36"/>
    <mergeCell ref="I37:K37"/>
    <mergeCell ref="I38:K38"/>
    <mergeCell ref="I27:K27"/>
    <mergeCell ref="I28:K28"/>
    <mergeCell ref="I29:K29"/>
    <mergeCell ref="I30:K30"/>
    <mergeCell ref="B13:K13"/>
    <mergeCell ref="B14:K14"/>
    <mergeCell ref="B15:K15"/>
    <mergeCell ref="B16:K16"/>
    <mergeCell ref="B17:K17"/>
    <mergeCell ref="I31:K31"/>
    <mergeCell ref="I32:K32"/>
    <mergeCell ref="I39:K39"/>
    <mergeCell ref="I40:K40"/>
    <mergeCell ref="I41:K41"/>
    <mergeCell ref="I42:K42"/>
    <mergeCell ref="I43:K43"/>
    <mergeCell ref="B67:K67"/>
    <mergeCell ref="B68:K68"/>
    <mergeCell ref="B44:G44"/>
    <mergeCell ref="B45:G45"/>
    <mergeCell ref="B46:G46"/>
    <mergeCell ref="B47:G47"/>
    <mergeCell ref="B50:K64"/>
    <mergeCell ref="B69:K69"/>
    <mergeCell ref="B70:K70"/>
    <mergeCell ref="I79:K79"/>
    <mergeCell ref="I80:K80"/>
    <mergeCell ref="I78:K78"/>
    <mergeCell ref="I86:K86"/>
    <mergeCell ref="I87:K87"/>
    <mergeCell ref="I81:K81"/>
    <mergeCell ref="I82:K82"/>
    <mergeCell ref="I83:K83"/>
    <mergeCell ref="I84:K84"/>
    <mergeCell ref="I85:K85"/>
  </mergeCells>
  <pageMargins left="0.7" right="0.7" top="0.75" bottom="0.75" header="0.3" footer="0.3"/>
  <pageSetup orientation="portrait" horizontalDpi="4294967293" verticalDpi="0" r:id="rId1"/>
  <ignoredErrors>
    <ignoredError sqref="R9 T9 H39:H40 H4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4FE36-3095-CB46-9AE0-2F7706A19F25}">
  <dimension ref="A3:Y200"/>
  <sheetViews>
    <sheetView showGridLines="0" zoomScale="70" zoomScaleNormal="70" workbookViewId="0">
      <selection activeCell="Y17" sqref="Y17"/>
    </sheetView>
  </sheetViews>
  <sheetFormatPr defaultColWidth="10.875" defaultRowHeight="14.25"/>
  <cols>
    <col min="1" max="1" width="10.875" style="476"/>
    <col min="2" max="2" width="68.625" style="477" customWidth="1"/>
    <col min="3" max="3" width="31" style="477" customWidth="1"/>
    <col min="4" max="4" width="26.125" style="477" customWidth="1"/>
    <col min="5" max="24" width="22.875" style="477" customWidth="1"/>
    <col min="25" max="25" width="20.5" style="477" customWidth="1"/>
    <col min="26" max="16384" width="10.875" style="477"/>
  </cols>
  <sheetData>
    <row r="3" spans="1:25">
      <c r="B3" s="68" t="s">
        <v>1363</v>
      </c>
      <c r="C3" s="68"/>
      <c r="D3" s="68"/>
      <c r="E3" s="68"/>
      <c r="F3" s="68"/>
      <c r="G3" s="68"/>
      <c r="H3" s="68"/>
      <c r="I3" s="68"/>
      <c r="J3" s="68"/>
      <c r="K3" s="68"/>
    </row>
    <row r="4" spans="1:25">
      <c r="B4" s="68"/>
      <c r="C4" s="68"/>
      <c r="D4" s="68"/>
      <c r="E4" s="68"/>
      <c r="F4" s="68"/>
      <c r="G4" s="68"/>
      <c r="H4" s="68"/>
      <c r="I4" s="68"/>
      <c r="J4" s="68"/>
      <c r="K4" s="68"/>
    </row>
    <row r="5" spans="1:25" ht="15">
      <c r="B5" s="376" t="str">
        <f>+Portafolio_Programas!C53</f>
        <v>4. Fortalecimiento rural y de la inclusión en la cadena del cacao y su agroindustria</v>
      </c>
      <c r="C5" s="376"/>
      <c r="D5" s="68"/>
      <c r="E5" s="68"/>
      <c r="F5" s="68"/>
      <c r="G5" s="68"/>
      <c r="H5" s="68"/>
      <c r="I5" s="68"/>
      <c r="J5" s="68"/>
      <c r="K5" s="68"/>
    </row>
    <row r="6" spans="1:25">
      <c r="B6" s="68"/>
      <c r="C6" s="33"/>
      <c r="D6" s="33"/>
      <c r="E6" s="33"/>
      <c r="F6" s="33"/>
      <c r="G6" s="33"/>
      <c r="H6" s="33"/>
      <c r="I6" s="33"/>
      <c r="J6" s="33"/>
      <c r="K6" s="33"/>
    </row>
    <row r="7" spans="1: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1:25" ht="30" customHeight="1">
      <c r="B8" s="258" t="str">
        <f>+Portafolio_Programas!D53</f>
        <v xml:space="preserve">4.1. Fortalecimiento de la Agricultura Campesina, Familiar y Comunitaria (ACFC) de la cadena </v>
      </c>
      <c r="C8" s="259" t="str">
        <f>+Dependecia_Duración!O54</f>
        <v>Mes 7 del año 1</v>
      </c>
      <c r="D8" s="259" t="str">
        <f>+Dependecia_Duración!M54</f>
        <v>Mes 12 del año 20</v>
      </c>
      <c r="E8" s="36">
        <f>($H48*6)</f>
        <v>831147425</v>
      </c>
      <c r="F8" s="36">
        <f>+$H47</f>
        <v>1662294850</v>
      </c>
      <c r="G8" s="36">
        <f>+$H47</f>
        <v>1662294850</v>
      </c>
      <c r="H8" s="36">
        <f>+$H49</f>
        <v>1608294850</v>
      </c>
      <c r="I8" s="36">
        <f>+$H49</f>
        <v>1608294850</v>
      </c>
      <c r="J8" s="36">
        <f>+$H50</f>
        <v>1032920000</v>
      </c>
      <c r="K8" s="36">
        <f>+$H51</f>
        <v>1187720000</v>
      </c>
      <c r="L8" s="36">
        <f>+$H50</f>
        <v>1032920000</v>
      </c>
      <c r="M8" s="36">
        <f>+$H50</f>
        <v>1032920000</v>
      </c>
      <c r="N8" s="36">
        <f>+$H52</f>
        <v>1442694850</v>
      </c>
      <c r="O8" s="36">
        <f>+$H51</f>
        <v>1187720000</v>
      </c>
      <c r="P8" s="36">
        <f t="shared" ref="P8:R8" si="0">+$H50</f>
        <v>1032920000</v>
      </c>
      <c r="Q8" s="36">
        <f t="shared" si="0"/>
        <v>1032920000</v>
      </c>
      <c r="R8" s="36">
        <f t="shared" si="0"/>
        <v>1032920000</v>
      </c>
      <c r="S8" s="36">
        <f>+$H52</f>
        <v>1442694850</v>
      </c>
      <c r="T8" s="36">
        <f>+$H50</f>
        <v>1032920000</v>
      </c>
      <c r="U8" s="36">
        <f>+$H50</f>
        <v>1032920000</v>
      </c>
      <c r="V8" s="36">
        <f>+$H50</f>
        <v>1032920000</v>
      </c>
      <c r="W8" s="36">
        <f>+$H51</f>
        <v>1187720000</v>
      </c>
      <c r="X8" s="36">
        <f>+$H52</f>
        <v>1442694850</v>
      </c>
      <c r="Y8" s="36">
        <f>SUM(E8:X8)</f>
        <v>24559851375</v>
      </c>
    </row>
    <row r="9" spans="1:25" ht="30" customHeight="1">
      <c r="B9" s="258" t="str">
        <f>+Portafolio_Programas!D56</f>
        <v>4.2. Promoción del desarrollo e inclusión de la mujer rural y joven rural, en la cadena</v>
      </c>
      <c r="C9" s="259" t="s">
        <v>28</v>
      </c>
      <c r="D9" s="259" t="s">
        <v>29</v>
      </c>
      <c r="E9" s="36">
        <f>+(H92*6)</f>
        <v>387156000</v>
      </c>
      <c r="F9" s="36">
        <f>+$H91</f>
        <v>774312000</v>
      </c>
      <c r="G9" s="36">
        <f>+$H91</f>
        <v>774312000</v>
      </c>
      <c r="H9" s="36">
        <f>+$H91</f>
        <v>774312000</v>
      </c>
      <c r="I9" s="36">
        <f>+$H91</f>
        <v>774312000</v>
      </c>
      <c r="J9" s="36">
        <f>+$H94</f>
        <v>694212000</v>
      </c>
      <c r="K9" s="36">
        <f>+$H94</f>
        <v>694212000</v>
      </c>
      <c r="L9" s="36">
        <f>+$H94</f>
        <v>694212000</v>
      </c>
      <c r="M9" s="36">
        <f>+$H94</f>
        <v>694212000</v>
      </c>
      <c r="N9" s="36">
        <f>+$H91</f>
        <v>774312000</v>
      </c>
      <c r="O9" s="36">
        <f>+$H94</f>
        <v>694212000</v>
      </c>
      <c r="P9" s="36">
        <f>+$H94</f>
        <v>694212000</v>
      </c>
      <c r="Q9" s="36">
        <f>+$H94</f>
        <v>694212000</v>
      </c>
      <c r="R9" s="36">
        <f>+$H94</f>
        <v>694212000</v>
      </c>
      <c r="S9" s="36">
        <f>+$H91</f>
        <v>774312000</v>
      </c>
      <c r="T9" s="36">
        <f>+$H94</f>
        <v>694212000</v>
      </c>
      <c r="U9" s="36">
        <f>+$H94</f>
        <v>694212000</v>
      </c>
      <c r="V9" s="36">
        <f>+$H94</f>
        <v>694212000</v>
      </c>
      <c r="W9" s="36">
        <f>+$H94</f>
        <v>694212000</v>
      </c>
      <c r="X9" s="36">
        <f>+$H91</f>
        <v>774312000</v>
      </c>
      <c r="Y9" s="36">
        <f t="shared" ref="Y9:Y11" si="1">SUM(E9:X9)</f>
        <v>14137884000</v>
      </c>
    </row>
    <row r="10" spans="1:25" ht="30" customHeight="1">
      <c r="B10" s="258" t="str">
        <f>+Portafolio_Programas!D60</f>
        <v>4.3. Promoción de la asociatividad y la integración en la cadena del cacao y su agroindustria</v>
      </c>
      <c r="C10" s="259" t="s">
        <v>28</v>
      </c>
      <c r="D10" s="259" t="s">
        <v>29</v>
      </c>
      <c r="E10" s="36">
        <f>+H140*6</f>
        <v>806955196.89999998</v>
      </c>
      <c r="F10" s="36">
        <f>+$H141</f>
        <v>1613910393.8</v>
      </c>
      <c r="G10" s="36">
        <f>+$H141</f>
        <v>1613910393.8</v>
      </c>
      <c r="H10" s="36">
        <f>+$H141</f>
        <v>1613910393.8</v>
      </c>
      <c r="I10" s="36">
        <f>+$H141</f>
        <v>1613910393.8</v>
      </c>
      <c r="J10" s="36">
        <f>+$H142</f>
        <v>1513910393.8</v>
      </c>
      <c r="K10" s="36">
        <f t="shared" ref="K10:M10" si="2">+$H142</f>
        <v>1513910393.8</v>
      </c>
      <c r="L10" s="36">
        <f t="shared" si="2"/>
        <v>1513910393.8</v>
      </c>
      <c r="M10" s="36">
        <f t="shared" si="2"/>
        <v>1513910393.8</v>
      </c>
      <c r="N10" s="36">
        <f>+$H141</f>
        <v>1613910393.8</v>
      </c>
      <c r="O10" s="36">
        <f t="shared" ref="O10:R10" si="3">+$H142</f>
        <v>1513910393.8</v>
      </c>
      <c r="P10" s="36">
        <f t="shared" si="3"/>
        <v>1513910393.8</v>
      </c>
      <c r="Q10" s="36">
        <f t="shared" si="3"/>
        <v>1513910393.8</v>
      </c>
      <c r="R10" s="36">
        <f t="shared" si="3"/>
        <v>1513910393.8</v>
      </c>
      <c r="S10" s="36">
        <f>+$H141</f>
        <v>1613910393.8</v>
      </c>
      <c r="T10" s="36">
        <f t="shared" ref="T10:W10" si="4">+$H142</f>
        <v>1513910393.8</v>
      </c>
      <c r="U10" s="36">
        <f t="shared" si="4"/>
        <v>1513910393.8</v>
      </c>
      <c r="V10" s="36">
        <f t="shared" si="4"/>
        <v>1513910393.8</v>
      </c>
      <c r="W10" s="36">
        <f t="shared" si="4"/>
        <v>1513910393.8</v>
      </c>
      <c r="X10" s="36">
        <f>+$H141</f>
        <v>1613910393.8</v>
      </c>
      <c r="Y10" s="36">
        <f t="shared" si="1"/>
        <v>30271252679.099991</v>
      </c>
    </row>
    <row r="11" spans="1:25" s="484" customFormat="1" ht="30" customHeight="1">
      <c r="A11" s="476"/>
      <c r="B11" s="258" t="str">
        <f>+Portafolio_Programas!D65</f>
        <v>4.4. Mejora del nivel educativo, cualificación y desarrollo de competencias de pequeños y medianos productores, jóvenes y mujeres rurales</v>
      </c>
      <c r="C11" s="483" t="s">
        <v>1642</v>
      </c>
      <c r="D11" s="625" t="str">
        <f>+Dependecia_Duración!M66</f>
        <v>Mes 12 del año 20</v>
      </c>
      <c r="E11" s="36">
        <f>+H189*6</f>
        <v>1112063795.5</v>
      </c>
      <c r="F11" s="36">
        <f>+$H190</f>
        <v>2224127591</v>
      </c>
      <c r="G11" s="36">
        <f>+$H190</f>
        <v>2224127591</v>
      </c>
      <c r="H11" s="36">
        <f>+$H190</f>
        <v>2224127591</v>
      </c>
      <c r="I11" s="36">
        <f>+$H191</f>
        <v>1047167591</v>
      </c>
      <c r="J11" s="36">
        <f>+$H191</f>
        <v>1047167591</v>
      </c>
      <c r="K11" s="36">
        <f>+$H191</f>
        <v>1047167591</v>
      </c>
      <c r="L11" s="36">
        <f t="shared" ref="L11:M11" si="5">+$H191</f>
        <v>1047167591</v>
      </c>
      <c r="M11" s="36">
        <f t="shared" si="5"/>
        <v>1047167591</v>
      </c>
      <c r="N11" s="36">
        <f>+$H190</f>
        <v>2224127591</v>
      </c>
      <c r="O11" s="36">
        <f t="shared" ref="O11:R11" si="6">+$H191</f>
        <v>1047167591</v>
      </c>
      <c r="P11" s="36">
        <f t="shared" si="6"/>
        <v>1047167591</v>
      </c>
      <c r="Q11" s="36">
        <f t="shared" si="6"/>
        <v>1047167591</v>
      </c>
      <c r="R11" s="36">
        <f t="shared" si="6"/>
        <v>1047167591</v>
      </c>
      <c r="S11" s="36">
        <f>+$H190</f>
        <v>2224127591</v>
      </c>
      <c r="T11" s="36">
        <f t="shared" ref="T11:W11" si="7">+$H191</f>
        <v>1047167591</v>
      </c>
      <c r="U11" s="36">
        <f t="shared" si="7"/>
        <v>1047167591</v>
      </c>
      <c r="V11" s="36">
        <f t="shared" si="7"/>
        <v>1047167591</v>
      </c>
      <c r="W11" s="36">
        <f t="shared" si="7"/>
        <v>1047167591</v>
      </c>
      <c r="X11" s="36">
        <f>+$H190</f>
        <v>2224127591</v>
      </c>
      <c r="Y11" s="36">
        <f t="shared" si="1"/>
        <v>28070008024.5</v>
      </c>
    </row>
    <row r="12" spans="1:25" ht="30.95" customHeight="1">
      <c r="B12" s="260" t="s">
        <v>1385</v>
      </c>
      <c r="C12" s="261"/>
      <c r="D12" s="626"/>
      <c r="E12" s="602">
        <f t="shared" ref="E12:X12" si="8">SUM(E8:E11)</f>
        <v>3137322417.4000001</v>
      </c>
      <c r="F12" s="602">
        <f t="shared" si="8"/>
        <v>6274644834.8000002</v>
      </c>
      <c r="G12" s="602">
        <f t="shared" si="8"/>
        <v>6274644834.8000002</v>
      </c>
      <c r="H12" s="602">
        <f t="shared" si="8"/>
        <v>6220644834.8000002</v>
      </c>
      <c r="I12" s="602">
        <f t="shared" si="8"/>
        <v>5043684834.8000002</v>
      </c>
      <c r="J12" s="602">
        <f t="shared" si="8"/>
        <v>4288209984.8000002</v>
      </c>
      <c r="K12" s="602">
        <f t="shared" si="8"/>
        <v>4443009984.8000002</v>
      </c>
      <c r="L12" s="602">
        <f t="shared" si="8"/>
        <v>4288209984.8000002</v>
      </c>
      <c r="M12" s="602">
        <f t="shared" si="8"/>
        <v>4288209984.8000002</v>
      </c>
      <c r="N12" s="602">
        <f t="shared" si="8"/>
        <v>6055044834.8000002</v>
      </c>
      <c r="O12" s="602">
        <f t="shared" si="8"/>
        <v>4443009984.8000002</v>
      </c>
      <c r="P12" s="602">
        <f t="shared" si="8"/>
        <v>4288209984.8000002</v>
      </c>
      <c r="Q12" s="602">
        <f t="shared" si="8"/>
        <v>4288209984.8000002</v>
      </c>
      <c r="R12" s="602">
        <f t="shared" si="8"/>
        <v>4288209984.8000002</v>
      </c>
      <c r="S12" s="602">
        <f t="shared" si="8"/>
        <v>6055044834.8000002</v>
      </c>
      <c r="T12" s="602">
        <f t="shared" si="8"/>
        <v>4288209984.8000002</v>
      </c>
      <c r="U12" s="602">
        <f t="shared" si="8"/>
        <v>4288209984.8000002</v>
      </c>
      <c r="V12" s="602">
        <f t="shared" si="8"/>
        <v>4288209984.8000002</v>
      </c>
      <c r="W12" s="602">
        <f t="shared" si="8"/>
        <v>4443009984.8000002</v>
      </c>
      <c r="X12" s="602">
        <f t="shared" si="8"/>
        <v>6055044834.8000002</v>
      </c>
      <c r="Y12" s="602">
        <f>SUM(Y8:Y11)</f>
        <v>97038996078.599991</v>
      </c>
    </row>
    <row r="13" spans="1:25" ht="15">
      <c r="B13" s="261"/>
      <c r="C13" s="261"/>
      <c r="D13" s="261"/>
      <c r="E13" s="261"/>
      <c r="F13" s="262"/>
      <c r="G13" s="263"/>
      <c r="H13" s="262"/>
      <c r="I13" s="262"/>
      <c r="J13" s="262"/>
      <c r="K13" s="262"/>
    </row>
    <row r="14" spans="1:25" ht="15">
      <c r="B14" s="261"/>
      <c r="C14" s="261"/>
      <c r="D14" s="261"/>
      <c r="E14" s="261"/>
      <c r="F14" s="262"/>
      <c r="G14" s="263"/>
      <c r="H14" s="262"/>
      <c r="I14" s="262"/>
      <c r="J14" s="262"/>
      <c r="K14" s="262"/>
    </row>
    <row r="15" spans="1:25" ht="38.1" customHeight="1">
      <c r="B15" s="785" t="str">
        <f>+B8</f>
        <v xml:space="preserve">4.1. Fortalecimiento de la Agricultura Campesina, Familiar y Comunitaria (ACFC) de la cadena </v>
      </c>
      <c r="C15" s="785"/>
      <c r="D15" s="785"/>
      <c r="E15" s="785"/>
      <c r="F15" s="785"/>
      <c r="G15" s="785"/>
      <c r="H15" s="785"/>
      <c r="I15" s="785"/>
      <c r="J15" s="785"/>
      <c r="K15" s="785"/>
    </row>
    <row r="16" spans="1:25" ht="39" customHeight="1">
      <c r="B16" s="784" t="str">
        <f>+Portafolio_Programas!H53</f>
        <v xml:space="preserve">4.1.1. Realizar la socialización y difusión de la oferta institucional orientada a la ACFC vinculada a la cadena, para favorecer el acceso a bienes y servicios sectoriales y de desarrollo rural, en articulación con los lineamientos estratégicos de política pública para la ACFC (Resolución 464 de 2017 del Minagricultura y sus modificatorias). </v>
      </c>
      <c r="C16" s="784"/>
      <c r="D16" s="784"/>
      <c r="E16" s="784"/>
      <c r="F16" s="784"/>
      <c r="G16" s="784"/>
      <c r="H16" s="784"/>
      <c r="I16" s="784"/>
      <c r="J16" s="784"/>
      <c r="K16" s="784"/>
    </row>
    <row r="17" spans="2:11" ht="48" customHeight="1">
      <c r="B17" s="784" t="str">
        <f>+Portafolio_Programas!H54</f>
        <v>4.1.2. Fomentar la participación activa de los pequeños y medianos productores de cacao de ACFC, en diversos esquemas de comercialización, que incluyen circuitos cortos como compras públicas, ventas directas en finca, comercio electrónico, mercados campesinos, entre otros, así mismo en encadenamientos productivos, alianzas estratégicas y otros mecanismos de participación colectiva, como sellos diferenciales, en articulación con la Ley 2046 de 2020 y el Plan Nacional para la Promoción de la Comercialización de la Producción de la Economía Campesina, Familiar y Comunitaria, con el propósito de contribuir a la mejora del entorno de la comercialización rural.</v>
      </c>
      <c r="C17" s="784"/>
      <c r="D17" s="784"/>
      <c r="E17" s="784"/>
      <c r="F17" s="784"/>
      <c r="G17" s="784"/>
      <c r="H17" s="784"/>
      <c r="I17" s="784"/>
      <c r="J17" s="784"/>
      <c r="K17" s="784"/>
    </row>
    <row r="18" spans="2:11" ht="39" customHeight="1">
      <c r="B18" s="784" t="str">
        <f>+Portafolio_Programas!H55</f>
        <v xml:space="preserve">4.1.3. Realizar capacitación y acompañamiento a productores de cacao de ACFC, para el aprovechamiento de los recursos de la unidad productiva, a partir de la identificación e  incorporación de otras alternativas dentro del sistema productivo, como la diversificación productiva agropecuaria  y no agropecuaria (turismo y aprovechamiento sostenible de la biodiversidad, artesanías e innovación de productos), entre otros, promoviendo la seguridad alimentaria, el ingreso digno y mejorar su calidad de vida.  </v>
      </c>
      <c r="C18" s="784"/>
      <c r="D18" s="784"/>
      <c r="E18" s="784"/>
      <c r="F18" s="784"/>
      <c r="G18" s="784"/>
      <c r="H18" s="784"/>
      <c r="I18" s="784"/>
      <c r="J18" s="784"/>
      <c r="K18" s="784"/>
    </row>
    <row r="19" spans="2:11">
      <c r="B19" s="68"/>
      <c r="C19" s="68"/>
      <c r="D19" s="68"/>
      <c r="E19" s="68"/>
      <c r="F19" s="68"/>
      <c r="G19" s="68"/>
      <c r="H19" s="68"/>
      <c r="I19" s="68"/>
      <c r="J19" s="68"/>
      <c r="K19" s="68"/>
    </row>
    <row r="20" spans="2:11">
      <c r="B20" s="68"/>
      <c r="C20" s="68"/>
      <c r="D20" s="68"/>
      <c r="E20" s="68"/>
      <c r="F20" s="68"/>
      <c r="G20" s="68"/>
      <c r="H20" s="68"/>
      <c r="I20" s="68"/>
      <c r="J20" s="68"/>
      <c r="K20" s="68"/>
    </row>
    <row r="21" spans="2:11" ht="15">
      <c r="B21" s="264" t="s">
        <v>1386</v>
      </c>
      <c r="C21" s="68"/>
      <c r="D21" s="68"/>
      <c r="E21" s="68"/>
      <c r="F21" s="68"/>
      <c r="G21" s="68"/>
      <c r="H21" s="68"/>
      <c r="I21" s="68"/>
      <c r="J21" s="68"/>
      <c r="K21" s="68"/>
    </row>
    <row r="22" spans="2:11">
      <c r="B22" s="68"/>
      <c r="C22" s="68"/>
      <c r="D22" s="68"/>
      <c r="E22" s="68"/>
      <c r="F22" s="68"/>
      <c r="G22" s="68"/>
      <c r="H22" s="68"/>
      <c r="I22" s="68"/>
      <c r="J22" s="68"/>
      <c r="K22" s="68"/>
    </row>
    <row r="23" spans="2:11" ht="15">
      <c r="B23" s="68"/>
      <c r="C23" s="478" t="s">
        <v>1387</v>
      </c>
      <c r="D23" s="478" t="s">
        <v>1388</v>
      </c>
      <c r="E23" s="68"/>
      <c r="F23" s="68"/>
      <c r="G23" s="68"/>
      <c r="H23" s="68"/>
      <c r="I23" s="68"/>
      <c r="J23" s="68"/>
      <c r="K23" s="68"/>
    </row>
    <row r="24" spans="2:11">
      <c r="B24" s="68"/>
      <c r="C24" s="485" t="s">
        <v>1642</v>
      </c>
      <c r="D24" s="485" t="s">
        <v>1643</v>
      </c>
      <c r="E24" s="68"/>
      <c r="F24" s="68"/>
      <c r="G24" s="69"/>
      <c r="H24" s="68"/>
      <c r="I24" s="68"/>
      <c r="J24" s="68"/>
      <c r="K24" s="68"/>
    </row>
    <row r="25" spans="2:11" ht="58.5" customHeight="1">
      <c r="B25" s="316" t="s">
        <v>940</v>
      </c>
      <c r="C25" s="316" t="s">
        <v>1389</v>
      </c>
      <c r="D25" s="316" t="s">
        <v>1483</v>
      </c>
      <c r="E25" s="316" t="s">
        <v>941</v>
      </c>
      <c r="F25" s="591" t="s">
        <v>1391</v>
      </c>
      <c r="G25" s="316" t="s">
        <v>1484</v>
      </c>
      <c r="H25" s="316" t="s">
        <v>1393</v>
      </c>
      <c r="I25" s="718" t="s">
        <v>1394</v>
      </c>
      <c r="J25" s="718"/>
      <c r="K25" s="718"/>
    </row>
    <row r="26" spans="2:11" ht="15.95" customHeight="1">
      <c r="B26" s="522" t="s">
        <v>1395</v>
      </c>
      <c r="C26" s="60" t="s">
        <v>1635</v>
      </c>
      <c r="D26" s="269">
        <v>30</v>
      </c>
      <c r="E26" s="38">
        <f>+Categoria_Costos!C323</f>
        <v>300000</v>
      </c>
      <c r="F26" s="269"/>
      <c r="G26" s="613"/>
      <c r="H26" s="36">
        <f>+E26*D26</f>
        <v>9000000</v>
      </c>
      <c r="I26" s="780" t="s">
        <v>1644</v>
      </c>
      <c r="J26" s="780"/>
      <c r="K26" s="780"/>
    </row>
    <row r="27" spans="2:11" ht="15.95" customHeight="1">
      <c r="B27" s="522" t="s">
        <v>1399</v>
      </c>
      <c r="C27" s="60" t="s">
        <v>1635</v>
      </c>
      <c r="D27" s="269">
        <v>30</v>
      </c>
      <c r="E27" s="38">
        <f>+Categoria_Costos!C332</f>
        <v>900000</v>
      </c>
      <c r="F27" s="269"/>
      <c r="G27" s="613"/>
      <c r="H27" s="38">
        <f>+E27*D27</f>
        <v>27000000</v>
      </c>
      <c r="I27" s="780" t="s">
        <v>1644</v>
      </c>
      <c r="J27" s="780"/>
      <c r="K27" s="780"/>
    </row>
    <row r="28" spans="2:11" ht="15.95" customHeight="1">
      <c r="B28" s="522" t="s">
        <v>1596</v>
      </c>
      <c r="C28" s="60" t="s">
        <v>1645</v>
      </c>
      <c r="D28" s="269">
        <v>2</v>
      </c>
      <c r="E28" s="38">
        <f>+Categoria_Costos!C511</f>
        <v>40000000</v>
      </c>
      <c r="F28" s="269"/>
      <c r="G28" s="613"/>
      <c r="H28" s="36">
        <f>+E28*D28</f>
        <v>80000000</v>
      </c>
      <c r="I28" s="780" t="s">
        <v>1646</v>
      </c>
      <c r="J28" s="780"/>
      <c r="K28" s="780"/>
    </row>
    <row r="29" spans="2:11" ht="15.95" customHeight="1">
      <c r="B29" s="522" t="s">
        <v>1598</v>
      </c>
      <c r="C29" s="60" t="s">
        <v>1645</v>
      </c>
      <c r="D29" s="269">
        <v>4</v>
      </c>
      <c r="E29" s="38">
        <f>+Categoria_Costos!C512</f>
        <v>5000000</v>
      </c>
      <c r="F29" s="269"/>
      <c r="G29" s="613"/>
      <c r="H29" s="38">
        <f>+E29*D29</f>
        <v>20000000</v>
      </c>
      <c r="I29" s="780" t="s">
        <v>1646</v>
      </c>
      <c r="J29" s="780"/>
      <c r="K29" s="780"/>
    </row>
    <row r="30" spans="2:11" ht="15.95" customHeight="1">
      <c r="B30" s="522" t="s">
        <v>1647</v>
      </c>
      <c r="C30" s="60" t="s">
        <v>1645</v>
      </c>
      <c r="D30" s="269">
        <v>4</v>
      </c>
      <c r="E30" s="38">
        <f>+Categoria_Costos!C513</f>
        <v>20000000</v>
      </c>
      <c r="F30" s="269"/>
      <c r="G30" s="613"/>
      <c r="H30" s="38">
        <f t="shared" ref="H30:H33" si="9">+E30*D30</f>
        <v>80000000</v>
      </c>
      <c r="I30" s="780" t="s">
        <v>1646</v>
      </c>
      <c r="J30" s="780"/>
      <c r="K30" s="780"/>
    </row>
    <row r="31" spans="2:11" ht="15.95" customHeight="1">
      <c r="B31" s="522" t="s">
        <v>1648</v>
      </c>
      <c r="C31" s="60" t="s">
        <v>1645</v>
      </c>
      <c r="D31" s="269">
        <v>6</v>
      </c>
      <c r="E31" s="38">
        <f>+Categoria_Costos!C514</f>
        <v>5000000</v>
      </c>
      <c r="F31" s="269"/>
      <c r="G31" s="613"/>
      <c r="H31" s="38">
        <f t="shared" si="9"/>
        <v>30000000</v>
      </c>
      <c r="I31" s="780" t="s">
        <v>1646</v>
      </c>
      <c r="J31" s="780"/>
      <c r="K31" s="780"/>
    </row>
    <row r="32" spans="2:11" ht="15.95" customHeight="1">
      <c r="B32" s="522" t="s">
        <v>1599</v>
      </c>
      <c r="C32" s="60" t="s">
        <v>1624</v>
      </c>
      <c r="D32" s="269">
        <v>6</v>
      </c>
      <c r="E32" s="38">
        <f>+Categoria_Costos!C515</f>
        <v>1000000</v>
      </c>
      <c r="F32" s="269"/>
      <c r="G32" s="613"/>
      <c r="H32" s="38">
        <f t="shared" si="9"/>
        <v>6000000</v>
      </c>
      <c r="I32" s="780" t="s">
        <v>1646</v>
      </c>
      <c r="J32" s="780"/>
      <c r="K32" s="780"/>
    </row>
    <row r="33" spans="2:11" ht="15.95" customHeight="1">
      <c r="B33" s="522" t="s">
        <v>1601</v>
      </c>
      <c r="C33" s="60" t="s">
        <v>1624</v>
      </c>
      <c r="D33" s="269">
        <v>6</v>
      </c>
      <c r="E33" s="38">
        <f>+Categoria_Costos!C516</f>
        <v>600000</v>
      </c>
      <c r="F33" s="269"/>
      <c r="G33" s="613"/>
      <c r="H33" s="38">
        <f t="shared" si="9"/>
        <v>3600000</v>
      </c>
      <c r="I33" s="780" t="s">
        <v>1646</v>
      </c>
      <c r="J33" s="780"/>
      <c r="K33" s="780"/>
    </row>
    <row r="34" spans="2:11" ht="15.95" customHeight="1">
      <c r="B34" s="522" t="s">
        <v>1649</v>
      </c>
      <c r="C34" s="60" t="s">
        <v>1650</v>
      </c>
      <c r="D34" s="269">
        <v>10</v>
      </c>
      <c r="E34" s="38">
        <f>+Categoria_Costos!C519</f>
        <v>12000000</v>
      </c>
      <c r="F34" s="269"/>
      <c r="G34" s="613"/>
      <c r="H34" s="38">
        <f>+E34*D34</f>
        <v>120000000</v>
      </c>
      <c r="I34" s="780" t="s">
        <v>1651</v>
      </c>
      <c r="J34" s="780"/>
      <c r="K34" s="780"/>
    </row>
    <row r="35" spans="2:11" ht="15.95" customHeight="1">
      <c r="B35" s="522" t="s">
        <v>1652</v>
      </c>
      <c r="C35" s="60" t="s">
        <v>1456</v>
      </c>
      <c r="D35" s="269">
        <v>1</v>
      </c>
      <c r="E35" s="38">
        <f>+Categoria_Costos!C552</f>
        <v>48200000</v>
      </c>
      <c r="F35" s="269"/>
      <c r="G35" s="613"/>
      <c r="H35" s="38">
        <f>+E35*D35</f>
        <v>48200000</v>
      </c>
      <c r="I35" s="780" t="s">
        <v>1653</v>
      </c>
      <c r="J35" s="780"/>
      <c r="K35" s="780"/>
    </row>
    <row r="36" spans="2:11" ht="27" customHeight="1">
      <c r="B36" s="522" t="s">
        <v>1400</v>
      </c>
      <c r="C36" s="60" t="s">
        <v>1401</v>
      </c>
      <c r="D36" s="269">
        <f>18+18</f>
        <v>36</v>
      </c>
      <c r="E36" s="38">
        <f>+Categoria_Costos!C352</f>
        <v>3000000</v>
      </c>
      <c r="F36" s="269"/>
      <c r="G36" s="613"/>
      <c r="H36" s="38">
        <f>+E36*D36</f>
        <v>108000000</v>
      </c>
      <c r="I36" s="780" t="s">
        <v>1654</v>
      </c>
      <c r="J36" s="780"/>
      <c r="K36" s="780"/>
    </row>
    <row r="37" spans="2:11">
      <c r="B37" s="522" t="s">
        <v>1585</v>
      </c>
      <c r="C37" s="60" t="s">
        <v>1084</v>
      </c>
      <c r="D37" s="269">
        <v>18</v>
      </c>
      <c r="E37" s="38">
        <f>+Categoria_Costos!C654</f>
        <v>6600000</v>
      </c>
      <c r="F37" s="269"/>
      <c r="G37" s="613"/>
      <c r="H37" s="38">
        <f>+E37*D37</f>
        <v>118800000</v>
      </c>
      <c r="I37" s="805" t="s">
        <v>1655</v>
      </c>
      <c r="J37" s="806"/>
      <c r="K37" s="807"/>
    </row>
    <row r="38" spans="2:11" ht="15.95" customHeight="1">
      <c r="B38" s="522" t="s">
        <v>1656</v>
      </c>
      <c r="C38" s="60" t="s">
        <v>1500</v>
      </c>
      <c r="D38" s="269">
        <v>50</v>
      </c>
      <c r="E38" s="38">
        <f>+Categoria_Costos!E441</f>
        <v>750000</v>
      </c>
      <c r="F38" s="269"/>
      <c r="G38" s="613"/>
      <c r="H38" s="38">
        <f>+E38*D38</f>
        <v>37500000</v>
      </c>
      <c r="I38" s="805" t="s">
        <v>1657</v>
      </c>
      <c r="J38" s="806"/>
      <c r="K38" s="807"/>
    </row>
    <row r="39" spans="2:11" ht="15.95" customHeight="1">
      <c r="B39" s="522" t="s">
        <v>1658</v>
      </c>
      <c r="C39" s="60" t="s">
        <v>1418</v>
      </c>
      <c r="D39" s="269">
        <v>5000</v>
      </c>
      <c r="E39" s="38">
        <v>20000</v>
      </c>
      <c r="F39" s="269"/>
      <c r="G39" s="613"/>
      <c r="H39" s="38">
        <f t="shared" ref="H39:H40" si="10">+E39*D39</f>
        <v>100000000</v>
      </c>
      <c r="I39" s="805" t="s">
        <v>1657</v>
      </c>
      <c r="J39" s="806"/>
      <c r="K39" s="807"/>
    </row>
    <row r="40" spans="2:11" ht="15.95" customHeight="1">
      <c r="B40" s="522" t="s">
        <v>1659</v>
      </c>
      <c r="C40" s="60" t="s">
        <v>1418</v>
      </c>
      <c r="D40" s="269">
        <v>5000</v>
      </c>
      <c r="E40" s="38">
        <v>25000</v>
      </c>
      <c r="F40" s="269"/>
      <c r="G40" s="613"/>
      <c r="H40" s="38">
        <f t="shared" si="10"/>
        <v>125000000</v>
      </c>
      <c r="I40" s="805" t="s">
        <v>1657</v>
      </c>
      <c r="J40" s="806"/>
      <c r="K40" s="807"/>
    </row>
    <row r="41" spans="2:11" ht="15.95" customHeight="1">
      <c r="B41" s="522" t="s">
        <v>1660</v>
      </c>
      <c r="C41" s="323" t="s">
        <v>1404</v>
      </c>
      <c r="D41" s="269">
        <v>1</v>
      </c>
      <c r="E41" s="38">
        <f>+Categoria_Costos!D34</f>
        <v>5944000</v>
      </c>
      <c r="F41" s="269">
        <v>8</v>
      </c>
      <c r="G41" s="613">
        <v>1</v>
      </c>
      <c r="H41" s="38">
        <f>+F41*E41*D41</f>
        <v>47552000</v>
      </c>
      <c r="I41" s="805" t="s">
        <v>1657</v>
      </c>
      <c r="J41" s="806"/>
      <c r="K41" s="807"/>
    </row>
    <row r="42" spans="2:11" ht="15.95" customHeight="1">
      <c r="B42" s="522" t="s">
        <v>1661</v>
      </c>
      <c r="C42" s="40" t="s">
        <v>1404</v>
      </c>
      <c r="D42" s="269">
        <v>18</v>
      </c>
      <c r="E42" s="38">
        <f>+Categoria_Costos!D41</f>
        <v>3715000</v>
      </c>
      <c r="F42" s="269">
        <v>8</v>
      </c>
      <c r="G42" s="613">
        <v>1</v>
      </c>
      <c r="H42" s="38">
        <f>(E42*D42*F42)</f>
        <v>534960000</v>
      </c>
      <c r="I42" s="780" t="s">
        <v>1653</v>
      </c>
      <c r="J42" s="780"/>
      <c r="K42" s="780"/>
    </row>
    <row r="43" spans="2:11" ht="15.95" customHeight="1">
      <c r="B43" s="601" t="s">
        <v>1662</v>
      </c>
      <c r="C43" s="60" t="s">
        <v>1540</v>
      </c>
      <c r="D43" s="269">
        <v>30</v>
      </c>
      <c r="E43" s="38">
        <f>+Categoria_Costos!C190</f>
        <v>789533</v>
      </c>
      <c r="F43" s="269"/>
      <c r="G43" s="613"/>
      <c r="H43" s="38">
        <f>+D43*E43</f>
        <v>23685990</v>
      </c>
      <c r="I43" s="780" t="s">
        <v>1657</v>
      </c>
      <c r="J43" s="780"/>
      <c r="K43" s="780"/>
    </row>
    <row r="44" spans="2:11" ht="15.95" customHeight="1">
      <c r="B44" s="522" t="s">
        <v>1663</v>
      </c>
      <c r="C44" s="60" t="s">
        <v>1664</v>
      </c>
      <c r="D44" s="269">
        <v>45</v>
      </c>
      <c r="E44" s="38">
        <f>+Categoria_Costos!E133</f>
        <v>489708</v>
      </c>
      <c r="F44" s="269"/>
      <c r="G44" s="613"/>
      <c r="H44" s="38">
        <f>+E44*D44</f>
        <v>22036860</v>
      </c>
      <c r="I44" s="780" t="s">
        <v>1657</v>
      </c>
      <c r="J44" s="780"/>
      <c r="K44" s="780"/>
    </row>
    <row r="45" spans="2:11" ht="15.95" customHeight="1">
      <c r="B45" s="522" t="s">
        <v>1665</v>
      </c>
      <c r="C45" s="60" t="s">
        <v>1666</v>
      </c>
      <c r="D45" s="269">
        <v>18</v>
      </c>
      <c r="E45" s="38">
        <f>+Categoria_Costos!C256</f>
        <v>840000</v>
      </c>
      <c r="F45" s="269">
        <v>8</v>
      </c>
      <c r="G45" s="613"/>
      <c r="H45" s="38">
        <f>(E45*D45*F45)</f>
        <v>120960000</v>
      </c>
      <c r="I45" s="780" t="s">
        <v>1653</v>
      </c>
      <c r="J45" s="780"/>
      <c r="K45" s="780"/>
    </row>
    <row r="46" spans="2:11">
      <c r="B46" s="522" t="s">
        <v>1667</v>
      </c>
      <c r="C46" s="60"/>
      <c r="D46" s="269"/>
      <c r="E46" s="38"/>
      <c r="F46" s="269"/>
      <c r="G46" s="613"/>
      <c r="H46" s="337" t="s">
        <v>1459</v>
      </c>
      <c r="I46" s="804"/>
      <c r="J46" s="804"/>
      <c r="K46" s="804"/>
    </row>
    <row r="47" spans="2:11" ht="15">
      <c r="B47" s="768" t="s">
        <v>1460</v>
      </c>
      <c r="C47" s="769"/>
      <c r="D47" s="769"/>
      <c r="E47" s="769"/>
      <c r="F47" s="769"/>
      <c r="G47" s="770"/>
      <c r="H47" s="394">
        <f>SUM(H26:H46)</f>
        <v>1662294850</v>
      </c>
      <c r="I47" s="68"/>
      <c r="J47" s="68"/>
      <c r="K47" s="68"/>
    </row>
    <row r="48" spans="2:11" ht="15">
      <c r="B48" s="767" t="s">
        <v>1461</v>
      </c>
      <c r="C48" s="767"/>
      <c r="D48" s="767"/>
      <c r="E48" s="767"/>
      <c r="F48" s="767"/>
      <c r="G48" s="767"/>
      <c r="H48" s="67">
        <f>+H47/12</f>
        <v>138524570.83333334</v>
      </c>
      <c r="I48" s="392"/>
      <c r="J48" s="68"/>
      <c r="K48" s="68"/>
    </row>
    <row r="49" spans="2:11" ht="15">
      <c r="B49" s="767" t="s">
        <v>1668</v>
      </c>
      <c r="C49" s="767"/>
      <c r="D49" s="767"/>
      <c r="E49" s="767"/>
      <c r="F49" s="767"/>
      <c r="G49" s="767"/>
      <c r="H49" s="67">
        <f>+H47-(18*E36)</f>
        <v>1608294850</v>
      </c>
      <c r="I49" s="481"/>
    </row>
    <row r="50" spans="2:11" ht="15">
      <c r="B50" s="767" t="s">
        <v>1669</v>
      </c>
      <c r="C50" s="767"/>
      <c r="D50" s="767"/>
      <c r="E50" s="767"/>
      <c r="F50" s="767"/>
      <c r="G50" s="767"/>
      <c r="H50" s="67">
        <f>+(H47-H38-H39-H40-H41-H43-H44-H28-H29-H30-H31-H32-H33)-(18*E36)</f>
        <v>1032920000</v>
      </c>
      <c r="I50" s="481"/>
    </row>
    <row r="51" spans="2:11" ht="15">
      <c r="B51" s="767" t="s">
        <v>1670</v>
      </c>
      <c r="C51" s="767"/>
      <c r="D51" s="767"/>
      <c r="E51" s="767"/>
      <c r="F51" s="767"/>
      <c r="G51" s="767"/>
      <c r="H51" s="67">
        <f>+H47-H37-H38-H39-H40-H41-H43-H44</f>
        <v>1187720000</v>
      </c>
      <c r="I51" s="481"/>
    </row>
    <row r="52" spans="2:11" ht="15">
      <c r="B52" s="767" t="s">
        <v>1671</v>
      </c>
      <c r="C52" s="767"/>
      <c r="D52" s="767"/>
      <c r="E52" s="767"/>
      <c r="F52" s="767"/>
      <c r="G52" s="767"/>
      <c r="H52" s="67">
        <f>+H47-H28-H29-H30-H31-H32-H33</f>
        <v>1442694850</v>
      </c>
      <c r="I52" s="481"/>
    </row>
    <row r="53" spans="2:11">
      <c r="I53" s="486"/>
    </row>
    <row r="54" spans="2:11" ht="33.950000000000003" customHeight="1">
      <c r="B54" s="271" t="s">
        <v>1481</v>
      </c>
    </row>
    <row r="55" spans="2:11">
      <c r="B55" s="799" t="s">
        <v>1672</v>
      </c>
      <c r="C55" s="799"/>
      <c r="D55" s="799"/>
      <c r="E55" s="799"/>
      <c r="F55" s="799"/>
      <c r="G55" s="799"/>
      <c r="H55" s="799"/>
      <c r="I55" s="799"/>
      <c r="J55" s="799"/>
      <c r="K55" s="799"/>
    </row>
    <row r="56" spans="2:11">
      <c r="B56" s="799"/>
      <c r="C56" s="799"/>
      <c r="D56" s="799"/>
      <c r="E56" s="799"/>
      <c r="F56" s="799"/>
      <c r="G56" s="799"/>
      <c r="H56" s="799"/>
      <c r="I56" s="799"/>
      <c r="J56" s="799"/>
      <c r="K56" s="799"/>
    </row>
    <row r="57" spans="2:11">
      <c r="B57" s="799"/>
      <c r="C57" s="799"/>
      <c r="D57" s="799"/>
      <c r="E57" s="799"/>
      <c r="F57" s="799"/>
      <c r="G57" s="799"/>
      <c r="H57" s="799"/>
      <c r="I57" s="799"/>
      <c r="J57" s="799"/>
      <c r="K57" s="799"/>
    </row>
    <row r="58" spans="2:11">
      <c r="B58" s="799"/>
      <c r="C58" s="799"/>
      <c r="D58" s="799"/>
      <c r="E58" s="799"/>
      <c r="F58" s="799"/>
      <c r="G58" s="799"/>
      <c r="H58" s="799"/>
      <c r="I58" s="799"/>
      <c r="J58" s="799"/>
      <c r="K58" s="799"/>
    </row>
    <row r="59" spans="2:11">
      <c r="B59" s="799"/>
      <c r="C59" s="799"/>
      <c r="D59" s="799"/>
      <c r="E59" s="799"/>
      <c r="F59" s="799"/>
      <c r="G59" s="799"/>
      <c r="H59" s="799"/>
      <c r="I59" s="799"/>
      <c r="J59" s="799"/>
      <c r="K59" s="799"/>
    </row>
    <row r="60" spans="2:11">
      <c r="B60" s="799"/>
      <c r="C60" s="799"/>
      <c r="D60" s="799"/>
      <c r="E60" s="799"/>
      <c r="F60" s="799"/>
      <c r="G60" s="799"/>
      <c r="H60" s="799"/>
      <c r="I60" s="799"/>
      <c r="J60" s="799"/>
      <c r="K60" s="799"/>
    </row>
    <row r="61" spans="2:11">
      <c r="B61" s="799"/>
      <c r="C61" s="799"/>
      <c r="D61" s="799"/>
      <c r="E61" s="799"/>
      <c r="F61" s="799"/>
      <c r="G61" s="799"/>
      <c r="H61" s="799"/>
      <c r="I61" s="799"/>
      <c r="J61" s="799"/>
      <c r="K61" s="799"/>
    </row>
    <row r="62" spans="2:11">
      <c r="B62" s="799"/>
      <c r="C62" s="799"/>
      <c r="D62" s="799"/>
      <c r="E62" s="799"/>
      <c r="F62" s="799"/>
      <c r="G62" s="799"/>
      <c r="H62" s="799"/>
      <c r="I62" s="799"/>
      <c r="J62" s="799"/>
      <c r="K62" s="799"/>
    </row>
    <row r="63" spans="2:11">
      <c r="B63" s="799"/>
      <c r="C63" s="799"/>
      <c r="D63" s="799"/>
      <c r="E63" s="799"/>
      <c r="F63" s="799"/>
      <c r="G63" s="799"/>
      <c r="H63" s="799"/>
      <c r="I63" s="799"/>
      <c r="J63" s="799"/>
      <c r="K63" s="799"/>
    </row>
    <row r="64" spans="2:11">
      <c r="B64" s="799"/>
      <c r="C64" s="799"/>
      <c r="D64" s="799"/>
      <c r="E64" s="799"/>
      <c r="F64" s="799"/>
      <c r="G64" s="799"/>
      <c r="H64" s="799"/>
      <c r="I64" s="799"/>
      <c r="J64" s="799"/>
      <c r="K64" s="799"/>
    </row>
    <row r="65" spans="2:11">
      <c r="B65" s="799"/>
      <c r="C65" s="799"/>
      <c r="D65" s="799"/>
      <c r="E65" s="799"/>
      <c r="F65" s="799"/>
      <c r="G65" s="799"/>
      <c r="H65" s="799"/>
      <c r="I65" s="799"/>
      <c r="J65" s="799"/>
      <c r="K65" s="799"/>
    </row>
    <row r="66" spans="2:11">
      <c r="B66" s="799"/>
      <c r="C66" s="799"/>
      <c r="D66" s="799"/>
      <c r="E66" s="799"/>
      <c r="F66" s="799"/>
      <c r="G66" s="799"/>
      <c r="H66" s="799"/>
      <c r="I66" s="799"/>
      <c r="J66" s="799"/>
      <c r="K66" s="799"/>
    </row>
    <row r="70" spans="2:11" ht="38.1" customHeight="1">
      <c r="B70" s="785" t="str">
        <f>+B9</f>
        <v>4.2. Promoción del desarrollo e inclusión de la mujer rural y joven rural, en la cadena</v>
      </c>
      <c r="C70" s="785"/>
      <c r="D70" s="785"/>
      <c r="E70" s="785"/>
      <c r="F70" s="785"/>
      <c r="G70" s="785"/>
      <c r="H70" s="785"/>
      <c r="I70" s="785"/>
      <c r="J70" s="785"/>
      <c r="K70" s="785"/>
    </row>
    <row r="71" spans="2:11" ht="30" customHeight="1">
      <c r="B71" s="784" t="str">
        <f>+Portafolio_Programas!H56</f>
        <v xml:space="preserve">4.2.1. Realizar acompañamiento técnico en el proceso de registro de la mujeres rurales vinculadas a la cadena en el Sistema de Información de Mujer Rural (SIMUR) para que puedan acceder a información de programas y eventos destinados para las mujeres rurales, identificar oficinas que ofrecen servicios agropecuarios, de bienestar y justicia para la mujer, compartir experiencias con otras mujeres y asociaciones a nivel nacional e internacional, promocionar sus productos ante potenciales compradores y mantener una comunicación activa con el Ministerio de Agricultura y Desarrollo Rural. </v>
      </c>
      <c r="C71" s="784"/>
      <c r="D71" s="784"/>
      <c r="E71" s="784"/>
      <c r="F71" s="784"/>
      <c r="G71" s="784"/>
      <c r="H71" s="784"/>
      <c r="I71" s="784"/>
      <c r="J71" s="784"/>
      <c r="K71" s="784"/>
    </row>
    <row r="72" spans="2:11" ht="30" customHeight="1">
      <c r="B72" s="784" t="str">
        <f>+Portafolio_Programas!H57</f>
        <v xml:space="preserve">4.2.2. Realizar acompañamiento técnico a los jóvenes rurales en el proceso de vinculación y participación activa en la Red Nacional de Jóvenes Rurales,  para fortalecer la  toma de decisiones,  la comunicación e intercambio de conocimientos entre los emprendedores, gestores y líderes juveniles. </v>
      </c>
      <c r="C72" s="784"/>
      <c r="D72" s="784"/>
      <c r="E72" s="784"/>
      <c r="F72" s="784"/>
      <c r="G72" s="784"/>
      <c r="H72" s="784"/>
      <c r="I72" s="784"/>
      <c r="J72" s="784"/>
      <c r="K72" s="784"/>
    </row>
    <row r="73" spans="2:11" ht="30" customHeight="1">
      <c r="B73" s="784" t="str">
        <f>+Portafolio_Programas!H58</f>
        <v>4.2.3. Socializar y difundir la oferta institucional disponible para las mujeres rurales y jóvenes rurales vinculados a la cadena, promoviendo su participación en programas que facilitan el acceso a bienes y servicios productivos del sector agropecuario y de desarrollo rural, así como en programas de acceso a tierras y fortalecimiento de autonomía económica, entre otros.</v>
      </c>
      <c r="C73" s="784"/>
      <c r="D73" s="784"/>
      <c r="E73" s="784"/>
      <c r="F73" s="784"/>
      <c r="G73" s="784"/>
      <c r="H73" s="784"/>
      <c r="I73" s="784"/>
      <c r="J73" s="784"/>
      <c r="K73" s="784"/>
    </row>
    <row r="74" spans="2:11" ht="30" customHeight="1">
      <c r="B74" s="784" t="str">
        <f>+Portafolio_Programas!H59</f>
        <v xml:space="preserve">4.2.4. Diseñar estrategias e iniciativas que incentiven a los jóvenes rurales a permanecer en los territorios, incorporando proyectos productivos sostenibles, enmarcados en las actividades propias de la cadena, promoviendo el desarrollo de programas de mentoría liderados por los agricultores más experimentados, que permitan fortalecer sus competencias, crear nuevas fuentes de empleo, mejorar sus ingresos y su nivel de vida y contribuyendo con la integración generacional en la cadena. </v>
      </c>
      <c r="C74" s="784"/>
      <c r="D74" s="784"/>
      <c r="E74" s="784"/>
      <c r="F74" s="784"/>
      <c r="G74" s="784"/>
      <c r="H74" s="784"/>
      <c r="I74" s="784"/>
      <c r="J74" s="784"/>
      <c r="K74" s="784"/>
    </row>
    <row r="75" spans="2:11">
      <c r="B75" s="68"/>
      <c r="C75" s="68"/>
      <c r="D75" s="68"/>
      <c r="E75" s="68"/>
      <c r="F75" s="68"/>
      <c r="G75" s="68"/>
      <c r="H75" s="68"/>
      <c r="I75" s="68"/>
      <c r="J75" s="68"/>
      <c r="K75" s="68"/>
    </row>
    <row r="76" spans="2:11">
      <c r="B76" s="68"/>
      <c r="C76" s="68"/>
      <c r="D76" s="68"/>
      <c r="E76" s="68"/>
      <c r="F76" s="68"/>
      <c r="G76" s="68"/>
      <c r="H76" s="68"/>
      <c r="I76" s="68"/>
      <c r="J76" s="68"/>
      <c r="K76" s="68"/>
    </row>
    <row r="77" spans="2:11" ht="15">
      <c r="B77" s="264" t="s">
        <v>1386</v>
      </c>
      <c r="C77" s="68"/>
      <c r="D77" s="68"/>
      <c r="E77" s="68"/>
      <c r="F77" s="68"/>
      <c r="G77" s="68"/>
      <c r="H77" s="68"/>
      <c r="I77" s="68"/>
      <c r="J77" s="68"/>
      <c r="K77" s="68"/>
    </row>
    <row r="78" spans="2:11">
      <c r="B78" s="68"/>
      <c r="C78" s="68"/>
      <c r="D78" s="68"/>
      <c r="E78" s="68"/>
      <c r="F78" s="68"/>
      <c r="G78" s="68"/>
      <c r="H78" s="68"/>
      <c r="I78" s="68"/>
      <c r="J78" s="68"/>
      <c r="K78" s="68"/>
    </row>
    <row r="79" spans="2:11" ht="15">
      <c r="B79" s="68"/>
      <c r="C79" s="478" t="s">
        <v>1387</v>
      </c>
      <c r="D79" s="478" t="s">
        <v>1388</v>
      </c>
      <c r="E79" s="68"/>
      <c r="F79" s="68"/>
      <c r="G79" s="68"/>
      <c r="H79" s="68"/>
      <c r="I79" s="68"/>
      <c r="J79" s="68"/>
      <c r="K79" s="68"/>
    </row>
    <row r="80" spans="2:11">
      <c r="B80" s="68"/>
      <c r="C80" s="485" t="s">
        <v>28</v>
      </c>
      <c r="D80" s="485" t="s">
        <v>29</v>
      </c>
      <c r="E80" s="68"/>
      <c r="F80" s="68"/>
      <c r="G80" s="69"/>
      <c r="H80" s="68"/>
      <c r="I80" s="68"/>
      <c r="J80" s="68"/>
      <c r="K80" s="68"/>
    </row>
    <row r="81" spans="2:11" ht="63.75" customHeight="1">
      <c r="B81" s="316" t="s">
        <v>940</v>
      </c>
      <c r="C81" s="316" t="s">
        <v>1389</v>
      </c>
      <c r="D81" s="316" t="s">
        <v>1483</v>
      </c>
      <c r="E81" s="316" t="s">
        <v>941</v>
      </c>
      <c r="F81" s="591" t="s">
        <v>1391</v>
      </c>
      <c r="G81" s="316" t="s">
        <v>1484</v>
      </c>
      <c r="H81" s="316" t="s">
        <v>1393</v>
      </c>
      <c r="I81" s="718" t="s">
        <v>1394</v>
      </c>
      <c r="J81" s="718"/>
      <c r="K81" s="718"/>
    </row>
    <row r="82" spans="2:11">
      <c r="B82" s="146" t="s">
        <v>1395</v>
      </c>
      <c r="C82" s="265" t="s">
        <v>1635</v>
      </c>
      <c r="D82" s="266">
        <v>18</v>
      </c>
      <c r="E82" s="38">
        <f>+Categoria_Costos!C323</f>
        <v>300000</v>
      </c>
      <c r="F82" s="267"/>
      <c r="G82" s="267"/>
      <c r="H82" s="37">
        <f>+E82*D82</f>
        <v>5400000</v>
      </c>
      <c r="I82" s="780" t="s">
        <v>1673</v>
      </c>
      <c r="J82" s="780"/>
      <c r="K82" s="780"/>
    </row>
    <row r="83" spans="2:11" ht="15.95" customHeight="1">
      <c r="B83" s="522" t="s">
        <v>1399</v>
      </c>
      <c r="C83" s="60" t="s">
        <v>1635</v>
      </c>
      <c r="D83" s="269">
        <f>18+4</f>
        <v>22</v>
      </c>
      <c r="E83" s="38">
        <f>+Categoria_Costos!C332</f>
        <v>900000</v>
      </c>
      <c r="F83" s="613"/>
      <c r="G83" s="613"/>
      <c r="H83" s="38">
        <f>+E83*D83</f>
        <v>19800000</v>
      </c>
      <c r="I83" s="780" t="s">
        <v>1673</v>
      </c>
      <c r="J83" s="780"/>
      <c r="K83" s="780"/>
    </row>
    <row r="84" spans="2:11" ht="15.95" customHeight="1">
      <c r="B84" s="522" t="s">
        <v>1516</v>
      </c>
      <c r="C84" s="60" t="s">
        <v>1635</v>
      </c>
      <c r="D84" s="269">
        <f>18+10</f>
        <v>28</v>
      </c>
      <c r="E84" s="38">
        <f>+Categoria_Costos!C340</f>
        <v>60000</v>
      </c>
      <c r="F84" s="613"/>
      <c r="G84" s="613"/>
      <c r="H84" s="38">
        <f t="shared" ref="H84:H87" si="11">+E84*D84</f>
        <v>1680000</v>
      </c>
      <c r="I84" s="780" t="s">
        <v>1673</v>
      </c>
      <c r="J84" s="780"/>
      <c r="K84" s="780"/>
    </row>
    <row r="85" spans="2:11" ht="15.95" customHeight="1">
      <c r="B85" s="522" t="s">
        <v>1649</v>
      </c>
      <c r="C85" s="60" t="s">
        <v>1674</v>
      </c>
      <c r="D85" s="269">
        <v>6</v>
      </c>
      <c r="E85" s="38">
        <f>+Categoria_Costos!C519</f>
        <v>12000000</v>
      </c>
      <c r="F85" s="613"/>
      <c r="G85" s="613"/>
      <c r="H85" s="38">
        <f t="shared" si="11"/>
        <v>72000000</v>
      </c>
      <c r="I85" s="780" t="s">
        <v>1673</v>
      </c>
      <c r="J85" s="780"/>
      <c r="K85" s="780"/>
    </row>
    <row r="86" spans="2:11" ht="28.5">
      <c r="B86" s="522" t="s">
        <v>1400</v>
      </c>
      <c r="C86" s="60" t="s">
        <v>1401</v>
      </c>
      <c r="D86" s="269">
        <f>2*18</f>
        <v>36</v>
      </c>
      <c r="E86" s="38">
        <f>+Categoria_Costos!C352</f>
        <v>3000000</v>
      </c>
      <c r="F86" s="613"/>
      <c r="G86" s="613"/>
      <c r="H86" s="38">
        <f t="shared" si="11"/>
        <v>108000000</v>
      </c>
      <c r="I86" s="805" t="s">
        <v>1675</v>
      </c>
      <c r="J86" s="806"/>
      <c r="K86" s="807"/>
    </row>
    <row r="87" spans="2:11">
      <c r="B87" s="522" t="s">
        <v>1091</v>
      </c>
      <c r="C87" s="60" t="s">
        <v>1676</v>
      </c>
      <c r="D87" s="269">
        <v>6000</v>
      </c>
      <c r="E87" s="38">
        <f>+Categoria_Costos!C600</f>
        <v>12000</v>
      </c>
      <c r="F87" s="613"/>
      <c r="G87" s="613"/>
      <c r="H87" s="38">
        <f t="shared" si="11"/>
        <v>72000000</v>
      </c>
      <c r="I87" s="487" t="s">
        <v>1673</v>
      </c>
      <c r="J87" s="488"/>
      <c r="K87" s="489"/>
    </row>
    <row r="88" spans="2:11">
      <c r="B88" s="522" t="s">
        <v>1661</v>
      </c>
      <c r="C88" s="323" t="s">
        <v>1404</v>
      </c>
      <c r="D88" s="269">
        <v>18</v>
      </c>
      <c r="E88" s="38">
        <f>+Categoria_Costos!D41</f>
        <v>3715000</v>
      </c>
      <c r="F88" s="269">
        <v>8</v>
      </c>
      <c r="G88" s="613">
        <v>0.7</v>
      </c>
      <c r="H88" s="38">
        <f>+E88*D88*F88*G88</f>
        <v>374472000</v>
      </c>
      <c r="I88" s="805" t="s">
        <v>1675</v>
      </c>
      <c r="J88" s="806"/>
      <c r="K88" s="807"/>
    </row>
    <row r="89" spans="2:11">
      <c r="B89" s="522" t="s">
        <v>1677</v>
      </c>
      <c r="C89" s="60" t="s">
        <v>1666</v>
      </c>
      <c r="D89" s="269">
        <v>18</v>
      </c>
      <c r="E89" s="38">
        <f>+Categoria_Costos!C256</f>
        <v>840000</v>
      </c>
      <c r="F89" s="269">
        <v>8</v>
      </c>
      <c r="G89" s="613"/>
      <c r="H89" s="38">
        <f>E89*D89*F89</f>
        <v>120960000</v>
      </c>
      <c r="I89" s="805" t="s">
        <v>1675</v>
      </c>
      <c r="J89" s="806"/>
      <c r="K89" s="807"/>
    </row>
    <row r="90" spans="2:11">
      <c r="B90" s="146" t="s">
        <v>1678</v>
      </c>
      <c r="C90" s="270"/>
      <c r="D90" s="46"/>
      <c r="E90" s="38"/>
      <c r="F90" s="46"/>
      <c r="G90" s="46"/>
      <c r="H90" s="337" t="s">
        <v>1459</v>
      </c>
      <c r="I90" s="804"/>
      <c r="J90" s="804"/>
      <c r="K90" s="804"/>
    </row>
    <row r="91" spans="2:11" ht="15">
      <c r="B91" s="768" t="s">
        <v>1460</v>
      </c>
      <c r="C91" s="769"/>
      <c r="D91" s="769"/>
      <c r="E91" s="769"/>
      <c r="F91" s="769"/>
      <c r="G91" s="770"/>
      <c r="H91" s="394">
        <f>SUM(H82:H90)</f>
        <v>774312000</v>
      </c>
      <c r="I91" s="68"/>
      <c r="J91" s="68"/>
      <c r="K91" s="68"/>
    </row>
    <row r="92" spans="2:11" ht="15">
      <c r="B92" s="767" t="s">
        <v>1461</v>
      </c>
      <c r="C92" s="767"/>
      <c r="D92" s="767"/>
      <c r="E92" s="767"/>
      <c r="F92" s="767"/>
      <c r="G92" s="767"/>
      <c r="H92" s="67">
        <f>+H91/12</f>
        <v>64526000</v>
      </c>
      <c r="I92" s="68"/>
      <c r="J92" s="68"/>
      <c r="K92" s="68"/>
    </row>
    <row r="93" spans="2:11" ht="15">
      <c r="B93" s="767" t="s">
        <v>1679</v>
      </c>
      <c r="C93" s="767"/>
      <c r="D93" s="767"/>
      <c r="E93" s="767"/>
      <c r="F93" s="767"/>
      <c r="G93" s="767"/>
      <c r="H93" s="67">
        <f>+H91</f>
        <v>774312000</v>
      </c>
      <c r="I93" s="68"/>
      <c r="J93" s="68"/>
      <c r="K93" s="68"/>
    </row>
    <row r="94" spans="2:11" ht="15">
      <c r="B94" s="767" t="s">
        <v>1680</v>
      </c>
      <c r="C94" s="767"/>
      <c r="D94" s="767"/>
      <c r="E94" s="767"/>
      <c r="F94" s="767"/>
      <c r="G94" s="767"/>
      <c r="H94" s="67">
        <f>+H91-(10*E82)-(5*E83)-(10*E84)-(H87)</f>
        <v>694212000</v>
      </c>
      <c r="I94" s="68"/>
      <c r="J94" s="68"/>
      <c r="K94" s="68"/>
    </row>
    <row r="96" spans="2:11" ht="33.950000000000003" customHeight="1">
      <c r="B96" s="271" t="s">
        <v>1481</v>
      </c>
    </row>
    <row r="97" spans="1:11">
      <c r="B97" s="799" t="s">
        <v>1681</v>
      </c>
      <c r="C97" s="799"/>
      <c r="D97" s="799"/>
      <c r="E97" s="799"/>
      <c r="F97" s="799"/>
      <c r="G97" s="799"/>
      <c r="H97" s="799"/>
      <c r="I97" s="799"/>
      <c r="J97" s="799"/>
      <c r="K97" s="799"/>
    </row>
    <row r="98" spans="1:11">
      <c r="B98" s="799"/>
      <c r="C98" s="799"/>
      <c r="D98" s="799"/>
      <c r="E98" s="799"/>
      <c r="F98" s="799"/>
      <c r="G98" s="799"/>
      <c r="H98" s="799"/>
      <c r="I98" s="799"/>
      <c r="J98" s="799"/>
      <c r="K98" s="799"/>
    </row>
    <row r="99" spans="1:11">
      <c r="B99" s="799"/>
      <c r="C99" s="799"/>
      <c r="D99" s="799"/>
      <c r="E99" s="799"/>
      <c r="F99" s="799"/>
      <c r="G99" s="799"/>
      <c r="H99" s="799"/>
      <c r="I99" s="799"/>
      <c r="J99" s="799"/>
      <c r="K99" s="799"/>
    </row>
    <row r="100" spans="1:11">
      <c r="B100" s="799"/>
      <c r="C100" s="799"/>
      <c r="D100" s="799"/>
      <c r="E100" s="799"/>
      <c r="F100" s="799"/>
      <c r="G100" s="799"/>
      <c r="H100" s="799"/>
      <c r="I100" s="799"/>
      <c r="J100" s="799"/>
      <c r="K100" s="799"/>
    </row>
    <row r="101" spans="1:11">
      <c r="B101" s="799"/>
      <c r="C101" s="799"/>
      <c r="D101" s="799"/>
      <c r="E101" s="799"/>
      <c r="F101" s="799"/>
      <c r="G101" s="799"/>
      <c r="H101" s="799"/>
      <c r="I101" s="799"/>
      <c r="J101" s="799"/>
      <c r="K101" s="799"/>
    </row>
    <row r="105" spans="1:11" ht="38.1" customHeight="1">
      <c r="A105" s="476">
        <v>3</v>
      </c>
      <c r="B105" s="785" t="str">
        <f>+B10</f>
        <v>4.3. Promoción de la asociatividad y la integración en la cadena del cacao y su agroindustria</v>
      </c>
      <c r="C105" s="785"/>
      <c r="D105" s="785"/>
      <c r="E105" s="785"/>
      <c r="F105" s="785"/>
      <c r="G105" s="785"/>
      <c r="H105" s="785"/>
      <c r="I105" s="785"/>
      <c r="J105" s="785"/>
      <c r="K105" s="785"/>
    </row>
    <row r="106" spans="1:11" ht="30" customHeight="1">
      <c r="B106" s="784" t="str">
        <f>+Portafolio_Programas!H60</f>
        <v xml:space="preserve">4.3.1. Socializar y difundir la oferta institucional dirigida a promover la asociatividad rural productiva u otros modelos asociativos de base social en la cadena del cacao y su agroindustria, en concordancia con los lineamientos de política para la asociatividad rural (Resolución 161 de 2021 del Minagricultura), el Plan Nacional de Fomento a la Economía Solidaria y Cooperativa Rural (PLANFES) y demás instrumentos relevantes. </v>
      </c>
      <c r="C106" s="784"/>
      <c r="D106" s="784"/>
      <c r="E106" s="784"/>
      <c r="F106" s="784"/>
      <c r="G106" s="784"/>
      <c r="H106" s="784"/>
      <c r="I106" s="784"/>
      <c r="J106" s="784"/>
      <c r="K106" s="784"/>
    </row>
    <row r="107" spans="1:11" ht="30" customHeight="1">
      <c r="B107" s="784" t="str">
        <f>+Portafolio_Programas!H61</f>
        <v xml:space="preserve">4.3.2. Fomentar la participación activa de los actores de la cadena, en los diversos espacios de articulación institucional a nivel regional, liderados por las entidades competentes, a fin de promover la asociatividad rural productiva u otros modelos asociativos de base social, esquemas colectivos y colaborativos, que faciliten el acceso a recursos y servicios esenciales como financiamiento, capacitación  e  incentivos, la comercialización conjunta, la conformación de alianzas estratégicas y la optimización de recursos. </v>
      </c>
      <c r="C107" s="784"/>
      <c r="D107" s="784"/>
      <c r="E107" s="784"/>
      <c r="F107" s="784"/>
      <c r="G107" s="784"/>
      <c r="H107" s="784"/>
      <c r="I107" s="784"/>
      <c r="J107" s="784"/>
      <c r="K107" s="784"/>
    </row>
    <row r="108" spans="1:11" ht="30" customHeight="1">
      <c r="B108" s="784" t="str">
        <f>+Portafolio_Programas!H62</f>
        <v>4.3.3. Brindar acompañamiento técnico y financiero a los actores de la cadena, en el fomento, fortalecimiento y aumento de la asociatividad rural productiva u otros modelos asociativos de base social, con especial atención en enfoques diferenciados, reconociendo sus ventajas y responsabilidades, promoviendo la autogestión y la gobernanza, contribuyendo al fortalecimiento de las capacidades organizativas y la competitividad territorial, en concordancia con el diseño y mejora de los instrumentos previstos en  la actividad 9.4.8.</v>
      </c>
      <c r="C108" s="784"/>
      <c r="D108" s="784"/>
      <c r="E108" s="784"/>
      <c r="F108" s="784"/>
      <c r="G108" s="784"/>
      <c r="H108" s="784"/>
      <c r="I108" s="784"/>
      <c r="J108" s="784"/>
      <c r="K108" s="784"/>
    </row>
    <row r="109" spans="1:11" ht="30" customHeight="1">
      <c r="B109" s="784" t="str">
        <f>+Portafolio_Programas!H63</f>
        <v>4.3.4. Fortalecer las capacidades de las organizaciones de productores, transformadores y comercializadores de cacao y sus derivados, con atención en enfoques diferenciados y de género, a través de formación y /o capacitación en diversas áreas, tales como: modelos de asociatividad rural productiva, economía solidaria, sistemas de integración vertical y horizontal, fomento de cultura organizacional y empresarial sólida, desarrollo de competencias administrativas y financieras, estrategias de gestión comercial y de conformación de alianzas estratégicas, a fin de aumentar la generación de valor,  oferta permanente y de calidad del producto.</v>
      </c>
      <c r="C109" s="784"/>
      <c r="D109" s="784"/>
      <c r="E109" s="784"/>
      <c r="F109" s="784"/>
      <c r="G109" s="784"/>
      <c r="H109" s="784"/>
      <c r="I109" s="784"/>
      <c r="J109" s="784"/>
      <c r="K109" s="784"/>
    </row>
    <row r="110" spans="1:11" ht="30" customHeight="1">
      <c r="B110" s="784" t="str">
        <f>+Portafolio_Programas!H64</f>
        <v xml:space="preserve">4.3.5.  Identificar y socializar los casos de éxito de los modelos de asociatividad existentes en las diferentes regiones a lo largo de la cadena, con el fin de replicar y fomentar la asociatividad de los productores.  </v>
      </c>
      <c r="C110" s="784"/>
      <c r="D110" s="784"/>
      <c r="E110" s="784"/>
      <c r="F110" s="784"/>
      <c r="G110" s="784"/>
      <c r="H110" s="784"/>
      <c r="I110" s="784"/>
      <c r="J110" s="784"/>
      <c r="K110" s="784"/>
    </row>
    <row r="111" spans="1:11">
      <c r="B111" s="68"/>
      <c r="C111" s="68"/>
      <c r="D111" s="68"/>
      <c r="E111" s="68"/>
      <c r="F111" s="68"/>
      <c r="G111" s="68"/>
      <c r="H111" s="68"/>
      <c r="I111" s="68"/>
      <c r="J111" s="68"/>
      <c r="K111" s="68"/>
    </row>
    <row r="112" spans="1:11">
      <c r="B112" s="68"/>
      <c r="C112" s="68"/>
      <c r="D112" s="68"/>
      <c r="E112" s="68"/>
      <c r="F112" s="68"/>
      <c r="G112" s="68"/>
      <c r="H112" s="68"/>
      <c r="I112" s="68"/>
      <c r="J112" s="68"/>
      <c r="K112" s="68"/>
    </row>
    <row r="113" spans="2:11" ht="15">
      <c r="B113" s="264" t="s">
        <v>1386</v>
      </c>
      <c r="C113" s="68"/>
      <c r="D113" s="68"/>
      <c r="E113" s="68"/>
      <c r="F113" s="68"/>
      <c r="G113" s="68"/>
      <c r="H113" s="68"/>
      <c r="I113" s="68"/>
      <c r="J113" s="68"/>
      <c r="K113" s="68"/>
    </row>
    <row r="114" spans="2:11">
      <c r="B114" s="68"/>
      <c r="C114" s="68"/>
      <c r="D114" s="68"/>
      <c r="E114" s="68"/>
      <c r="F114" s="68"/>
      <c r="G114" s="68"/>
      <c r="H114" s="68"/>
      <c r="I114" s="68"/>
      <c r="J114" s="68"/>
      <c r="K114" s="68"/>
    </row>
    <row r="115" spans="2:11" ht="15">
      <c r="B115" s="68"/>
      <c r="C115" s="478" t="s">
        <v>1387</v>
      </c>
      <c r="D115" s="478" t="s">
        <v>1388</v>
      </c>
      <c r="E115" s="68"/>
      <c r="F115" s="68"/>
      <c r="G115" s="68"/>
      <c r="H115" s="68"/>
      <c r="I115" s="68"/>
      <c r="J115" s="68"/>
      <c r="K115" s="68"/>
    </row>
    <row r="116" spans="2:11">
      <c r="B116" s="68"/>
      <c r="C116" s="485" t="s">
        <v>28</v>
      </c>
      <c r="D116" s="485" t="s">
        <v>29</v>
      </c>
      <c r="E116" s="68"/>
      <c r="F116" s="68"/>
      <c r="G116" s="69"/>
      <c r="H116" s="68"/>
      <c r="I116" s="68"/>
      <c r="J116" s="68"/>
      <c r="K116" s="68"/>
    </row>
    <row r="117" spans="2:11" ht="62.25" customHeight="1">
      <c r="B117" s="316" t="s">
        <v>940</v>
      </c>
      <c r="C117" s="316" t="s">
        <v>1389</v>
      </c>
      <c r="D117" s="316" t="s">
        <v>1483</v>
      </c>
      <c r="E117" s="316" t="s">
        <v>941</v>
      </c>
      <c r="F117" s="591" t="s">
        <v>1391</v>
      </c>
      <c r="G117" s="316" t="s">
        <v>1484</v>
      </c>
      <c r="H117" s="316" t="s">
        <v>1393</v>
      </c>
      <c r="I117" s="718" t="s">
        <v>1394</v>
      </c>
      <c r="J117" s="718"/>
      <c r="K117" s="718"/>
    </row>
    <row r="118" spans="2:11">
      <c r="B118" s="522" t="s">
        <v>1395</v>
      </c>
      <c r="C118" s="268" t="s">
        <v>1635</v>
      </c>
      <c r="D118" s="269">
        <v>25</v>
      </c>
      <c r="E118" s="38">
        <f>+Categoria_Costos!C323</f>
        <v>300000</v>
      </c>
      <c r="F118" s="613"/>
      <c r="G118" s="613"/>
      <c r="H118" s="36">
        <f>+E118*D118</f>
        <v>7500000</v>
      </c>
      <c r="I118" s="780" t="s">
        <v>1682</v>
      </c>
      <c r="J118" s="780"/>
      <c r="K118" s="780"/>
    </row>
    <row r="119" spans="2:11" ht="15.95" customHeight="1">
      <c r="B119" s="522" t="s">
        <v>1399</v>
      </c>
      <c r="C119" s="268" t="s">
        <v>1635</v>
      </c>
      <c r="D119" s="269">
        <v>18</v>
      </c>
      <c r="E119" s="38">
        <f>+Categoria_Costos!C332</f>
        <v>900000</v>
      </c>
      <c r="F119" s="613"/>
      <c r="G119" s="613"/>
      <c r="H119" s="36">
        <f t="shared" ref="H119:H120" si="12">+E119*D119</f>
        <v>16200000</v>
      </c>
      <c r="I119" s="780" t="s">
        <v>1682</v>
      </c>
      <c r="J119" s="780"/>
      <c r="K119" s="780"/>
    </row>
    <row r="120" spans="2:11" ht="15.95" customHeight="1">
      <c r="B120" s="522" t="s">
        <v>1516</v>
      </c>
      <c r="C120" s="268" t="s">
        <v>1635</v>
      </c>
      <c r="D120" s="269">
        <v>18</v>
      </c>
      <c r="E120" s="38">
        <f>+Categoria_Costos!C340</f>
        <v>60000</v>
      </c>
      <c r="F120" s="613"/>
      <c r="G120" s="613"/>
      <c r="H120" s="36">
        <f t="shared" si="12"/>
        <v>1080000</v>
      </c>
      <c r="I120" s="780" t="s">
        <v>1682</v>
      </c>
      <c r="J120" s="780"/>
      <c r="K120" s="780"/>
    </row>
    <row r="121" spans="2:11" ht="15.95" customHeight="1">
      <c r="B121" s="522" t="s">
        <v>1647</v>
      </c>
      <c r="C121" s="268" t="s">
        <v>1645</v>
      </c>
      <c r="D121" s="269">
        <v>3</v>
      </c>
      <c r="E121" s="38">
        <f>+Categoria_Costos!C513</f>
        <v>20000000</v>
      </c>
      <c r="F121" s="613"/>
      <c r="G121" s="613"/>
      <c r="H121" s="36">
        <f t="shared" ref="H121:H124" si="13">+E121*D121</f>
        <v>60000000</v>
      </c>
      <c r="I121" s="780" t="s">
        <v>1682</v>
      </c>
      <c r="J121" s="780"/>
      <c r="K121" s="780"/>
    </row>
    <row r="122" spans="2:11" ht="15.95" customHeight="1">
      <c r="B122" s="522" t="s">
        <v>1648</v>
      </c>
      <c r="C122" s="268" t="s">
        <v>1645</v>
      </c>
      <c r="D122" s="269">
        <v>3</v>
      </c>
      <c r="E122" s="38">
        <f>+Categoria_Costos!C514</f>
        <v>5000000</v>
      </c>
      <c r="F122" s="613"/>
      <c r="G122" s="613"/>
      <c r="H122" s="36">
        <f t="shared" si="13"/>
        <v>15000000</v>
      </c>
      <c r="I122" s="780" t="s">
        <v>1682</v>
      </c>
      <c r="J122" s="780"/>
      <c r="K122" s="780"/>
    </row>
    <row r="123" spans="2:11" ht="15.95" customHeight="1">
      <c r="B123" s="522" t="s">
        <v>1599</v>
      </c>
      <c r="C123" s="268" t="s">
        <v>1624</v>
      </c>
      <c r="D123" s="269">
        <v>6</v>
      </c>
      <c r="E123" s="38">
        <f>+Categoria_Costos!C515</f>
        <v>1000000</v>
      </c>
      <c r="F123" s="613"/>
      <c r="G123" s="613"/>
      <c r="H123" s="36">
        <f t="shared" si="13"/>
        <v>6000000</v>
      </c>
      <c r="I123" s="780" t="s">
        <v>1682</v>
      </c>
      <c r="J123" s="780"/>
      <c r="K123" s="780"/>
    </row>
    <row r="124" spans="2:11" ht="15.95" customHeight="1">
      <c r="B124" s="522" t="s">
        <v>1601</v>
      </c>
      <c r="C124" s="268" t="s">
        <v>1624</v>
      </c>
      <c r="D124" s="269">
        <v>6</v>
      </c>
      <c r="E124" s="38">
        <f>+Categoria_Costos!C516</f>
        <v>600000</v>
      </c>
      <c r="F124" s="613"/>
      <c r="G124" s="613"/>
      <c r="H124" s="36">
        <f t="shared" si="13"/>
        <v>3600000</v>
      </c>
      <c r="I124" s="780" t="s">
        <v>1682</v>
      </c>
      <c r="J124" s="780"/>
      <c r="K124" s="780"/>
    </row>
    <row r="125" spans="2:11" ht="15.95" customHeight="1">
      <c r="B125" s="522" t="s">
        <v>1649</v>
      </c>
      <c r="C125" s="268" t="s">
        <v>1683</v>
      </c>
      <c r="D125" s="269">
        <v>6</v>
      </c>
      <c r="E125" s="38">
        <f>+Categoria_Costos!C519</f>
        <v>12000000</v>
      </c>
      <c r="F125" s="613"/>
      <c r="G125" s="613"/>
      <c r="H125" s="38">
        <f>+E125*D125</f>
        <v>72000000</v>
      </c>
      <c r="I125" s="805" t="s">
        <v>1684</v>
      </c>
      <c r="J125" s="806"/>
      <c r="K125" s="807"/>
    </row>
    <row r="126" spans="2:11">
      <c r="B126" s="522" t="s">
        <v>1091</v>
      </c>
      <c r="C126" s="268" t="s">
        <v>1676</v>
      </c>
      <c r="D126" s="269">
        <v>5000</v>
      </c>
      <c r="E126" s="38">
        <f>+Categoria_Costos!C600</f>
        <v>12000</v>
      </c>
      <c r="F126" s="613"/>
      <c r="G126" s="613"/>
      <c r="H126" s="38">
        <f t="shared" ref="H126:H131" si="14">+E126*D126</f>
        <v>60000000</v>
      </c>
      <c r="I126" s="780" t="s">
        <v>1682</v>
      </c>
      <c r="J126" s="780"/>
      <c r="K126" s="780"/>
    </row>
    <row r="127" spans="2:11" ht="30.95" customHeight="1">
      <c r="B127" s="40" t="s">
        <v>1400</v>
      </c>
      <c r="C127" s="268" t="s">
        <v>1401</v>
      </c>
      <c r="D127" s="269">
        <v>20</v>
      </c>
      <c r="E127" s="38">
        <f>+Categoria_Costos!C352</f>
        <v>3000000</v>
      </c>
      <c r="F127" s="613"/>
      <c r="G127" s="613"/>
      <c r="H127" s="38">
        <f t="shared" si="14"/>
        <v>60000000</v>
      </c>
      <c r="I127" s="780" t="s">
        <v>1682</v>
      </c>
      <c r="J127" s="780"/>
      <c r="K127" s="780"/>
    </row>
    <row r="128" spans="2:11" ht="30.95" customHeight="1">
      <c r="B128" s="522" t="s">
        <v>1685</v>
      </c>
      <c r="C128" s="268" t="s">
        <v>1686</v>
      </c>
      <c r="D128" s="269">
        <v>25</v>
      </c>
      <c r="E128" s="38">
        <f>+Categoria_Costos!H877</f>
        <v>9793609.3920000009</v>
      </c>
      <c r="F128" s="613"/>
      <c r="G128" s="613"/>
      <c r="H128" s="38">
        <f t="shared" si="14"/>
        <v>244840234.80000001</v>
      </c>
      <c r="I128" s="805" t="s">
        <v>1687</v>
      </c>
      <c r="J128" s="806"/>
      <c r="K128" s="807"/>
    </row>
    <row r="129" spans="2:11">
      <c r="B129" s="522" t="s">
        <v>1688</v>
      </c>
      <c r="C129" s="268" t="s">
        <v>1689</v>
      </c>
      <c r="D129" s="269">
        <f>2*18</f>
        <v>36</v>
      </c>
      <c r="E129" s="38">
        <f>+Categoria_Costos!E442</f>
        <v>13469124</v>
      </c>
      <c r="F129" s="613"/>
      <c r="G129" s="613"/>
      <c r="H129" s="38">
        <f t="shared" si="14"/>
        <v>484888464</v>
      </c>
      <c r="I129" s="805" t="s">
        <v>1690</v>
      </c>
      <c r="J129" s="806"/>
      <c r="K129" s="807"/>
    </row>
    <row r="130" spans="2:11">
      <c r="B130" s="522" t="s">
        <v>1691</v>
      </c>
      <c r="C130" s="268" t="s">
        <v>1084</v>
      </c>
      <c r="D130" s="269">
        <v>2700</v>
      </c>
      <c r="E130" s="38">
        <v>20000</v>
      </c>
      <c r="F130" s="613"/>
      <c r="G130" s="613"/>
      <c r="H130" s="38">
        <f t="shared" si="14"/>
        <v>54000000</v>
      </c>
      <c r="I130" s="805" t="s">
        <v>1690</v>
      </c>
      <c r="J130" s="806"/>
      <c r="K130" s="807"/>
    </row>
    <row r="131" spans="2:11">
      <c r="B131" s="522" t="s">
        <v>1692</v>
      </c>
      <c r="C131" s="268" t="s">
        <v>1084</v>
      </c>
      <c r="D131" s="269">
        <v>2700</v>
      </c>
      <c r="E131" s="38">
        <v>25000</v>
      </c>
      <c r="F131" s="613"/>
      <c r="G131" s="613"/>
      <c r="H131" s="38">
        <f t="shared" si="14"/>
        <v>67500000</v>
      </c>
      <c r="I131" s="805" t="s">
        <v>1690</v>
      </c>
      <c r="J131" s="806"/>
      <c r="K131" s="807"/>
    </row>
    <row r="132" spans="2:11">
      <c r="B132" s="522" t="s">
        <v>1517</v>
      </c>
      <c r="C132" s="268" t="s">
        <v>1404</v>
      </c>
      <c r="D132" s="269">
        <v>1</v>
      </c>
      <c r="E132" s="38">
        <f>+Categoria_Costos!D34</f>
        <v>5944000</v>
      </c>
      <c r="F132" s="269">
        <v>8</v>
      </c>
      <c r="G132" s="613">
        <v>0.5</v>
      </c>
      <c r="H132" s="38">
        <f>+D132*E132*F132*G132</f>
        <v>23776000</v>
      </c>
      <c r="I132" s="805" t="s">
        <v>1693</v>
      </c>
      <c r="J132" s="806"/>
      <c r="K132" s="807"/>
    </row>
    <row r="133" spans="2:11" ht="15.95" customHeight="1">
      <c r="B133" s="522" t="s">
        <v>1694</v>
      </c>
      <c r="C133" s="268" t="s">
        <v>1404</v>
      </c>
      <c r="D133" s="269">
        <v>18</v>
      </c>
      <c r="E133" s="38">
        <f>+Categoria_Costos!D41</f>
        <v>3715000</v>
      </c>
      <c r="F133" s="269">
        <v>8</v>
      </c>
      <c r="G133" s="613">
        <v>0.5</v>
      </c>
      <c r="H133" s="38">
        <f>+D133*E133*F133*G133</f>
        <v>267480000</v>
      </c>
      <c r="I133" s="805" t="s">
        <v>1693</v>
      </c>
      <c r="J133" s="806"/>
      <c r="K133" s="807"/>
    </row>
    <row r="134" spans="2:11" ht="15.95" customHeight="1">
      <c r="B134" s="601" t="s">
        <v>1662</v>
      </c>
      <c r="C134" s="268" t="s">
        <v>1695</v>
      </c>
      <c r="D134" s="269">
        <v>15</v>
      </c>
      <c r="E134" s="38">
        <f>+Categoria_Costos!C190</f>
        <v>789533</v>
      </c>
      <c r="F134" s="613"/>
      <c r="G134" s="613"/>
      <c r="H134" s="38">
        <f t="shared" ref="H134:H135" si="15">+E134*D134</f>
        <v>11842995</v>
      </c>
      <c r="I134" s="805" t="s">
        <v>1693</v>
      </c>
      <c r="J134" s="806"/>
      <c r="K134" s="807"/>
    </row>
    <row r="135" spans="2:11" ht="15.95" customHeight="1">
      <c r="B135" s="522" t="s">
        <v>1696</v>
      </c>
      <c r="C135" s="268" t="s">
        <v>1664</v>
      </c>
      <c r="D135" s="269">
        <v>25</v>
      </c>
      <c r="E135" s="38">
        <f>+Categoria_Costos!E133</f>
        <v>489708</v>
      </c>
      <c r="F135" s="613"/>
      <c r="G135" s="613"/>
      <c r="H135" s="38">
        <f t="shared" si="15"/>
        <v>12242700</v>
      </c>
      <c r="I135" s="805" t="s">
        <v>1693</v>
      </c>
      <c r="J135" s="806"/>
      <c r="K135" s="807"/>
    </row>
    <row r="136" spans="2:11">
      <c r="B136" s="522" t="s">
        <v>1677</v>
      </c>
      <c r="C136" s="268" t="s">
        <v>1666</v>
      </c>
      <c r="D136" s="269">
        <v>18</v>
      </c>
      <c r="E136" s="38">
        <f>+Categoria_Costos!C256</f>
        <v>840000</v>
      </c>
      <c r="F136" s="269">
        <v>8</v>
      </c>
      <c r="G136" s="613"/>
      <c r="H136" s="38">
        <f>+E136*D136*F136</f>
        <v>120960000</v>
      </c>
      <c r="I136" s="805" t="s">
        <v>1693</v>
      </c>
      <c r="J136" s="806"/>
      <c r="K136" s="807"/>
    </row>
    <row r="137" spans="2:11">
      <c r="B137" s="522" t="s">
        <v>1697</v>
      </c>
      <c r="C137" s="268" t="s">
        <v>1418</v>
      </c>
      <c r="D137" s="269">
        <v>1</v>
      </c>
      <c r="E137" s="38">
        <f>+Categoria_Costos!C582</f>
        <v>25000000</v>
      </c>
      <c r="F137" s="269"/>
      <c r="G137" s="613"/>
      <c r="H137" s="38">
        <f>+E137*D137</f>
        <v>25000000</v>
      </c>
      <c r="I137" s="805" t="s">
        <v>1698</v>
      </c>
      <c r="J137" s="806"/>
      <c r="K137" s="807"/>
    </row>
    <row r="138" spans="2:11">
      <c r="B138" s="40" t="s">
        <v>1699</v>
      </c>
      <c r="C138" s="270"/>
      <c r="D138" s="46"/>
      <c r="E138" s="38"/>
      <c r="F138" s="46"/>
      <c r="G138" s="46"/>
      <c r="H138" s="337" t="s">
        <v>1459</v>
      </c>
      <c r="I138" s="804"/>
      <c r="J138" s="804"/>
      <c r="K138" s="804"/>
    </row>
    <row r="139" spans="2:11" ht="15">
      <c r="B139" s="768" t="s">
        <v>1460</v>
      </c>
      <c r="C139" s="769"/>
      <c r="D139" s="769"/>
      <c r="E139" s="769"/>
      <c r="F139" s="769"/>
      <c r="G139" s="770"/>
      <c r="H139" s="394">
        <f>SUM(H118:H138)</f>
        <v>1613910393.8</v>
      </c>
      <c r="I139" s="68"/>
      <c r="J139" s="68"/>
      <c r="K139" s="68"/>
    </row>
    <row r="140" spans="2:11" ht="15">
      <c r="B140" s="767" t="s">
        <v>1461</v>
      </c>
      <c r="C140" s="767"/>
      <c r="D140" s="767"/>
      <c r="E140" s="767"/>
      <c r="F140" s="767"/>
      <c r="G140" s="767"/>
      <c r="H140" s="67">
        <f>+H139/12</f>
        <v>134492532.81666666</v>
      </c>
      <c r="I140" s="68"/>
      <c r="J140" s="68"/>
      <c r="K140" s="68"/>
    </row>
    <row r="141" spans="2:11" ht="15">
      <c r="B141" s="767" t="s">
        <v>1679</v>
      </c>
      <c r="C141" s="767"/>
      <c r="D141" s="767"/>
      <c r="E141" s="767"/>
      <c r="F141" s="767"/>
      <c r="G141" s="767"/>
      <c r="H141" s="67">
        <f>+H139</f>
        <v>1613910393.8</v>
      </c>
    </row>
    <row r="142" spans="2:11" ht="15">
      <c r="B142" s="767" t="s">
        <v>1680</v>
      </c>
      <c r="C142" s="767"/>
      <c r="D142" s="767"/>
      <c r="E142" s="767"/>
      <c r="F142" s="767"/>
      <c r="G142" s="767"/>
      <c r="H142" s="67">
        <f>+H139-H137-H121-H122</f>
        <v>1513910393.8</v>
      </c>
    </row>
    <row r="145" spans="2:11" ht="33.950000000000003" customHeight="1">
      <c r="B145" s="271" t="s">
        <v>1481</v>
      </c>
    </row>
    <row r="146" spans="2:11">
      <c r="B146" s="808" t="s">
        <v>1700</v>
      </c>
      <c r="C146" s="808"/>
      <c r="D146" s="808"/>
      <c r="E146" s="808"/>
      <c r="F146" s="808"/>
      <c r="G146" s="808"/>
      <c r="H146" s="808"/>
      <c r="I146" s="808"/>
      <c r="J146" s="808"/>
      <c r="K146" s="808"/>
    </row>
    <row r="147" spans="2:11">
      <c r="B147" s="808"/>
      <c r="C147" s="808"/>
      <c r="D147" s="808"/>
      <c r="E147" s="808"/>
      <c r="F147" s="808"/>
      <c r="G147" s="808"/>
      <c r="H147" s="808"/>
      <c r="I147" s="808"/>
      <c r="J147" s="808"/>
      <c r="K147" s="808"/>
    </row>
    <row r="148" spans="2:11">
      <c r="B148" s="808"/>
      <c r="C148" s="808"/>
      <c r="D148" s="808"/>
      <c r="E148" s="808"/>
      <c r="F148" s="808"/>
      <c r="G148" s="808"/>
      <c r="H148" s="808"/>
      <c r="I148" s="808"/>
      <c r="J148" s="808"/>
      <c r="K148" s="808"/>
    </row>
    <row r="149" spans="2:11">
      <c r="B149" s="808"/>
      <c r="C149" s="808"/>
      <c r="D149" s="808"/>
      <c r="E149" s="808"/>
      <c r="F149" s="808"/>
      <c r="G149" s="808"/>
      <c r="H149" s="808"/>
      <c r="I149" s="808"/>
      <c r="J149" s="808"/>
      <c r="K149" s="808"/>
    </row>
    <row r="150" spans="2:11">
      <c r="B150" s="808"/>
      <c r="C150" s="808"/>
      <c r="D150" s="808"/>
      <c r="E150" s="808"/>
      <c r="F150" s="808"/>
      <c r="G150" s="808"/>
      <c r="H150" s="808"/>
      <c r="I150" s="808"/>
      <c r="J150" s="808"/>
      <c r="K150" s="808"/>
    </row>
    <row r="151" spans="2:11">
      <c r="B151" s="808"/>
      <c r="C151" s="808"/>
      <c r="D151" s="808"/>
      <c r="E151" s="808"/>
      <c r="F151" s="808"/>
      <c r="G151" s="808"/>
      <c r="H151" s="808"/>
      <c r="I151" s="808"/>
      <c r="J151" s="808"/>
      <c r="K151" s="808"/>
    </row>
    <row r="152" spans="2:11">
      <c r="B152" s="808"/>
      <c r="C152" s="808"/>
      <c r="D152" s="808"/>
      <c r="E152" s="808"/>
      <c r="F152" s="808"/>
      <c r="G152" s="808"/>
      <c r="H152" s="808"/>
      <c r="I152" s="808"/>
      <c r="J152" s="808"/>
      <c r="K152" s="808"/>
    </row>
    <row r="153" spans="2:11">
      <c r="B153" s="808"/>
      <c r="C153" s="808"/>
      <c r="D153" s="808"/>
      <c r="E153" s="808"/>
      <c r="F153" s="808"/>
      <c r="G153" s="808"/>
      <c r="H153" s="808"/>
      <c r="I153" s="808"/>
      <c r="J153" s="808"/>
      <c r="K153" s="808"/>
    </row>
    <row r="154" spans="2:11">
      <c r="B154" s="808"/>
      <c r="C154" s="808"/>
      <c r="D154" s="808"/>
      <c r="E154" s="808"/>
      <c r="F154" s="808"/>
      <c r="G154" s="808"/>
      <c r="H154" s="808"/>
      <c r="I154" s="808"/>
      <c r="J154" s="808"/>
      <c r="K154" s="808"/>
    </row>
    <row r="158" spans="2:11" ht="38.1" customHeight="1">
      <c r="B158" s="785" t="str">
        <f>+B11</f>
        <v>4.4. Mejora del nivel educativo, cualificación y desarrollo de competencias de pequeños y medianos productores, jóvenes y mujeres rurales</v>
      </c>
      <c r="C158" s="785"/>
      <c r="D158" s="785"/>
      <c r="E158" s="785"/>
      <c r="F158" s="785"/>
      <c r="G158" s="785"/>
      <c r="H158" s="785"/>
      <c r="I158" s="785"/>
      <c r="J158" s="785"/>
      <c r="K158" s="785"/>
    </row>
    <row r="159" spans="2:11" ht="30" customHeight="1">
      <c r="B159" s="784" t="str">
        <f>+Portafolio_Programas!H65</f>
        <v xml:space="preserve">4.4.1. Promover convenios con las entidades competentes y establecer una red colaborativa, para fomentar el acceso a programas de educación básica primaria, secundaria y superior, con enfoque diferencial, de los pequeños y medianos productores, jóvenes y mujeres rurales de la ACFC vinculados a la cadena, en articulación con las Estrategias del Plan Especial de Educación Rural (Resolución 021598 de 2021 del Mineducación) y a través de incentivos y mecanismos de financiación. </v>
      </c>
      <c r="C159" s="784"/>
      <c r="D159" s="784"/>
      <c r="E159" s="784"/>
      <c r="F159" s="784"/>
      <c r="G159" s="784"/>
      <c r="H159" s="784"/>
      <c r="I159" s="784"/>
      <c r="J159" s="784"/>
      <c r="K159" s="784"/>
    </row>
    <row r="160" spans="2:11" ht="42" customHeight="1">
      <c r="B160" s="784" t="str">
        <f>+Portafolio_Programas!H66</f>
        <v>4.4.2. Promover y masificar con enfoque regional y diferencial, la participación de los pequeños y medianos productores, jóvenes y mujeres rurales vinculados a la cadena, en los programas alternativos de educación formal y no formal, incluidas las habilidades blandas, cursos complementarios, procesos de certificación en competencias laborales, economía solidaria, diversificación productiva agropecuaria y no agropecuaria, entre otros; impartidos por el SENA y otras instituciones, contribuyendo en la transferencia  efectiva y adopción del conocimiento la cualificación de la mano de obra, mejorar sus capacidades, identificar  y emprender actividades económicas alternativas, tendientes a mejorar sus ingresos y calidad de vida.</v>
      </c>
      <c r="C160" s="784"/>
      <c r="D160" s="784"/>
      <c r="E160" s="784"/>
      <c r="F160" s="784"/>
      <c r="G160" s="784"/>
      <c r="H160" s="784"/>
      <c r="I160" s="784"/>
      <c r="J160" s="784"/>
      <c r="K160" s="784"/>
    </row>
    <row r="161" spans="2:11" ht="30" customHeight="1">
      <c r="B161" s="784" t="str">
        <f>+Portafolio_Programas!H67</f>
        <v>4.4.3. Promover la articulación entre entidades gubernamentales a nivel local, regional y nacional, con el objetivo de fomentar y mejorar el acceso de los pequeños y medianos productores, jóvenes y mujeres rurales de la ACFC vinculados a la cadena, a equipos de cómputo y conectividad (internet y redes) con el fin de promover el uso de las TIC en zonas rurales.</v>
      </c>
      <c r="C161" s="784"/>
      <c r="D161" s="784"/>
      <c r="E161" s="784"/>
      <c r="F161" s="784"/>
      <c r="G161" s="784"/>
      <c r="H161" s="784"/>
      <c r="I161" s="784"/>
      <c r="J161" s="784"/>
      <c r="K161" s="784"/>
    </row>
    <row r="162" spans="2:11">
      <c r="B162" s="68"/>
      <c r="C162" s="68"/>
      <c r="D162" s="68"/>
      <c r="E162" s="68"/>
      <c r="F162" s="68"/>
      <c r="G162" s="68"/>
      <c r="H162" s="68"/>
      <c r="I162" s="68"/>
      <c r="J162" s="68"/>
      <c r="K162" s="68"/>
    </row>
    <row r="163" spans="2:11">
      <c r="B163" s="68"/>
      <c r="C163" s="68"/>
      <c r="D163" s="68"/>
      <c r="E163" s="68"/>
      <c r="F163" s="68"/>
      <c r="G163" s="68"/>
      <c r="H163" s="68"/>
      <c r="I163" s="68"/>
      <c r="J163" s="68"/>
      <c r="K163" s="68"/>
    </row>
    <row r="164" spans="2:11" ht="15">
      <c r="B164" s="264" t="s">
        <v>1386</v>
      </c>
      <c r="C164" s="68"/>
      <c r="D164" s="68"/>
      <c r="E164" s="68"/>
      <c r="F164" s="68"/>
      <c r="G164" s="68"/>
      <c r="H164" s="68"/>
      <c r="I164" s="68"/>
      <c r="J164" s="68"/>
      <c r="K164" s="68"/>
    </row>
    <row r="165" spans="2:11">
      <c r="B165" s="68"/>
      <c r="C165" s="68"/>
      <c r="D165" s="68"/>
      <c r="E165" s="68"/>
      <c r="F165" s="68"/>
      <c r="G165" s="68"/>
      <c r="H165" s="68"/>
      <c r="I165" s="68"/>
      <c r="J165" s="68"/>
      <c r="K165" s="68"/>
    </row>
    <row r="166" spans="2:11" ht="15">
      <c r="B166" s="68"/>
      <c r="C166" s="478" t="s">
        <v>1387</v>
      </c>
      <c r="D166" s="478" t="s">
        <v>1388</v>
      </c>
      <c r="E166" s="68"/>
      <c r="F166" s="68"/>
      <c r="G166" s="68"/>
      <c r="H166" s="68"/>
      <c r="I166" s="68"/>
      <c r="J166" s="68"/>
      <c r="K166" s="68"/>
    </row>
    <row r="167" spans="2:11">
      <c r="B167" s="68"/>
      <c r="C167" s="446"/>
      <c r="D167" s="446"/>
      <c r="E167" s="68"/>
      <c r="F167" s="68"/>
      <c r="G167" s="69"/>
      <c r="H167" s="68"/>
      <c r="I167" s="68"/>
      <c r="J167" s="68"/>
      <c r="K167" s="68"/>
    </row>
    <row r="168" spans="2:11" ht="63.75" customHeight="1">
      <c r="B168" s="316" t="s">
        <v>940</v>
      </c>
      <c r="C168" s="316" t="s">
        <v>1389</v>
      </c>
      <c r="D168" s="316" t="s">
        <v>1483</v>
      </c>
      <c r="E168" s="316" t="s">
        <v>941</v>
      </c>
      <c r="F168" s="591" t="s">
        <v>1391</v>
      </c>
      <c r="G168" s="316" t="s">
        <v>1484</v>
      </c>
      <c r="H168" s="316" t="s">
        <v>1393</v>
      </c>
      <c r="I168" s="718" t="s">
        <v>1394</v>
      </c>
      <c r="J168" s="718"/>
      <c r="K168" s="718"/>
    </row>
    <row r="169" spans="2:11">
      <c r="B169" s="522" t="s">
        <v>1395</v>
      </c>
      <c r="C169" s="268" t="s">
        <v>1635</v>
      </c>
      <c r="D169" s="269">
        <v>30</v>
      </c>
      <c r="E169" s="38">
        <f>+Categoria_Costos!C323</f>
        <v>300000</v>
      </c>
      <c r="F169" s="627"/>
      <c r="G169" s="627"/>
      <c r="H169" s="36">
        <f>+D169*E169</f>
        <v>9000000</v>
      </c>
      <c r="I169" s="780" t="s">
        <v>1701</v>
      </c>
      <c r="J169" s="780"/>
      <c r="K169" s="780"/>
    </row>
    <row r="170" spans="2:11">
      <c r="B170" s="522" t="s">
        <v>1399</v>
      </c>
      <c r="C170" s="268" t="s">
        <v>1635</v>
      </c>
      <c r="D170" s="269">
        <v>30</v>
      </c>
      <c r="E170" s="38">
        <f>+Categoria_Costos!C332</f>
        <v>900000</v>
      </c>
      <c r="F170" s="627"/>
      <c r="G170" s="627"/>
      <c r="H170" s="36">
        <f t="shared" ref="H170:H186" si="16">+D170*E170</f>
        <v>27000000</v>
      </c>
      <c r="I170" s="780" t="s">
        <v>1701</v>
      </c>
      <c r="J170" s="780"/>
      <c r="K170" s="780"/>
    </row>
    <row r="171" spans="2:11">
      <c r="B171" s="522" t="s">
        <v>1516</v>
      </c>
      <c r="C171" s="268" t="s">
        <v>1635</v>
      </c>
      <c r="D171" s="269">
        <v>18</v>
      </c>
      <c r="E171" s="38">
        <f>+Categoria_Costos!C340</f>
        <v>60000</v>
      </c>
      <c r="F171" s="627"/>
      <c r="G171" s="627"/>
      <c r="H171" s="36">
        <f t="shared" si="16"/>
        <v>1080000</v>
      </c>
      <c r="I171" s="780" t="s">
        <v>1701</v>
      </c>
      <c r="J171" s="780"/>
      <c r="K171" s="780"/>
    </row>
    <row r="172" spans="2:11">
      <c r="B172" s="522" t="s">
        <v>1702</v>
      </c>
      <c r="C172" s="268" t="s">
        <v>1454</v>
      </c>
      <c r="D172" s="269">
        <v>1</v>
      </c>
      <c r="E172" s="629">
        <f>+Categoria_Costos!C519</f>
        <v>12000000</v>
      </c>
      <c r="F172" s="627"/>
      <c r="G172" s="627"/>
      <c r="H172" s="36">
        <f t="shared" si="16"/>
        <v>12000000</v>
      </c>
      <c r="I172" s="780" t="s">
        <v>1701</v>
      </c>
      <c r="J172" s="780"/>
      <c r="K172" s="780"/>
    </row>
    <row r="173" spans="2:11">
      <c r="B173" s="522" t="s">
        <v>1091</v>
      </c>
      <c r="C173" s="268" t="s">
        <v>1676</v>
      </c>
      <c r="D173" s="269">
        <v>6000</v>
      </c>
      <c r="E173" s="38">
        <f>+Categoria_Costos!C600</f>
        <v>12000</v>
      </c>
      <c r="F173" s="627"/>
      <c r="G173" s="627"/>
      <c r="H173" s="36">
        <f t="shared" si="16"/>
        <v>72000000</v>
      </c>
      <c r="I173" s="780" t="s">
        <v>1701</v>
      </c>
      <c r="J173" s="780"/>
      <c r="K173" s="780"/>
    </row>
    <row r="174" spans="2:11">
      <c r="B174" s="522" t="s">
        <v>1652</v>
      </c>
      <c r="C174" s="268" t="s">
        <v>1456</v>
      </c>
      <c r="D174" s="269">
        <v>1</v>
      </c>
      <c r="E174" s="38">
        <f>+Categoria_Costos!C552</f>
        <v>48200000</v>
      </c>
      <c r="F174" s="627"/>
      <c r="G174" s="627"/>
      <c r="H174" s="36">
        <f t="shared" si="16"/>
        <v>48200000</v>
      </c>
      <c r="I174" s="780" t="s">
        <v>1703</v>
      </c>
      <c r="J174" s="780"/>
      <c r="K174" s="780"/>
    </row>
    <row r="175" spans="2:11">
      <c r="B175" s="522" t="s">
        <v>1599</v>
      </c>
      <c r="C175" s="268" t="s">
        <v>1624</v>
      </c>
      <c r="D175" s="269">
        <v>6</v>
      </c>
      <c r="E175" s="38">
        <f>+Categoria_Costos!C515</f>
        <v>1000000</v>
      </c>
      <c r="F175" s="627"/>
      <c r="G175" s="627"/>
      <c r="H175" s="36">
        <f t="shared" si="16"/>
        <v>6000000</v>
      </c>
      <c r="I175" s="780" t="s">
        <v>1701</v>
      </c>
      <c r="J175" s="780"/>
      <c r="K175" s="780"/>
    </row>
    <row r="176" spans="2:11">
      <c r="B176" s="522" t="s">
        <v>1601</v>
      </c>
      <c r="C176" s="268" t="s">
        <v>1624</v>
      </c>
      <c r="D176" s="269">
        <v>6</v>
      </c>
      <c r="E176" s="38">
        <f>+Categoria_Costos!C516</f>
        <v>600000</v>
      </c>
      <c r="F176" s="627"/>
      <c r="G176" s="627"/>
      <c r="H176" s="36">
        <f t="shared" si="16"/>
        <v>3600000</v>
      </c>
      <c r="I176" s="780" t="s">
        <v>1701</v>
      </c>
      <c r="J176" s="780"/>
      <c r="K176" s="780"/>
    </row>
    <row r="177" spans="2:11" ht="28.5">
      <c r="B177" s="522" t="s">
        <v>1400</v>
      </c>
      <c r="C177" s="268" t="s">
        <v>1401</v>
      </c>
      <c r="D177" s="269">
        <v>18</v>
      </c>
      <c r="E177" s="38">
        <f>+Categoria_Costos!C352</f>
        <v>3000000</v>
      </c>
      <c r="F177" s="627"/>
      <c r="G177" s="627"/>
      <c r="H177" s="36">
        <f t="shared" si="16"/>
        <v>54000000</v>
      </c>
      <c r="I177" s="780" t="s">
        <v>1703</v>
      </c>
      <c r="J177" s="780"/>
      <c r="K177" s="780"/>
    </row>
    <row r="178" spans="2:11">
      <c r="B178" s="522" t="s">
        <v>1704</v>
      </c>
      <c r="C178" s="268" t="s">
        <v>1500</v>
      </c>
      <c r="D178" s="269">
        <v>18</v>
      </c>
      <c r="E178" s="38">
        <f>+Categoria_Costos!F431</f>
        <v>10400000</v>
      </c>
      <c r="F178" s="627"/>
      <c r="G178" s="627"/>
      <c r="H178" s="36">
        <f t="shared" si="16"/>
        <v>187200000</v>
      </c>
      <c r="I178" s="780" t="s">
        <v>1703</v>
      </c>
      <c r="J178" s="780"/>
      <c r="K178" s="780"/>
    </row>
    <row r="179" spans="2:11">
      <c r="B179" s="522" t="s">
        <v>1656</v>
      </c>
      <c r="C179" s="268" t="s">
        <v>1500</v>
      </c>
      <c r="D179" s="269">
        <v>18</v>
      </c>
      <c r="E179" s="38">
        <f>+Categoria_Costos!F442</f>
        <v>17958832</v>
      </c>
      <c r="F179" s="627"/>
      <c r="G179" s="627"/>
      <c r="H179" s="36">
        <f t="shared" si="16"/>
        <v>323258976</v>
      </c>
      <c r="I179" s="780" t="s">
        <v>1703</v>
      </c>
      <c r="J179" s="780"/>
      <c r="K179" s="780"/>
    </row>
    <row r="180" spans="2:11">
      <c r="B180" s="522" t="s">
        <v>1517</v>
      </c>
      <c r="C180" s="268" t="s">
        <v>1404</v>
      </c>
      <c r="D180" s="269">
        <v>1</v>
      </c>
      <c r="E180" s="38">
        <f>+Categoria_Costos!D34</f>
        <v>5944000</v>
      </c>
      <c r="F180" s="269">
        <v>10</v>
      </c>
      <c r="G180" s="627">
        <v>0.6</v>
      </c>
      <c r="H180" s="36">
        <f>+D180*E180*F180*G180</f>
        <v>35664000</v>
      </c>
      <c r="I180" s="780" t="s">
        <v>1703</v>
      </c>
      <c r="J180" s="780"/>
      <c r="K180" s="780"/>
    </row>
    <row r="181" spans="2:11">
      <c r="B181" s="522" t="s">
        <v>1694</v>
      </c>
      <c r="C181" s="268" t="s">
        <v>1404</v>
      </c>
      <c r="D181" s="269">
        <v>18</v>
      </c>
      <c r="E181" s="38">
        <f>+Categoria_Costos!D42</f>
        <v>3715000</v>
      </c>
      <c r="F181" s="269">
        <v>8</v>
      </c>
      <c r="G181" s="627">
        <v>0.6</v>
      </c>
      <c r="H181" s="36">
        <f>+D181*E181*F181*G181</f>
        <v>320976000</v>
      </c>
      <c r="I181" s="780" t="s">
        <v>1701</v>
      </c>
      <c r="J181" s="780"/>
      <c r="K181" s="780"/>
    </row>
    <row r="182" spans="2:11">
      <c r="B182" s="601" t="s">
        <v>1705</v>
      </c>
      <c r="C182" s="268" t="s">
        <v>1695</v>
      </c>
      <c r="D182" s="269">
        <v>15</v>
      </c>
      <c r="E182" s="38">
        <f>+Categoria_Costos!C190</f>
        <v>789533</v>
      </c>
      <c r="F182" s="627"/>
      <c r="G182" s="627"/>
      <c r="H182" s="36">
        <f t="shared" si="16"/>
        <v>11842995</v>
      </c>
      <c r="I182" s="780" t="s">
        <v>1701</v>
      </c>
      <c r="J182" s="780"/>
      <c r="K182" s="780"/>
    </row>
    <row r="183" spans="2:11">
      <c r="B183" s="522" t="s">
        <v>1696</v>
      </c>
      <c r="C183" s="268" t="s">
        <v>1664</v>
      </c>
      <c r="D183" s="269">
        <v>15</v>
      </c>
      <c r="E183" s="38">
        <f>+Categoria_Costos!E133</f>
        <v>489708</v>
      </c>
      <c r="F183" s="627"/>
      <c r="G183" s="627"/>
      <c r="H183" s="36">
        <f t="shared" si="16"/>
        <v>7345620</v>
      </c>
      <c r="I183" s="780" t="s">
        <v>1701</v>
      </c>
      <c r="J183" s="780"/>
      <c r="K183" s="780"/>
    </row>
    <row r="184" spans="2:11">
      <c r="B184" s="522" t="s">
        <v>1677</v>
      </c>
      <c r="C184" s="268" t="s">
        <v>1666</v>
      </c>
      <c r="D184" s="269">
        <v>18</v>
      </c>
      <c r="E184" s="38">
        <f>+Categoria_Costos!C256</f>
        <v>840000</v>
      </c>
      <c r="F184" s="269">
        <v>8</v>
      </c>
      <c r="G184" s="627"/>
      <c r="H184" s="36">
        <f>+D184*E184*F184</f>
        <v>120960000</v>
      </c>
      <c r="I184" s="780" t="s">
        <v>1706</v>
      </c>
      <c r="J184" s="780"/>
      <c r="K184" s="780"/>
    </row>
    <row r="185" spans="2:11">
      <c r="B185" s="522" t="s">
        <v>1707</v>
      </c>
      <c r="C185" s="268" t="s">
        <v>1708</v>
      </c>
      <c r="D185" s="269">
        <v>400</v>
      </c>
      <c r="E185" s="38">
        <f>+Categoria_Costos!C937</f>
        <v>1500000</v>
      </c>
      <c r="F185" s="627"/>
      <c r="G185" s="627"/>
      <c r="H185" s="36">
        <f t="shared" si="16"/>
        <v>600000000</v>
      </c>
      <c r="I185" s="780" t="s">
        <v>1706</v>
      </c>
      <c r="J185" s="780"/>
      <c r="K185" s="780"/>
    </row>
    <row r="186" spans="2:11">
      <c r="B186" s="522" t="s">
        <v>1709</v>
      </c>
      <c r="C186" s="268" t="s">
        <v>1708</v>
      </c>
      <c r="D186" s="269">
        <v>400</v>
      </c>
      <c r="E186" s="38">
        <f>+Categoria_Costos!C943</f>
        <v>960000</v>
      </c>
      <c r="F186" s="627"/>
      <c r="G186" s="627"/>
      <c r="H186" s="36">
        <f t="shared" si="16"/>
        <v>384000000</v>
      </c>
      <c r="I186" s="780" t="s">
        <v>1706</v>
      </c>
      <c r="J186" s="780"/>
      <c r="K186" s="780"/>
    </row>
    <row r="187" spans="2:11">
      <c r="B187" s="522" t="s">
        <v>1710</v>
      </c>
      <c r="C187" s="60"/>
      <c r="D187" s="269"/>
      <c r="E187" s="38"/>
      <c r="F187" s="627"/>
      <c r="G187" s="627"/>
      <c r="H187" s="603" t="s">
        <v>1459</v>
      </c>
      <c r="I187" s="804"/>
      <c r="J187" s="804"/>
      <c r="K187" s="804"/>
    </row>
    <row r="188" spans="2:11" ht="15">
      <c r="B188" s="768" t="s">
        <v>1460</v>
      </c>
      <c r="C188" s="769"/>
      <c r="D188" s="769"/>
      <c r="E188" s="769"/>
      <c r="F188" s="769"/>
      <c r="G188" s="770"/>
      <c r="H188" s="394">
        <f>SUM(H169:H187)</f>
        <v>2224127591</v>
      </c>
      <c r="I188" s="68"/>
      <c r="J188" s="68"/>
      <c r="K188" s="68"/>
    </row>
    <row r="189" spans="2:11" ht="15">
      <c r="B189" s="767" t="s">
        <v>1461</v>
      </c>
      <c r="C189" s="767"/>
      <c r="D189" s="767"/>
      <c r="E189" s="767"/>
      <c r="F189" s="767"/>
      <c r="G189" s="767"/>
      <c r="H189" s="67">
        <f>+H188/12</f>
        <v>185343965.91666666</v>
      </c>
      <c r="I189" s="68"/>
      <c r="J189" s="68"/>
      <c r="K189" s="68"/>
    </row>
    <row r="190" spans="2:11" ht="15">
      <c r="B190" s="767" t="s">
        <v>1711</v>
      </c>
      <c r="C190" s="767"/>
      <c r="D190" s="767"/>
      <c r="E190" s="767"/>
      <c r="F190" s="767"/>
      <c r="G190" s="767"/>
      <c r="H190" s="67">
        <f>+H188</f>
        <v>2224127591</v>
      </c>
    </row>
    <row r="191" spans="2:11" ht="15">
      <c r="B191" s="767" t="s">
        <v>1712</v>
      </c>
      <c r="C191" s="767"/>
      <c r="D191" s="767"/>
      <c r="E191" s="767"/>
      <c r="F191" s="767"/>
      <c r="G191" s="767"/>
      <c r="H191" s="67">
        <f>+H169+H170+H171+H172+H174+H176+H175+H177+H178+H179+H180+H181+H182+H183</f>
        <v>1047167591</v>
      </c>
    </row>
    <row r="193" spans="2:11" ht="33.950000000000003" customHeight="1">
      <c r="B193" s="271" t="s">
        <v>1481</v>
      </c>
    </row>
    <row r="194" spans="2:11">
      <c r="B194" s="799" t="s">
        <v>1713</v>
      </c>
      <c r="C194" s="799"/>
      <c r="D194" s="799"/>
      <c r="E194" s="799"/>
      <c r="F194" s="799"/>
      <c r="G194" s="799"/>
      <c r="H194" s="799"/>
      <c r="I194" s="799"/>
      <c r="J194" s="799"/>
      <c r="K194" s="799"/>
    </row>
    <row r="195" spans="2:11">
      <c r="B195" s="799"/>
      <c r="C195" s="799"/>
      <c r="D195" s="799"/>
      <c r="E195" s="799"/>
      <c r="F195" s="799"/>
      <c r="G195" s="799"/>
      <c r="H195" s="799"/>
      <c r="I195" s="799"/>
      <c r="J195" s="799"/>
      <c r="K195" s="799"/>
    </row>
    <row r="196" spans="2:11">
      <c r="B196" s="799"/>
      <c r="C196" s="799"/>
      <c r="D196" s="799"/>
      <c r="E196" s="799"/>
      <c r="F196" s="799"/>
      <c r="G196" s="799"/>
      <c r="H196" s="799"/>
      <c r="I196" s="799"/>
      <c r="J196" s="799"/>
      <c r="K196" s="799"/>
    </row>
    <row r="197" spans="2:11">
      <c r="B197" s="799"/>
      <c r="C197" s="799"/>
      <c r="D197" s="799"/>
      <c r="E197" s="799"/>
      <c r="F197" s="799"/>
      <c r="G197" s="799"/>
      <c r="H197" s="799"/>
      <c r="I197" s="799"/>
      <c r="J197" s="799"/>
      <c r="K197" s="799"/>
    </row>
    <row r="198" spans="2:11">
      <c r="B198" s="799"/>
      <c r="C198" s="799"/>
      <c r="D198" s="799"/>
      <c r="E198" s="799"/>
      <c r="F198" s="799"/>
      <c r="G198" s="799"/>
      <c r="H198" s="799"/>
      <c r="I198" s="799"/>
      <c r="J198" s="799"/>
      <c r="K198" s="799"/>
    </row>
    <row r="199" spans="2:11">
      <c r="B199" s="799"/>
      <c r="C199" s="799"/>
      <c r="D199" s="799"/>
      <c r="E199" s="799"/>
      <c r="F199" s="799"/>
      <c r="G199" s="799"/>
      <c r="H199" s="799"/>
      <c r="I199" s="799"/>
      <c r="J199" s="799"/>
      <c r="K199" s="799"/>
    </row>
    <row r="200" spans="2:11">
      <c r="B200" s="799"/>
      <c r="C200" s="799"/>
      <c r="D200" s="799"/>
      <c r="E200" s="799"/>
      <c r="F200" s="799"/>
      <c r="G200" s="799"/>
      <c r="H200" s="799"/>
      <c r="I200" s="799"/>
      <c r="J200" s="799"/>
      <c r="K200" s="799"/>
    </row>
  </sheetData>
  <sheetProtection algorithmName="SHA-512" hashValue="EXv8nUhyRr4toP5aslAlijilA8wm9kFYjdOgn2lKlQNsDFbzlZ7Ns+Q+FNx1b9MB0ADpspAhBWfrw1yGrVKfBw==" saltValue="UYrRym77RnJP+7IeAmwOqg==" spinCount="100000" sheet="1" objects="1" scenarios="1"/>
  <mergeCells count="114">
    <mergeCell ref="I26:K26"/>
    <mergeCell ref="I27:K27"/>
    <mergeCell ref="I28:K28"/>
    <mergeCell ref="I29:K29"/>
    <mergeCell ref="I30:K30"/>
    <mergeCell ref="I25:K25"/>
    <mergeCell ref="B15:K15"/>
    <mergeCell ref="B16:K16"/>
    <mergeCell ref="B17:K17"/>
    <mergeCell ref="B18:K18"/>
    <mergeCell ref="B70:K70"/>
    <mergeCell ref="B71:K71"/>
    <mergeCell ref="B72:K72"/>
    <mergeCell ref="B73:K73"/>
    <mergeCell ref="B47:G47"/>
    <mergeCell ref="I81:K81"/>
    <mergeCell ref="I82:K82"/>
    <mergeCell ref="B48:G48"/>
    <mergeCell ref="B55:K66"/>
    <mergeCell ref="B52:G52"/>
    <mergeCell ref="I86:K86"/>
    <mergeCell ref="I88:K88"/>
    <mergeCell ref="I89:K89"/>
    <mergeCell ref="I90:K90"/>
    <mergeCell ref="B108:K108"/>
    <mergeCell ref="B109:K109"/>
    <mergeCell ref="I83:K83"/>
    <mergeCell ref="I85:K85"/>
    <mergeCell ref="B74:K74"/>
    <mergeCell ref="I84:K84"/>
    <mergeCell ref="B110:K110"/>
    <mergeCell ref="B91:G91"/>
    <mergeCell ref="B92:G92"/>
    <mergeCell ref="B97:K101"/>
    <mergeCell ref="B105:K105"/>
    <mergeCell ref="B106:K106"/>
    <mergeCell ref="B107:K107"/>
    <mergeCell ref="B93:G93"/>
    <mergeCell ref="B94:G94"/>
    <mergeCell ref="I121:K121"/>
    <mergeCell ref="I122:K122"/>
    <mergeCell ref="I123:K123"/>
    <mergeCell ref="I117:K117"/>
    <mergeCell ref="I118:K118"/>
    <mergeCell ref="I119:K119"/>
    <mergeCell ref="I120:K120"/>
    <mergeCell ref="I124:K124"/>
    <mergeCell ref="I125:K125"/>
    <mergeCell ref="I135:K135"/>
    <mergeCell ref="I136:K136"/>
    <mergeCell ref="I126:K126"/>
    <mergeCell ref="I129:K129"/>
    <mergeCell ref="I132:K132"/>
    <mergeCell ref="I133:K133"/>
    <mergeCell ref="I134:K134"/>
    <mergeCell ref="I127:K127"/>
    <mergeCell ref="I128:K128"/>
    <mergeCell ref="I130:K130"/>
    <mergeCell ref="I131:K131"/>
    <mergeCell ref="I168:K168"/>
    <mergeCell ref="I169:K169"/>
    <mergeCell ref="I170:K170"/>
    <mergeCell ref="I171:K171"/>
    <mergeCell ref="B160:K160"/>
    <mergeCell ref="B161:K161"/>
    <mergeCell ref="I137:K137"/>
    <mergeCell ref="I138:K138"/>
    <mergeCell ref="B139:G139"/>
    <mergeCell ref="B140:G140"/>
    <mergeCell ref="B146:K154"/>
    <mergeCell ref="B158:K158"/>
    <mergeCell ref="B159:K159"/>
    <mergeCell ref="B141:G141"/>
    <mergeCell ref="B142:G142"/>
    <mergeCell ref="I177:K177"/>
    <mergeCell ref="I178:K178"/>
    <mergeCell ref="I179:K179"/>
    <mergeCell ref="I180:K180"/>
    <mergeCell ref="I181:K181"/>
    <mergeCell ref="I182:K182"/>
    <mergeCell ref="I172:K172"/>
    <mergeCell ref="I173:K173"/>
    <mergeCell ref="I174:K174"/>
    <mergeCell ref="I175:K175"/>
    <mergeCell ref="I176:K176"/>
    <mergeCell ref="I183:K183"/>
    <mergeCell ref="I184:K184"/>
    <mergeCell ref="I185:K185"/>
    <mergeCell ref="I186:K186"/>
    <mergeCell ref="I187:K187"/>
    <mergeCell ref="B188:G188"/>
    <mergeCell ref="B189:G189"/>
    <mergeCell ref="B194:K200"/>
    <mergeCell ref="B190:G190"/>
    <mergeCell ref="B191:G191"/>
    <mergeCell ref="I44:K44"/>
    <mergeCell ref="I45:K45"/>
    <mergeCell ref="I46:K46"/>
    <mergeCell ref="I40:K40"/>
    <mergeCell ref="I41:K41"/>
    <mergeCell ref="B49:G49"/>
    <mergeCell ref="B50:G50"/>
    <mergeCell ref="B51:G51"/>
    <mergeCell ref="I31:K31"/>
    <mergeCell ref="I32:K32"/>
    <mergeCell ref="I33:K33"/>
    <mergeCell ref="I34:K34"/>
    <mergeCell ref="I35:K35"/>
    <mergeCell ref="I36:K36"/>
    <mergeCell ref="I39:K39"/>
    <mergeCell ref="I42:K42"/>
    <mergeCell ref="I43:K43"/>
    <mergeCell ref="I37:K37"/>
    <mergeCell ref="I38:K38"/>
  </mergeCells>
  <pageMargins left="0.7" right="0.7" top="0.75" bottom="0.75" header="0.3" footer="0.3"/>
  <ignoredErrors>
    <ignoredError sqref="H136 H184 S8:S11 N9:N11 K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28661-3131-1B41-A9B4-8AF6E60843BE}">
  <dimension ref="A3:Y101"/>
  <sheetViews>
    <sheetView showGridLines="0" zoomScale="70" zoomScaleNormal="70" workbookViewId="0">
      <selection activeCell="Y11" sqref="Y11"/>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+Portafolio_Programas!C68</f>
        <v>5. Mejora del entorno social y de la formalización en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+Portafolio_Programas!D68</f>
        <v>5.1. Gestión para el acceso a bienes y servicios públicos no sectoriales con incidencia en el desarrollo social y productivo de la cadena</v>
      </c>
      <c r="C8" s="259" t="str">
        <f>+Dependecia_Duración!O54</f>
        <v>Mes 7 del año 1</v>
      </c>
      <c r="D8" s="259" t="str">
        <f>+Dependecia_Duración!M69</f>
        <v>Mes 12 del año 20</v>
      </c>
      <c r="E8" s="36">
        <f>+H42*6</f>
        <v>346484205</v>
      </c>
      <c r="F8" s="36">
        <f>+$H43</f>
        <v>692968410</v>
      </c>
      <c r="G8" s="36">
        <f>+$H43</f>
        <v>692968410</v>
      </c>
      <c r="H8" s="36">
        <f>+$H43</f>
        <v>692968410</v>
      </c>
      <c r="I8" s="36">
        <f>+$H43</f>
        <v>692968410</v>
      </c>
      <c r="J8" s="36">
        <f>+$H44</f>
        <v>140360000</v>
      </c>
      <c r="K8" s="36">
        <f t="shared" ref="K8:M8" si="0">+$H44</f>
        <v>140360000</v>
      </c>
      <c r="L8" s="36">
        <f t="shared" si="0"/>
        <v>140360000</v>
      </c>
      <c r="M8" s="36">
        <f t="shared" si="0"/>
        <v>140360000</v>
      </c>
      <c r="N8" s="36">
        <f>+$H43</f>
        <v>692968410</v>
      </c>
      <c r="O8" s="36">
        <f t="shared" ref="O8:R8" si="1">+$H44</f>
        <v>140360000</v>
      </c>
      <c r="P8" s="36">
        <f t="shared" si="1"/>
        <v>140360000</v>
      </c>
      <c r="Q8" s="36">
        <f t="shared" si="1"/>
        <v>140360000</v>
      </c>
      <c r="R8" s="36">
        <f t="shared" si="1"/>
        <v>140360000</v>
      </c>
      <c r="S8" s="36">
        <f>+$H43</f>
        <v>692968410</v>
      </c>
      <c r="T8" s="36">
        <f t="shared" ref="T8:W8" si="2">+$H44</f>
        <v>140360000</v>
      </c>
      <c r="U8" s="36">
        <f t="shared" si="2"/>
        <v>140360000</v>
      </c>
      <c r="V8" s="36">
        <f t="shared" si="2"/>
        <v>140360000</v>
      </c>
      <c r="W8" s="36">
        <f t="shared" si="2"/>
        <v>140360000</v>
      </c>
      <c r="X8" s="36">
        <f>+$H43</f>
        <v>692968410</v>
      </c>
      <c r="Y8" s="36">
        <f>SUM(E8:X8)</f>
        <v>6881583075</v>
      </c>
    </row>
    <row r="9" spans="2:25" ht="30" customHeight="1">
      <c r="B9" s="258" t="str">
        <f>+Portafolio_Programas!D73</f>
        <v>5.2. Promoción y fomento de la formalización empresarial y laboral a lo largo de la cadena</v>
      </c>
      <c r="C9" s="259" t="s">
        <v>28</v>
      </c>
      <c r="D9" s="259" t="s">
        <v>29</v>
      </c>
      <c r="E9" s="36">
        <f>+H87*6</f>
        <v>409952693</v>
      </c>
      <c r="F9" s="36">
        <f>+$H89</f>
        <v>819905386</v>
      </c>
      <c r="G9" s="36">
        <f>+$H89</f>
        <v>819905386</v>
      </c>
      <c r="H9" s="36">
        <f>+$H89</f>
        <v>819905386</v>
      </c>
      <c r="I9" s="36">
        <f>+$H89</f>
        <v>819905386</v>
      </c>
      <c r="J9" s="36">
        <f>+$H88</f>
        <v>126400000</v>
      </c>
      <c r="K9" s="36">
        <f>+$H88</f>
        <v>126400000</v>
      </c>
      <c r="L9" s="36">
        <f>+$H89</f>
        <v>819905386</v>
      </c>
      <c r="M9" s="36">
        <f>+$H88</f>
        <v>126400000</v>
      </c>
      <c r="N9" s="36">
        <f>+$H88</f>
        <v>126400000</v>
      </c>
      <c r="O9" s="36">
        <f>+$H89</f>
        <v>819905386</v>
      </c>
      <c r="P9" s="36">
        <f t="shared" ref="P9:Q9" si="3">+$H88</f>
        <v>126400000</v>
      </c>
      <c r="Q9" s="36">
        <f t="shared" si="3"/>
        <v>126400000</v>
      </c>
      <c r="R9" s="36">
        <f>+$H89</f>
        <v>819905386</v>
      </c>
      <c r="S9" s="36">
        <f t="shared" ref="S9:T9" si="4">+$H88</f>
        <v>126400000</v>
      </c>
      <c r="T9" s="36">
        <f t="shared" si="4"/>
        <v>126400000</v>
      </c>
      <c r="U9" s="36">
        <f>+$H89</f>
        <v>819905386</v>
      </c>
      <c r="V9" s="36">
        <f t="shared" ref="V9:W9" si="5">+$H88</f>
        <v>126400000</v>
      </c>
      <c r="W9" s="36">
        <f t="shared" si="5"/>
        <v>126400000</v>
      </c>
      <c r="X9" s="36">
        <f>+$H89</f>
        <v>819905386</v>
      </c>
      <c r="Y9" s="36">
        <f>SUM(E9:X9)</f>
        <v>9053101167</v>
      </c>
    </row>
    <row r="10" spans="2:25" ht="30.95" customHeight="1">
      <c r="B10" s="260" t="s">
        <v>1385</v>
      </c>
      <c r="C10" s="261"/>
      <c r="D10" s="626"/>
      <c r="E10" s="602">
        <f t="shared" ref="E10:X10" si="6">SUM(E8:E9)</f>
        <v>756436898</v>
      </c>
      <c r="F10" s="602">
        <f t="shared" si="6"/>
        <v>1512873796</v>
      </c>
      <c r="G10" s="602">
        <f t="shared" si="6"/>
        <v>1512873796</v>
      </c>
      <c r="H10" s="602">
        <f t="shared" si="6"/>
        <v>1512873796</v>
      </c>
      <c r="I10" s="602">
        <f t="shared" si="6"/>
        <v>1512873796</v>
      </c>
      <c r="J10" s="602">
        <f t="shared" si="6"/>
        <v>266760000</v>
      </c>
      <c r="K10" s="602">
        <f t="shared" si="6"/>
        <v>266760000</v>
      </c>
      <c r="L10" s="602">
        <f t="shared" si="6"/>
        <v>960265386</v>
      </c>
      <c r="M10" s="602">
        <f t="shared" si="6"/>
        <v>266760000</v>
      </c>
      <c r="N10" s="602">
        <f t="shared" si="6"/>
        <v>819368410</v>
      </c>
      <c r="O10" s="602">
        <f t="shared" si="6"/>
        <v>960265386</v>
      </c>
      <c r="P10" s="602">
        <f t="shared" si="6"/>
        <v>266760000</v>
      </c>
      <c r="Q10" s="602">
        <f t="shared" si="6"/>
        <v>266760000</v>
      </c>
      <c r="R10" s="602">
        <f t="shared" si="6"/>
        <v>960265386</v>
      </c>
      <c r="S10" s="602">
        <f t="shared" si="6"/>
        <v>819368410</v>
      </c>
      <c r="T10" s="602">
        <f t="shared" si="6"/>
        <v>266760000</v>
      </c>
      <c r="U10" s="602">
        <f t="shared" si="6"/>
        <v>960265386</v>
      </c>
      <c r="V10" s="602">
        <f t="shared" si="6"/>
        <v>266760000</v>
      </c>
      <c r="W10" s="602">
        <f t="shared" si="6"/>
        <v>266760000</v>
      </c>
      <c r="X10" s="602">
        <f t="shared" si="6"/>
        <v>1512873796</v>
      </c>
      <c r="Y10" s="602">
        <f>SUM(Y8:Y9)</f>
        <v>15934684242</v>
      </c>
    </row>
    <row r="11" spans="2:25" ht="15">
      <c r="B11" s="261"/>
      <c r="C11" s="261"/>
      <c r="D11" s="261"/>
      <c r="E11" s="261"/>
      <c r="F11" s="262"/>
      <c r="G11" s="263"/>
      <c r="H11" s="262"/>
      <c r="I11" s="262"/>
      <c r="J11" s="262"/>
      <c r="K11" s="262"/>
    </row>
    <row r="12" spans="2:25" ht="15">
      <c r="B12" s="261"/>
      <c r="C12" s="261"/>
      <c r="D12" s="261"/>
      <c r="E12" s="261"/>
      <c r="F12" s="262"/>
      <c r="G12" s="263"/>
      <c r="H12" s="262"/>
      <c r="I12" s="262"/>
      <c r="J12" s="262"/>
      <c r="K12" s="262"/>
    </row>
    <row r="13" spans="2:25" ht="38.1" customHeight="1">
      <c r="B13" s="785" t="str">
        <f>+B8</f>
        <v>5.1. Gestión para el acceso a bienes y servicios públicos no sectoriales con incidencia en el desarrollo social y productivo de la cadena</v>
      </c>
      <c r="C13" s="785"/>
      <c r="D13" s="785"/>
      <c r="E13" s="785"/>
      <c r="F13" s="785"/>
      <c r="G13" s="785"/>
      <c r="H13" s="785"/>
      <c r="I13" s="785"/>
      <c r="J13" s="785"/>
      <c r="K13" s="785"/>
    </row>
    <row r="14" spans="2:25" ht="30" customHeight="1">
      <c r="B14" s="784" t="str">
        <f>+Portafolio_Programas!H68</f>
        <v>5.1.1.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productores, mujeres y jóvenes rurales vinculados a la cadena.</v>
      </c>
      <c r="C14" s="784"/>
      <c r="D14" s="784"/>
      <c r="E14" s="784"/>
      <c r="F14" s="784"/>
      <c r="G14" s="784"/>
      <c r="H14" s="784"/>
      <c r="I14" s="784"/>
      <c r="J14" s="784"/>
      <c r="K14" s="784"/>
    </row>
    <row r="15" spans="2:25" ht="30" customHeight="1">
      <c r="B15" s="784" t="str">
        <f>+Portafolio_Programas!H69</f>
        <v>5.1.2. Apoyar la divulgación y la articulación de los programas de educación alimentaria y nutricional, promoción de hábitos alimentarios saludables y de prácticas productivas agroecológicas de autoconsumo y recuperación de la memoria alimentaria y territorial, con enfoque diferencial, entre los productores de cacao y sus familias, en el marco de la implementación del Plan Nacional Rural del Sistema para la Garantía Progresiva del Derecho a la Alimentación (Resolución 00213 de 2022 de Minagricultura, Mincomercio y Minsalud), para propender por el reconocimiento del derecho a la alimentación sana, nutritiva y culturalmente apropiada.</v>
      </c>
      <c r="C15" s="784"/>
      <c r="D15" s="784"/>
      <c r="E15" s="784"/>
      <c r="F15" s="784"/>
      <c r="G15" s="784"/>
      <c r="H15" s="784"/>
      <c r="I15" s="784"/>
      <c r="J15" s="784"/>
      <c r="K15" s="784"/>
    </row>
    <row r="16" spans="2:25" ht="30" customHeight="1">
      <c r="B16" s="784" t="str">
        <f>+Portafolio_Programas!H70</f>
        <v>5.1.3. Apoyar la divulgación de la oferta institucional entre los productores de cacao, así como promover la gestión para mejorar el bienestar social en aspectos como: vivienda de Interés social rural, abastecimiento de agua potable y saneamiento básico rural, electrificación rural y conectividad (internet y redes), en el contexto de la implementación de los Planes Nacionales para la Reforma Rural Integral.</v>
      </c>
      <c r="C16" s="784"/>
      <c r="D16" s="784"/>
      <c r="E16" s="784"/>
      <c r="F16" s="784"/>
      <c r="G16" s="784"/>
      <c r="H16" s="784"/>
      <c r="I16" s="784"/>
      <c r="J16" s="784"/>
      <c r="K16" s="784"/>
    </row>
    <row r="17" spans="2:11" ht="30" customHeight="1">
      <c r="B17" s="784" t="str">
        <f>+Portafolio_Programas!H71</f>
        <v>5.1.4. Promover la gestión y articulación de las necesidades de mejora de la infraestructura vial en las regiones productoras ante las instancias competentes, así como contribuir con la divulgación de la oferta institucional para mejorar la conectividad vial, entre los actores de la cadena, favoreciendo la reducción de costos de transporte y la comercialización de los productos y facilitando el desarrollo de  actividades alternativas como el turismo y el aprovechamiento sostenible de la biodiversidad. en el marco de los Planes Nacionales para la Reforma Rural Integral.</v>
      </c>
      <c r="C17" s="784"/>
      <c r="D17" s="784"/>
      <c r="E17" s="784"/>
      <c r="F17" s="784"/>
      <c r="G17" s="784"/>
      <c r="H17" s="784"/>
      <c r="I17" s="784"/>
      <c r="J17" s="784"/>
      <c r="K17" s="784"/>
    </row>
    <row r="18" spans="2:11" ht="30" customHeight="1">
      <c r="B18" s="784" t="str">
        <f>+Portafolio_Programas!H72</f>
        <v xml:space="preserve">5.1.5. Identificar y priorizar zonas estratégicas de intervención, para el mejoramiento de la infraestructura de conectividad vial y cobertura de servicios públicos en las regiones cacaoteras, acordes con proyectos de inversión privada en la producción. </v>
      </c>
      <c r="C18" s="784"/>
      <c r="D18" s="784"/>
      <c r="E18" s="784"/>
      <c r="F18" s="784"/>
      <c r="G18" s="784"/>
      <c r="H18" s="784"/>
      <c r="I18" s="784"/>
      <c r="J18" s="784"/>
      <c r="K18" s="784"/>
    </row>
    <row r="19" spans="2:11">
      <c r="B19" s="68"/>
      <c r="C19" s="68"/>
      <c r="D19" s="68"/>
      <c r="E19" s="68"/>
      <c r="F19" s="68"/>
      <c r="G19" s="68"/>
      <c r="H19" s="68"/>
      <c r="I19" s="68"/>
      <c r="J19" s="68"/>
      <c r="K19" s="68"/>
    </row>
    <row r="20" spans="2:11">
      <c r="B20" s="68"/>
      <c r="C20" s="68"/>
      <c r="D20" s="68"/>
      <c r="E20" s="68"/>
      <c r="F20" s="68"/>
      <c r="G20" s="68"/>
      <c r="H20" s="68"/>
      <c r="I20" s="68"/>
      <c r="J20" s="68"/>
      <c r="K20" s="68"/>
    </row>
    <row r="21" spans="2:11" ht="15">
      <c r="B21" s="264" t="s">
        <v>1386</v>
      </c>
      <c r="C21" s="68"/>
      <c r="D21" s="68"/>
      <c r="E21" s="68"/>
      <c r="F21" s="68"/>
      <c r="G21" s="68"/>
      <c r="H21" s="68"/>
      <c r="I21" s="68"/>
      <c r="J21" s="68"/>
      <c r="K21" s="68"/>
    </row>
    <row r="22" spans="2:11">
      <c r="B22" s="68"/>
      <c r="C22" s="68"/>
      <c r="D22" s="68"/>
      <c r="E22" s="68"/>
      <c r="F22" s="68"/>
      <c r="G22" s="68"/>
      <c r="H22" s="68"/>
      <c r="I22" s="68"/>
      <c r="J22" s="68"/>
      <c r="K22" s="68"/>
    </row>
    <row r="23" spans="2:11" ht="15">
      <c r="B23" s="68"/>
      <c r="C23" s="478" t="s">
        <v>1387</v>
      </c>
      <c r="D23" s="478" t="s">
        <v>1388</v>
      </c>
      <c r="E23" s="68"/>
      <c r="F23" s="68"/>
      <c r="G23" s="68"/>
      <c r="H23" s="68"/>
      <c r="I23" s="68"/>
      <c r="J23" s="68"/>
      <c r="K23" s="68"/>
    </row>
    <row r="24" spans="2:11">
      <c r="B24" s="68"/>
      <c r="C24" s="259" t="str">
        <f>+Dependecia_Duración!O70</f>
        <v>Mes 7 del año 1</v>
      </c>
      <c r="D24" s="259" t="str">
        <f>+Dependecia_Duración!P70</f>
        <v>Mes 12 del año 19</v>
      </c>
      <c r="E24" s="68"/>
      <c r="F24" s="68"/>
      <c r="G24" s="69"/>
      <c r="H24" s="68"/>
      <c r="I24" s="68"/>
      <c r="J24" s="68"/>
      <c r="K24" s="68"/>
    </row>
    <row r="25" spans="2:11" ht="49.5" customHeight="1">
      <c r="B25" s="316" t="s">
        <v>940</v>
      </c>
      <c r="C25" s="316" t="s">
        <v>1389</v>
      </c>
      <c r="D25" s="316" t="s">
        <v>1483</v>
      </c>
      <c r="E25" s="316" t="s">
        <v>941</v>
      </c>
      <c r="F25" s="591" t="s">
        <v>1391</v>
      </c>
      <c r="G25" s="316" t="s">
        <v>1484</v>
      </c>
      <c r="H25" s="316" t="s">
        <v>1393</v>
      </c>
      <c r="I25" s="718" t="s">
        <v>1394</v>
      </c>
      <c r="J25" s="718"/>
      <c r="K25" s="718"/>
    </row>
    <row r="26" spans="2:11">
      <c r="B26" s="146" t="s">
        <v>1395</v>
      </c>
      <c r="C26" s="268" t="s">
        <v>1635</v>
      </c>
      <c r="D26" s="266">
        <v>36</v>
      </c>
      <c r="E26" s="38">
        <f>+Categoria_Costos!C323</f>
        <v>300000</v>
      </c>
      <c r="F26" s="333"/>
      <c r="G26" s="267"/>
      <c r="H26" s="37">
        <f>+D26*E26</f>
        <v>10800000</v>
      </c>
      <c r="I26" s="780" t="s">
        <v>1714</v>
      </c>
      <c r="J26" s="780"/>
      <c r="K26" s="780"/>
    </row>
    <row r="27" spans="2:11">
      <c r="B27" s="146" t="s">
        <v>1399</v>
      </c>
      <c r="C27" s="268" t="s">
        <v>1635</v>
      </c>
      <c r="D27" s="266">
        <v>8</v>
      </c>
      <c r="E27" s="38">
        <f>+Categoria_Costos!C332</f>
        <v>900000</v>
      </c>
      <c r="F27" s="333"/>
      <c r="G27" s="267"/>
      <c r="H27" s="38">
        <f>+E27*D27</f>
        <v>7200000</v>
      </c>
      <c r="I27" s="780" t="s">
        <v>1714</v>
      </c>
      <c r="J27" s="780"/>
      <c r="K27" s="780"/>
    </row>
    <row r="28" spans="2:11">
      <c r="B28" s="146" t="s">
        <v>1516</v>
      </c>
      <c r="C28" s="268" t="s">
        <v>1635</v>
      </c>
      <c r="D28" s="266">
        <v>36</v>
      </c>
      <c r="E28" s="38">
        <f>+Categoria_Costos!C340</f>
        <v>60000</v>
      </c>
      <c r="F28" s="333"/>
      <c r="G28" s="267"/>
      <c r="H28" s="37">
        <f t="shared" ref="H28" si="7">+D28*E28</f>
        <v>2160000</v>
      </c>
      <c r="I28" s="780" t="s">
        <v>1714</v>
      </c>
      <c r="J28" s="780"/>
      <c r="K28" s="780"/>
    </row>
    <row r="29" spans="2:11">
      <c r="B29" s="146" t="s">
        <v>1715</v>
      </c>
      <c r="C29" s="268" t="s">
        <v>1716</v>
      </c>
      <c r="D29" s="266">
        <v>6</v>
      </c>
      <c r="E29" s="38">
        <f>+Categoria_Costos!C519</f>
        <v>12000000</v>
      </c>
      <c r="F29" s="333"/>
      <c r="G29" s="267"/>
      <c r="H29" s="38">
        <f t="shared" ref="H29" si="8">+E29*D29</f>
        <v>72000000</v>
      </c>
      <c r="I29" s="780" t="s">
        <v>1717</v>
      </c>
      <c r="J29" s="780"/>
      <c r="K29" s="780"/>
    </row>
    <row r="30" spans="2:11">
      <c r="B30" s="146" t="s">
        <v>1599</v>
      </c>
      <c r="C30" s="268" t="s">
        <v>1624</v>
      </c>
      <c r="D30" s="266">
        <v>4</v>
      </c>
      <c r="E30" s="38">
        <f>+Categoria_Costos!C515</f>
        <v>1000000</v>
      </c>
      <c r="F30" s="333"/>
      <c r="G30" s="267"/>
      <c r="H30" s="37">
        <f t="shared" ref="H30" si="9">+D30*E30</f>
        <v>4000000</v>
      </c>
      <c r="I30" s="780" t="s">
        <v>1717</v>
      </c>
      <c r="J30" s="780"/>
      <c r="K30" s="780"/>
    </row>
    <row r="31" spans="2:11">
      <c r="B31" s="146" t="s">
        <v>1601</v>
      </c>
      <c r="C31" s="268" t="s">
        <v>1624</v>
      </c>
      <c r="D31" s="266">
        <v>6</v>
      </c>
      <c r="E31" s="38">
        <f>+Categoria_Costos!C516</f>
        <v>600000</v>
      </c>
      <c r="F31" s="333"/>
      <c r="G31" s="267"/>
      <c r="H31" s="38">
        <f t="shared" ref="H31" si="10">+E31*D31</f>
        <v>3600000</v>
      </c>
      <c r="I31" s="780" t="s">
        <v>1717</v>
      </c>
      <c r="J31" s="780"/>
      <c r="K31" s="780"/>
    </row>
    <row r="32" spans="2:11">
      <c r="B32" s="146" t="s">
        <v>1091</v>
      </c>
      <c r="C32" s="268" t="s">
        <v>1676</v>
      </c>
      <c r="D32" s="266">
        <v>5000</v>
      </c>
      <c r="E32" s="38">
        <f>+Categoria_Costos!C600</f>
        <v>12000</v>
      </c>
      <c r="F32" s="333"/>
      <c r="G32" s="267"/>
      <c r="H32" s="37">
        <f t="shared" ref="H32" si="11">+D32*E32</f>
        <v>60000000</v>
      </c>
      <c r="I32" s="780" t="s">
        <v>1717</v>
      </c>
      <c r="J32" s="780"/>
      <c r="K32" s="780"/>
    </row>
    <row r="33" spans="2:11">
      <c r="B33" s="146" t="s">
        <v>1652</v>
      </c>
      <c r="C33" s="268" t="s">
        <v>1456</v>
      </c>
      <c r="D33" s="269">
        <v>1</v>
      </c>
      <c r="E33" s="38">
        <f>+Categoria_Costos!C552</f>
        <v>48200000</v>
      </c>
      <c r="F33" s="333"/>
      <c r="G33" s="267"/>
      <c r="H33" s="38">
        <f t="shared" ref="H33" si="12">+E33*D33</f>
        <v>48200000</v>
      </c>
      <c r="I33" s="780" t="s">
        <v>1717</v>
      </c>
      <c r="J33" s="780"/>
      <c r="K33" s="780"/>
    </row>
    <row r="34" spans="2:11" ht="28.5">
      <c r="B34" s="146" t="s">
        <v>1400</v>
      </c>
      <c r="C34" s="268" t="s">
        <v>1401</v>
      </c>
      <c r="D34" s="269">
        <v>20</v>
      </c>
      <c r="E34" s="38">
        <f>+Categoria_Costos!C352</f>
        <v>3000000</v>
      </c>
      <c r="F34" s="333"/>
      <c r="G34" s="267"/>
      <c r="H34" s="38">
        <f t="shared" ref="H34" si="13">+E34*D34</f>
        <v>60000000</v>
      </c>
      <c r="I34" s="780" t="s">
        <v>1717</v>
      </c>
      <c r="J34" s="780"/>
      <c r="K34" s="780"/>
    </row>
    <row r="35" spans="2:11" ht="15.95" customHeight="1">
      <c r="B35" s="146" t="s">
        <v>1660</v>
      </c>
      <c r="C35" s="268" t="s">
        <v>1404</v>
      </c>
      <c r="D35" s="269">
        <v>1</v>
      </c>
      <c r="E35" s="38">
        <f>+Categoria_Costos!D34</f>
        <v>5944000</v>
      </c>
      <c r="F35" s="333">
        <v>8</v>
      </c>
      <c r="G35" s="267">
        <v>0.5</v>
      </c>
      <c r="H35" s="37">
        <f>+D35*E35*F35*G35</f>
        <v>23776000</v>
      </c>
      <c r="I35" s="780" t="s">
        <v>1718</v>
      </c>
      <c r="J35" s="780"/>
      <c r="K35" s="780"/>
    </row>
    <row r="36" spans="2:11" ht="15.95" customHeight="1">
      <c r="B36" s="146" t="s">
        <v>1661</v>
      </c>
      <c r="C36" s="268" t="s">
        <v>1404</v>
      </c>
      <c r="D36" s="269">
        <v>18</v>
      </c>
      <c r="E36" s="38">
        <f>+Categoria_Costos!D42</f>
        <v>3715000</v>
      </c>
      <c r="F36" s="333">
        <v>8</v>
      </c>
      <c r="G36" s="267">
        <v>0.5</v>
      </c>
      <c r="H36" s="37">
        <f>+D36*E36*F36*G36</f>
        <v>267480000</v>
      </c>
      <c r="I36" s="780" t="s">
        <v>1718</v>
      </c>
      <c r="J36" s="780"/>
      <c r="K36" s="780"/>
    </row>
    <row r="37" spans="2:11" ht="15.95" customHeight="1">
      <c r="B37" s="146" t="s">
        <v>1719</v>
      </c>
      <c r="C37" s="268" t="s">
        <v>1695</v>
      </c>
      <c r="D37" s="269">
        <v>10</v>
      </c>
      <c r="E37" s="38">
        <f>+Categoria_Costos!C190</f>
        <v>789533</v>
      </c>
      <c r="F37" s="333"/>
      <c r="G37" s="267"/>
      <c r="H37" s="37">
        <f t="shared" ref="H37" si="14">+D37*E37</f>
        <v>7895330</v>
      </c>
      <c r="I37" s="780" t="s">
        <v>1718</v>
      </c>
      <c r="J37" s="780"/>
      <c r="K37" s="780"/>
    </row>
    <row r="38" spans="2:11" ht="15.95" customHeight="1">
      <c r="B38" s="146" t="s">
        <v>1696</v>
      </c>
      <c r="C38" s="268" t="s">
        <v>1664</v>
      </c>
      <c r="D38" s="269">
        <v>10</v>
      </c>
      <c r="E38" s="38">
        <f>+Categoria_Costos!E133</f>
        <v>489708</v>
      </c>
      <c r="F38" s="333"/>
      <c r="G38" s="267"/>
      <c r="H38" s="38">
        <f>+E38*D38</f>
        <v>4897080</v>
      </c>
      <c r="I38" s="780" t="s">
        <v>1718</v>
      </c>
      <c r="J38" s="780"/>
      <c r="K38" s="780"/>
    </row>
    <row r="39" spans="2:11" ht="15.95" customHeight="1">
      <c r="B39" s="146" t="s">
        <v>1677</v>
      </c>
      <c r="C39" s="268" t="s">
        <v>1666</v>
      </c>
      <c r="D39" s="269">
        <v>18</v>
      </c>
      <c r="E39" s="585">
        <f>+Categoria_Costos!C256</f>
        <v>840000</v>
      </c>
      <c r="F39" s="333">
        <v>8</v>
      </c>
      <c r="G39" s="267"/>
      <c r="H39" s="37">
        <f>+D39*E39*F39</f>
        <v>120960000</v>
      </c>
      <c r="I39" s="780" t="s">
        <v>1718</v>
      </c>
      <c r="J39" s="780"/>
      <c r="K39" s="780"/>
    </row>
    <row r="40" spans="2:11">
      <c r="B40" s="331" t="s">
        <v>1720</v>
      </c>
      <c r="C40" s="60"/>
      <c r="D40" s="269"/>
      <c r="E40" s="38"/>
      <c r="F40" s="333"/>
      <c r="G40" s="267"/>
      <c r="H40" s="337" t="s">
        <v>1459</v>
      </c>
      <c r="I40" s="809"/>
      <c r="J40" s="810"/>
      <c r="K40" s="810"/>
    </row>
    <row r="41" spans="2:11" ht="15">
      <c r="B41" s="768" t="s">
        <v>1460</v>
      </c>
      <c r="C41" s="769"/>
      <c r="D41" s="769"/>
      <c r="E41" s="769"/>
      <c r="F41" s="769"/>
      <c r="G41" s="770"/>
      <c r="H41" s="394">
        <f>SUM(H26:H40)</f>
        <v>692968410</v>
      </c>
      <c r="I41" s="68"/>
      <c r="J41" s="68"/>
      <c r="K41" s="68"/>
    </row>
    <row r="42" spans="2:11" ht="15">
      <c r="B42" s="796" t="s">
        <v>1461</v>
      </c>
      <c r="C42" s="797"/>
      <c r="D42" s="797"/>
      <c r="E42" s="797"/>
      <c r="F42" s="797"/>
      <c r="G42" s="798"/>
      <c r="H42" s="67">
        <f>+H41/12</f>
        <v>57747367.5</v>
      </c>
      <c r="I42" s="68"/>
      <c r="J42" s="68"/>
      <c r="K42" s="68"/>
    </row>
    <row r="43" spans="2:11" ht="15">
      <c r="B43" s="767" t="s">
        <v>1679</v>
      </c>
      <c r="C43" s="767"/>
      <c r="D43" s="767"/>
      <c r="E43" s="767"/>
      <c r="F43" s="767"/>
      <c r="G43" s="767"/>
      <c r="H43" s="67">
        <f>+H41</f>
        <v>692968410</v>
      </c>
    </row>
    <row r="44" spans="2:11" ht="15">
      <c r="B44" s="767" t="s">
        <v>1721</v>
      </c>
      <c r="C44" s="767"/>
      <c r="D44" s="767"/>
      <c r="E44" s="767"/>
      <c r="F44" s="767"/>
      <c r="G44" s="767"/>
      <c r="H44" s="67">
        <f>+H26+H27+H28+H29+H33</f>
        <v>140360000</v>
      </c>
    </row>
    <row r="46" spans="2:11" ht="33.950000000000003" customHeight="1">
      <c r="B46" s="271" t="s">
        <v>1481</v>
      </c>
    </row>
    <row r="47" spans="2:11">
      <c r="B47" s="799" t="s">
        <v>1722</v>
      </c>
      <c r="C47" s="799"/>
      <c r="D47" s="799"/>
      <c r="E47" s="799"/>
      <c r="F47" s="799"/>
      <c r="G47" s="799"/>
      <c r="H47" s="799"/>
      <c r="I47" s="799"/>
      <c r="J47" s="799"/>
      <c r="K47" s="799"/>
    </row>
    <row r="48" spans="2:11">
      <c r="B48" s="799"/>
      <c r="C48" s="799"/>
      <c r="D48" s="799"/>
      <c r="E48" s="799"/>
      <c r="F48" s="799"/>
      <c r="G48" s="799"/>
      <c r="H48" s="799"/>
      <c r="I48" s="799"/>
      <c r="J48" s="799"/>
      <c r="K48" s="799"/>
    </row>
    <row r="49" spans="2:11">
      <c r="B49" s="799"/>
      <c r="C49" s="799"/>
      <c r="D49" s="799"/>
      <c r="E49" s="799"/>
      <c r="F49" s="799"/>
      <c r="G49" s="799"/>
      <c r="H49" s="799"/>
      <c r="I49" s="799"/>
      <c r="J49" s="799"/>
      <c r="K49" s="799"/>
    </row>
    <row r="50" spans="2:11">
      <c r="B50" s="799"/>
      <c r="C50" s="799"/>
      <c r="D50" s="799"/>
      <c r="E50" s="799"/>
      <c r="F50" s="799"/>
      <c r="G50" s="799"/>
      <c r="H50" s="799"/>
      <c r="I50" s="799"/>
      <c r="J50" s="799"/>
      <c r="K50" s="799"/>
    </row>
    <row r="51" spans="2:11">
      <c r="B51" s="799"/>
      <c r="C51" s="799"/>
      <c r="D51" s="799"/>
      <c r="E51" s="799"/>
      <c r="F51" s="799"/>
      <c r="G51" s="799"/>
      <c r="H51" s="799"/>
      <c r="I51" s="799"/>
      <c r="J51" s="799"/>
      <c r="K51" s="799"/>
    </row>
    <row r="52" spans="2:11">
      <c r="B52" s="799"/>
      <c r="C52" s="799"/>
      <c r="D52" s="799"/>
      <c r="E52" s="799"/>
      <c r="F52" s="799"/>
      <c r="G52" s="799"/>
      <c r="H52" s="799"/>
      <c r="I52" s="799"/>
      <c r="J52" s="799"/>
      <c r="K52" s="799"/>
    </row>
    <row r="53" spans="2:11">
      <c r="B53" s="799"/>
      <c r="C53" s="799"/>
      <c r="D53" s="799"/>
      <c r="E53" s="799"/>
      <c r="F53" s="799"/>
      <c r="G53" s="799"/>
      <c r="H53" s="799"/>
      <c r="I53" s="799"/>
      <c r="J53" s="799"/>
      <c r="K53" s="799"/>
    </row>
    <row r="54" spans="2:11">
      <c r="B54" s="799"/>
      <c r="C54" s="799"/>
      <c r="D54" s="799"/>
      <c r="E54" s="799"/>
      <c r="F54" s="799"/>
      <c r="G54" s="799"/>
      <c r="H54" s="799"/>
      <c r="I54" s="799"/>
      <c r="J54" s="799"/>
      <c r="K54" s="799"/>
    </row>
    <row r="58" spans="2:11" ht="38.1" customHeight="1">
      <c r="B58" s="785" t="str">
        <f>+B9</f>
        <v>5.2. Promoción y fomento de la formalización empresarial y laboral a lo largo de la cadena</v>
      </c>
      <c r="C58" s="785"/>
      <c r="D58" s="785"/>
      <c r="E58" s="785"/>
      <c r="F58" s="785"/>
      <c r="G58" s="785"/>
      <c r="H58" s="785"/>
      <c r="I58" s="785"/>
      <c r="J58" s="785"/>
      <c r="K58" s="785"/>
    </row>
    <row r="59" spans="2:11" ht="42" customHeight="1">
      <c r="B59" s="784" t="str">
        <f>+Portafolio_Programas!H73</f>
        <v>5.2.1. Capacitar y brindar acompañamiento técnico a los actores vinculados a la cadena, en aspectos empresariales, laborales, financieros, tributarios y cumplimiento de normatividad laboral, acorde con la Red Nacional de Formalización laboral, la oferta de programas de emprendimiento, en el marco de la Política Pública de Emprendimiento y empresarismo (CONPES 4011 de 2020), así como con el Plan Progresivo de Protección Social y de Garantía de Derechos de los trabajadores y trabajadoras rurales (Resolución 2951 de 2020 del Mintrabajo) y demás instrumentos relevantes.</v>
      </c>
      <c r="C59" s="784"/>
      <c r="D59" s="784"/>
      <c r="E59" s="784"/>
      <c r="F59" s="784"/>
      <c r="G59" s="784"/>
      <c r="H59" s="784"/>
      <c r="I59" s="784"/>
      <c r="J59" s="784"/>
      <c r="K59" s="784"/>
    </row>
    <row r="60" spans="2:11" ht="30" customHeight="1">
      <c r="B60" s="784" t="str">
        <f>+Portafolio_Programas!H74</f>
        <v xml:space="preserve">5.2.2. Promover la empleabilidad a través de los programas de la agencia de empleo público del SENA y las diferentes cajas de compensación familiar que prestan el servicio, como mecanismos para la inserción en el mercado laboral formal de la mano de obra calificada, semicualificada o no cualificada en las regiones productoras de cacao. </v>
      </c>
      <c r="C60" s="784"/>
      <c r="D60" s="784"/>
      <c r="E60" s="784"/>
      <c r="F60" s="784"/>
      <c r="G60" s="784"/>
      <c r="H60" s="784"/>
      <c r="I60" s="784"/>
      <c r="J60" s="784"/>
      <c r="K60" s="784"/>
    </row>
    <row r="61" spans="2:11" ht="56.1" customHeight="1">
      <c r="B61" s="784" t="str">
        <f>+Portafolio_Programas!H75</f>
        <v>5.2.3. Promover la participación de productores y empresas de la cadena, en actividades de sensibilización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que puedan adaptarse a las particularidades de la actividad productiva, en articulación con el Plan Progresivo de Protección Social y Derechos (Resolución 2951 de 2020 del Mintrabajo), con el propósito de fortalecer la protección social de los trabajadores y sus familias, incentivar la permanencia e inclusión de la población joven y la mujer rural en la cadena y fomentar la integración generacional.</v>
      </c>
      <c r="C61" s="784"/>
      <c r="D61" s="784"/>
      <c r="E61" s="784"/>
      <c r="F61" s="784"/>
      <c r="G61" s="784"/>
      <c r="H61" s="784"/>
      <c r="I61" s="784"/>
      <c r="J61" s="784"/>
      <c r="K61" s="784"/>
    </row>
    <row r="62" spans="2:11" ht="45" customHeight="1">
      <c r="B62" s="784" t="str">
        <f>+Portafolio_Programas!H76</f>
        <v>5.2.4. Promover e implementar incentivos e instrumentos financieros que fomenten la formalización empresarial y laboral en la cadena, en concordancia con el diseño y mejora de esos instrumentos, según lo previsto en la actividad 9.4.9.</v>
      </c>
      <c r="C62" s="784"/>
      <c r="D62" s="784"/>
      <c r="E62" s="784"/>
      <c r="F62" s="784"/>
      <c r="G62" s="784"/>
      <c r="H62" s="784"/>
      <c r="I62" s="784"/>
      <c r="J62" s="784"/>
      <c r="K62" s="784"/>
    </row>
    <row r="63" spans="2:11">
      <c r="B63" s="68"/>
      <c r="C63" s="68"/>
      <c r="D63" s="68"/>
      <c r="E63" s="68"/>
      <c r="F63" s="68"/>
      <c r="G63" s="68"/>
      <c r="H63" s="68"/>
      <c r="I63" s="68"/>
      <c r="J63" s="68"/>
      <c r="K63" s="68"/>
    </row>
    <row r="64" spans="2:11">
      <c r="B64" s="68"/>
      <c r="C64" s="68"/>
      <c r="D64" s="68"/>
      <c r="E64" s="68"/>
      <c r="F64" s="68"/>
      <c r="G64" s="68"/>
      <c r="H64" s="68"/>
      <c r="I64" s="68"/>
      <c r="J64" s="68"/>
      <c r="K64" s="68"/>
    </row>
    <row r="65" spans="2:11" ht="15">
      <c r="B65" s="264" t="s">
        <v>1386</v>
      </c>
      <c r="C65" s="68"/>
      <c r="D65" s="68"/>
      <c r="E65" s="68"/>
      <c r="F65" s="68"/>
      <c r="G65" s="68"/>
      <c r="H65" s="68"/>
      <c r="I65" s="68"/>
      <c r="J65" s="68"/>
      <c r="K65" s="68"/>
    </row>
    <row r="66" spans="2:11">
      <c r="B66" s="68"/>
      <c r="C66" s="68"/>
      <c r="D66" s="68"/>
      <c r="E66" s="68"/>
      <c r="F66" s="68"/>
      <c r="G66" s="68"/>
      <c r="H66" s="68"/>
      <c r="I66" s="68"/>
      <c r="J66" s="68"/>
      <c r="K66" s="68"/>
    </row>
    <row r="67" spans="2:11" ht="15">
      <c r="B67" s="68"/>
      <c r="C67" s="478" t="s">
        <v>1387</v>
      </c>
      <c r="D67" s="478" t="s">
        <v>1388</v>
      </c>
      <c r="E67" s="68"/>
      <c r="F67" s="68"/>
      <c r="G67" s="68"/>
      <c r="H67" s="68"/>
      <c r="I67" s="68"/>
      <c r="J67" s="68"/>
      <c r="K67" s="68"/>
    </row>
    <row r="68" spans="2:11">
      <c r="B68" s="68"/>
      <c r="C68" s="259" t="s">
        <v>28</v>
      </c>
      <c r="D68" s="259" t="s">
        <v>29</v>
      </c>
      <c r="E68" s="68"/>
      <c r="F68" s="68"/>
      <c r="G68" s="69"/>
      <c r="H68" s="68"/>
      <c r="I68" s="68"/>
      <c r="J68" s="68"/>
      <c r="K68" s="68"/>
    </row>
    <row r="69" spans="2:11" ht="45" customHeight="1">
      <c r="B69" s="316" t="s">
        <v>940</v>
      </c>
      <c r="C69" s="316" t="s">
        <v>1389</v>
      </c>
      <c r="D69" s="316" t="s">
        <v>1483</v>
      </c>
      <c r="E69" s="316" t="s">
        <v>941</v>
      </c>
      <c r="F69" s="591" t="s">
        <v>1391</v>
      </c>
      <c r="G69" s="316" t="s">
        <v>1484</v>
      </c>
      <c r="H69" s="316" t="s">
        <v>1393</v>
      </c>
      <c r="I69" s="718" t="s">
        <v>1394</v>
      </c>
      <c r="J69" s="718"/>
      <c r="K69" s="718"/>
    </row>
    <row r="70" spans="2:11">
      <c r="B70" s="146" t="s">
        <v>1395</v>
      </c>
      <c r="C70" s="265" t="s">
        <v>1635</v>
      </c>
      <c r="D70" s="269">
        <v>20</v>
      </c>
      <c r="E70" s="38">
        <v>300000</v>
      </c>
      <c r="F70" s="267"/>
      <c r="G70" s="267"/>
      <c r="H70" s="37">
        <f>+E70*D70</f>
        <v>6000000</v>
      </c>
      <c r="I70" s="780" t="s">
        <v>1723</v>
      </c>
      <c r="J70" s="780"/>
      <c r="K70" s="780"/>
    </row>
    <row r="71" spans="2:11">
      <c r="B71" s="146" t="s">
        <v>1399</v>
      </c>
      <c r="C71" s="265" t="s">
        <v>1635</v>
      </c>
      <c r="D71" s="269">
        <v>10</v>
      </c>
      <c r="E71" s="38">
        <v>900000</v>
      </c>
      <c r="F71" s="267"/>
      <c r="G71" s="267"/>
      <c r="H71" s="37">
        <f t="shared" ref="H71:H83" si="15">+E71*D71</f>
        <v>9000000</v>
      </c>
      <c r="I71" s="780" t="s">
        <v>1723</v>
      </c>
      <c r="J71" s="780"/>
      <c r="K71" s="780"/>
    </row>
    <row r="72" spans="2:11">
      <c r="B72" s="146" t="s">
        <v>1516</v>
      </c>
      <c r="C72" s="265" t="s">
        <v>1635</v>
      </c>
      <c r="D72" s="269">
        <v>18</v>
      </c>
      <c r="E72" s="38">
        <v>60000</v>
      </c>
      <c r="F72" s="267"/>
      <c r="G72" s="267"/>
      <c r="H72" s="37">
        <f t="shared" si="15"/>
        <v>1080000</v>
      </c>
      <c r="I72" s="780" t="s">
        <v>1723</v>
      </c>
      <c r="J72" s="780"/>
      <c r="K72" s="780"/>
    </row>
    <row r="73" spans="2:11">
      <c r="B73" s="146" t="s">
        <v>1599</v>
      </c>
      <c r="C73" s="265" t="s">
        <v>1624</v>
      </c>
      <c r="D73" s="266">
        <v>4</v>
      </c>
      <c r="E73" s="38">
        <v>1000000</v>
      </c>
      <c r="F73" s="267"/>
      <c r="G73" s="267"/>
      <c r="H73" s="37">
        <f t="shared" si="15"/>
        <v>4000000</v>
      </c>
      <c r="I73" s="780" t="s">
        <v>1724</v>
      </c>
      <c r="J73" s="780"/>
      <c r="K73" s="780"/>
    </row>
    <row r="74" spans="2:11" ht="15.95" customHeight="1">
      <c r="B74" s="146" t="s">
        <v>1725</v>
      </c>
      <c r="C74" s="265" t="s">
        <v>1624</v>
      </c>
      <c r="D74" s="266">
        <v>4</v>
      </c>
      <c r="E74" s="38">
        <v>600000</v>
      </c>
      <c r="F74" s="267"/>
      <c r="G74" s="267"/>
      <c r="H74" s="37">
        <f t="shared" si="15"/>
        <v>2400000</v>
      </c>
      <c r="I74" s="780" t="s">
        <v>1724</v>
      </c>
      <c r="J74" s="780"/>
      <c r="K74" s="780"/>
    </row>
    <row r="75" spans="2:11">
      <c r="B75" s="146" t="s">
        <v>1649</v>
      </c>
      <c r="C75" s="268" t="s">
        <v>1674</v>
      </c>
      <c r="D75" s="266">
        <v>6</v>
      </c>
      <c r="E75" s="38">
        <v>12000000</v>
      </c>
      <c r="F75" s="267"/>
      <c r="G75" s="267"/>
      <c r="H75" s="37">
        <f t="shared" si="15"/>
        <v>72000000</v>
      </c>
      <c r="I75" s="780" t="s">
        <v>1724</v>
      </c>
      <c r="J75" s="780"/>
      <c r="K75" s="780"/>
    </row>
    <row r="76" spans="2:11">
      <c r="B76" s="146" t="s">
        <v>1652</v>
      </c>
      <c r="C76" s="60" t="s">
        <v>1456</v>
      </c>
      <c r="D76" s="269">
        <v>1</v>
      </c>
      <c r="E76" s="38">
        <v>48000000</v>
      </c>
      <c r="F76" s="267"/>
      <c r="G76" s="267"/>
      <c r="H76" s="37">
        <f t="shared" si="15"/>
        <v>48000000</v>
      </c>
      <c r="I76" s="780" t="s">
        <v>1724</v>
      </c>
      <c r="J76" s="780"/>
      <c r="K76" s="780"/>
    </row>
    <row r="77" spans="2:11" ht="28.5">
      <c r="B77" s="44" t="s">
        <v>1400</v>
      </c>
      <c r="C77" s="60" t="s">
        <v>1401</v>
      </c>
      <c r="D77" s="269">
        <v>18</v>
      </c>
      <c r="E77" s="38">
        <v>3000000</v>
      </c>
      <c r="F77" s="267"/>
      <c r="G77" s="267"/>
      <c r="H77" s="37">
        <f t="shared" si="15"/>
        <v>54000000</v>
      </c>
      <c r="I77" s="780" t="s">
        <v>1726</v>
      </c>
      <c r="J77" s="780"/>
      <c r="K77" s="780"/>
    </row>
    <row r="78" spans="2:11">
      <c r="B78" s="146" t="s">
        <v>1704</v>
      </c>
      <c r="C78" s="60" t="s">
        <v>1500</v>
      </c>
      <c r="D78" s="269">
        <v>9</v>
      </c>
      <c r="E78" s="38">
        <v>10400000</v>
      </c>
      <c r="F78" s="267"/>
      <c r="G78" s="267"/>
      <c r="H78" s="37">
        <f t="shared" si="15"/>
        <v>93600000</v>
      </c>
      <c r="I78" s="780" t="s">
        <v>1727</v>
      </c>
      <c r="J78" s="780"/>
      <c r="K78" s="780"/>
    </row>
    <row r="79" spans="2:11">
      <c r="B79" s="146" t="s">
        <v>1656</v>
      </c>
      <c r="C79" s="60" t="s">
        <v>1500</v>
      </c>
      <c r="D79" s="269">
        <v>18</v>
      </c>
      <c r="E79" s="38">
        <v>17958832</v>
      </c>
      <c r="F79" s="267"/>
      <c r="G79" s="267"/>
      <c r="H79" s="37">
        <f t="shared" si="15"/>
        <v>323258976</v>
      </c>
      <c r="I79" s="780" t="s">
        <v>1727</v>
      </c>
      <c r="J79" s="780"/>
      <c r="K79" s="780"/>
    </row>
    <row r="80" spans="2:11">
      <c r="B80" s="146" t="s">
        <v>1660</v>
      </c>
      <c r="C80" s="268" t="s">
        <v>1404</v>
      </c>
      <c r="D80" s="269">
        <v>1</v>
      </c>
      <c r="E80" s="38">
        <v>5944000</v>
      </c>
      <c r="F80" s="333">
        <v>8</v>
      </c>
      <c r="G80" s="267">
        <v>0.5</v>
      </c>
      <c r="H80" s="37">
        <f t="shared" si="15"/>
        <v>5944000</v>
      </c>
      <c r="I80" s="780" t="s">
        <v>1723</v>
      </c>
      <c r="J80" s="780"/>
      <c r="K80" s="780"/>
    </row>
    <row r="81" spans="2:11">
      <c r="B81" s="146" t="s">
        <v>1661</v>
      </c>
      <c r="C81" s="268" t="s">
        <v>1404</v>
      </c>
      <c r="D81" s="266">
        <v>18</v>
      </c>
      <c r="E81" s="38">
        <v>3715000</v>
      </c>
      <c r="F81" s="333">
        <v>8</v>
      </c>
      <c r="G81" s="267">
        <v>0.5</v>
      </c>
      <c r="H81" s="37">
        <f t="shared" si="15"/>
        <v>66870000</v>
      </c>
      <c r="I81" s="780" t="s">
        <v>1723</v>
      </c>
      <c r="J81" s="780"/>
      <c r="K81" s="780"/>
    </row>
    <row r="82" spans="2:11">
      <c r="B82" s="522" t="s">
        <v>1728</v>
      </c>
      <c r="C82" s="268" t="s">
        <v>1695</v>
      </c>
      <c r="D82" s="269">
        <v>10</v>
      </c>
      <c r="E82" s="38">
        <v>789533</v>
      </c>
      <c r="F82" s="267"/>
      <c r="G82" s="267"/>
      <c r="H82" s="37">
        <f t="shared" si="15"/>
        <v>7895330</v>
      </c>
      <c r="I82" s="780" t="s">
        <v>1723</v>
      </c>
      <c r="J82" s="780"/>
      <c r="K82" s="780"/>
    </row>
    <row r="83" spans="2:11">
      <c r="B83" s="146" t="s">
        <v>1696</v>
      </c>
      <c r="C83" s="268" t="s">
        <v>1664</v>
      </c>
      <c r="D83" s="269">
        <v>10</v>
      </c>
      <c r="E83" s="38">
        <v>489708</v>
      </c>
      <c r="F83" s="267"/>
      <c r="G83" s="267"/>
      <c r="H83" s="37">
        <f t="shared" si="15"/>
        <v>4897080</v>
      </c>
      <c r="I83" s="780" t="s">
        <v>1723</v>
      </c>
      <c r="J83" s="780"/>
      <c r="K83" s="780"/>
    </row>
    <row r="84" spans="2:11">
      <c r="B84" s="146" t="s">
        <v>1677</v>
      </c>
      <c r="C84" s="268" t="s">
        <v>1666</v>
      </c>
      <c r="D84" s="269">
        <v>18</v>
      </c>
      <c r="E84" s="38">
        <f>+Categoria_Costos!C256</f>
        <v>840000</v>
      </c>
      <c r="F84" s="333">
        <v>8</v>
      </c>
      <c r="G84" s="267"/>
      <c r="H84" s="37">
        <f>+E84*D84*F84</f>
        <v>120960000</v>
      </c>
      <c r="I84" s="780" t="s">
        <v>1723</v>
      </c>
      <c r="J84" s="780"/>
      <c r="K84" s="780"/>
    </row>
    <row r="85" spans="2:11" ht="28.5">
      <c r="B85" s="146" t="s">
        <v>1729</v>
      </c>
      <c r="C85" s="270"/>
      <c r="D85" s="46"/>
      <c r="E85" s="38"/>
      <c r="F85" s="267"/>
      <c r="G85" s="267"/>
      <c r="H85" s="337" t="s">
        <v>1459</v>
      </c>
      <c r="I85" s="809"/>
      <c r="J85" s="810"/>
      <c r="K85" s="810"/>
    </row>
    <row r="86" spans="2:11" ht="15">
      <c r="B86" s="768" t="s">
        <v>1460</v>
      </c>
      <c r="C86" s="769"/>
      <c r="D86" s="769"/>
      <c r="E86" s="769"/>
      <c r="F86" s="769"/>
      <c r="G86" s="770"/>
      <c r="H86" s="394">
        <f>SUM(H70:H85)</f>
        <v>819905386</v>
      </c>
      <c r="I86" s="68"/>
      <c r="J86" s="68"/>
      <c r="K86" s="68"/>
    </row>
    <row r="87" spans="2:11" ht="15">
      <c r="B87" s="796" t="s">
        <v>1461</v>
      </c>
      <c r="C87" s="797"/>
      <c r="D87" s="797"/>
      <c r="E87" s="797"/>
      <c r="F87" s="797"/>
      <c r="G87" s="798"/>
      <c r="H87" s="67">
        <f>+H86/12</f>
        <v>68325448.833333328</v>
      </c>
      <c r="I87" s="68"/>
      <c r="J87" s="68"/>
      <c r="K87" s="68"/>
    </row>
    <row r="88" spans="2:11" ht="15">
      <c r="B88" s="767" t="s">
        <v>1679</v>
      </c>
      <c r="C88" s="767"/>
      <c r="D88" s="767"/>
      <c r="E88" s="767"/>
      <c r="F88" s="767"/>
      <c r="G88" s="767"/>
      <c r="H88" s="67">
        <f>+H73+H74+H75+H76</f>
        <v>126400000</v>
      </c>
    </row>
    <row r="89" spans="2:11" ht="15">
      <c r="B89" s="767" t="s">
        <v>1721</v>
      </c>
      <c r="C89" s="767"/>
      <c r="D89" s="767"/>
      <c r="E89" s="767"/>
      <c r="F89" s="767"/>
      <c r="G89" s="767"/>
      <c r="H89" s="67">
        <f>+H86</f>
        <v>819905386</v>
      </c>
    </row>
    <row r="91" spans="2:11" ht="33.950000000000003" customHeight="1">
      <c r="B91" s="271" t="s">
        <v>1481</v>
      </c>
    </row>
    <row r="92" spans="2:11">
      <c r="B92" s="799" t="s">
        <v>1730</v>
      </c>
      <c r="C92" s="799"/>
      <c r="D92" s="799"/>
      <c r="E92" s="799"/>
      <c r="F92" s="799"/>
      <c r="G92" s="799"/>
      <c r="H92" s="799"/>
      <c r="I92" s="799"/>
      <c r="J92" s="799"/>
      <c r="K92" s="799"/>
    </row>
    <row r="93" spans="2:11">
      <c r="B93" s="799"/>
      <c r="C93" s="799"/>
      <c r="D93" s="799"/>
      <c r="E93" s="799"/>
      <c r="F93" s="799"/>
      <c r="G93" s="799"/>
      <c r="H93" s="799"/>
      <c r="I93" s="799"/>
      <c r="J93" s="799"/>
      <c r="K93" s="799"/>
    </row>
    <row r="94" spans="2:11">
      <c r="B94" s="799"/>
      <c r="C94" s="799"/>
      <c r="D94" s="799"/>
      <c r="E94" s="799"/>
      <c r="F94" s="799"/>
      <c r="G94" s="799"/>
      <c r="H94" s="799"/>
      <c r="I94" s="799"/>
      <c r="J94" s="799"/>
      <c r="K94" s="799"/>
    </row>
    <row r="95" spans="2:11">
      <c r="B95" s="799"/>
      <c r="C95" s="799"/>
      <c r="D95" s="799"/>
      <c r="E95" s="799"/>
      <c r="F95" s="799"/>
      <c r="G95" s="799"/>
      <c r="H95" s="799"/>
      <c r="I95" s="799"/>
      <c r="J95" s="799"/>
      <c r="K95" s="799"/>
    </row>
    <row r="96" spans="2:11">
      <c r="B96" s="799"/>
      <c r="C96" s="799"/>
      <c r="D96" s="799"/>
      <c r="E96" s="799"/>
      <c r="F96" s="799"/>
      <c r="G96" s="799"/>
      <c r="H96" s="799"/>
      <c r="I96" s="799"/>
      <c r="J96" s="799"/>
      <c r="K96" s="799"/>
    </row>
    <row r="97" spans="2:11">
      <c r="B97" s="799"/>
      <c r="C97" s="799"/>
      <c r="D97" s="799"/>
      <c r="E97" s="799"/>
      <c r="F97" s="799"/>
      <c r="G97" s="799"/>
      <c r="H97" s="799"/>
      <c r="I97" s="799"/>
      <c r="J97" s="799"/>
      <c r="K97" s="799"/>
    </row>
    <row r="98" spans="2:11">
      <c r="B98" s="799"/>
      <c r="C98" s="799"/>
      <c r="D98" s="799"/>
      <c r="E98" s="799"/>
      <c r="F98" s="799"/>
      <c r="G98" s="799"/>
      <c r="H98" s="799"/>
      <c r="I98" s="799"/>
      <c r="J98" s="799"/>
      <c r="K98" s="799"/>
    </row>
    <row r="99" spans="2:11">
      <c r="B99" s="799"/>
      <c r="C99" s="799"/>
      <c r="D99" s="799"/>
      <c r="E99" s="799"/>
      <c r="F99" s="799"/>
      <c r="G99" s="799"/>
      <c r="H99" s="799"/>
      <c r="I99" s="799"/>
      <c r="J99" s="799"/>
      <c r="K99" s="799"/>
    </row>
    <row r="100" spans="2:11">
      <c r="B100" s="799"/>
      <c r="C100" s="799"/>
      <c r="D100" s="799"/>
      <c r="E100" s="799"/>
      <c r="F100" s="799"/>
      <c r="G100" s="799"/>
      <c r="H100" s="799"/>
      <c r="I100" s="799"/>
      <c r="J100" s="799"/>
      <c r="K100" s="799"/>
    </row>
    <row r="101" spans="2:11">
      <c r="B101" s="799"/>
      <c r="C101" s="799"/>
      <c r="D101" s="799"/>
      <c r="E101" s="799"/>
      <c r="F101" s="799"/>
      <c r="G101" s="799"/>
      <c r="H101" s="799"/>
      <c r="I101" s="799"/>
      <c r="J101" s="799"/>
      <c r="K101" s="799"/>
    </row>
  </sheetData>
  <sheetProtection algorithmName="SHA-512" hashValue="XTNHloP9vJ04L65UMV9v2mW0HgyaJOuySvxM+IafragsNFXfDQh8xV46sxQY6LKKbFx/0PAntdEJj7GV0xHa3Q==" saltValue="Cm14HOC1YNUOF2R/V3Hrqg==" spinCount="100000" sheet="1" objects="1" scenarios="1"/>
  <mergeCells count="54">
    <mergeCell ref="B18:K18"/>
    <mergeCell ref="I25:K25"/>
    <mergeCell ref="B13:K13"/>
    <mergeCell ref="B14:K14"/>
    <mergeCell ref="B15:K15"/>
    <mergeCell ref="B16:K16"/>
    <mergeCell ref="B17:K17"/>
    <mergeCell ref="I32:K32"/>
    <mergeCell ref="I33:K33"/>
    <mergeCell ref="I34:K34"/>
    <mergeCell ref="I26:K26"/>
    <mergeCell ref="I27:K27"/>
    <mergeCell ref="I28:K28"/>
    <mergeCell ref="I29:K29"/>
    <mergeCell ref="I30:K30"/>
    <mergeCell ref="I31:K31"/>
    <mergeCell ref="I35:K35"/>
    <mergeCell ref="I36:K36"/>
    <mergeCell ref="I37:K37"/>
    <mergeCell ref="I38:K38"/>
    <mergeCell ref="I39:K39"/>
    <mergeCell ref="I40:K40"/>
    <mergeCell ref="B42:G42"/>
    <mergeCell ref="B47:K54"/>
    <mergeCell ref="B58:K58"/>
    <mergeCell ref="B59:K59"/>
    <mergeCell ref="B60:K60"/>
    <mergeCell ref="B61:K61"/>
    <mergeCell ref="B41:G41"/>
    <mergeCell ref="B43:G43"/>
    <mergeCell ref="B44:G44"/>
    <mergeCell ref="I69:K69"/>
    <mergeCell ref="I70:K70"/>
    <mergeCell ref="I71:K71"/>
    <mergeCell ref="I72:K72"/>
    <mergeCell ref="B62:K62"/>
    <mergeCell ref="I73:K73"/>
    <mergeCell ref="I74:K74"/>
    <mergeCell ref="I75:K75"/>
    <mergeCell ref="I76:K76"/>
    <mergeCell ref="I77:K77"/>
    <mergeCell ref="B87:G87"/>
    <mergeCell ref="B92:K101"/>
    <mergeCell ref="B88:G88"/>
    <mergeCell ref="B89:G89"/>
    <mergeCell ref="I78:K78"/>
    <mergeCell ref="I83:K83"/>
    <mergeCell ref="I84:K84"/>
    <mergeCell ref="I85:K85"/>
    <mergeCell ref="B86:G86"/>
    <mergeCell ref="I79:K79"/>
    <mergeCell ref="I80:K80"/>
    <mergeCell ref="I81:K81"/>
    <mergeCell ref="I82:K82"/>
  </mergeCells>
  <pageMargins left="0.7" right="0.7" top="0.75" bottom="0.75" header="0.3" footer="0.3"/>
  <ignoredErrors>
    <ignoredError sqref="H27:H30 H31:H32 L9 N8 U9 R9 S8 O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FBBC1-16DA-204E-857A-5A19AB61FAE4}">
  <dimension ref="A3:Y145"/>
  <sheetViews>
    <sheetView showGridLines="0" zoomScale="70" zoomScaleNormal="70" workbookViewId="0">
      <selection activeCell="Y11" sqref="Y11"/>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+Portafolio_Programas!C77</f>
        <v>6. Promoción integral de la sostenibilidad ambiental en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+Portafolio_Programas!D77</f>
        <v>6.1. Promoción de la gestión efectiva y sostenible del agua, el suelo y la biodiversidad, en la producción de cacao y sus derivados</v>
      </c>
      <c r="C8" s="259" t="s">
        <v>28</v>
      </c>
      <c r="D8" s="628" t="s">
        <v>29</v>
      </c>
      <c r="E8" s="36">
        <f>+H51*6</f>
        <v>2155890599</v>
      </c>
      <c r="F8" s="36">
        <f>+H50</f>
        <v>4311781198</v>
      </c>
      <c r="G8" s="36">
        <f>+F8</f>
        <v>4311781198</v>
      </c>
      <c r="H8" s="36">
        <f>+G8</f>
        <v>4311781198</v>
      </c>
      <c r="I8" s="36">
        <f>+H8</f>
        <v>4311781198</v>
      </c>
      <c r="J8" s="36">
        <f>+H52</f>
        <v>2854957990</v>
      </c>
      <c r="K8" s="36">
        <f>+J8</f>
        <v>2854957990</v>
      </c>
      <c r="L8" s="36">
        <f>+I8</f>
        <v>4311781198</v>
      </c>
      <c r="M8" s="36">
        <f>+K8</f>
        <v>2854957990</v>
      </c>
      <c r="N8" s="36">
        <f>+K8</f>
        <v>2854957990</v>
      </c>
      <c r="O8" s="36">
        <f>+H53</f>
        <v>4196981198</v>
      </c>
      <c r="P8" s="36">
        <f>+M8</f>
        <v>2854957990</v>
      </c>
      <c r="Q8" s="36">
        <f>+M8</f>
        <v>2854957990</v>
      </c>
      <c r="R8" s="36">
        <f t="shared" ref="R8:X8" si="0">+O8</f>
        <v>4196981198</v>
      </c>
      <c r="S8" s="36">
        <f t="shared" si="0"/>
        <v>2854957990</v>
      </c>
      <c r="T8" s="36">
        <f t="shared" si="0"/>
        <v>2854957990</v>
      </c>
      <c r="U8" s="36">
        <f t="shared" si="0"/>
        <v>4196981198</v>
      </c>
      <c r="V8" s="36">
        <f t="shared" si="0"/>
        <v>2854957990</v>
      </c>
      <c r="W8" s="36">
        <f t="shared" si="0"/>
        <v>2854957990</v>
      </c>
      <c r="X8" s="36">
        <f t="shared" si="0"/>
        <v>4196981198</v>
      </c>
      <c r="Y8" s="36">
        <f>SUM(E8:X8)</f>
        <v>69052301281</v>
      </c>
    </row>
    <row r="9" spans="2:25" ht="30" customHeight="1">
      <c r="B9" s="258" t="str">
        <f>+Portafolio_Programas!D83</f>
        <v>6.2. Mejora de la gestión de la variabilidad y cambio climático de la cadena</v>
      </c>
      <c r="C9" s="259" t="s">
        <v>28</v>
      </c>
      <c r="D9" s="628" t="s">
        <v>29</v>
      </c>
      <c r="E9" s="36">
        <f>+H116*6</f>
        <v>3428194959</v>
      </c>
      <c r="F9" s="36">
        <f>+H115</f>
        <v>6856389918</v>
      </c>
      <c r="G9" s="36">
        <f>+F9</f>
        <v>6856389918</v>
      </c>
      <c r="H9" s="36">
        <f>+F9</f>
        <v>6856389918</v>
      </c>
      <c r="I9" s="36">
        <f>+F9</f>
        <v>6856389918</v>
      </c>
      <c r="J9" s="36">
        <f>+$H118</f>
        <v>4591992990</v>
      </c>
      <c r="K9" s="36">
        <f>+$H118</f>
        <v>4591992990</v>
      </c>
      <c r="L9" s="36">
        <f>+F9</f>
        <v>6856389918</v>
      </c>
      <c r="M9" s="36">
        <f>+$H118</f>
        <v>4591992990</v>
      </c>
      <c r="N9" s="36">
        <f>+$H118</f>
        <v>4591992990</v>
      </c>
      <c r="O9" s="36">
        <f>+$H117</f>
        <v>6059989918</v>
      </c>
      <c r="P9" s="36">
        <f>+$H118</f>
        <v>4591992990</v>
      </c>
      <c r="Q9" s="36">
        <f>+$H118</f>
        <v>4591992990</v>
      </c>
      <c r="R9" s="36">
        <f>+$H117</f>
        <v>6059989918</v>
      </c>
      <c r="S9" s="36">
        <f>+$H118</f>
        <v>4591992990</v>
      </c>
      <c r="T9" s="36">
        <f>+$H118</f>
        <v>4591992990</v>
      </c>
      <c r="U9" s="36">
        <f>+$H117</f>
        <v>6059989918</v>
      </c>
      <c r="V9" s="36">
        <f>+$H118</f>
        <v>4591992990</v>
      </c>
      <c r="W9" s="36">
        <f>+$H118</f>
        <v>4591992990</v>
      </c>
      <c r="X9" s="36">
        <f>+$H117</f>
        <v>6059989918</v>
      </c>
      <c r="Y9" s="36">
        <f>SUM(E9:X9)</f>
        <v>107870034121</v>
      </c>
    </row>
    <row r="10" spans="2:25" ht="30.95" customHeight="1">
      <c r="B10" s="260" t="s">
        <v>1385</v>
      </c>
      <c r="C10" s="261"/>
      <c r="D10" s="626"/>
      <c r="E10" s="602">
        <f t="shared" ref="E10:X10" si="1">SUM(E8:E9)</f>
        <v>5584085558</v>
      </c>
      <c r="F10" s="602">
        <f t="shared" si="1"/>
        <v>11168171116</v>
      </c>
      <c r="G10" s="602">
        <f t="shared" si="1"/>
        <v>11168171116</v>
      </c>
      <c r="H10" s="602">
        <f t="shared" si="1"/>
        <v>11168171116</v>
      </c>
      <c r="I10" s="602">
        <f t="shared" si="1"/>
        <v>11168171116</v>
      </c>
      <c r="J10" s="602">
        <f t="shared" si="1"/>
        <v>7446950980</v>
      </c>
      <c r="K10" s="602">
        <f t="shared" si="1"/>
        <v>7446950980</v>
      </c>
      <c r="L10" s="602">
        <f t="shared" si="1"/>
        <v>11168171116</v>
      </c>
      <c r="M10" s="602">
        <f t="shared" si="1"/>
        <v>7446950980</v>
      </c>
      <c r="N10" s="602">
        <f t="shared" si="1"/>
        <v>7446950980</v>
      </c>
      <c r="O10" s="602">
        <f t="shared" si="1"/>
        <v>10256971116</v>
      </c>
      <c r="P10" s="602">
        <f t="shared" si="1"/>
        <v>7446950980</v>
      </c>
      <c r="Q10" s="602">
        <f t="shared" si="1"/>
        <v>7446950980</v>
      </c>
      <c r="R10" s="602">
        <f t="shared" si="1"/>
        <v>10256971116</v>
      </c>
      <c r="S10" s="602">
        <f t="shared" si="1"/>
        <v>7446950980</v>
      </c>
      <c r="T10" s="602">
        <f t="shared" si="1"/>
        <v>7446950980</v>
      </c>
      <c r="U10" s="602">
        <f t="shared" si="1"/>
        <v>10256971116</v>
      </c>
      <c r="V10" s="602">
        <f t="shared" si="1"/>
        <v>7446950980</v>
      </c>
      <c r="W10" s="602">
        <f t="shared" si="1"/>
        <v>7446950980</v>
      </c>
      <c r="X10" s="602">
        <f t="shared" si="1"/>
        <v>10256971116</v>
      </c>
      <c r="Y10" s="602">
        <f>SUM(Y8:Y9)</f>
        <v>176922335402</v>
      </c>
    </row>
    <row r="11" spans="2:25" ht="15">
      <c r="B11" s="261"/>
      <c r="C11" s="261"/>
      <c r="D11" s="261"/>
      <c r="E11" s="261"/>
      <c r="F11" s="262"/>
      <c r="G11" s="263"/>
      <c r="H11" s="262"/>
      <c r="I11" s="262"/>
      <c r="J11" s="262"/>
      <c r="K11" s="262"/>
    </row>
    <row r="12" spans="2:25" ht="15">
      <c r="B12" s="261"/>
      <c r="C12" s="261"/>
      <c r="D12" s="261"/>
      <c r="E12" s="261"/>
      <c r="F12" s="262"/>
      <c r="G12" s="263"/>
      <c r="H12" s="262"/>
      <c r="I12" s="262"/>
      <c r="J12" s="262"/>
      <c r="K12" s="262"/>
    </row>
    <row r="13" spans="2:25" ht="38.1" customHeight="1">
      <c r="B13" s="785" t="str">
        <f>+B8</f>
        <v>6.1. Promoción de la gestión efectiva y sostenible del agua, el suelo y la biodiversidad, en la producción de cacao y sus derivados</v>
      </c>
      <c r="C13" s="785"/>
      <c r="D13" s="785"/>
      <c r="E13" s="785"/>
      <c r="F13" s="785"/>
      <c r="G13" s="785"/>
      <c r="H13" s="785"/>
      <c r="I13" s="785"/>
      <c r="J13" s="785"/>
      <c r="K13" s="785"/>
    </row>
    <row r="14" spans="2:25" ht="30" customHeight="1">
      <c r="B14" s="784" t="str">
        <f>+Portafolio_Programas!H77</f>
        <v>6.1.1. Realizar acompañamiento técnico a los productores y transformadores de cacao y sus derivados, en la implementación de los Programas para el Uso eficiente y Ahorro del Agua (Decreto 1090 de 2018, Resoluciones 1257 de 2018 del Minambiente, entre otras), promoviendo la aplicación de prácticas de reúso, recirculación, uso de aguas lluvias, control de pérdidas, reconversión de tecnologías,  entre otras, en el marco de la Política Nacional para la Gestión Integral del Recurso Hídrico y la normatividad vigente, así como de la Guía Ambiental para el cultivo del cacao y sus actualizaciones.</v>
      </c>
      <c r="C14" s="784"/>
      <c r="D14" s="784"/>
      <c r="E14" s="784"/>
      <c r="F14" s="784"/>
      <c r="G14" s="784"/>
      <c r="H14" s="784"/>
      <c r="I14" s="784"/>
      <c r="J14" s="784"/>
      <c r="K14" s="784"/>
    </row>
    <row r="15" spans="2:25" ht="30" customHeight="1">
      <c r="B15" s="784" t="str">
        <f>+Portafolio_Programas!H78</f>
        <v>6.1.2. Fomentar la financiación y cofinanciación, alianzas público - privadas, inversión privada, entre otros, para el aumento de la capacidad de captación, almacenamiento y aprovechamiento del agua en soluciones individuales o colectivas, incluyendo acciones para la rehabilitación, conservación y mantenimiento de los distritos de pequeña escala existentes, de acuerdo con el potencial de irrigación de las regiones productoras.</v>
      </c>
      <c r="C15" s="784"/>
      <c r="D15" s="784"/>
      <c r="E15" s="784"/>
      <c r="F15" s="784"/>
      <c r="G15" s="784"/>
      <c r="H15" s="784"/>
      <c r="I15" s="784"/>
      <c r="J15" s="784"/>
      <c r="K15" s="784"/>
    </row>
    <row r="16" spans="2:25" ht="30" customHeight="1">
      <c r="B16" s="784" t="str">
        <f>+Portafolio_Programas!H79</f>
        <v>6.1.3. Realizar acompañamiento técnico y financiero a los productores de cacao, en la implementación de prácticas de manejo y conservación de suelos, como uso eficiente de fertilizantes y enmiendas apoyados en los análisis de suelos y foliares, bioinsumos,  plaguicidas de uso estratégico, el  aprovechamiento de biomasa, manejo de residuos de cosecha (corteza, mucilago)  entre otras,  en el marco de la Política para la Gestión Sostenible del Suelo, la normatividad vigente y la Guía Ambiental para el cultivo del cacao y sus actualizaciones, en articulación con la actividad 1.1.3.</v>
      </c>
      <c r="C16" s="784"/>
      <c r="D16" s="784"/>
      <c r="E16" s="784"/>
      <c r="F16" s="784"/>
      <c r="G16" s="784"/>
      <c r="H16" s="784"/>
      <c r="I16" s="784"/>
      <c r="J16" s="784"/>
      <c r="K16" s="784"/>
    </row>
    <row r="17" spans="2:11" ht="30" customHeight="1">
      <c r="B17" s="784" t="str">
        <f>+Portafolio_Programas!H80</f>
        <v xml:space="preserve">6.1.4. Realizar acompañamiento técnico y financiero a los productores de cacao, en la implementación de herramientas de manejo de paisaje y conectividad ecológica que garanticen los flujos ecológicos de fauna y flora y la integridad ecosistémica a nivel de finca, promoviendo la biodiversidad y potenciando los beneficios de los Sistemas Agroforestales de Cacao.  </v>
      </c>
      <c r="C17" s="784"/>
      <c r="D17" s="784"/>
      <c r="E17" s="784"/>
      <c r="F17" s="784"/>
      <c r="G17" s="784"/>
      <c r="H17" s="784"/>
      <c r="I17" s="784"/>
      <c r="J17" s="784"/>
      <c r="K17" s="784"/>
    </row>
    <row r="18" spans="2:11" ht="30" customHeight="1">
      <c r="B18" s="784" t="str">
        <f>+Portafolio_Programas!H81</f>
        <v xml:space="preserve">6.1.5. Divulgar y promover el uso de mecanismos financieros y no financieros como el Pago por Servicios Ambientales (PSA), Líneas Especiales de Crédito - LEC Economía verde, Negocios verdes y otros incentivos y/o instrumentos, dirigidos al uso y manejo sostenible de los recursos naturales, en el marco de alianzas o acuerdos público - privados o entre privados.  </v>
      </c>
      <c r="C18" s="784"/>
      <c r="D18" s="784"/>
      <c r="E18" s="784"/>
      <c r="F18" s="784"/>
      <c r="G18" s="784"/>
      <c r="H18" s="784"/>
      <c r="I18" s="784"/>
      <c r="J18" s="784"/>
      <c r="K18" s="784"/>
    </row>
    <row r="19" spans="2:11" ht="30" customHeight="1">
      <c r="B19" s="784" t="str">
        <f>+Portafolio_Programas!H82</f>
        <v>6.1.6. Definir y promover mecanismos para la inclusión y participación activa de productores, organizaciones de productores y comunidades locales vinculadas a las regiones productoras, en el diseño y ejecución de programas relacionados con la gestión del agua, suelo y biodiversidad, a nivel territorial.</v>
      </c>
      <c r="C19" s="784"/>
      <c r="D19" s="784"/>
      <c r="E19" s="784"/>
      <c r="F19" s="784"/>
      <c r="G19" s="784"/>
      <c r="H19" s="784"/>
      <c r="I19" s="784"/>
      <c r="J19" s="784"/>
      <c r="K19" s="784"/>
    </row>
    <row r="20" spans="2:11">
      <c r="B20" s="68"/>
      <c r="C20" s="68"/>
      <c r="D20" s="68"/>
      <c r="E20" s="68"/>
      <c r="F20" s="68"/>
      <c r="G20" s="68"/>
      <c r="H20" s="68"/>
      <c r="I20" s="68"/>
      <c r="J20" s="68"/>
      <c r="K20" s="68"/>
    </row>
    <row r="21" spans="2:11">
      <c r="B21" s="68"/>
      <c r="C21" s="68"/>
      <c r="D21" s="68"/>
      <c r="E21" s="68"/>
      <c r="F21" s="68"/>
      <c r="G21" s="68"/>
      <c r="H21" s="68"/>
      <c r="I21" s="68"/>
      <c r="J21" s="68"/>
      <c r="K21" s="68"/>
    </row>
    <row r="22" spans="2:11" ht="15">
      <c r="B22" s="264" t="s">
        <v>1386</v>
      </c>
      <c r="C22" s="68"/>
      <c r="D22" s="68"/>
      <c r="E22" s="68"/>
      <c r="F22" s="68"/>
      <c r="G22" s="68"/>
      <c r="H22" s="68"/>
      <c r="I22" s="68"/>
      <c r="J22" s="68"/>
      <c r="K22" s="68"/>
    </row>
    <row r="23" spans="2:11">
      <c r="B23" s="68"/>
      <c r="C23" s="68"/>
      <c r="D23" s="68"/>
      <c r="E23" s="68"/>
      <c r="F23" s="68"/>
      <c r="G23" s="68"/>
      <c r="H23" s="68"/>
      <c r="I23" s="68"/>
      <c r="J23" s="68"/>
      <c r="K23" s="68"/>
    </row>
    <row r="24" spans="2:11" ht="15">
      <c r="B24" s="68"/>
      <c r="C24" s="478" t="s">
        <v>1387</v>
      </c>
      <c r="D24" s="478" t="s">
        <v>1388</v>
      </c>
      <c r="E24" s="68"/>
      <c r="F24" s="68"/>
      <c r="G24" s="68"/>
      <c r="H24" s="68"/>
      <c r="I24" s="68"/>
      <c r="J24" s="68"/>
      <c r="K24" s="68"/>
    </row>
    <row r="25" spans="2:11">
      <c r="B25" s="68"/>
      <c r="C25" s="259" t="s">
        <v>28</v>
      </c>
      <c r="D25" s="259" t="s">
        <v>29</v>
      </c>
      <c r="E25" s="68"/>
      <c r="F25" s="68"/>
      <c r="G25" s="69"/>
      <c r="H25" s="68"/>
      <c r="I25" s="68"/>
      <c r="J25" s="68"/>
      <c r="K25" s="68"/>
    </row>
    <row r="26" spans="2:11" ht="45" customHeight="1">
      <c r="B26" s="316" t="s">
        <v>940</v>
      </c>
      <c r="C26" s="316" t="s">
        <v>1389</v>
      </c>
      <c r="D26" s="316" t="s">
        <v>1483</v>
      </c>
      <c r="E26" s="316" t="s">
        <v>941</v>
      </c>
      <c r="F26" s="591" t="s">
        <v>1391</v>
      </c>
      <c r="G26" s="316" t="s">
        <v>1484</v>
      </c>
      <c r="H26" s="316" t="s">
        <v>1393</v>
      </c>
      <c r="I26" s="718" t="s">
        <v>1394</v>
      </c>
      <c r="J26" s="718"/>
      <c r="K26" s="718"/>
    </row>
    <row r="27" spans="2:11">
      <c r="B27" s="146" t="s">
        <v>1406</v>
      </c>
      <c r="C27" s="265" t="s">
        <v>1609</v>
      </c>
      <c r="D27" s="266">
        <v>1</v>
      </c>
      <c r="E27" s="38">
        <v>7595000</v>
      </c>
      <c r="F27" s="333">
        <v>12</v>
      </c>
      <c r="G27" s="267">
        <v>0.5</v>
      </c>
      <c r="H27" s="37">
        <f>+D27*E27*F27*G27</f>
        <v>45570000</v>
      </c>
      <c r="I27" s="780" t="s">
        <v>1731</v>
      </c>
      <c r="J27" s="780"/>
      <c r="K27" s="780"/>
    </row>
    <row r="28" spans="2:11">
      <c r="B28" s="146" t="s">
        <v>1732</v>
      </c>
      <c r="C28" s="265" t="s">
        <v>1609</v>
      </c>
      <c r="D28" s="266">
        <v>18</v>
      </c>
      <c r="E28" s="38">
        <v>5944000</v>
      </c>
      <c r="F28" s="333">
        <v>12</v>
      </c>
      <c r="G28" s="267">
        <v>0.5</v>
      </c>
      <c r="H28" s="38">
        <f>+D28*E28*F28*G28</f>
        <v>641952000</v>
      </c>
      <c r="I28" s="780" t="s">
        <v>1733</v>
      </c>
      <c r="J28" s="780"/>
      <c r="K28" s="780"/>
    </row>
    <row r="29" spans="2:11">
      <c r="B29" s="146" t="s">
        <v>1411</v>
      </c>
      <c r="C29" s="265" t="s">
        <v>1609</v>
      </c>
      <c r="D29" s="266">
        <v>18</v>
      </c>
      <c r="E29" s="38">
        <v>2089042</v>
      </c>
      <c r="F29" s="333"/>
      <c r="G29" s="267">
        <v>0.5</v>
      </c>
      <c r="H29" s="38">
        <f>+D29*E29*G29</f>
        <v>18801378</v>
      </c>
      <c r="I29" s="780" t="s">
        <v>1734</v>
      </c>
      <c r="J29" s="780"/>
      <c r="K29" s="780"/>
    </row>
    <row r="30" spans="2:11" ht="28.5">
      <c r="B30" s="146" t="s">
        <v>1634</v>
      </c>
      <c r="C30" s="265" t="s">
        <v>1609</v>
      </c>
      <c r="D30" s="266">
        <v>18</v>
      </c>
      <c r="E30" s="38">
        <v>2295089</v>
      </c>
      <c r="F30" s="333">
        <v>12</v>
      </c>
      <c r="G30" s="267">
        <v>0.5</v>
      </c>
      <c r="H30" s="38">
        <f>+D30*E30*F30*G30</f>
        <v>247869612</v>
      </c>
      <c r="I30" s="780" t="s">
        <v>1734</v>
      </c>
      <c r="J30" s="780"/>
      <c r="K30" s="780"/>
    </row>
    <row r="31" spans="2:11">
      <c r="B31" s="146" t="s">
        <v>1395</v>
      </c>
      <c r="C31" s="146" t="s">
        <v>1635</v>
      </c>
      <c r="D31" s="266">
        <f>18*2</f>
        <v>36</v>
      </c>
      <c r="E31" s="38">
        <v>300000</v>
      </c>
      <c r="F31" s="333"/>
      <c r="G31" s="267"/>
      <c r="H31" s="38">
        <f>+D31*E31</f>
        <v>10800000</v>
      </c>
      <c r="I31" s="780" t="s">
        <v>1735</v>
      </c>
      <c r="J31" s="780"/>
      <c r="K31" s="780"/>
    </row>
    <row r="32" spans="2:11">
      <c r="B32" s="146" t="s">
        <v>1516</v>
      </c>
      <c r="C32" s="475" t="s">
        <v>1635</v>
      </c>
      <c r="D32" s="266">
        <f>18*2</f>
        <v>36</v>
      </c>
      <c r="E32" s="38">
        <v>60000</v>
      </c>
      <c r="F32" s="333">
        <v>12</v>
      </c>
      <c r="G32" s="267"/>
      <c r="H32" s="38">
        <f>+D32*E32*F32</f>
        <v>25920000</v>
      </c>
      <c r="I32" s="780" t="s">
        <v>1734</v>
      </c>
      <c r="J32" s="780"/>
      <c r="K32" s="780"/>
    </row>
    <row r="33" spans="2:11" ht="28.5">
      <c r="B33" s="146" t="s">
        <v>1429</v>
      </c>
      <c r="C33" s="268" t="s">
        <v>1430</v>
      </c>
      <c r="D33" s="266">
        <f>18*2</f>
        <v>36</v>
      </c>
      <c r="E33" s="38">
        <v>6300000</v>
      </c>
      <c r="F33" s="333"/>
      <c r="G33" s="267"/>
      <c r="H33" s="38">
        <f t="shared" ref="H33:H39" si="2">+D33*E33</f>
        <v>226800000</v>
      </c>
      <c r="I33" s="780" t="s">
        <v>1736</v>
      </c>
      <c r="J33" s="780"/>
      <c r="K33" s="780"/>
    </row>
    <row r="34" spans="2:11">
      <c r="B34" s="146" t="s">
        <v>1737</v>
      </c>
      <c r="C34" s="146" t="s">
        <v>1418</v>
      </c>
      <c r="D34" s="269">
        <v>2</v>
      </c>
      <c r="E34" s="38">
        <v>17700000</v>
      </c>
      <c r="F34" s="333"/>
      <c r="G34" s="267">
        <v>0.5</v>
      </c>
      <c r="H34" s="38">
        <f>+D34*E34*G34</f>
        <v>17700000</v>
      </c>
      <c r="I34" s="780" t="s">
        <v>1736</v>
      </c>
      <c r="J34" s="780"/>
      <c r="K34" s="780"/>
    </row>
    <row r="35" spans="2:11">
      <c r="B35" s="146" t="s">
        <v>1493</v>
      </c>
      <c r="C35" s="146" t="s">
        <v>1418</v>
      </c>
      <c r="D35" s="269">
        <v>2</v>
      </c>
      <c r="E35" s="38">
        <v>97100000</v>
      </c>
      <c r="F35" s="333"/>
      <c r="G35" s="267">
        <v>0.5</v>
      </c>
      <c r="H35" s="38">
        <f>+D35*E35*G35</f>
        <v>97100000</v>
      </c>
      <c r="I35" s="780" t="s">
        <v>1738</v>
      </c>
      <c r="J35" s="780"/>
      <c r="K35" s="780"/>
    </row>
    <row r="36" spans="2:11">
      <c r="B36" s="146" t="s">
        <v>1637</v>
      </c>
      <c r="C36" s="146" t="s">
        <v>1500</v>
      </c>
      <c r="D36" s="269">
        <f>18*2</f>
        <v>36</v>
      </c>
      <c r="E36" s="38">
        <v>4489708</v>
      </c>
      <c r="F36" s="333"/>
      <c r="G36" s="267"/>
      <c r="H36" s="38">
        <f t="shared" si="2"/>
        <v>161629488</v>
      </c>
      <c r="I36" s="780" t="s">
        <v>1734</v>
      </c>
      <c r="J36" s="780"/>
      <c r="K36" s="780"/>
    </row>
    <row r="37" spans="2:11">
      <c r="B37" s="146" t="s">
        <v>1510</v>
      </c>
      <c r="C37" s="146" t="s">
        <v>1500</v>
      </c>
      <c r="D37" s="269">
        <f>18*2</f>
        <v>36</v>
      </c>
      <c r="E37" s="38">
        <v>3200000</v>
      </c>
      <c r="F37" s="333"/>
      <c r="G37" s="267"/>
      <c r="H37" s="38">
        <f t="shared" si="2"/>
        <v>115200000</v>
      </c>
      <c r="I37" s="780" t="s">
        <v>1734</v>
      </c>
      <c r="J37" s="780"/>
      <c r="K37" s="780"/>
    </row>
    <row r="38" spans="2:11">
      <c r="B38" s="146" t="s">
        <v>1520</v>
      </c>
      <c r="C38" s="146" t="s">
        <v>1739</v>
      </c>
      <c r="D38" s="269">
        <v>9</v>
      </c>
      <c r="E38" s="38">
        <v>27200000</v>
      </c>
      <c r="F38" s="333"/>
      <c r="G38" s="267"/>
      <c r="H38" s="38">
        <f t="shared" si="2"/>
        <v>244800000</v>
      </c>
      <c r="I38" s="780" t="s">
        <v>1734</v>
      </c>
      <c r="J38" s="780"/>
      <c r="K38" s="780"/>
    </row>
    <row r="39" spans="2:11">
      <c r="B39" s="146" t="s">
        <v>1740</v>
      </c>
      <c r="C39" s="146" t="s">
        <v>1739</v>
      </c>
      <c r="D39" s="269">
        <v>9</v>
      </c>
      <c r="E39" s="38">
        <v>37697080</v>
      </c>
      <c r="F39" s="333"/>
      <c r="G39" s="267"/>
      <c r="H39" s="38">
        <f t="shared" si="2"/>
        <v>339273720</v>
      </c>
      <c r="I39" s="780" t="s">
        <v>1734</v>
      </c>
      <c r="J39" s="780"/>
      <c r="K39" s="780"/>
    </row>
    <row r="40" spans="2:11">
      <c r="B40" s="146" t="s">
        <v>1741</v>
      </c>
      <c r="C40" s="146" t="s">
        <v>1084</v>
      </c>
      <c r="D40" s="269">
        <v>1</v>
      </c>
      <c r="E40" s="38">
        <v>31500000</v>
      </c>
      <c r="F40" s="333"/>
      <c r="G40" s="267"/>
      <c r="H40" s="38">
        <f>+D40*E40</f>
        <v>31500000</v>
      </c>
      <c r="I40" s="780" t="s">
        <v>1734</v>
      </c>
      <c r="J40" s="780"/>
      <c r="K40" s="780"/>
    </row>
    <row r="41" spans="2:11">
      <c r="B41" s="146" t="s">
        <v>1601</v>
      </c>
      <c r="C41" s="146" t="s">
        <v>1084</v>
      </c>
      <c r="D41" s="269">
        <v>18</v>
      </c>
      <c r="E41" s="38">
        <v>600000</v>
      </c>
      <c r="F41" s="333">
        <v>4</v>
      </c>
      <c r="G41" s="267">
        <v>0.5</v>
      </c>
      <c r="H41" s="629">
        <f>+D41*E41*F41*G41</f>
        <v>21600000</v>
      </c>
      <c r="I41" s="780" t="s">
        <v>1734</v>
      </c>
      <c r="J41" s="780"/>
      <c r="K41" s="780"/>
    </row>
    <row r="42" spans="2:11">
      <c r="B42" s="146" t="s">
        <v>1455</v>
      </c>
      <c r="C42" s="146" t="s">
        <v>1456</v>
      </c>
      <c r="D42" s="269">
        <v>1</v>
      </c>
      <c r="E42" s="38">
        <v>48200000</v>
      </c>
      <c r="F42" s="333"/>
      <c r="G42" s="267">
        <v>0.5</v>
      </c>
      <c r="H42" s="629">
        <f>+D42*E42*G42</f>
        <v>24100000</v>
      </c>
      <c r="I42" s="780" t="s">
        <v>1734</v>
      </c>
      <c r="J42" s="780"/>
      <c r="K42" s="780"/>
    </row>
    <row r="43" spans="2:11">
      <c r="B43" s="146" t="s">
        <v>1577</v>
      </c>
      <c r="C43" s="146" t="s">
        <v>1674</v>
      </c>
      <c r="D43" s="269">
        <v>1</v>
      </c>
      <c r="E43" s="38">
        <v>16800000</v>
      </c>
      <c r="F43" s="333">
        <v>6</v>
      </c>
      <c r="G43" s="267">
        <v>0.5</v>
      </c>
      <c r="H43" s="629">
        <f>+D43*E43*F43*G43</f>
        <v>50400000</v>
      </c>
      <c r="I43" s="780" t="s">
        <v>1734</v>
      </c>
      <c r="J43" s="780"/>
      <c r="K43" s="780"/>
    </row>
    <row r="44" spans="2:11">
      <c r="B44" s="146" t="s">
        <v>1433</v>
      </c>
      <c r="C44" s="146" t="s">
        <v>1084</v>
      </c>
      <c r="D44" s="269">
        <v>18</v>
      </c>
      <c r="E44" s="38">
        <v>5000000</v>
      </c>
      <c r="F44" s="333"/>
      <c r="G44" s="267"/>
      <c r="H44" s="38">
        <f>+D44*E44</f>
        <v>90000000</v>
      </c>
      <c r="I44" s="780" t="s">
        <v>1742</v>
      </c>
      <c r="J44" s="780"/>
      <c r="K44" s="780"/>
    </row>
    <row r="45" spans="2:11">
      <c r="B45" s="146" t="s">
        <v>1448</v>
      </c>
      <c r="C45" s="146" t="s">
        <v>1743</v>
      </c>
      <c r="D45" s="269">
        <v>250</v>
      </c>
      <c r="E45" s="38">
        <v>15575000</v>
      </c>
      <c r="F45" s="333"/>
      <c r="G45" s="267">
        <v>0.3</v>
      </c>
      <c r="H45" s="38">
        <f>+E45*G45*D45</f>
        <v>1168125000</v>
      </c>
      <c r="I45" s="780" t="s">
        <v>1744</v>
      </c>
      <c r="J45" s="780"/>
      <c r="K45" s="780"/>
    </row>
    <row r="46" spans="2:11">
      <c r="B46" s="146" t="s">
        <v>1745</v>
      </c>
      <c r="C46" s="146" t="s">
        <v>1743</v>
      </c>
      <c r="D46" s="269">
        <v>450</v>
      </c>
      <c r="E46" s="38">
        <v>6000000</v>
      </c>
      <c r="F46" s="333"/>
      <c r="G46" s="267">
        <v>0.08</v>
      </c>
      <c r="H46" s="38">
        <f>+D46*E46*G46</f>
        <v>216000000</v>
      </c>
      <c r="I46" s="780" t="s">
        <v>1746</v>
      </c>
      <c r="J46" s="780"/>
      <c r="K46" s="780"/>
    </row>
    <row r="47" spans="2:11">
      <c r="B47" s="146" t="s">
        <v>1747</v>
      </c>
      <c r="C47" s="146" t="s">
        <v>1743</v>
      </c>
      <c r="D47" s="269">
        <v>190</v>
      </c>
      <c r="E47" s="38">
        <v>3000000</v>
      </c>
      <c r="F47" s="333"/>
      <c r="G47" s="267">
        <v>0.08</v>
      </c>
      <c r="H47" s="38">
        <f>+D47*E47*G47</f>
        <v>45600000</v>
      </c>
      <c r="I47" s="780" t="s">
        <v>1748</v>
      </c>
      <c r="J47" s="780"/>
      <c r="K47" s="780"/>
    </row>
    <row r="48" spans="2:11" ht="42.75">
      <c r="B48" s="146" t="s">
        <v>1749</v>
      </c>
      <c r="C48" s="146" t="s">
        <v>1743</v>
      </c>
      <c r="D48" s="269">
        <v>1600</v>
      </c>
      <c r="E48" s="38">
        <v>3680000</v>
      </c>
      <c r="F48" s="333"/>
      <c r="G48" s="267">
        <v>0.08</v>
      </c>
      <c r="H48" s="38">
        <f>+D48*E48*G48</f>
        <v>471040000</v>
      </c>
      <c r="I48" s="754"/>
      <c r="J48" s="754"/>
      <c r="K48" s="754"/>
    </row>
    <row r="49" spans="2:11" ht="28.5">
      <c r="B49" s="146" t="s">
        <v>1750</v>
      </c>
      <c r="C49" s="146"/>
      <c r="D49" s="269"/>
      <c r="E49" s="38"/>
      <c r="F49" s="333"/>
      <c r="G49" s="267"/>
      <c r="H49" s="337" t="s">
        <v>1626</v>
      </c>
      <c r="I49" s="68"/>
      <c r="J49" s="68"/>
      <c r="K49" s="68"/>
    </row>
    <row r="50" spans="2:11" ht="15">
      <c r="B50" s="768" t="s">
        <v>1460</v>
      </c>
      <c r="C50" s="769"/>
      <c r="D50" s="769"/>
      <c r="E50" s="769"/>
      <c r="F50" s="769"/>
      <c r="G50" s="770"/>
      <c r="H50" s="394">
        <f>SUM(H27:H49)</f>
        <v>4311781198</v>
      </c>
      <c r="I50" s="68"/>
      <c r="J50" s="68"/>
      <c r="K50" s="68"/>
    </row>
    <row r="51" spans="2:11" ht="15">
      <c r="B51" s="767" t="s">
        <v>1461</v>
      </c>
      <c r="C51" s="767"/>
      <c r="D51" s="767"/>
      <c r="E51" s="767"/>
      <c r="F51" s="767"/>
      <c r="G51" s="767"/>
      <c r="H51" s="67">
        <f>+H50/12</f>
        <v>359315099.83333331</v>
      </c>
      <c r="I51" s="68"/>
      <c r="J51" s="68"/>
      <c r="K51" s="68"/>
    </row>
    <row r="52" spans="2:11" ht="15">
      <c r="B52" s="796" t="s">
        <v>1751</v>
      </c>
      <c r="C52" s="797"/>
      <c r="D52" s="797"/>
      <c r="E52" s="797"/>
      <c r="F52" s="797"/>
      <c r="G52" s="798"/>
      <c r="H52" s="67">
        <f>+H27+H29+H28+H30+H45+H46+H47+H48</f>
        <v>2854957990</v>
      </c>
      <c r="I52" s="68"/>
      <c r="J52" s="68"/>
      <c r="K52" s="68"/>
    </row>
    <row r="53" spans="2:11" ht="15">
      <c r="B53" s="796" t="s">
        <v>1752</v>
      </c>
      <c r="C53" s="797"/>
      <c r="D53" s="797"/>
      <c r="E53" s="797"/>
      <c r="F53" s="797"/>
      <c r="G53" s="798"/>
      <c r="H53" s="67">
        <f>+H50-H34-H35</f>
        <v>4196981198</v>
      </c>
      <c r="I53" s="68" t="s">
        <v>1753</v>
      </c>
      <c r="J53" s="68"/>
      <c r="K53" s="68"/>
    </row>
    <row r="55" spans="2:11" ht="33.950000000000003" customHeight="1">
      <c r="B55" s="271" t="s">
        <v>1481</v>
      </c>
    </row>
    <row r="56" spans="2:11">
      <c r="B56" s="799" t="s">
        <v>1754</v>
      </c>
      <c r="C56" s="803"/>
      <c r="D56" s="803"/>
      <c r="E56" s="803"/>
      <c r="F56" s="803"/>
      <c r="G56" s="803"/>
      <c r="H56" s="803"/>
      <c r="I56" s="803"/>
      <c r="J56" s="803"/>
      <c r="K56" s="803"/>
    </row>
    <row r="57" spans="2:11">
      <c r="B57" s="803"/>
      <c r="C57" s="803"/>
      <c r="D57" s="803"/>
      <c r="E57" s="803"/>
      <c r="F57" s="803"/>
      <c r="G57" s="803"/>
      <c r="H57" s="803"/>
      <c r="I57" s="803"/>
      <c r="J57" s="803"/>
      <c r="K57" s="803"/>
    </row>
    <row r="58" spans="2:11">
      <c r="B58" s="803"/>
      <c r="C58" s="803"/>
      <c r="D58" s="803"/>
      <c r="E58" s="803"/>
      <c r="F58" s="803"/>
      <c r="G58" s="803"/>
      <c r="H58" s="803"/>
      <c r="I58" s="803"/>
      <c r="J58" s="803"/>
      <c r="K58" s="803"/>
    </row>
    <row r="59" spans="2:11">
      <c r="B59" s="803"/>
      <c r="C59" s="803"/>
      <c r="D59" s="803"/>
      <c r="E59" s="803"/>
      <c r="F59" s="803"/>
      <c r="G59" s="803"/>
      <c r="H59" s="803"/>
      <c r="I59" s="803"/>
      <c r="J59" s="803"/>
      <c r="K59" s="803"/>
    </row>
    <row r="60" spans="2:11">
      <c r="B60" s="803"/>
      <c r="C60" s="803"/>
      <c r="D60" s="803"/>
      <c r="E60" s="803"/>
      <c r="F60" s="803"/>
      <c r="G60" s="803"/>
      <c r="H60" s="803"/>
      <c r="I60" s="803"/>
      <c r="J60" s="803"/>
      <c r="K60" s="803"/>
    </row>
    <row r="61" spans="2:11">
      <c r="B61" s="803"/>
      <c r="C61" s="803"/>
      <c r="D61" s="803"/>
      <c r="E61" s="803"/>
      <c r="F61" s="803"/>
      <c r="G61" s="803"/>
      <c r="H61" s="803"/>
      <c r="I61" s="803"/>
      <c r="J61" s="803"/>
      <c r="K61" s="803"/>
    </row>
    <row r="62" spans="2:11">
      <c r="B62" s="803"/>
      <c r="C62" s="803"/>
      <c r="D62" s="803"/>
      <c r="E62" s="803"/>
      <c r="F62" s="803"/>
      <c r="G62" s="803"/>
      <c r="H62" s="803"/>
      <c r="I62" s="803"/>
      <c r="J62" s="803"/>
      <c r="K62" s="803"/>
    </row>
    <row r="63" spans="2:11">
      <c r="B63" s="803"/>
      <c r="C63" s="803"/>
      <c r="D63" s="803"/>
      <c r="E63" s="803"/>
      <c r="F63" s="803"/>
      <c r="G63" s="803"/>
      <c r="H63" s="803"/>
      <c r="I63" s="803"/>
      <c r="J63" s="803"/>
      <c r="K63" s="803"/>
    </row>
    <row r="64" spans="2:11">
      <c r="B64" s="803"/>
      <c r="C64" s="803"/>
      <c r="D64" s="803"/>
      <c r="E64" s="803"/>
      <c r="F64" s="803"/>
      <c r="G64" s="803"/>
      <c r="H64" s="803"/>
      <c r="I64" s="803"/>
      <c r="J64" s="803"/>
      <c r="K64" s="803"/>
    </row>
    <row r="65" spans="2:11">
      <c r="B65" s="803"/>
      <c r="C65" s="803"/>
      <c r="D65" s="803"/>
      <c r="E65" s="803"/>
      <c r="F65" s="803"/>
      <c r="G65" s="803"/>
      <c r="H65" s="803"/>
      <c r="I65" s="803"/>
      <c r="J65" s="803"/>
      <c r="K65" s="803"/>
    </row>
    <row r="66" spans="2:11">
      <c r="B66" s="803"/>
      <c r="C66" s="803"/>
      <c r="D66" s="803"/>
      <c r="E66" s="803"/>
      <c r="F66" s="803"/>
      <c r="G66" s="803"/>
      <c r="H66" s="803"/>
      <c r="I66" s="803"/>
      <c r="J66" s="803"/>
      <c r="K66" s="803"/>
    </row>
    <row r="67" spans="2:11">
      <c r="B67" s="803"/>
      <c r="C67" s="803"/>
      <c r="D67" s="803"/>
      <c r="E67" s="803"/>
      <c r="F67" s="803"/>
      <c r="G67" s="803"/>
      <c r="H67" s="803"/>
      <c r="I67" s="803"/>
      <c r="J67" s="803"/>
      <c r="K67" s="803"/>
    </row>
    <row r="68" spans="2:11">
      <c r="B68" s="803"/>
      <c r="C68" s="803"/>
      <c r="D68" s="803"/>
      <c r="E68" s="803"/>
      <c r="F68" s="803"/>
      <c r="G68" s="803"/>
      <c r="H68" s="803"/>
      <c r="I68" s="803"/>
      <c r="J68" s="803"/>
      <c r="K68" s="803"/>
    </row>
    <row r="69" spans="2:11">
      <c r="B69" s="803"/>
      <c r="C69" s="803"/>
      <c r="D69" s="803"/>
      <c r="E69" s="803"/>
      <c r="F69" s="803"/>
      <c r="G69" s="803"/>
      <c r="H69" s="803"/>
      <c r="I69" s="803"/>
      <c r="J69" s="803"/>
      <c r="K69" s="803"/>
    </row>
    <row r="70" spans="2:11">
      <c r="B70" s="803"/>
      <c r="C70" s="803"/>
      <c r="D70" s="803"/>
      <c r="E70" s="803"/>
      <c r="F70" s="803"/>
      <c r="G70" s="803"/>
      <c r="H70" s="803"/>
      <c r="I70" s="803"/>
      <c r="J70" s="803"/>
      <c r="K70" s="803"/>
    </row>
    <row r="71" spans="2:11">
      <c r="B71" s="803"/>
      <c r="C71" s="803"/>
      <c r="D71" s="803"/>
      <c r="E71" s="803"/>
      <c r="F71" s="803"/>
      <c r="G71" s="803"/>
      <c r="H71" s="803"/>
      <c r="I71" s="803"/>
      <c r="J71" s="803"/>
      <c r="K71" s="803"/>
    </row>
    <row r="75" spans="2:11" ht="38.1" customHeight="1">
      <c r="B75" s="785" t="str">
        <f>+B9</f>
        <v>6.2. Mejora de la gestión de la variabilidad y cambio climático de la cadena</v>
      </c>
      <c r="C75" s="785"/>
      <c r="D75" s="785"/>
      <c r="E75" s="785"/>
      <c r="F75" s="785"/>
      <c r="G75" s="785"/>
      <c r="H75" s="785"/>
      <c r="I75" s="785"/>
      <c r="J75" s="785"/>
      <c r="K75" s="785"/>
    </row>
    <row r="76" spans="2:11" ht="42" customHeight="1">
      <c r="B76" s="784" t="str">
        <f>+Portafolio_Programas!H83</f>
        <v>6.2.1. Promover el uso adecuado de la información agroclimática disponible y actualizada, de acuerdo con las proyecciones climáticas, las características de las regiones productoras y los riesgos climáticos, mediante capacitación y acompañamiento técnico, que permita orientar y favorecer la planificación de la actividad productiva, en articulación con instrumentos como las Directrices para la gestión de cambio climático (Ley 1931 de 2018),Contribución Determinada a Nivel Nacional de Colombia (NDC), las metas y medidas de desarrollo bajo en carbono (Ley 2169 de 2021),  el Plan Integral de Gestión de Cambio Climático para el sector agropecuario  (Resolución 355 de 2021 de Minagricultura), entre otros y los espacios de coordinación institucional alrededor de la gestión del cambio climático, como el Sistema Nacional de Cambio Climático, la Comisión Intersectorial de Cambio Climático, los Nodos Regionales de cambio climático, y las mesas agroclimáticas.</v>
      </c>
      <c r="C76" s="784"/>
      <c r="D76" s="784"/>
      <c r="E76" s="784"/>
      <c r="F76" s="784"/>
      <c r="G76" s="784"/>
      <c r="H76" s="784"/>
      <c r="I76" s="784"/>
      <c r="J76" s="784"/>
      <c r="K76" s="784"/>
    </row>
    <row r="77" spans="2:11" ht="30" customHeight="1">
      <c r="B77" s="784" t="str">
        <f>+Portafolio_Programas!H84</f>
        <v xml:space="preserve">6.2.2. Promover el escalamiento de modelos productivos de sistemas agroforestales para el cultivo de cacao, a través de la consolidación de alianzas públicas y/o privadas, y considerando las experiencias que se han desarrollado y validado en diferentes regiones cacaoteras del país, promoviendo prácticas agrícolas más sostenibles, medios de vida para los productores, como medida para la reducción de las emisiones de GEI y la vulnerabilidad de los sistemas productivos cacaoteros frente al cambio climático, así como potenciar la capacidad de sumidero de carbono de estos sistemas agroforestales.  </v>
      </c>
      <c r="C77" s="784"/>
      <c r="D77" s="784"/>
      <c r="E77" s="784"/>
      <c r="F77" s="784"/>
      <c r="G77" s="784"/>
      <c r="H77" s="784"/>
      <c r="I77" s="784"/>
      <c r="J77" s="784"/>
      <c r="K77" s="784"/>
    </row>
    <row r="78" spans="2:11" ht="30" customHeight="1">
      <c r="B78" s="784" t="str">
        <f>+Portafolio_Programas!H85</f>
        <v xml:space="preserve">6.2.3. Realizar acompañamiento técnico y financiero a los productores y transformadores para implementar tecnologías orientadas al uso de energías alternativas, mejorando la eficiencia energética en los procesos de beneficio y transformación,  teniendo en cuenta experiencias previas, contribuyendo a la reducción de emisiones de GEI, a través de la consolidación de alianzas  públicas y/o privadas. </v>
      </c>
      <c r="C78" s="784"/>
      <c r="D78" s="784"/>
      <c r="E78" s="784"/>
      <c r="F78" s="784"/>
      <c r="G78" s="784"/>
      <c r="H78" s="784"/>
      <c r="I78" s="784"/>
      <c r="J78" s="784"/>
      <c r="K78" s="784"/>
    </row>
    <row r="79" spans="2:11" ht="30" customHeight="1">
      <c r="B79" s="784" t="str">
        <f>+Portafolio_Programas!H86</f>
        <v xml:space="preserve">6.2.4. Realizar capacitaciones y acompañamiento técnico a los agentes de la cadena, sobre los procesos de certificación cero deforestación, certificaciones ambientales, sellos verdes, entre otros, que les permitan identificar los beneficios en la obtención de estos, en articulación con la actividad 1.1.7. </v>
      </c>
      <c r="C79" s="784"/>
      <c r="D79" s="784"/>
      <c r="E79" s="784"/>
      <c r="F79" s="784"/>
      <c r="G79" s="784"/>
      <c r="H79" s="784"/>
      <c r="I79" s="784"/>
      <c r="J79" s="784"/>
      <c r="K79" s="784"/>
    </row>
    <row r="80" spans="2:11" ht="30" customHeight="1">
      <c r="B80" s="784" t="str">
        <f>+Portafolio_Programas!H87</f>
        <v>6.2.5. Promover la adopción de material vegetal mejorado con mayor tolerancia a las variaciones climáticas y al cambio climático, registrado ante el ICA (conforme a las Resoluciones 067516 y 0780006 de 2020), así como promover la incorporación de modelos agroforestales en la renovación, rehabilitación y ampliación de las áreas de siembra; a partir de instrumentos financieros, no financieros, e incentivos, en articulación con la actividad 1.1.2.</v>
      </c>
      <c r="C80" s="784"/>
      <c r="D80" s="784"/>
      <c r="E80" s="784"/>
      <c r="F80" s="784"/>
      <c r="G80" s="784"/>
      <c r="H80" s="784"/>
      <c r="I80" s="784"/>
      <c r="J80" s="784"/>
      <c r="K80" s="784"/>
    </row>
    <row r="81" spans="2:11" ht="30" customHeight="1">
      <c r="B81" s="784" t="str">
        <f>+Portafolio_Programas!H88</f>
        <v>6.2.6. Realizar acompañamiento técnico y financiero a los productores, transformadores y comercializadores, para promover la adopción de modelos de economía circular, incluyendo la gestión ambiental de la biomasa residual del cultivo en procesos de producción de fertilizantes y acondicionadores de suelo orgánicos y bioenergía, así como la gestión ambiental de envases y empaques, entre otros residuos generados en la actividad productiva.</v>
      </c>
      <c r="C81" s="784"/>
      <c r="D81" s="784"/>
      <c r="E81" s="784"/>
      <c r="F81" s="784"/>
      <c r="G81" s="784"/>
      <c r="H81" s="784"/>
      <c r="I81" s="784"/>
      <c r="J81" s="784"/>
      <c r="K81" s="784"/>
    </row>
    <row r="82" spans="2:11" ht="30" customHeight="1">
      <c r="B82" s="784" t="str">
        <f>+Portafolio_Programas!H89</f>
        <v xml:space="preserve">6.2.7. Realizar acompañamiento técnico, capacitación y divulgación, para fomentar el acceso y uso de instrumentos financieros y no financieros dirigidos a la sostenibilidad ambiental en la producción de cacao y sus derivados, como líneas especiales de crédito LEC Economía verde, pago por servicios ambientales (PSA) y protocolos y estándares de negociación de los bonos de carbono en el sistema productivo, que permitan al productor generar confianza y transparencia en este mercado. </v>
      </c>
      <c r="C82" s="784"/>
      <c r="D82" s="784"/>
      <c r="E82" s="784"/>
      <c r="F82" s="784"/>
      <c r="G82" s="784"/>
      <c r="H82" s="784"/>
      <c r="I82" s="784"/>
      <c r="J82" s="784"/>
      <c r="K82" s="784"/>
    </row>
    <row r="83" spans="2:11">
      <c r="B83" s="68"/>
      <c r="C83" s="68"/>
      <c r="D83" s="68"/>
      <c r="E83" s="68"/>
      <c r="F83" s="68"/>
      <c r="G83" s="68"/>
      <c r="H83" s="68"/>
      <c r="I83" s="68"/>
      <c r="J83" s="68"/>
      <c r="K83" s="68"/>
    </row>
    <row r="84" spans="2:11">
      <c r="B84" s="68"/>
      <c r="C84" s="68"/>
      <c r="D84" s="68"/>
      <c r="E84" s="68"/>
      <c r="F84" s="68"/>
      <c r="G84" s="68"/>
      <c r="H84" s="68"/>
      <c r="I84" s="68"/>
      <c r="J84" s="68"/>
      <c r="K84" s="68"/>
    </row>
    <row r="85" spans="2:11" ht="15">
      <c r="B85" s="264" t="s">
        <v>1386</v>
      </c>
      <c r="C85" s="68"/>
      <c r="D85" s="68"/>
      <c r="E85" s="68"/>
      <c r="F85" s="68"/>
      <c r="G85" s="68"/>
      <c r="H85" s="68"/>
      <c r="I85" s="68"/>
      <c r="J85" s="68"/>
      <c r="K85" s="68"/>
    </row>
    <row r="86" spans="2:11">
      <c r="B86" s="68"/>
      <c r="C86" s="68"/>
      <c r="D86" s="68"/>
      <c r="E86" s="68"/>
      <c r="F86" s="68"/>
      <c r="G86" s="68"/>
      <c r="H86" s="68"/>
      <c r="I86" s="68"/>
      <c r="J86" s="68"/>
      <c r="K86" s="68"/>
    </row>
    <row r="87" spans="2:11" ht="15">
      <c r="B87" s="68"/>
      <c r="C87" s="478" t="s">
        <v>1387</v>
      </c>
      <c r="D87" s="478" t="s">
        <v>1388</v>
      </c>
      <c r="E87" s="68"/>
      <c r="F87" s="68"/>
      <c r="G87" s="68"/>
      <c r="H87" s="68"/>
      <c r="I87" s="68"/>
      <c r="J87" s="68"/>
      <c r="K87" s="68"/>
    </row>
    <row r="88" spans="2:11">
      <c r="B88" s="68"/>
      <c r="C88" s="259" t="s">
        <v>28</v>
      </c>
      <c r="D88" s="259" t="s">
        <v>29</v>
      </c>
      <c r="E88" s="68"/>
      <c r="F88" s="68"/>
      <c r="G88" s="69"/>
      <c r="H88" s="68"/>
      <c r="I88" s="68"/>
      <c r="J88" s="68"/>
      <c r="K88" s="68"/>
    </row>
    <row r="89" spans="2:11" ht="45" customHeight="1">
      <c r="B89" s="316" t="s">
        <v>940</v>
      </c>
      <c r="C89" s="316" t="s">
        <v>1389</v>
      </c>
      <c r="D89" s="316" t="s">
        <v>1483</v>
      </c>
      <c r="E89" s="316" t="s">
        <v>941</v>
      </c>
      <c r="F89" s="591" t="s">
        <v>1391</v>
      </c>
      <c r="G89" s="316" t="s">
        <v>1484</v>
      </c>
      <c r="H89" s="316" t="s">
        <v>1393</v>
      </c>
      <c r="I89" s="718" t="s">
        <v>1394</v>
      </c>
      <c r="J89" s="718"/>
      <c r="K89" s="718"/>
    </row>
    <row r="90" spans="2:11">
      <c r="B90" s="146" t="s">
        <v>1406</v>
      </c>
      <c r="C90" s="265" t="s">
        <v>1609</v>
      </c>
      <c r="D90" s="266">
        <v>1</v>
      </c>
      <c r="E90" s="38">
        <v>7595000</v>
      </c>
      <c r="F90" s="333">
        <v>12</v>
      </c>
      <c r="G90" s="267">
        <v>0.5</v>
      </c>
      <c r="H90" s="37">
        <f>+D90*E90*F90*G90</f>
        <v>45570000</v>
      </c>
      <c r="I90" s="780" t="s">
        <v>1755</v>
      </c>
      <c r="J90" s="780"/>
      <c r="K90" s="780"/>
    </row>
    <row r="91" spans="2:11">
      <c r="B91" s="146" t="s">
        <v>1756</v>
      </c>
      <c r="C91" s="265" t="s">
        <v>1609</v>
      </c>
      <c r="D91" s="266">
        <v>18</v>
      </c>
      <c r="E91" s="38">
        <v>5944000</v>
      </c>
      <c r="F91" s="333">
        <v>12</v>
      </c>
      <c r="G91" s="267">
        <v>0.5</v>
      </c>
      <c r="H91" s="37">
        <f t="shared" ref="H91:H93" si="3">+D91*E91*F91*G91</f>
        <v>641952000</v>
      </c>
      <c r="I91" s="780" t="s">
        <v>1755</v>
      </c>
      <c r="J91" s="780"/>
      <c r="K91" s="780"/>
    </row>
    <row r="92" spans="2:11">
      <c r="B92" s="146" t="s">
        <v>1411</v>
      </c>
      <c r="C92" s="265" t="s">
        <v>1609</v>
      </c>
      <c r="D92" s="266">
        <v>18</v>
      </c>
      <c r="E92" s="38">
        <v>2089042</v>
      </c>
      <c r="F92" s="333"/>
      <c r="G92" s="267">
        <v>0.5</v>
      </c>
      <c r="H92" s="37">
        <f>+E92*D92*G92</f>
        <v>18801378</v>
      </c>
      <c r="I92" s="780" t="s">
        <v>1755</v>
      </c>
      <c r="J92" s="780"/>
      <c r="K92" s="780"/>
    </row>
    <row r="93" spans="2:11" ht="30" customHeight="1">
      <c r="B93" s="146" t="s">
        <v>1634</v>
      </c>
      <c r="C93" s="265" t="s">
        <v>1609</v>
      </c>
      <c r="D93" s="266">
        <v>18</v>
      </c>
      <c r="E93" s="38">
        <v>2295089</v>
      </c>
      <c r="F93" s="333">
        <v>12</v>
      </c>
      <c r="G93" s="267">
        <v>0.5</v>
      </c>
      <c r="H93" s="37">
        <f t="shared" si="3"/>
        <v>247869612</v>
      </c>
      <c r="I93" s="780" t="s">
        <v>1755</v>
      </c>
      <c r="J93" s="780"/>
      <c r="K93" s="780"/>
    </row>
    <row r="94" spans="2:11">
      <c r="B94" s="268" t="s">
        <v>1395</v>
      </c>
      <c r="C94" s="268" t="s">
        <v>1635</v>
      </c>
      <c r="D94" s="266">
        <f>18*2</f>
        <v>36</v>
      </c>
      <c r="E94" s="38">
        <v>300000</v>
      </c>
      <c r="F94" s="333"/>
      <c r="G94" s="267"/>
      <c r="H94" s="38">
        <f>+E94*D94</f>
        <v>10800000</v>
      </c>
      <c r="I94" s="780" t="s">
        <v>1757</v>
      </c>
      <c r="J94" s="780"/>
      <c r="K94" s="780"/>
    </row>
    <row r="95" spans="2:11">
      <c r="B95" s="268" t="s">
        <v>1399</v>
      </c>
      <c r="C95" s="268" t="s">
        <v>1635</v>
      </c>
      <c r="D95" s="266">
        <v>18</v>
      </c>
      <c r="E95" s="38">
        <v>900000</v>
      </c>
      <c r="F95" s="333"/>
      <c r="G95" s="267"/>
      <c r="H95" s="38">
        <f>+E95*D95</f>
        <v>16200000</v>
      </c>
      <c r="I95" s="780" t="s">
        <v>1758</v>
      </c>
      <c r="J95" s="780"/>
      <c r="K95" s="780"/>
    </row>
    <row r="96" spans="2:11">
      <c r="B96" s="268" t="s">
        <v>1516</v>
      </c>
      <c r="C96" s="268" t="s">
        <v>1635</v>
      </c>
      <c r="D96" s="266">
        <f>18*2</f>
        <v>36</v>
      </c>
      <c r="E96" s="38">
        <v>60000</v>
      </c>
      <c r="F96" s="333">
        <v>12</v>
      </c>
      <c r="G96" s="267"/>
      <c r="H96" s="38">
        <f>+F96*E96*D96</f>
        <v>25920000</v>
      </c>
      <c r="I96" s="780" t="s">
        <v>1759</v>
      </c>
      <c r="J96" s="780"/>
      <c r="K96" s="780"/>
    </row>
    <row r="97" spans="2:12" ht="28.5">
      <c r="B97" s="268" t="s">
        <v>1400</v>
      </c>
      <c r="C97" s="268" t="s">
        <v>1401</v>
      </c>
      <c r="D97" s="269">
        <v>18</v>
      </c>
      <c r="E97" s="38">
        <v>3000000</v>
      </c>
      <c r="F97" s="333"/>
      <c r="G97" s="267"/>
      <c r="H97" s="38">
        <f>+E97*D97</f>
        <v>54000000</v>
      </c>
      <c r="I97" s="780" t="s">
        <v>1759</v>
      </c>
      <c r="J97" s="780"/>
      <c r="K97" s="780"/>
    </row>
    <row r="98" spans="2:12" ht="28.5">
      <c r="B98" s="268" t="s">
        <v>1429</v>
      </c>
      <c r="C98" s="268" t="s">
        <v>1430</v>
      </c>
      <c r="D98" s="269">
        <f>18*2</f>
        <v>36</v>
      </c>
      <c r="E98" s="38">
        <v>6300000</v>
      </c>
      <c r="F98" s="333"/>
      <c r="G98" s="267"/>
      <c r="H98" s="38">
        <f>+E98*D98</f>
        <v>226800000</v>
      </c>
      <c r="I98" s="780" t="s">
        <v>1760</v>
      </c>
      <c r="J98" s="780"/>
      <c r="K98" s="780"/>
    </row>
    <row r="99" spans="2:12">
      <c r="B99" s="268" t="s">
        <v>1737</v>
      </c>
      <c r="C99" s="268" t="s">
        <v>1084</v>
      </c>
      <c r="D99" s="269">
        <v>2</v>
      </c>
      <c r="E99" s="38">
        <v>17700000</v>
      </c>
      <c r="F99" s="333"/>
      <c r="G99" s="267">
        <v>0.5</v>
      </c>
      <c r="H99" s="38">
        <f>+D99*E99*G99</f>
        <v>17700000</v>
      </c>
      <c r="I99" s="780" t="s">
        <v>1761</v>
      </c>
      <c r="J99" s="780"/>
      <c r="K99" s="780"/>
      <c r="L99" s="652" t="s">
        <v>1762</v>
      </c>
    </row>
    <row r="100" spans="2:12">
      <c r="B100" s="268" t="s">
        <v>1493</v>
      </c>
      <c r="C100" s="268" t="s">
        <v>1084</v>
      </c>
      <c r="D100" s="269">
        <v>2</v>
      </c>
      <c r="E100" s="38">
        <v>97100000</v>
      </c>
      <c r="F100" s="333"/>
      <c r="G100" s="267">
        <v>0.5</v>
      </c>
      <c r="H100" s="38">
        <f>+D100*E100*G100</f>
        <v>97100000</v>
      </c>
      <c r="I100" s="780" t="s">
        <v>1761</v>
      </c>
      <c r="J100" s="780"/>
      <c r="K100" s="780"/>
      <c r="L100" s="652" t="s">
        <v>1762</v>
      </c>
    </row>
    <row r="101" spans="2:12">
      <c r="B101" s="268" t="s">
        <v>1426</v>
      </c>
      <c r="C101" s="268" t="s">
        <v>1084</v>
      </c>
      <c r="D101" s="269">
        <v>2</v>
      </c>
      <c r="E101" s="38">
        <v>24800000</v>
      </c>
      <c r="F101" s="333"/>
      <c r="G101" s="267"/>
      <c r="H101" s="38">
        <f>+E101*D101</f>
        <v>49600000</v>
      </c>
      <c r="I101" s="780" t="s">
        <v>1763</v>
      </c>
      <c r="J101" s="780"/>
      <c r="K101" s="780"/>
      <c r="L101" s="652" t="s">
        <v>1762</v>
      </c>
    </row>
    <row r="102" spans="2:12">
      <c r="B102" s="268" t="s">
        <v>1428</v>
      </c>
      <c r="C102" s="268" t="s">
        <v>1084</v>
      </c>
      <c r="D102" s="269">
        <v>2</v>
      </c>
      <c r="E102" s="38">
        <v>100000000</v>
      </c>
      <c r="F102" s="333"/>
      <c r="G102" s="267"/>
      <c r="H102" s="38">
        <f>+E102*D102</f>
        <v>200000000</v>
      </c>
      <c r="I102" s="780" t="s">
        <v>1763</v>
      </c>
      <c r="J102" s="780"/>
      <c r="K102" s="780"/>
      <c r="L102" s="652" t="s">
        <v>1762</v>
      </c>
    </row>
    <row r="103" spans="2:12">
      <c r="B103" s="146" t="s">
        <v>1637</v>
      </c>
      <c r="C103" s="146" t="s">
        <v>1500</v>
      </c>
      <c r="D103" s="269">
        <v>18</v>
      </c>
      <c r="E103" s="38">
        <v>4400000</v>
      </c>
      <c r="F103" s="333"/>
      <c r="G103" s="267"/>
      <c r="H103" s="38">
        <f>+D103*E103</f>
        <v>79200000</v>
      </c>
      <c r="I103" s="780" t="s">
        <v>1764</v>
      </c>
      <c r="J103" s="780"/>
      <c r="K103" s="780"/>
      <c r="L103" s="652"/>
    </row>
    <row r="104" spans="2:12">
      <c r="B104" s="146" t="s">
        <v>1510</v>
      </c>
      <c r="C104" s="146" t="s">
        <v>1500</v>
      </c>
      <c r="D104" s="269">
        <v>18</v>
      </c>
      <c r="E104" s="38">
        <v>7379416</v>
      </c>
      <c r="F104" s="333"/>
      <c r="G104" s="267"/>
      <c r="H104" s="38">
        <f t="shared" ref="H104:H106" si="4">+D104*E104</f>
        <v>132829488</v>
      </c>
      <c r="I104" s="780" t="s">
        <v>1764</v>
      </c>
      <c r="J104" s="780"/>
      <c r="K104" s="780"/>
      <c r="L104" s="652"/>
    </row>
    <row r="105" spans="2:12">
      <c r="B105" s="146" t="s">
        <v>1520</v>
      </c>
      <c r="C105" s="146" t="s">
        <v>1739</v>
      </c>
      <c r="D105" s="269">
        <v>18</v>
      </c>
      <c r="E105" s="38">
        <v>27200000</v>
      </c>
      <c r="F105" s="333"/>
      <c r="G105" s="267"/>
      <c r="H105" s="38">
        <f t="shared" si="4"/>
        <v>489600000</v>
      </c>
      <c r="I105" s="780" t="s">
        <v>1764</v>
      </c>
      <c r="J105" s="780"/>
      <c r="K105" s="780"/>
      <c r="L105" s="652"/>
    </row>
    <row r="106" spans="2:12">
      <c r="B106" s="146" t="s">
        <v>1740</v>
      </c>
      <c r="C106" s="146" t="s">
        <v>1739</v>
      </c>
      <c r="D106" s="269">
        <v>18</v>
      </c>
      <c r="E106" s="38">
        <v>37697080</v>
      </c>
      <c r="F106" s="333"/>
      <c r="G106" s="267"/>
      <c r="H106" s="38">
        <f t="shared" si="4"/>
        <v>678547440</v>
      </c>
      <c r="I106" s="780" t="s">
        <v>1764</v>
      </c>
      <c r="J106" s="780"/>
      <c r="K106" s="780"/>
      <c r="L106" s="652"/>
    </row>
    <row r="107" spans="2:12">
      <c r="B107" s="268" t="s">
        <v>1601</v>
      </c>
      <c r="C107" s="268" t="s">
        <v>1624</v>
      </c>
      <c r="D107" s="269">
        <v>18</v>
      </c>
      <c r="E107" s="38">
        <v>600000</v>
      </c>
      <c r="F107" s="333">
        <v>4</v>
      </c>
      <c r="G107" s="267">
        <v>0.5</v>
      </c>
      <c r="H107" s="629">
        <f>+D107*E107*F107*G107</f>
        <v>21600000</v>
      </c>
      <c r="I107" s="780" t="s">
        <v>1755</v>
      </c>
      <c r="J107" s="780"/>
      <c r="K107" s="780"/>
      <c r="L107" s="653"/>
    </row>
    <row r="108" spans="2:12">
      <c r="B108" s="268" t="s">
        <v>1455</v>
      </c>
      <c r="C108" s="146" t="s">
        <v>1456</v>
      </c>
      <c r="D108" s="269">
        <v>1</v>
      </c>
      <c r="E108" s="38">
        <v>48200000</v>
      </c>
      <c r="F108" s="333"/>
      <c r="G108" s="267">
        <v>0.5</v>
      </c>
      <c r="H108" s="629">
        <f>+D108*E108*G108</f>
        <v>24100000</v>
      </c>
      <c r="I108" s="780" t="s">
        <v>1755</v>
      </c>
      <c r="J108" s="780"/>
      <c r="K108" s="780"/>
      <c r="L108" s="653"/>
    </row>
    <row r="109" spans="2:12">
      <c r="B109" s="268" t="s">
        <v>1577</v>
      </c>
      <c r="C109" s="146" t="s">
        <v>1674</v>
      </c>
      <c r="D109" s="269">
        <v>1</v>
      </c>
      <c r="E109" s="38">
        <v>16800000</v>
      </c>
      <c r="F109" s="333">
        <v>6</v>
      </c>
      <c r="G109" s="267">
        <v>0.5</v>
      </c>
      <c r="H109" s="629">
        <f>+D109*E109*F109*G109</f>
        <v>50400000</v>
      </c>
      <c r="I109" s="780" t="s">
        <v>1755</v>
      </c>
      <c r="J109" s="780"/>
      <c r="K109" s="780"/>
      <c r="L109" s="653"/>
    </row>
    <row r="110" spans="2:12">
      <c r="B110" s="268" t="s">
        <v>1433</v>
      </c>
      <c r="C110" s="268" t="s">
        <v>1084</v>
      </c>
      <c r="D110" s="269">
        <v>18</v>
      </c>
      <c r="E110" s="38">
        <v>5000000</v>
      </c>
      <c r="F110" s="333"/>
      <c r="G110" s="267"/>
      <c r="H110" s="38">
        <f>+D110*E110</f>
        <v>90000000</v>
      </c>
      <c r="I110" s="780" t="s">
        <v>1755</v>
      </c>
      <c r="J110" s="780"/>
      <c r="K110" s="780"/>
      <c r="L110" s="652"/>
    </row>
    <row r="111" spans="2:12" ht="28.5">
      <c r="B111" s="268" t="s">
        <v>1765</v>
      </c>
      <c r="C111" s="268" t="s">
        <v>1766</v>
      </c>
      <c r="D111" s="339">
        <v>400</v>
      </c>
      <c r="E111" s="38">
        <v>7965000</v>
      </c>
      <c r="F111" s="333"/>
      <c r="G111" s="267">
        <v>0.3</v>
      </c>
      <c r="H111" s="38">
        <f>+D111*E111*G111</f>
        <v>955800000</v>
      </c>
      <c r="I111" s="780" t="s">
        <v>1767</v>
      </c>
      <c r="J111" s="780"/>
      <c r="K111" s="780"/>
      <c r="L111" s="652"/>
    </row>
    <row r="112" spans="2:12">
      <c r="B112" s="268" t="s">
        <v>1446</v>
      </c>
      <c r="C112" s="268" t="s">
        <v>1766</v>
      </c>
      <c r="D112" s="339">
        <v>375</v>
      </c>
      <c r="E112" s="38">
        <v>20000000</v>
      </c>
      <c r="F112" s="333"/>
      <c r="G112" s="267">
        <v>0.3</v>
      </c>
      <c r="H112" s="38">
        <f>+D112*E112*G112</f>
        <v>2250000000</v>
      </c>
      <c r="I112" s="780" t="s">
        <v>1768</v>
      </c>
      <c r="J112" s="780"/>
      <c r="K112" s="780"/>
      <c r="L112" s="652"/>
    </row>
    <row r="113" spans="2:12">
      <c r="B113" s="268" t="s">
        <v>1769</v>
      </c>
      <c r="C113" s="268" t="s">
        <v>1770</v>
      </c>
      <c r="D113" s="269">
        <v>36</v>
      </c>
      <c r="E113" s="38">
        <v>12000000</v>
      </c>
      <c r="F113" s="333"/>
      <c r="G113" s="267"/>
      <c r="H113" s="38">
        <f>+E113*D113</f>
        <v>432000000</v>
      </c>
      <c r="I113" s="780" t="s">
        <v>1771</v>
      </c>
      <c r="J113" s="780"/>
      <c r="K113" s="780"/>
      <c r="L113" s="654" t="s">
        <v>1762</v>
      </c>
    </row>
    <row r="114" spans="2:12" ht="28.5">
      <c r="B114" s="268" t="s">
        <v>1772</v>
      </c>
      <c r="C114" s="268"/>
      <c r="D114" s="46"/>
      <c r="E114" s="38"/>
      <c r="F114" s="46"/>
      <c r="G114" s="46"/>
      <c r="H114" s="337" t="s">
        <v>1626</v>
      </c>
      <c r="I114" s="754"/>
      <c r="J114" s="754"/>
      <c r="K114" s="754"/>
    </row>
    <row r="115" spans="2:12" ht="15">
      <c r="B115" s="768" t="s">
        <v>1460</v>
      </c>
      <c r="C115" s="769"/>
      <c r="D115" s="769"/>
      <c r="E115" s="769"/>
      <c r="F115" s="769"/>
      <c r="G115" s="770"/>
      <c r="H115" s="394">
        <f>SUM(H90:H114)</f>
        <v>6856389918</v>
      </c>
      <c r="I115" s="68"/>
      <c r="J115" s="68"/>
      <c r="K115" s="68"/>
    </row>
    <row r="116" spans="2:12" ht="15">
      <c r="B116" s="767" t="s">
        <v>1461</v>
      </c>
      <c r="C116" s="767"/>
      <c r="D116" s="767"/>
      <c r="E116" s="767"/>
      <c r="F116" s="767"/>
      <c r="G116" s="767"/>
      <c r="H116" s="67">
        <f>+H115/12</f>
        <v>571365826.5</v>
      </c>
      <c r="I116" s="68"/>
      <c r="J116" s="68"/>
      <c r="K116" s="68"/>
    </row>
    <row r="117" spans="2:12" ht="15">
      <c r="B117" s="767" t="s">
        <v>1773</v>
      </c>
      <c r="C117" s="767"/>
      <c r="D117" s="767"/>
      <c r="E117" s="767"/>
      <c r="F117" s="767"/>
      <c r="G117" s="767"/>
      <c r="H117" s="67">
        <f>+H115-H99-H100-H101-H102-H113</f>
        <v>6059989918</v>
      </c>
      <c r="I117" s="68"/>
      <c r="J117" s="68"/>
      <c r="K117" s="68"/>
    </row>
    <row r="118" spans="2:12" ht="15">
      <c r="B118" s="767" t="s">
        <v>1774</v>
      </c>
      <c r="C118" s="767"/>
      <c r="D118" s="767"/>
      <c r="E118" s="767"/>
      <c r="F118" s="767"/>
      <c r="G118" s="767"/>
      <c r="H118" s="67">
        <f>+H90+H91+H92+H93+H111+H112+H113</f>
        <v>4591992990</v>
      </c>
      <c r="I118" s="68"/>
      <c r="J118" s="68"/>
      <c r="K118" s="68"/>
    </row>
    <row r="120" spans="2:12" ht="33.950000000000003" customHeight="1">
      <c r="B120" s="271" t="s">
        <v>1481</v>
      </c>
    </row>
    <row r="121" spans="2:12" ht="15.95" customHeight="1">
      <c r="B121" s="811" t="s">
        <v>1775</v>
      </c>
      <c r="C121" s="812"/>
      <c r="D121" s="812"/>
      <c r="E121" s="812"/>
      <c r="F121" s="812"/>
      <c r="G121" s="812"/>
      <c r="H121" s="812"/>
      <c r="I121" s="812"/>
      <c r="J121" s="812"/>
      <c r="K121" s="813"/>
    </row>
    <row r="122" spans="2:12">
      <c r="B122" s="814"/>
      <c r="C122" s="815"/>
      <c r="D122" s="815"/>
      <c r="E122" s="815"/>
      <c r="F122" s="815"/>
      <c r="G122" s="815"/>
      <c r="H122" s="815"/>
      <c r="I122" s="815"/>
      <c r="J122" s="815"/>
      <c r="K122" s="816"/>
    </row>
    <row r="123" spans="2:12">
      <c r="B123" s="814"/>
      <c r="C123" s="815"/>
      <c r="D123" s="815"/>
      <c r="E123" s="815"/>
      <c r="F123" s="815"/>
      <c r="G123" s="815"/>
      <c r="H123" s="815"/>
      <c r="I123" s="815"/>
      <c r="J123" s="815"/>
      <c r="K123" s="816"/>
    </row>
    <row r="124" spans="2:12">
      <c r="B124" s="814"/>
      <c r="C124" s="815"/>
      <c r="D124" s="815"/>
      <c r="E124" s="815"/>
      <c r="F124" s="815"/>
      <c r="G124" s="815"/>
      <c r="H124" s="815"/>
      <c r="I124" s="815"/>
      <c r="J124" s="815"/>
      <c r="K124" s="816"/>
    </row>
    <row r="125" spans="2:12">
      <c r="B125" s="814"/>
      <c r="C125" s="815"/>
      <c r="D125" s="815"/>
      <c r="E125" s="815"/>
      <c r="F125" s="815"/>
      <c r="G125" s="815"/>
      <c r="H125" s="815"/>
      <c r="I125" s="815"/>
      <c r="J125" s="815"/>
      <c r="K125" s="816"/>
    </row>
    <row r="126" spans="2:12">
      <c r="B126" s="814"/>
      <c r="C126" s="815"/>
      <c r="D126" s="815"/>
      <c r="E126" s="815"/>
      <c r="F126" s="815"/>
      <c r="G126" s="815"/>
      <c r="H126" s="815"/>
      <c r="I126" s="815"/>
      <c r="J126" s="815"/>
      <c r="K126" s="816"/>
    </row>
    <row r="127" spans="2:12">
      <c r="B127" s="814"/>
      <c r="C127" s="815"/>
      <c r="D127" s="815"/>
      <c r="E127" s="815"/>
      <c r="F127" s="815"/>
      <c r="G127" s="815"/>
      <c r="H127" s="815"/>
      <c r="I127" s="815"/>
      <c r="J127" s="815"/>
      <c r="K127" s="816"/>
    </row>
    <row r="128" spans="2:12">
      <c r="B128" s="814"/>
      <c r="C128" s="815"/>
      <c r="D128" s="815"/>
      <c r="E128" s="815"/>
      <c r="F128" s="815"/>
      <c r="G128" s="815"/>
      <c r="H128" s="815"/>
      <c r="I128" s="815"/>
      <c r="J128" s="815"/>
      <c r="K128" s="816"/>
    </row>
    <row r="129" spans="2:11">
      <c r="B129" s="814"/>
      <c r="C129" s="815"/>
      <c r="D129" s="815"/>
      <c r="E129" s="815"/>
      <c r="F129" s="815"/>
      <c r="G129" s="815"/>
      <c r="H129" s="815"/>
      <c r="I129" s="815"/>
      <c r="J129" s="815"/>
      <c r="K129" s="816"/>
    </row>
    <row r="130" spans="2:11">
      <c r="B130" s="814"/>
      <c r="C130" s="815"/>
      <c r="D130" s="815"/>
      <c r="E130" s="815"/>
      <c r="F130" s="815"/>
      <c r="G130" s="815"/>
      <c r="H130" s="815"/>
      <c r="I130" s="815"/>
      <c r="J130" s="815"/>
      <c r="K130" s="816"/>
    </row>
    <row r="131" spans="2:11">
      <c r="B131" s="814"/>
      <c r="C131" s="815"/>
      <c r="D131" s="815"/>
      <c r="E131" s="815"/>
      <c r="F131" s="815"/>
      <c r="G131" s="815"/>
      <c r="H131" s="815"/>
      <c r="I131" s="815"/>
      <c r="J131" s="815"/>
      <c r="K131" s="816"/>
    </row>
    <row r="132" spans="2:11">
      <c r="B132" s="814"/>
      <c r="C132" s="815"/>
      <c r="D132" s="815"/>
      <c r="E132" s="815"/>
      <c r="F132" s="815"/>
      <c r="G132" s="815"/>
      <c r="H132" s="815"/>
      <c r="I132" s="815"/>
      <c r="J132" s="815"/>
      <c r="K132" s="816"/>
    </row>
    <row r="133" spans="2:11">
      <c r="B133" s="814"/>
      <c r="C133" s="815"/>
      <c r="D133" s="815"/>
      <c r="E133" s="815"/>
      <c r="F133" s="815"/>
      <c r="G133" s="815"/>
      <c r="H133" s="815"/>
      <c r="I133" s="815"/>
      <c r="J133" s="815"/>
      <c r="K133" s="816"/>
    </row>
    <row r="134" spans="2:11">
      <c r="B134" s="814"/>
      <c r="C134" s="815"/>
      <c r="D134" s="815"/>
      <c r="E134" s="815"/>
      <c r="F134" s="815"/>
      <c r="G134" s="815"/>
      <c r="H134" s="815"/>
      <c r="I134" s="815"/>
      <c r="J134" s="815"/>
      <c r="K134" s="816"/>
    </row>
    <row r="135" spans="2:11">
      <c r="B135" s="814"/>
      <c r="C135" s="815"/>
      <c r="D135" s="815"/>
      <c r="E135" s="815"/>
      <c r="F135" s="815"/>
      <c r="G135" s="815"/>
      <c r="H135" s="815"/>
      <c r="I135" s="815"/>
      <c r="J135" s="815"/>
      <c r="K135" s="816"/>
    </row>
    <row r="136" spans="2:11">
      <c r="B136" s="814"/>
      <c r="C136" s="815"/>
      <c r="D136" s="815"/>
      <c r="E136" s="815"/>
      <c r="F136" s="815"/>
      <c r="G136" s="815"/>
      <c r="H136" s="815"/>
      <c r="I136" s="815"/>
      <c r="J136" s="815"/>
      <c r="K136" s="816"/>
    </row>
    <row r="137" spans="2:11">
      <c r="B137" s="814"/>
      <c r="C137" s="815"/>
      <c r="D137" s="815"/>
      <c r="E137" s="815"/>
      <c r="F137" s="815"/>
      <c r="G137" s="815"/>
      <c r="H137" s="815"/>
      <c r="I137" s="815"/>
      <c r="J137" s="815"/>
      <c r="K137" s="816"/>
    </row>
    <row r="138" spans="2:11">
      <c r="B138" s="814"/>
      <c r="C138" s="815"/>
      <c r="D138" s="815"/>
      <c r="E138" s="815"/>
      <c r="F138" s="815"/>
      <c r="G138" s="815"/>
      <c r="H138" s="815"/>
      <c r="I138" s="815"/>
      <c r="J138" s="815"/>
      <c r="K138" s="816"/>
    </row>
    <row r="139" spans="2:11">
      <c r="B139" s="814"/>
      <c r="C139" s="815"/>
      <c r="D139" s="815"/>
      <c r="E139" s="815"/>
      <c r="F139" s="815"/>
      <c r="G139" s="815"/>
      <c r="H139" s="815"/>
      <c r="I139" s="815"/>
      <c r="J139" s="815"/>
      <c r="K139" s="816"/>
    </row>
    <row r="140" spans="2:11">
      <c r="B140" s="814"/>
      <c r="C140" s="815"/>
      <c r="D140" s="815"/>
      <c r="E140" s="815"/>
      <c r="F140" s="815"/>
      <c r="G140" s="815"/>
      <c r="H140" s="815"/>
      <c r="I140" s="815"/>
      <c r="J140" s="815"/>
      <c r="K140" s="816"/>
    </row>
    <row r="141" spans="2:11">
      <c r="B141" s="814"/>
      <c r="C141" s="815"/>
      <c r="D141" s="815"/>
      <c r="E141" s="815"/>
      <c r="F141" s="815"/>
      <c r="G141" s="815"/>
      <c r="H141" s="815"/>
      <c r="I141" s="815"/>
      <c r="J141" s="815"/>
      <c r="K141" s="816"/>
    </row>
    <row r="142" spans="2:11">
      <c r="B142" s="814"/>
      <c r="C142" s="815"/>
      <c r="D142" s="815"/>
      <c r="E142" s="815"/>
      <c r="F142" s="815"/>
      <c r="G142" s="815"/>
      <c r="H142" s="815"/>
      <c r="I142" s="815"/>
      <c r="J142" s="815"/>
      <c r="K142" s="816"/>
    </row>
    <row r="143" spans="2:11">
      <c r="B143" s="814"/>
      <c r="C143" s="815"/>
      <c r="D143" s="815"/>
      <c r="E143" s="815"/>
      <c r="F143" s="815"/>
      <c r="G143" s="815"/>
      <c r="H143" s="815"/>
      <c r="I143" s="815"/>
      <c r="J143" s="815"/>
      <c r="K143" s="816"/>
    </row>
    <row r="144" spans="2:11">
      <c r="B144" s="814"/>
      <c r="C144" s="815"/>
      <c r="D144" s="815"/>
      <c r="E144" s="815"/>
      <c r="F144" s="815"/>
      <c r="G144" s="815"/>
      <c r="H144" s="815"/>
      <c r="I144" s="815"/>
      <c r="J144" s="815"/>
      <c r="K144" s="816"/>
    </row>
    <row r="145" spans="2:11">
      <c r="B145" s="817"/>
      <c r="C145" s="818"/>
      <c r="D145" s="818"/>
      <c r="E145" s="818"/>
      <c r="F145" s="818"/>
      <c r="G145" s="818"/>
      <c r="H145" s="818"/>
      <c r="I145" s="818"/>
      <c r="J145" s="818"/>
      <c r="K145" s="819"/>
    </row>
  </sheetData>
  <sheetProtection algorithmName="SHA-512" hashValue="j9jJAL2mPaFiwElwZ9caTI0XL3y2iI2zkR3pxgNTOLykpoQ0eqI6Cf8o3TWqDcn/yXtr0XdfLpnnzXxztXPKUg==" saltValue="KrA0EWX0xIeNBbiTUl8HRw==" spinCount="100000" sheet="1" objects="1" scenarios="1"/>
  <mergeCells count="74">
    <mergeCell ref="B18:K18"/>
    <mergeCell ref="B19:K19"/>
    <mergeCell ref="I26:K26"/>
    <mergeCell ref="B13:K13"/>
    <mergeCell ref="B14:K14"/>
    <mergeCell ref="B15:K15"/>
    <mergeCell ref="B16:K16"/>
    <mergeCell ref="B17:K17"/>
    <mergeCell ref="I38:K38"/>
    <mergeCell ref="I27:K27"/>
    <mergeCell ref="I28:K28"/>
    <mergeCell ref="I29:K29"/>
    <mergeCell ref="I30:K30"/>
    <mergeCell ref="I31:K31"/>
    <mergeCell ref="I32:K32"/>
    <mergeCell ref="I33:K33"/>
    <mergeCell ref="I34:K34"/>
    <mergeCell ref="I35:K35"/>
    <mergeCell ref="I36:K36"/>
    <mergeCell ref="I37:K37"/>
    <mergeCell ref="I39:K39"/>
    <mergeCell ref="I40:K40"/>
    <mergeCell ref="I41:K41"/>
    <mergeCell ref="I42:K42"/>
    <mergeCell ref="I43:K43"/>
    <mergeCell ref="I44:K44"/>
    <mergeCell ref="B51:G51"/>
    <mergeCell ref="B56:K71"/>
    <mergeCell ref="B75:K75"/>
    <mergeCell ref="B76:K76"/>
    <mergeCell ref="I45:K45"/>
    <mergeCell ref="I46:K46"/>
    <mergeCell ref="I47:K47"/>
    <mergeCell ref="I48:K48"/>
    <mergeCell ref="B77:K77"/>
    <mergeCell ref="B78:K78"/>
    <mergeCell ref="B50:G50"/>
    <mergeCell ref="I89:K89"/>
    <mergeCell ref="I90:K90"/>
    <mergeCell ref="B52:G52"/>
    <mergeCell ref="B53:G53"/>
    <mergeCell ref="I91:K91"/>
    <mergeCell ref="I92:K92"/>
    <mergeCell ref="I93:K93"/>
    <mergeCell ref="I94:K94"/>
    <mergeCell ref="B79:K79"/>
    <mergeCell ref="B80:K80"/>
    <mergeCell ref="B81:K81"/>
    <mergeCell ref="B82:K82"/>
    <mergeCell ref="I106:K106"/>
    <mergeCell ref="I95:K95"/>
    <mergeCell ref="I96:K96"/>
    <mergeCell ref="I97:K97"/>
    <mergeCell ref="I98:K98"/>
    <mergeCell ref="I99:K99"/>
    <mergeCell ref="I100:K100"/>
    <mergeCell ref="I101:K101"/>
    <mergeCell ref="I102:K102"/>
    <mergeCell ref="I103:K103"/>
    <mergeCell ref="I104:K104"/>
    <mergeCell ref="I105:K105"/>
    <mergeCell ref="I113:K113"/>
    <mergeCell ref="I114:K114"/>
    <mergeCell ref="I107:K107"/>
    <mergeCell ref="I108:K108"/>
    <mergeCell ref="I109:K109"/>
    <mergeCell ref="I110:K110"/>
    <mergeCell ref="I111:K111"/>
    <mergeCell ref="I112:K112"/>
    <mergeCell ref="B115:G115"/>
    <mergeCell ref="B116:G116"/>
    <mergeCell ref="B117:G117"/>
    <mergeCell ref="B118:G118"/>
    <mergeCell ref="B121:K145"/>
  </mergeCells>
  <pageMargins left="0.7" right="0.7" top="0.75" bottom="0.75" header="0.3" footer="0.3"/>
  <ignoredErrors>
    <ignoredError sqref="H29 H32 H92 H96 U9 L9 M8 O8:O9 H42 H10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DE2A-EBA6-6445-BEFF-E6484AA1232F}">
  <dimension ref="A3:Y149"/>
  <sheetViews>
    <sheetView showGridLines="0" zoomScale="70" zoomScaleNormal="70" workbookViewId="0">
      <selection activeCell="W18" sqref="W18"/>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+Portafolio_Programas!C90</f>
        <v>7. Fortalecimiento del desarrollo tecnológico y la innovación agroindustrial de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+Portafolio_Programas!D90</f>
        <v>7.1. Fortalecimiento de la ciencia, tecnología e innovación</v>
      </c>
      <c r="C8" s="483" t="s">
        <v>31</v>
      </c>
      <c r="D8" s="483" t="s">
        <v>29</v>
      </c>
      <c r="E8" s="37">
        <v>0</v>
      </c>
      <c r="F8" s="37">
        <f>+H51*10</f>
        <v>6107842158.299428</v>
      </c>
      <c r="G8" s="37">
        <f>+H52</f>
        <v>1838660470.2857141</v>
      </c>
      <c r="H8" s="37">
        <f>+H52</f>
        <v>1838660470.2857141</v>
      </c>
      <c r="I8" s="37">
        <f>+H52</f>
        <v>1838660470.2857141</v>
      </c>
      <c r="J8" s="37">
        <f>+H52</f>
        <v>1838660470.2857141</v>
      </c>
      <c r="K8" s="37">
        <f>+H52</f>
        <v>1838660470.2857141</v>
      </c>
      <c r="L8" s="37">
        <f>+H52</f>
        <v>1838660470.2857141</v>
      </c>
      <c r="M8" s="37">
        <f>+H53</f>
        <v>1747520470.2857141</v>
      </c>
      <c r="N8" s="37">
        <f>+H53</f>
        <v>1747520470.2857141</v>
      </c>
      <c r="O8" s="37">
        <f>+H53</f>
        <v>1747520470.2857141</v>
      </c>
      <c r="P8" s="37">
        <f>+H53</f>
        <v>1747520470.2857141</v>
      </c>
      <c r="Q8" s="37">
        <f>+H53</f>
        <v>1747520470.2857141</v>
      </c>
      <c r="R8" s="37">
        <f>+H53</f>
        <v>1747520470.2857141</v>
      </c>
      <c r="S8" s="37">
        <f>+H53</f>
        <v>1747520470.2857141</v>
      </c>
      <c r="T8" s="37">
        <f>+H53</f>
        <v>1747520470.2857141</v>
      </c>
      <c r="U8" s="37">
        <f>+H53</f>
        <v>1747520470.2857141</v>
      </c>
      <c r="V8" s="37">
        <f>+H53</f>
        <v>1747520470.2857141</v>
      </c>
      <c r="W8" s="37">
        <f>+H53</f>
        <v>1747520470.2857141</v>
      </c>
      <c r="X8" s="37">
        <f>+H53</f>
        <v>1747520470.2857141</v>
      </c>
      <c r="Y8" s="37">
        <f>SUM(E8:X8)</f>
        <v>38110050623.442268</v>
      </c>
    </row>
    <row r="9" spans="2:25" ht="30" customHeight="1">
      <c r="B9" s="258" t="str">
        <f>+Portafolio_Programas!D98</f>
        <v>7.2. Mejora de la prestación del servicio de extensión agropecuaria y asistencia técnica industrial</v>
      </c>
      <c r="C9" s="483" t="s">
        <v>31</v>
      </c>
      <c r="D9" s="483" t="s">
        <v>29</v>
      </c>
      <c r="E9" s="37">
        <v>0</v>
      </c>
      <c r="F9" s="37">
        <f>+H94*10</f>
        <v>1884635187.3947618</v>
      </c>
      <c r="G9" s="37">
        <f>+H95</f>
        <v>2243442224.873714</v>
      </c>
      <c r="H9" s="37">
        <f>+H95</f>
        <v>2243442224.873714</v>
      </c>
      <c r="I9" s="37">
        <f>+H95</f>
        <v>2243442224.873714</v>
      </c>
      <c r="J9" s="37">
        <f>+H95</f>
        <v>2243442224.873714</v>
      </c>
      <c r="K9" s="37">
        <f>+H95</f>
        <v>2243442224.873714</v>
      </c>
      <c r="L9" s="37">
        <f>+H96</f>
        <v>2110809340.2857141</v>
      </c>
      <c r="M9" s="37">
        <f>+H96</f>
        <v>2110809340.2857141</v>
      </c>
      <c r="N9" s="37">
        <f>+H96</f>
        <v>2110809340.2857141</v>
      </c>
      <c r="O9" s="37">
        <f>+H96</f>
        <v>2110809340.2857141</v>
      </c>
      <c r="P9" s="37">
        <f>+H96</f>
        <v>2110809340.2857141</v>
      </c>
      <c r="Q9" s="37">
        <f>+H96</f>
        <v>2110809340.2857141</v>
      </c>
      <c r="R9" s="37">
        <f>+H96</f>
        <v>2110809340.2857141</v>
      </c>
      <c r="S9" s="37">
        <f>+H96</f>
        <v>2110809340.2857141</v>
      </c>
      <c r="T9" s="37">
        <f>+H96</f>
        <v>2110809340.2857141</v>
      </c>
      <c r="U9" s="37">
        <f>+H96</f>
        <v>2110809340.2857141</v>
      </c>
      <c r="V9" s="37">
        <f>+H96</f>
        <v>2110809340.2857141</v>
      </c>
      <c r="W9" s="37">
        <f>+H96</f>
        <v>2110809340.2857141</v>
      </c>
      <c r="X9" s="37">
        <f>+H96</f>
        <v>2110809340.2857141</v>
      </c>
      <c r="Y9" s="37">
        <f t="shared" ref="Y9:Y10" si="0">SUM(E9:X9)</f>
        <v>40542367735.477608</v>
      </c>
    </row>
    <row r="10" spans="2:25" ht="30" customHeight="1">
      <c r="B10" s="258" t="str">
        <f>+Portafolio_Programas!D106</f>
        <v>7.3. Mejora del talento humano en Investigación, Desarrollo e Innovación, extensión agropecuaria y asistencia técnica industrial</v>
      </c>
      <c r="C10" s="259" t="s">
        <v>28</v>
      </c>
      <c r="D10" s="259" t="s">
        <v>29</v>
      </c>
      <c r="E10" s="36">
        <f>+H146*6</f>
        <v>6842919219.1428585</v>
      </c>
      <c r="F10" s="36">
        <f>+$H145</f>
        <v>13685838438.285715</v>
      </c>
      <c r="G10" s="36">
        <f t="shared" ref="G10:X10" si="1">+$H145</f>
        <v>13685838438.285715</v>
      </c>
      <c r="H10" s="36">
        <f t="shared" si="1"/>
        <v>13685838438.285715</v>
      </c>
      <c r="I10" s="36">
        <f t="shared" si="1"/>
        <v>13685838438.285715</v>
      </c>
      <c r="J10" s="36">
        <f t="shared" si="1"/>
        <v>13685838438.285715</v>
      </c>
      <c r="K10" s="36">
        <f t="shared" si="1"/>
        <v>13685838438.285715</v>
      </c>
      <c r="L10" s="36">
        <f t="shared" si="1"/>
        <v>13685838438.285715</v>
      </c>
      <c r="M10" s="36">
        <f t="shared" si="1"/>
        <v>13685838438.285715</v>
      </c>
      <c r="N10" s="36">
        <f t="shared" si="1"/>
        <v>13685838438.285715</v>
      </c>
      <c r="O10" s="36">
        <f t="shared" si="1"/>
        <v>13685838438.285715</v>
      </c>
      <c r="P10" s="36">
        <f t="shared" si="1"/>
        <v>13685838438.285715</v>
      </c>
      <c r="Q10" s="36">
        <f t="shared" si="1"/>
        <v>13685838438.285715</v>
      </c>
      <c r="R10" s="36">
        <f t="shared" si="1"/>
        <v>13685838438.285715</v>
      </c>
      <c r="S10" s="36">
        <f t="shared" si="1"/>
        <v>13685838438.285715</v>
      </c>
      <c r="T10" s="36">
        <f t="shared" si="1"/>
        <v>13685838438.285715</v>
      </c>
      <c r="U10" s="36">
        <f t="shared" si="1"/>
        <v>13685838438.285715</v>
      </c>
      <c r="V10" s="36">
        <f t="shared" si="1"/>
        <v>13685838438.285715</v>
      </c>
      <c r="W10" s="36">
        <f t="shared" si="1"/>
        <v>13685838438.285715</v>
      </c>
      <c r="X10" s="36">
        <f t="shared" si="1"/>
        <v>13685838438.285715</v>
      </c>
      <c r="Y10" s="37">
        <f t="shared" si="0"/>
        <v>266873849546.57138</v>
      </c>
    </row>
    <row r="11" spans="2:25" ht="30.95" customHeight="1">
      <c r="B11" s="260" t="s">
        <v>1385</v>
      </c>
      <c r="C11" s="261"/>
      <c r="D11" s="261"/>
      <c r="E11" s="45">
        <f t="shared" ref="E11:X11" si="2">SUM(E8:E10)</f>
        <v>6842919219.1428585</v>
      </c>
      <c r="F11" s="45">
        <f t="shared" si="2"/>
        <v>21678315783.979904</v>
      </c>
      <c r="G11" s="45">
        <f t="shared" si="2"/>
        <v>17767941133.445145</v>
      </c>
      <c r="H11" s="45">
        <f t="shared" si="2"/>
        <v>17767941133.445145</v>
      </c>
      <c r="I11" s="45">
        <f t="shared" si="2"/>
        <v>17767941133.445145</v>
      </c>
      <c r="J11" s="45">
        <f t="shared" si="2"/>
        <v>17767941133.445145</v>
      </c>
      <c r="K11" s="45">
        <f t="shared" si="2"/>
        <v>17767941133.445145</v>
      </c>
      <c r="L11" s="45">
        <f t="shared" si="2"/>
        <v>17635308248.857143</v>
      </c>
      <c r="M11" s="45">
        <f t="shared" si="2"/>
        <v>17544168248.857143</v>
      </c>
      <c r="N11" s="45">
        <f t="shared" si="2"/>
        <v>17544168248.857143</v>
      </c>
      <c r="O11" s="45">
        <f t="shared" si="2"/>
        <v>17544168248.857143</v>
      </c>
      <c r="P11" s="45">
        <f t="shared" si="2"/>
        <v>17544168248.857143</v>
      </c>
      <c r="Q11" s="45">
        <f t="shared" si="2"/>
        <v>17544168248.857143</v>
      </c>
      <c r="R11" s="45">
        <f t="shared" si="2"/>
        <v>17544168248.857143</v>
      </c>
      <c r="S11" s="45">
        <f t="shared" si="2"/>
        <v>17544168248.857143</v>
      </c>
      <c r="T11" s="45">
        <f t="shared" si="2"/>
        <v>17544168248.857143</v>
      </c>
      <c r="U11" s="45">
        <f t="shared" si="2"/>
        <v>17544168248.857143</v>
      </c>
      <c r="V11" s="45">
        <f t="shared" si="2"/>
        <v>17544168248.857143</v>
      </c>
      <c r="W11" s="45">
        <f t="shared" si="2"/>
        <v>17544168248.857143</v>
      </c>
      <c r="X11" s="45">
        <f t="shared" si="2"/>
        <v>17544168248.857143</v>
      </c>
      <c r="Y11" s="45">
        <f>SUM(Y8:Y10)</f>
        <v>345526267905.49127</v>
      </c>
    </row>
    <row r="12" spans="2:25" ht="15">
      <c r="B12" s="261"/>
      <c r="C12" s="261"/>
      <c r="D12" s="261"/>
      <c r="E12" s="261"/>
      <c r="F12" s="262"/>
      <c r="G12" s="263"/>
      <c r="H12" s="262"/>
      <c r="I12" s="262"/>
      <c r="J12" s="262"/>
      <c r="K12" s="262"/>
      <c r="Y12" s="480"/>
    </row>
    <row r="13" spans="2:25" ht="15">
      <c r="B13" s="261"/>
      <c r="C13" s="261"/>
      <c r="D13" s="261"/>
      <c r="E13" s="261"/>
      <c r="F13" s="262"/>
      <c r="G13" s="263"/>
      <c r="H13" s="262"/>
      <c r="I13" s="262"/>
      <c r="J13" s="262"/>
      <c r="K13" s="262"/>
    </row>
    <row r="14" spans="2:25" ht="38.1" customHeight="1">
      <c r="B14" s="785" t="str">
        <f>+B8</f>
        <v>7.1. Fortalecimiento de la ciencia, tecnología e innovación</v>
      </c>
      <c r="C14" s="785"/>
      <c r="D14" s="785"/>
      <c r="E14" s="785"/>
      <c r="F14" s="785"/>
      <c r="G14" s="785"/>
      <c r="H14" s="785"/>
      <c r="I14" s="785"/>
      <c r="J14" s="785"/>
      <c r="K14" s="785"/>
    </row>
    <row r="15" spans="2:25" ht="30" customHeight="1">
      <c r="B15" s="784" t="str">
        <f>+Portafolio_Programas!H90</f>
        <v xml:space="preserve">7.1.1. Promover la participación de los actores públicos y privados de la cadena, especialmente productores y transformadores, en los procesos de actualización del PECTIA y su agenda dinámica de I+D+i, liderados por el Minagricultura y Agrosavia, con enfoque regional, en las líneas de investigación estratégicas concertadas por los actores, con  énfasis en: manejo, cosecha, postcosecha y transformación, socioeconomía, mercadeo y desarrollo empresarial, manejo de suelos y aguas y en material de siembra y mejoramiento genético, entre otros. </v>
      </c>
      <c r="C15" s="784"/>
      <c r="D15" s="784"/>
      <c r="E15" s="784"/>
      <c r="F15" s="784"/>
      <c r="G15" s="784"/>
      <c r="H15" s="784"/>
      <c r="I15" s="784"/>
      <c r="J15" s="784"/>
      <c r="K15" s="784"/>
    </row>
    <row r="16" spans="2:25" ht="30" customHeight="1">
      <c r="B16" s="784" t="str">
        <f>+Portafolio_Programas!H91</f>
        <v>7.1.2. Concertar, diseñar y ejecutar un modelo específico de I+D+i y transferencia de tecnología para la cadena del cacao y su agroindustria, con un enfoque regional y la participación articulada de instituciones y actores públicos y privados, a partir de la consolidación de la oferta tecnológica y de innovación existente, los proyectos de investigación, desarrollo e innovación en curso, así como las necesidades de desarrollo tecnológico y transferencia de tecnologías y conocimientos, en el contexto de esta cadena, teniendo en cuenta lo establecido en el PECTIA y en concordancia con el Subsistema Nacional de Investigación y Desarrollo Tecnológico Agropecuario (SNIA, Ley 1876 de 2017).</v>
      </c>
      <c r="C16" s="784"/>
      <c r="D16" s="784"/>
      <c r="E16" s="784"/>
      <c r="F16" s="784"/>
      <c r="G16" s="784"/>
      <c r="H16" s="784"/>
      <c r="I16" s="784"/>
      <c r="J16" s="784"/>
      <c r="K16" s="784"/>
    </row>
    <row r="17" spans="2:11" ht="30" customHeight="1">
      <c r="B17" s="784" t="str">
        <f>+Portafolio_Programas!H92</f>
        <v>7.1.3. Conformar y fortalecer una red nacional de investigación, desarrollo e innovación bajo esquemas de participación dinámica, conjunta y permanente entre los actores públicos y privados del ámbito regional, nacional e internacional, para la articulación, adquisición, modernización y aprovechamiento eficiente de los recursos técnicos, financieros, físicos, y de talento humano (investigadores), dirigidos a I+D+i, y transferencia de tecnologías,  considerando las instancias, instrumentos y referentes internacionales, existentes en esta materia, estableciendo un espacio de confianza, bajo un enfoque y metas comunes.</v>
      </c>
      <c r="C17" s="784"/>
      <c r="D17" s="784"/>
      <c r="E17" s="784"/>
      <c r="F17" s="784"/>
      <c r="G17" s="784"/>
      <c r="H17" s="784"/>
      <c r="I17" s="784"/>
      <c r="J17" s="784"/>
      <c r="K17" s="784"/>
    </row>
    <row r="18" spans="2:11" ht="30" customHeight="1">
      <c r="B18" s="784" t="str">
        <f>+Portafolio_Programas!H93</f>
        <v xml:space="preserve">7.1.4. Diseñar y ejecutar una estrategia de financiamiento para la articulación, concurrencia y gestión de fuentes de inversión y financiación públicas y privadas, regionales y nacionales, así como de cooperación internacional, dirigidas a la implementación del modelo de I+D+i y transferencia de tecnologías para la cadena, incluyendo mecanismos de participación en las instancias de planificación departamental y municipal, para la priorización del cacao en los planes correspondientes, con el fin de vincular recursos financieros desde las entidades territoriales para ciencia, tecnología e innovación. </v>
      </c>
      <c r="C18" s="784"/>
      <c r="D18" s="784"/>
      <c r="E18" s="784"/>
      <c r="F18" s="784"/>
      <c r="G18" s="784"/>
      <c r="H18" s="784"/>
      <c r="I18" s="784"/>
      <c r="J18" s="784"/>
      <c r="K18" s="784"/>
    </row>
    <row r="19" spans="2:11" ht="58.5" customHeight="1">
      <c r="B19" s="784" t="str">
        <f>+Portafolio_Programas!H94</f>
        <v>7.1.5. Fortalecer la oferta tecnológica y de innovación, a través de la creación de un programa de mejoramiento genético del cultivo de cacao que incluya la ruta de liberación de los materiales, medidas de disminución de la concentración de metales pesados (cadmio y otros) y los servicios ecosistémicos del cultivo de cacao basado en la recirculación de la biomasa; así como fortalecer la oferta en manejo sanitario, fertilización, uso de bioinsumos, densidades de siembra, sistemas agroforestales sostenibles, modelos regionales de estimación y captura de GEI, uso de tecnologías de agricultura 4.0, gestión del riesgo climático, postcosecha, regionalización y socioeconomía, entre otros, que contemplen los principios de la agroecología, articulado a la labor de la red nacional y a la priorización en la asignación de recursos de I+D+i, en estas líneas de investigación, y teniendo en cuenta las necesidades regionales de acuerdo con los avances de la caracterización que se desarrolle en la actividad 9.3.5.</v>
      </c>
      <c r="C19" s="784"/>
      <c r="D19" s="784"/>
      <c r="E19" s="784"/>
      <c r="F19" s="784"/>
      <c r="G19" s="784"/>
      <c r="H19" s="784"/>
      <c r="I19" s="784"/>
      <c r="J19" s="784"/>
      <c r="K19" s="784"/>
    </row>
    <row r="20" spans="2:11" ht="30" customHeight="1">
      <c r="B20" s="784" t="str">
        <f>+Portafolio_Programas!H95</f>
        <v>7.1.6. Fortalecer la oferta tecnológica y de innovación, en inocuidad, mercados y desarrollo empresarial, innovación en productos transformados y el aprovechamiento de subproductos, propiedades nutricionales del cacao y sus derivados, usos alternativos de los derivados, nuevos endulzantes y empaques, economía circular, entre otros, articulado a la labor de la red nacional y a la priorización en la asignación de recursos de I+D+i, en estas líneas de investigación, y teniendo en cuenta las necesidades regionales de acuerdo con los avances de la caracterización que se desarrolle en la actividad 9.3.5.</v>
      </c>
      <c r="C20" s="784"/>
      <c r="D20" s="784"/>
      <c r="E20" s="784"/>
      <c r="F20" s="784"/>
      <c r="G20" s="784"/>
      <c r="H20" s="784"/>
      <c r="I20" s="784"/>
      <c r="J20" s="784"/>
      <c r="K20" s="784"/>
    </row>
    <row r="21" spans="2:11" ht="30" customHeight="1">
      <c r="B21" s="784" t="str">
        <f>+Portafolio_Programas!H96</f>
        <v xml:space="preserve">7.1.7. Fortalecer la oferta de servicios de innovación para la cadena, en aspectos como propiedad intelectual, desarrollo de nuevos productos, optimización y desarrollo de nuevos procesos, inteligencia competitiva, tecnología informática, gestión del conocimiento, infraestructura digital, entre otros, y conectar la oferta con la demanda de servicios de innovación, a través de instrumentos financieros y no financieros. </v>
      </c>
      <c r="C21" s="784"/>
      <c r="D21" s="784"/>
      <c r="E21" s="784"/>
      <c r="F21" s="784"/>
      <c r="G21" s="784"/>
      <c r="H21" s="784"/>
      <c r="I21" s="784"/>
      <c r="J21" s="784"/>
      <c r="K21" s="784"/>
    </row>
    <row r="22" spans="2:11" ht="30" customHeight="1">
      <c r="B22" s="784" t="str">
        <f>+Portafolio_Programas!H97</f>
        <v>7.1.8. Realizar el seguimiento y monitoreo de los avances en I+D+i de la cadena del cacao y su agroindustria, considerando aspectos como vigilancia tecnológica (propiedad intelectual, usos y procesos innovadores, entre otros), y del impacto de las tecnologías generadas y transferidas a lo largo de la cadena, en articulación con el SNIA (Ley 1876 de 2017).</v>
      </c>
      <c r="C22" s="784"/>
      <c r="D22" s="784"/>
      <c r="E22" s="784"/>
      <c r="F22" s="784"/>
      <c r="G22" s="784"/>
      <c r="H22" s="784"/>
      <c r="I22" s="784"/>
      <c r="J22" s="784"/>
      <c r="K22" s="784"/>
    </row>
    <row r="23" spans="2:11">
      <c r="B23" s="68"/>
      <c r="C23" s="68"/>
      <c r="D23" s="68"/>
      <c r="E23" s="68"/>
      <c r="F23" s="68"/>
      <c r="G23" s="68"/>
      <c r="H23" s="68"/>
      <c r="I23" s="68"/>
      <c r="J23" s="68"/>
      <c r="K23" s="68"/>
    </row>
    <row r="24" spans="2:11">
      <c r="B24" s="68"/>
      <c r="C24" s="68"/>
      <c r="D24" s="68"/>
      <c r="E24" s="68"/>
      <c r="F24" s="68"/>
      <c r="G24" s="68"/>
      <c r="H24" s="68"/>
      <c r="I24" s="68"/>
      <c r="J24" s="68"/>
      <c r="K24" s="68"/>
    </row>
    <row r="25" spans="2:11" ht="15">
      <c r="B25" s="264" t="s">
        <v>1386</v>
      </c>
      <c r="C25" s="68"/>
      <c r="D25" s="68"/>
      <c r="E25" s="68"/>
      <c r="F25" s="68"/>
      <c r="G25" s="68"/>
      <c r="H25" s="68"/>
      <c r="I25" s="68"/>
      <c r="J25" s="68"/>
      <c r="K25" s="68"/>
    </row>
    <row r="26" spans="2:11">
      <c r="B26" s="68"/>
      <c r="C26" s="68"/>
      <c r="D26" s="68"/>
      <c r="E26" s="68"/>
      <c r="F26" s="68"/>
      <c r="G26" s="68"/>
      <c r="H26" s="68"/>
      <c r="I26" s="68"/>
      <c r="J26" s="68"/>
      <c r="K26" s="68"/>
    </row>
    <row r="27" spans="2:11" ht="15">
      <c r="B27" s="68"/>
      <c r="C27" s="478" t="s">
        <v>1387</v>
      </c>
      <c r="D27" s="478" t="s">
        <v>1388</v>
      </c>
      <c r="E27" s="68"/>
      <c r="F27" s="68"/>
      <c r="G27" s="68"/>
      <c r="H27" s="68"/>
      <c r="I27" s="68"/>
      <c r="J27" s="68"/>
      <c r="K27" s="68"/>
    </row>
    <row r="28" spans="2:11">
      <c r="B28" s="68"/>
      <c r="C28" s="483" t="s">
        <v>31</v>
      </c>
      <c r="D28" s="483" t="s">
        <v>29</v>
      </c>
      <c r="E28" s="68"/>
      <c r="F28" s="68"/>
      <c r="G28" s="69"/>
      <c r="H28" s="68"/>
      <c r="I28" s="68"/>
      <c r="J28" s="68"/>
      <c r="K28" s="68"/>
    </row>
    <row r="29" spans="2:11" ht="45" customHeight="1">
      <c r="B29" s="316" t="s">
        <v>940</v>
      </c>
      <c r="C29" s="316" t="s">
        <v>1389</v>
      </c>
      <c r="D29" s="316" t="s">
        <v>1483</v>
      </c>
      <c r="E29" s="316" t="s">
        <v>941</v>
      </c>
      <c r="F29" s="591" t="s">
        <v>1391</v>
      </c>
      <c r="G29" s="316" t="s">
        <v>1484</v>
      </c>
      <c r="H29" s="316" t="s">
        <v>1393</v>
      </c>
      <c r="I29" s="718" t="s">
        <v>1394</v>
      </c>
      <c r="J29" s="718"/>
      <c r="K29" s="718"/>
    </row>
    <row r="30" spans="2:11">
      <c r="B30" s="268" t="s">
        <v>1395</v>
      </c>
      <c r="C30" s="60" t="s">
        <v>1635</v>
      </c>
      <c r="D30" s="269">
        <v>30</v>
      </c>
      <c r="E30" s="38">
        <v>300000</v>
      </c>
      <c r="F30" s="613"/>
      <c r="G30" s="613"/>
      <c r="H30" s="36">
        <f>+D30*E30</f>
        <v>9000000</v>
      </c>
      <c r="I30" s="823" t="s">
        <v>1776</v>
      </c>
      <c r="J30" s="823"/>
      <c r="K30" s="823"/>
    </row>
    <row r="31" spans="2:11">
      <c r="B31" s="268" t="s">
        <v>1399</v>
      </c>
      <c r="C31" s="60" t="s">
        <v>1635</v>
      </c>
      <c r="D31" s="269">
        <v>18</v>
      </c>
      <c r="E31" s="38">
        <v>900000</v>
      </c>
      <c r="F31" s="613"/>
      <c r="G31" s="613"/>
      <c r="H31" s="36">
        <f>+D31*E31</f>
        <v>16200000</v>
      </c>
      <c r="I31" s="823" t="s">
        <v>1776</v>
      </c>
      <c r="J31" s="823"/>
      <c r="K31" s="823"/>
    </row>
    <row r="32" spans="2:11">
      <c r="B32" s="268" t="s">
        <v>1516</v>
      </c>
      <c r="C32" s="60" t="s">
        <v>1635</v>
      </c>
      <c r="D32" s="269">
        <v>30</v>
      </c>
      <c r="E32" s="38">
        <v>60000</v>
      </c>
      <c r="F32" s="613"/>
      <c r="G32" s="613"/>
      <c r="H32" s="36">
        <f>+D32*E32</f>
        <v>1800000</v>
      </c>
      <c r="I32" s="823" t="s">
        <v>1776</v>
      </c>
      <c r="J32" s="823"/>
      <c r="K32" s="823"/>
    </row>
    <row r="33" spans="2:11" ht="28.5">
      <c r="B33" s="268" t="s">
        <v>1400</v>
      </c>
      <c r="C33" s="60" t="s">
        <v>1401</v>
      </c>
      <c r="D33" s="269">
        <v>18</v>
      </c>
      <c r="E33" s="38">
        <v>3000000</v>
      </c>
      <c r="F33" s="613"/>
      <c r="G33" s="613"/>
      <c r="H33" s="36">
        <f t="shared" ref="H33" si="3">+D33*E33</f>
        <v>54000000</v>
      </c>
      <c r="I33" s="823" t="s">
        <v>1776</v>
      </c>
      <c r="J33" s="823"/>
      <c r="K33" s="823"/>
    </row>
    <row r="34" spans="2:11" ht="28.5">
      <c r="B34" s="268" t="s">
        <v>1429</v>
      </c>
      <c r="C34" s="268" t="s">
        <v>1430</v>
      </c>
      <c r="D34" s="269">
        <v>18</v>
      </c>
      <c r="E34" s="38">
        <v>6300000</v>
      </c>
      <c r="F34" s="613"/>
      <c r="G34" s="613"/>
      <c r="H34" s="36">
        <f>+D34*E34</f>
        <v>113400000</v>
      </c>
      <c r="I34" s="823" t="s">
        <v>1777</v>
      </c>
      <c r="J34" s="823"/>
      <c r="K34" s="823"/>
    </row>
    <row r="35" spans="2:11">
      <c r="B35" s="522" t="s">
        <v>1778</v>
      </c>
      <c r="C35" s="268" t="s">
        <v>1404</v>
      </c>
      <c r="D35" s="269">
        <v>2</v>
      </c>
      <c r="E35" s="38">
        <v>11393000</v>
      </c>
      <c r="F35" s="630">
        <v>6</v>
      </c>
      <c r="G35" s="613">
        <v>1</v>
      </c>
      <c r="H35" s="38">
        <f>+D35*E35*F35*G35</f>
        <v>136716000</v>
      </c>
      <c r="I35" s="823" t="s">
        <v>1779</v>
      </c>
      <c r="J35" s="823"/>
      <c r="K35" s="823"/>
    </row>
    <row r="36" spans="2:11">
      <c r="B36" s="522" t="s">
        <v>1780</v>
      </c>
      <c r="C36" s="268" t="s">
        <v>1695</v>
      </c>
      <c r="D36" s="269">
        <v>2</v>
      </c>
      <c r="E36" s="38">
        <v>7700000</v>
      </c>
      <c r="F36" s="613"/>
      <c r="G36" s="613"/>
      <c r="H36" s="36">
        <f t="shared" ref="H36:H43" si="4">+D36*E36</f>
        <v>15400000</v>
      </c>
      <c r="I36" s="823" t="s">
        <v>1779</v>
      </c>
      <c r="J36" s="823"/>
      <c r="K36" s="823"/>
    </row>
    <row r="37" spans="2:11">
      <c r="B37" s="522" t="s">
        <v>1781</v>
      </c>
      <c r="C37" s="268" t="s">
        <v>1664</v>
      </c>
      <c r="D37" s="269">
        <f>5*2</f>
        <v>10</v>
      </c>
      <c r="E37" s="38">
        <v>561304</v>
      </c>
      <c r="F37" s="613"/>
      <c r="G37" s="613"/>
      <c r="H37" s="36">
        <f t="shared" si="4"/>
        <v>5613040</v>
      </c>
      <c r="I37" s="823" t="s">
        <v>1779</v>
      </c>
      <c r="J37" s="823"/>
      <c r="K37" s="823"/>
    </row>
    <row r="38" spans="2:11">
      <c r="B38" s="268" t="s">
        <v>1782</v>
      </c>
      <c r="C38" s="268" t="s">
        <v>1783</v>
      </c>
      <c r="D38" s="269">
        <v>18</v>
      </c>
      <c r="E38" s="38">
        <v>28481142.419999998</v>
      </c>
      <c r="F38" s="613"/>
      <c r="G38" s="613"/>
      <c r="H38" s="36">
        <f t="shared" si="4"/>
        <v>512660563.55999994</v>
      </c>
      <c r="I38" s="780" t="s">
        <v>1784</v>
      </c>
      <c r="J38" s="780"/>
      <c r="K38" s="780"/>
    </row>
    <row r="39" spans="2:11">
      <c r="B39" s="268" t="s">
        <v>1785</v>
      </c>
      <c r="C39" s="268" t="s">
        <v>1786</v>
      </c>
      <c r="D39" s="269">
        <v>18</v>
      </c>
      <c r="E39" s="38">
        <v>43471239.700000003</v>
      </c>
      <c r="F39" s="613"/>
      <c r="G39" s="613"/>
      <c r="H39" s="36">
        <f t="shared" si="4"/>
        <v>782482314.60000002</v>
      </c>
      <c r="I39" s="780" t="s">
        <v>1784</v>
      </c>
      <c r="J39" s="780"/>
      <c r="K39" s="780"/>
    </row>
    <row r="40" spans="2:11">
      <c r="B40" s="268" t="s">
        <v>1787</v>
      </c>
      <c r="C40" s="268" t="s">
        <v>1325</v>
      </c>
      <c r="D40" s="269">
        <v>50</v>
      </c>
      <c r="E40" s="38">
        <v>80395164.030271992</v>
      </c>
      <c r="F40" s="613"/>
      <c r="G40" s="613"/>
      <c r="H40" s="36">
        <f t="shared" si="4"/>
        <v>4019758201.5135994</v>
      </c>
      <c r="I40" s="780" t="s">
        <v>1788</v>
      </c>
      <c r="J40" s="780"/>
      <c r="K40" s="780"/>
    </row>
    <row r="41" spans="2:11">
      <c r="B41" s="268" t="s">
        <v>1517</v>
      </c>
      <c r="C41" s="268" t="s">
        <v>1404</v>
      </c>
      <c r="D41" s="269">
        <v>3</v>
      </c>
      <c r="E41" s="38">
        <v>8256000</v>
      </c>
      <c r="F41" s="613"/>
      <c r="G41" s="613"/>
      <c r="H41" s="36">
        <f t="shared" si="4"/>
        <v>24768000</v>
      </c>
      <c r="I41" s="780" t="s">
        <v>1789</v>
      </c>
      <c r="J41" s="780"/>
      <c r="K41" s="780"/>
    </row>
    <row r="42" spans="2:11">
      <c r="B42" s="522" t="s">
        <v>1790</v>
      </c>
      <c r="C42" s="268" t="s">
        <v>1695</v>
      </c>
      <c r="D42" s="269">
        <v>18</v>
      </c>
      <c r="E42" s="38">
        <v>800000</v>
      </c>
      <c r="F42" s="613"/>
      <c r="G42" s="613"/>
      <c r="H42" s="36">
        <f t="shared" si="4"/>
        <v>14400000</v>
      </c>
      <c r="I42" s="780" t="s">
        <v>1784</v>
      </c>
      <c r="J42" s="780"/>
      <c r="K42" s="780"/>
    </row>
    <row r="43" spans="2:11">
      <c r="B43" s="522" t="s">
        <v>1696</v>
      </c>
      <c r="C43" s="268" t="s">
        <v>1664</v>
      </c>
      <c r="D43" s="269">
        <f>18*3</f>
        <v>54</v>
      </c>
      <c r="E43" s="38">
        <v>363014</v>
      </c>
      <c r="F43" s="613"/>
      <c r="G43" s="613"/>
      <c r="H43" s="36">
        <f t="shared" si="4"/>
        <v>19602756</v>
      </c>
      <c r="I43" s="780" t="s">
        <v>1784</v>
      </c>
      <c r="J43" s="780"/>
      <c r="K43" s="780"/>
    </row>
    <row r="44" spans="2:11">
      <c r="B44" s="268" t="s">
        <v>1694</v>
      </c>
      <c r="C44" s="268" t="s">
        <v>1404</v>
      </c>
      <c r="D44" s="269">
        <v>18</v>
      </c>
      <c r="E44" s="38">
        <v>5944000</v>
      </c>
      <c r="F44" s="630">
        <v>12</v>
      </c>
      <c r="G44" s="613">
        <v>1</v>
      </c>
      <c r="H44" s="38">
        <f>+D44*E44*F44*G44</f>
        <v>1283904000</v>
      </c>
      <c r="I44" s="780" t="s">
        <v>1789</v>
      </c>
      <c r="J44" s="780"/>
      <c r="K44" s="780"/>
    </row>
    <row r="45" spans="2:11">
      <c r="B45" s="522" t="s">
        <v>1677</v>
      </c>
      <c r="C45" s="268" t="s">
        <v>1666</v>
      </c>
      <c r="D45" s="269">
        <v>18</v>
      </c>
      <c r="E45" s="38">
        <v>974285.7142857142</v>
      </c>
      <c r="F45" s="630">
        <v>12</v>
      </c>
      <c r="G45" s="613"/>
      <c r="H45" s="38">
        <f>+D45*E45*F45</f>
        <v>210445714.28571427</v>
      </c>
      <c r="I45" s="780" t="s">
        <v>1784</v>
      </c>
      <c r="J45" s="780"/>
      <c r="K45" s="780"/>
    </row>
    <row r="46" spans="2:11">
      <c r="B46" s="268" t="s">
        <v>1791</v>
      </c>
      <c r="C46" s="268" t="s">
        <v>1404</v>
      </c>
      <c r="D46" s="269">
        <v>2</v>
      </c>
      <c r="E46" s="38">
        <v>7595000</v>
      </c>
      <c r="F46" s="630">
        <v>6</v>
      </c>
      <c r="G46" s="613">
        <v>1</v>
      </c>
      <c r="H46" s="38">
        <f>+D46*E46*F46*G46</f>
        <v>91140000</v>
      </c>
      <c r="I46" s="780" t="s">
        <v>1792</v>
      </c>
      <c r="J46" s="780"/>
      <c r="K46" s="780"/>
    </row>
    <row r="47" spans="2:11">
      <c r="B47" s="268" t="s">
        <v>1793</v>
      </c>
      <c r="C47" s="60" t="s">
        <v>1794</v>
      </c>
      <c r="D47" s="269">
        <v>1</v>
      </c>
      <c r="E47" s="38">
        <v>18120000</v>
      </c>
      <c r="F47" s="613"/>
      <c r="G47" s="613"/>
      <c r="H47" s="36">
        <f>+D47*E47</f>
        <v>18120000</v>
      </c>
      <c r="I47" s="780" t="s">
        <v>1792</v>
      </c>
      <c r="J47" s="780"/>
      <c r="K47" s="780"/>
    </row>
    <row r="48" spans="2:11">
      <c r="B48" s="268" t="s">
        <v>1795</v>
      </c>
      <c r="C48" s="60"/>
      <c r="D48" s="269"/>
      <c r="E48" s="38"/>
      <c r="F48" s="613"/>
      <c r="G48" s="613"/>
      <c r="H48" s="337" t="s">
        <v>1459</v>
      </c>
      <c r="I48" s="780" t="s">
        <v>1796</v>
      </c>
      <c r="J48" s="780"/>
      <c r="K48" s="780"/>
    </row>
    <row r="49" spans="2:11">
      <c r="B49" s="522" t="s">
        <v>1797</v>
      </c>
      <c r="C49" s="60"/>
      <c r="D49" s="269"/>
      <c r="E49" s="38"/>
      <c r="F49" s="613"/>
      <c r="G49" s="613"/>
      <c r="H49" s="337" t="s">
        <v>1459</v>
      </c>
      <c r="I49" s="780" t="s">
        <v>1798</v>
      </c>
      <c r="J49" s="780"/>
      <c r="K49" s="780"/>
    </row>
    <row r="50" spans="2:11" ht="15">
      <c r="B50" s="768" t="s">
        <v>1460</v>
      </c>
      <c r="C50" s="769"/>
      <c r="D50" s="769"/>
      <c r="E50" s="769"/>
      <c r="F50" s="769"/>
      <c r="G50" s="770"/>
      <c r="H50" s="394">
        <f>SUM(H30:H49)</f>
        <v>7329410589.9593134</v>
      </c>
      <c r="I50" s="68"/>
      <c r="J50" s="68"/>
      <c r="K50" s="68"/>
    </row>
    <row r="51" spans="2:11" ht="15">
      <c r="B51" s="767" t="s">
        <v>1461</v>
      </c>
      <c r="C51" s="767"/>
      <c r="D51" s="767"/>
      <c r="E51" s="767"/>
      <c r="F51" s="767"/>
      <c r="G51" s="767"/>
      <c r="H51" s="67">
        <f>+H50/12</f>
        <v>610784215.82994282</v>
      </c>
      <c r="I51" s="68"/>
      <c r="J51" s="68"/>
      <c r="K51" s="68"/>
    </row>
    <row r="52" spans="2:11" ht="15">
      <c r="B52" s="767" t="s">
        <v>1799</v>
      </c>
      <c r="C52" s="767"/>
      <c r="D52" s="767"/>
      <c r="E52" s="767"/>
      <c r="F52" s="767"/>
      <c r="G52" s="767"/>
      <c r="H52" s="67">
        <f>+SUM(H30:H34)+SUM(H41:H46)</f>
        <v>1838660470.2857141</v>
      </c>
      <c r="I52" s="68"/>
      <c r="J52" s="68"/>
      <c r="K52" s="68"/>
    </row>
    <row r="53" spans="2:11" ht="15">
      <c r="B53" s="767" t="s">
        <v>1800</v>
      </c>
      <c r="C53" s="767"/>
      <c r="D53" s="767"/>
      <c r="E53" s="767"/>
      <c r="F53" s="767"/>
      <c r="G53" s="767"/>
      <c r="H53" s="67">
        <f>+SUM(H30:H34)+SUM(H41:H45)</f>
        <v>1747520470.2857141</v>
      </c>
      <c r="I53" s="68"/>
      <c r="J53" s="68"/>
      <c r="K53" s="68"/>
    </row>
    <row r="55" spans="2:11" ht="33.950000000000003" customHeight="1">
      <c r="B55" s="271" t="s">
        <v>1481</v>
      </c>
    </row>
    <row r="56" spans="2:11" ht="210" customHeight="1">
      <c r="B56" s="820" t="s">
        <v>1801</v>
      </c>
      <c r="C56" s="821"/>
      <c r="D56" s="821"/>
      <c r="E56" s="821"/>
      <c r="F56" s="821"/>
      <c r="G56" s="821"/>
      <c r="H56" s="821"/>
      <c r="I56" s="821"/>
      <c r="J56" s="821"/>
      <c r="K56" s="822"/>
    </row>
    <row r="60" spans="2:11" ht="38.1" customHeight="1">
      <c r="B60" s="785" t="str">
        <f>+B9</f>
        <v>7.2. Mejora de la prestación del servicio de extensión agropecuaria y asistencia técnica industrial</v>
      </c>
      <c r="C60" s="785"/>
      <c r="D60" s="785"/>
      <c r="E60" s="785"/>
      <c r="F60" s="785"/>
      <c r="G60" s="785"/>
      <c r="H60" s="785"/>
      <c r="I60" s="785"/>
      <c r="J60" s="785"/>
      <c r="K60" s="785"/>
    </row>
    <row r="61" spans="2:11" ht="30" customHeight="1">
      <c r="B61" s="784" t="str">
        <f>+Portafolio_Programas!H98</f>
        <v>7.2.1.  Definir y promover mecanismos de participación y articulación de los actores de la cadena en las instancias de planificación departamental y municipal (PDEA y otros planes o directrices de ordenamiento territorial), para la priorización del cacao en los programas y proyectos de extensión agropecuaria, en articulación con la actividad 3.1.5.</v>
      </c>
      <c r="C61" s="784"/>
      <c r="D61" s="784"/>
      <c r="E61" s="784"/>
      <c r="F61" s="784"/>
      <c r="G61" s="784"/>
      <c r="H61" s="784"/>
      <c r="I61" s="784"/>
      <c r="J61" s="784"/>
      <c r="K61" s="784"/>
    </row>
    <row r="62" spans="2:11" ht="30" customHeight="1">
      <c r="B62" s="784" t="str">
        <f>+Portafolio_Programas!H99</f>
        <v>7.2.2. Caracterizar y priorizar productores, organizaciones, extensionistas, empresas, y redes colaborativas, por regiones productoras, que favorezcan la adopción de tecnologías y conocimientos para la cadena, en concordancia con la caracterización de la actividad 8.3.5, e impulsar la creación o fortalecimiento de empresas de prestadora de servicios de extensión agropecuaria y asistencia técnica industrial, a través de instrumentos financieros y no financieros.</v>
      </c>
      <c r="C62" s="784"/>
      <c r="D62" s="784"/>
      <c r="E62" s="784"/>
      <c r="F62" s="784"/>
      <c r="G62" s="784"/>
      <c r="H62" s="784"/>
      <c r="I62" s="784"/>
      <c r="J62" s="784"/>
      <c r="K62" s="784"/>
    </row>
    <row r="63" spans="2:11" ht="37.5" customHeight="1">
      <c r="B63" s="784" t="str">
        <f>+Portafolio_Programas!H100</f>
        <v>7.2.3. Diseñar y concertar una agenda destinada al fortalecimiento de las capacidades de los productores de cacao, adaptada a las diferentes  condiciones regionales y con enfoque diferencial, abordando aspectos esenciales como el desarrollo de habilidades humanas y sociales, el fortalecimiento de la asociatividad, el acceso y la efectiva utilización de la información, la gestión sostenible de los recursos naturales y la promoción de habilidades que permitan a los productores participar en los procesos de retroalimentación de la política pública sectorial, en concordancia con el Subsistema Nacional de Extensión Agropecuaria (SNIA, Ley 1876 de 2017), aprovechando además experiencias exitosas que puedan ser replicadas.</v>
      </c>
      <c r="C63" s="784"/>
      <c r="D63" s="784"/>
      <c r="E63" s="784"/>
      <c r="F63" s="784"/>
      <c r="G63" s="784"/>
      <c r="H63" s="784"/>
      <c r="I63" s="784"/>
      <c r="J63" s="784"/>
      <c r="K63" s="784"/>
    </row>
    <row r="64" spans="2:11" ht="30" customHeight="1">
      <c r="B64" s="784" t="str">
        <f>+Portafolio_Programas!H101</f>
        <v>7.2.4. Conformar y/o fortalecer redes colaborativas entre actores públicos, privados y de cooperación internacional, para la articulación de las intervenciones en extensión agropecuaria y asistencia técnica, con el fin de mejorar la eficiencia (cobertura, calidad, oportunidad) en la prestación del servicio, evitar la duplicidad de acciones, identificar y unificar metodologías, así como para facilitar el respectivo seguimiento, monitoreo y evaluación, en articulación con la actividad 9.2.3.</v>
      </c>
      <c r="C64" s="784"/>
      <c r="D64" s="784"/>
      <c r="E64" s="784"/>
      <c r="F64" s="784"/>
      <c r="G64" s="784"/>
      <c r="H64" s="784"/>
      <c r="I64" s="784"/>
      <c r="J64" s="784"/>
      <c r="K64" s="784"/>
    </row>
    <row r="65" spans="2:11" ht="30" customHeight="1">
      <c r="B65" s="784" t="str">
        <f>+Portafolio_Programas!H102</f>
        <v>7.2.5. Promover alianzas entre productores, organizaciones de productores, el gremio, la academia, las entidades territoriales, y otras entidades de apoyo, para la concurrencia y gestión de recursos financieros que faciliten el acceso al servicio de extensión agropecuaria y asistencia técnica.</v>
      </c>
      <c r="C65" s="784"/>
      <c r="D65" s="784"/>
      <c r="E65" s="784"/>
      <c r="F65" s="784"/>
      <c r="G65" s="784"/>
      <c r="H65" s="784"/>
      <c r="I65" s="784"/>
      <c r="J65" s="784"/>
      <c r="K65" s="784"/>
    </row>
    <row r="66" spans="2:11" ht="30" customHeight="1">
      <c r="B66" s="784" t="str">
        <f>+Portafolio_Programas!H103</f>
        <v xml:space="preserve">7.2.6. Fortalecer los mecanismos para escalar la inscripción de los productores de cacao, en el registro de usuarios dispuesto por el Ministerio de Agricultura y Desarrollo Rural, y su actualización anual, para la prestación del servicio público de extensión agropecuaria. </v>
      </c>
      <c r="C66" s="784"/>
      <c r="D66" s="784"/>
      <c r="E66" s="784"/>
      <c r="F66" s="784"/>
      <c r="G66" s="784"/>
      <c r="H66" s="784"/>
      <c r="I66" s="784"/>
      <c r="J66" s="784"/>
      <c r="K66" s="784"/>
    </row>
    <row r="67" spans="2:11" ht="30" customHeight="1">
      <c r="B67" s="784" t="str">
        <f>+Portafolio_Programas!H104</f>
        <v xml:space="preserve">7.2.7. Promover la gestión efectiva en la reglamentación y asignación de recursos del Fondo Nacional de Extensión Agropecuaria, que favorezca el aumento en la cobertura, calidad, continuidad, permanencia y sostenibilidad del servicio público de extensión agropecuaria dirigida a la cadena del cacao y su agroindustria. </v>
      </c>
      <c r="C67" s="784"/>
      <c r="D67" s="784"/>
      <c r="E67" s="784"/>
      <c r="F67" s="784"/>
      <c r="G67" s="784"/>
      <c r="H67" s="784"/>
      <c r="I67" s="784"/>
      <c r="J67" s="784"/>
      <c r="K67" s="784"/>
    </row>
    <row r="68" spans="2:11" ht="30" customHeight="1">
      <c r="B68" s="784" t="str">
        <f>+Portafolio_Programas!H105</f>
        <v xml:space="preserve">7.2.8. Desarrollar instrumentos de seguimiento, monitoreo y evaluación del servicio de extensión y la asistencia técnica, y del nivel de adopción de tecnologías, ajustados a un cronograma de expectativas de mejora, que contengan por una parte indicadores, criterios, periodicidad, entre otros, en el proceso de solicitud y prestación del servicio, y por otra parte indicadores de gestión, adopción, e impacto sobre el desempeño productivo de la cadena, con enfoque de gestión orientada a resultados, en articulación con lo dispuesto en el SNIA (Ley 1876 de 2017).  </v>
      </c>
      <c r="C68" s="784"/>
      <c r="D68" s="784"/>
      <c r="E68" s="784"/>
      <c r="F68" s="784"/>
      <c r="G68" s="784"/>
      <c r="H68" s="784"/>
      <c r="I68" s="784"/>
      <c r="J68" s="784"/>
      <c r="K68" s="784"/>
    </row>
    <row r="69" spans="2:11">
      <c r="B69" s="68"/>
      <c r="C69" s="68"/>
      <c r="D69" s="68"/>
      <c r="E69" s="68"/>
      <c r="F69" s="68"/>
      <c r="G69" s="68"/>
      <c r="H69" s="68"/>
      <c r="I69" s="68"/>
      <c r="J69" s="68"/>
      <c r="K69" s="68"/>
    </row>
    <row r="70" spans="2:11">
      <c r="B70" s="68"/>
      <c r="C70" s="68"/>
      <c r="D70" s="68"/>
      <c r="E70" s="68"/>
      <c r="F70" s="68"/>
      <c r="G70" s="68"/>
      <c r="H70" s="68"/>
      <c r="I70" s="68"/>
      <c r="J70" s="68"/>
      <c r="K70" s="68"/>
    </row>
    <row r="71" spans="2:11" ht="15">
      <c r="B71" s="264" t="s">
        <v>1386</v>
      </c>
      <c r="C71" s="68"/>
      <c r="D71" s="68"/>
      <c r="E71" s="68"/>
      <c r="F71" s="68"/>
      <c r="G71" s="68"/>
      <c r="H71" s="68"/>
      <c r="I71" s="68"/>
      <c r="J71" s="68"/>
      <c r="K71" s="68"/>
    </row>
    <row r="72" spans="2:11">
      <c r="B72" s="68"/>
      <c r="C72" s="68"/>
      <c r="D72" s="68"/>
      <c r="E72" s="68"/>
      <c r="F72" s="68"/>
      <c r="G72" s="68"/>
      <c r="H72" s="68"/>
      <c r="I72" s="68"/>
      <c r="J72" s="68"/>
      <c r="K72" s="68"/>
    </row>
    <row r="73" spans="2:11" ht="15">
      <c r="B73" s="68"/>
      <c r="C73" s="478" t="s">
        <v>1387</v>
      </c>
      <c r="D73" s="478" t="s">
        <v>1388</v>
      </c>
      <c r="E73" s="68"/>
      <c r="F73" s="68"/>
      <c r="G73" s="68"/>
      <c r="H73" s="68"/>
      <c r="I73" s="68"/>
      <c r="J73" s="68"/>
      <c r="K73" s="68"/>
    </row>
    <row r="74" spans="2:11">
      <c r="B74" s="68"/>
      <c r="C74" s="485" t="s">
        <v>31</v>
      </c>
      <c r="D74" s="485" t="s">
        <v>29</v>
      </c>
      <c r="E74" s="68"/>
      <c r="F74" s="68"/>
      <c r="G74" s="69"/>
      <c r="H74" s="68"/>
      <c r="I74" s="68"/>
      <c r="J74" s="68"/>
      <c r="K74" s="68"/>
    </row>
    <row r="75" spans="2:11" ht="45" customHeight="1">
      <c r="B75" s="316" t="s">
        <v>940</v>
      </c>
      <c r="C75" s="316" t="s">
        <v>1389</v>
      </c>
      <c r="D75" s="316" t="s">
        <v>1483</v>
      </c>
      <c r="E75" s="316" t="s">
        <v>941</v>
      </c>
      <c r="F75" s="591" t="s">
        <v>1391</v>
      </c>
      <c r="G75" s="316" t="s">
        <v>1484</v>
      </c>
      <c r="H75" s="316" t="s">
        <v>1393</v>
      </c>
      <c r="I75" s="718" t="s">
        <v>1394</v>
      </c>
      <c r="J75" s="718"/>
      <c r="K75" s="718"/>
    </row>
    <row r="76" spans="2:11">
      <c r="B76" s="268" t="s">
        <v>1395</v>
      </c>
      <c r="C76" s="60" t="s">
        <v>1635</v>
      </c>
      <c r="D76" s="269">
        <v>18</v>
      </c>
      <c r="E76" s="38">
        <v>300000</v>
      </c>
      <c r="F76" s="630"/>
      <c r="G76" s="613"/>
      <c r="H76" s="36">
        <f t="shared" ref="H76:H84" si="5">+D76*E76</f>
        <v>5400000</v>
      </c>
      <c r="I76" s="780" t="s">
        <v>1802</v>
      </c>
      <c r="J76" s="780"/>
      <c r="K76" s="780"/>
    </row>
    <row r="77" spans="2:11">
      <c r="B77" s="268" t="s">
        <v>1399</v>
      </c>
      <c r="C77" s="60" t="s">
        <v>1635</v>
      </c>
      <c r="D77" s="269">
        <v>18</v>
      </c>
      <c r="E77" s="38">
        <v>900000</v>
      </c>
      <c r="F77" s="630"/>
      <c r="G77" s="613"/>
      <c r="H77" s="36">
        <f t="shared" si="5"/>
        <v>16200000</v>
      </c>
      <c r="I77" s="780" t="s">
        <v>1802</v>
      </c>
      <c r="J77" s="780"/>
      <c r="K77" s="780"/>
    </row>
    <row r="78" spans="2:11">
      <c r="B78" s="268" t="s">
        <v>1516</v>
      </c>
      <c r="C78" s="60" t="s">
        <v>1635</v>
      </c>
      <c r="D78" s="269">
        <v>18</v>
      </c>
      <c r="E78" s="38">
        <v>60000</v>
      </c>
      <c r="F78" s="630"/>
      <c r="G78" s="613"/>
      <c r="H78" s="36">
        <f t="shared" si="5"/>
        <v>1080000</v>
      </c>
      <c r="I78" s="780" t="s">
        <v>1802</v>
      </c>
      <c r="J78" s="780"/>
      <c r="K78" s="780"/>
    </row>
    <row r="79" spans="2:11" ht="28.5">
      <c r="B79" s="268" t="s">
        <v>1400</v>
      </c>
      <c r="C79" s="60" t="s">
        <v>1401</v>
      </c>
      <c r="D79" s="269">
        <v>18</v>
      </c>
      <c r="E79" s="38">
        <v>3000000</v>
      </c>
      <c r="F79" s="630"/>
      <c r="G79" s="613"/>
      <c r="H79" s="36">
        <f t="shared" si="5"/>
        <v>54000000</v>
      </c>
      <c r="I79" s="780" t="s">
        <v>1803</v>
      </c>
      <c r="J79" s="780"/>
      <c r="K79" s="780"/>
    </row>
    <row r="80" spans="2:11" ht="28.5">
      <c r="B80" s="268" t="s">
        <v>1429</v>
      </c>
      <c r="C80" s="268" t="s">
        <v>1430</v>
      </c>
      <c r="D80" s="269">
        <v>30</v>
      </c>
      <c r="E80" s="38">
        <v>6300000</v>
      </c>
      <c r="F80" s="630"/>
      <c r="G80" s="613"/>
      <c r="H80" s="36">
        <f t="shared" si="5"/>
        <v>189000000</v>
      </c>
      <c r="I80" s="780" t="s">
        <v>1804</v>
      </c>
      <c r="J80" s="780"/>
      <c r="K80" s="780"/>
    </row>
    <row r="81" spans="2:11">
      <c r="B81" s="268" t="s">
        <v>1805</v>
      </c>
      <c r="C81" s="268" t="s">
        <v>1783</v>
      </c>
      <c r="D81" s="269">
        <v>3</v>
      </c>
      <c r="E81" s="38">
        <v>14990309.340000002</v>
      </c>
      <c r="F81" s="630"/>
      <c r="G81" s="613"/>
      <c r="H81" s="38">
        <f t="shared" si="5"/>
        <v>44970928.020000003</v>
      </c>
      <c r="I81" s="780" t="s">
        <v>1806</v>
      </c>
      <c r="J81" s="780"/>
      <c r="K81" s="780"/>
    </row>
    <row r="82" spans="2:11">
      <c r="B82" s="268" t="s">
        <v>1807</v>
      </c>
      <c r="C82" s="268" t="s">
        <v>1786</v>
      </c>
      <c r="D82" s="269">
        <v>2</v>
      </c>
      <c r="E82" s="38">
        <v>21735619.850000001</v>
      </c>
      <c r="F82" s="630"/>
      <c r="G82" s="613"/>
      <c r="H82" s="38">
        <f t="shared" si="5"/>
        <v>43471239.700000003</v>
      </c>
      <c r="I82" s="780" t="s">
        <v>1806</v>
      </c>
      <c r="J82" s="780"/>
      <c r="K82" s="780"/>
    </row>
    <row r="83" spans="2:11">
      <c r="B83" s="268" t="s">
        <v>1808</v>
      </c>
      <c r="C83" s="268" t="s">
        <v>1809</v>
      </c>
      <c r="D83" s="269">
        <v>1</v>
      </c>
      <c r="E83" s="38">
        <v>44190716.868000001</v>
      </c>
      <c r="F83" s="630"/>
      <c r="G83" s="613"/>
      <c r="H83" s="38">
        <f t="shared" si="5"/>
        <v>44190716.868000001</v>
      </c>
      <c r="I83" s="780" t="s">
        <v>1806</v>
      </c>
      <c r="J83" s="780"/>
      <c r="K83" s="780"/>
    </row>
    <row r="84" spans="2:11">
      <c r="B84" s="268" t="s">
        <v>1810</v>
      </c>
      <c r="C84" s="268" t="s">
        <v>1794</v>
      </c>
      <c r="D84" s="269">
        <v>1</v>
      </c>
      <c r="E84" s="38">
        <v>18120000</v>
      </c>
      <c r="F84" s="630"/>
      <c r="G84" s="613"/>
      <c r="H84" s="38">
        <f t="shared" si="5"/>
        <v>18120000</v>
      </c>
      <c r="I84" s="780" t="s">
        <v>1811</v>
      </c>
      <c r="J84" s="780"/>
      <c r="K84" s="780"/>
    </row>
    <row r="85" spans="2:11">
      <c r="B85" s="522" t="s">
        <v>1517</v>
      </c>
      <c r="C85" s="268" t="s">
        <v>1404</v>
      </c>
      <c r="D85" s="269">
        <v>3</v>
      </c>
      <c r="E85" s="38">
        <v>8256000</v>
      </c>
      <c r="F85" s="630">
        <v>12</v>
      </c>
      <c r="G85" s="613">
        <v>1</v>
      </c>
      <c r="H85" s="38">
        <f>+D85*E85*F85*G85</f>
        <v>297216000</v>
      </c>
      <c r="I85" s="780" t="s">
        <v>1812</v>
      </c>
      <c r="J85" s="780"/>
      <c r="K85" s="780"/>
    </row>
    <row r="86" spans="2:11">
      <c r="B86" s="522" t="s">
        <v>1662</v>
      </c>
      <c r="C86" s="268" t="s">
        <v>1695</v>
      </c>
      <c r="D86" s="269">
        <v>18</v>
      </c>
      <c r="E86" s="38">
        <v>800000</v>
      </c>
      <c r="F86" s="630"/>
      <c r="G86" s="613"/>
      <c r="H86" s="38">
        <f>+D86*E86</f>
        <v>14400000</v>
      </c>
      <c r="I86" s="780" t="s">
        <v>1813</v>
      </c>
      <c r="J86" s="780"/>
      <c r="K86" s="780"/>
    </row>
    <row r="87" spans="2:11">
      <c r="B87" s="522" t="s">
        <v>1696</v>
      </c>
      <c r="C87" s="268" t="s">
        <v>1664</v>
      </c>
      <c r="D87" s="269">
        <f>18*3</f>
        <v>54</v>
      </c>
      <c r="E87" s="38">
        <v>363014</v>
      </c>
      <c r="F87" s="630"/>
      <c r="G87" s="613"/>
      <c r="H87" s="38">
        <f>+D87*E87</f>
        <v>19602756</v>
      </c>
      <c r="I87" s="780" t="s">
        <v>1813</v>
      </c>
      <c r="J87" s="780"/>
      <c r="K87" s="780"/>
    </row>
    <row r="88" spans="2:11">
      <c r="B88" s="522" t="s">
        <v>1814</v>
      </c>
      <c r="C88" s="268" t="s">
        <v>1695</v>
      </c>
      <c r="D88" s="269">
        <v>2</v>
      </c>
      <c r="E88" s="38">
        <v>7700000</v>
      </c>
      <c r="F88" s="630"/>
      <c r="G88" s="613"/>
      <c r="H88" s="38">
        <f>+D88*E88</f>
        <v>15400000</v>
      </c>
      <c r="I88" s="780" t="s">
        <v>1813</v>
      </c>
      <c r="J88" s="780"/>
      <c r="K88" s="780"/>
    </row>
    <row r="89" spans="2:11">
      <c r="B89" s="522" t="s">
        <v>1815</v>
      </c>
      <c r="C89" s="268" t="s">
        <v>1664</v>
      </c>
      <c r="D89" s="269">
        <f>2*5</f>
        <v>10</v>
      </c>
      <c r="E89" s="38">
        <v>416087</v>
      </c>
      <c r="F89" s="630"/>
      <c r="G89" s="613"/>
      <c r="H89" s="38">
        <f>+D89*E89</f>
        <v>4160870</v>
      </c>
      <c r="I89" s="780" t="s">
        <v>1813</v>
      </c>
      <c r="J89" s="780"/>
      <c r="K89" s="780"/>
    </row>
    <row r="90" spans="2:11">
      <c r="B90" s="268" t="s">
        <v>1694</v>
      </c>
      <c r="C90" s="268" t="s">
        <v>1404</v>
      </c>
      <c r="D90" s="269">
        <v>18</v>
      </c>
      <c r="E90" s="38">
        <v>5944000</v>
      </c>
      <c r="F90" s="630">
        <v>12</v>
      </c>
      <c r="G90" s="613">
        <v>1</v>
      </c>
      <c r="H90" s="38">
        <f>+D90*E90*F90*G90</f>
        <v>1283904000</v>
      </c>
      <c r="I90" s="780" t="s">
        <v>1816</v>
      </c>
      <c r="J90" s="780"/>
      <c r="K90" s="780"/>
    </row>
    <row r="91" spans="2:11">
      <c r="B91" s="522" t="s">
        <v>1677</v>
      </c>
      <c r="C91" s="268" t="s">
        <v>1666</v>
      </c>
      <c r="D91" s="269">
        <v>18</v>
      </c>
      <c r="E91" s="38">
        <v>974285.7142857142</v>
      </c>
      <c r="F91" s="630">
        <v>12</v>
      </c>
      <c r="G91" s="613"/>
      <c r="H91" s="38">
        <f>+D91*E91*F91</f>
        <v>210445714.28571427</v>
      </c>
      <c r="I91" s="780" t="s">
        <v>1813</v>
      </c>
      <c r="J91" s="780"/>
      <c r="K91" s="780"/>
    </row>
    <row r="92" spans="2:11" ht="28.5">
      <c r="B92" s="40" t="s">
        <v>1817</v>
      </c>
      <c r="C92" s="60"/>
      <c r="D92" s="269"/>
      <c r="E92" s="38"/>
      <c r="F92" s="613"/>
      <c r="G92" s="613"/>
      <c r="H92" s="337" t="s">
        <v>1459</v>
      </c>
      <c r="I92" s="754"/>
      <c r="J92" s="754"/>
      <c r="K92" s="754"/>
    </row>
    <row r="93" spans="2:11" ht="15">
      <c r="B93" s="768" t="s">
        <v>1460</v>
      </c>
      <c r="C93" s="769"/>
      <c r="D93" s="769"/>
      <c r="E93" s="769"/>
      <c r="F93" s="769"/>
      <c r="G93" s="770"/>
      <c r="H93" s="394">
        <f>SUM(H76:H92)</f>
        <v>2261562224.873714</v>
      </c>
      <c r="I93" s="68"/>
      <c r="J93" s="68"/>
      <c r="K93" s="68"/>
    </row>
    <row r="94" spans="2:11" ht="15">
      <c r="B94" s="767" t="s">
        <v>1461</v>
      </c>
      <c r="C94" s="767"/>
      <c r="D94" s="767"/>
      <c r="E94" s="767"/>
      <c r="F94" s="767"/>
      <c r="G94" s="767"/>
      <c r="H94" s="67">
        <f>+H93/12</f>
        <v>188463518.73947617</v>
      </c>
      <c r="I94" s="68"/>
      <c r="J94" s="68"/>
      <c r="K94" s="68"/>
    </row>
    <row r="95" spans="2:11" ht="15">
      <c r="B95" s="767" t="s">
        <v>1818</v>
      </c>
      <c r="C95" s="767"/>
      <c r="D95" s="767"/>
      <c r="E95" s="767"/>
      <c r="F95" s="767"/>
      <c r="G95" s="767"/>
      <c r="H95" s="67">
        <f>+SUM(H76:H83)+SUM(H85:H92)</f>
        <v>2243442224.873714</v>
      </c>
    </row>
    <row r="96" spans="2:11" ht="15">
      <c r="B96" s="767" t="s">
        <v>1819</v>
      </c>
      <c r="C96" s="767"/>
      <c r="D96" s="767"/>
      <c r="E96" s="767"/>
      <c r="F96" s="767"/>
      <c r="G96" s="767"/>
      <c r="H96" s="67">
        <f>+SUM(H76:H80)+SUM(H85:H92)</f>
        <v>2110809340.2857141</v>
      </c>
    </row>
    <row r="98" spans="2:11" ht="33.950000000000003" customHeight="1">
      <c r="B98" s="271" t="s">
        <v>1481</v>
      </c>
    </row>
    <row r="99" spans="2:11" ht="143.1" customHeight="1">
      <c r="B99" s="820" t="s">
        <v>1820</v>
      </c>
      <c r="C99" s="821"/>
      <c r="D99" s="821"/>
      <c r="E99" s="821"/>
      <c r="F99" s="821"/>
      <c r="G99" s="821"/>
      <c r="H99" s="821"/>
      <c r="I99" s="821"/>
      <c r="J99" s="821"/>
      <c r="K99" s="822"/>
    </row>
    <row r="103" spans="2:11" ht="38.1" customHeight="1">
      <c r="B103" s="785" t="str">
        <f>+B10</f>
        <v>7.3. Mejora del talento humano en Investigación, Desarrollo e Innovación, extensión agropecuaria y asistencia técnica industrial</v>
      </c>
      <c r="C103" s="785"/>
      <c r="D103" s="785"/>
      <c r="E103" s="785"/>
      <c r="F103" s="785"/>
      <c r="G103" s="785"/>
      <c r="H103" s="785"/>
      <c r="I103" s="785"/>
      <c r="J103" s="785"/>
      <c r="K103" s="785"/>
    </row>
    <row r="104" spans="2:11" ht="30" customHeight="1">
      <c r="B104" s="784" t="str">
        <f>+Portafolio_Programas!H106</f>
        <v>7.3.1. Evaluar la disponibilidad de programas de formación, capacitación y la cobertura de investigadores, profesionales, técnicos, y tecnólogos, extensionistas y asistentes técnicos, a través de un análisis de brechas de formación, con enfoque regional, en las áreas requeridas por la cadena del cacao y su agroindustria.</v>
      </c>
      <c r="C104" s="784"/>
      <c r="D104" s="784"/>
      <c r="E104" s="784"/>
      <c r="F104" s="784"/>
      <c r="G104" s="784"/>
      <c r="H104" s="784"/>
      <c r="I104" s="784"/>
      <c r="J104" s="784"/>
      <c r="K104" s="784"/>
    </row>
    <row r="105" spans="2:11" ht="30" customHeight="1">
      <c r="B105" s="784" t="str">
        <f>+Portafolio_Programas!H107</f>
        <v>7.3.2. Establecer alianzas estratégicas con instituciones educativas para fortalecer la educación formal en conocimientos generales y especializados, enfocados en las necesidades de investigación, desarrollo, innovación, y extensión agropecuaria y asistencia técnica industrial para la cadena, así como promover programas de apoyo financiero destinados a fomentar la demanda de carreras vinculadas a la actividad productiva.</v>
      </c>
      <c r="C105" s="784"/>
      <c r="D105" s="784"/>
      <c r="E105" s="784"/>
      <c r="F105" s="784"/>
      <c r="G105" s="784"/>
      <c r="H105" s="784"/>
      <c r="I105" s="784"/>
      <c r="J105" s="784"/>
      <c r="K105" s="784"/>
    </row>
    <row r="106" spans="2:11" ht="30" customHeight="1">
      <c r="B106" s="784" t="str">
        <f>+Portafolio_Programas!H108</f>
        <v>7.3.3.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con enfoque regional, orientados a la adopción de avances tecnológicos desarrollados para la cadena, teniendo en cuenta lo establecido en el PECTIA y en articulación con el Subsistema Nacional de Formación y Capacitación para la Innovación Agropecuaria (SNIA, Ley 1876 de 2017).</v>
      </c>
      <c r="C106" s="784"/>
      <c r="D106" s="784"/>
      <c r="E106" s="784"/>
      <c r="F106" s="784"/>
      <c r="G106" s="784"/>
      <c r="H106" s="784"/>
      <c r="I106" s="784"/>
      <c r="J106" s="784"/>
      <c r="K106" s="784"/>
    </row>
    <row r="107" spans="2:11" ht="30" customHeight="1">
      <c r="B107" s="784" t="str">
        <f>+Portafolio_Programas!H109</f>
        <v>7.3.4. Capacitar a los profesionales, técnicos, tecnólogos, extensionistas, asistentes técnicos y pasantes agropecuarios e industriales, con enfoque diferencial, que cuenten con formación relacionada con la cadena, para empoderarlos como agentes de cambio y promotores de la adopción de tecnologías en sus respectivas regiones, abarcando aspectos clave tales como el manejo integral del cultivo, la inocuidad en el proceso, la diversificación y la generación de valor agregado al producto, la sostenibilidad ambiental, entre otros.</v>
      </c>
      <c r="C107" s="784"/>
      <c r="D107" s="784"/>
      <c r="E107" s="784"/>
      <c r="F107" s="784"/>
      <c r="G107" s="784"/>
      <c r="H107" s="784"/>
      <c r="I107" s="784"/>
      <c r="J107" s="784"/>
      <c r="K107" s="784"/>
    </row>
    <row r="108" spans="2:11" ht="30" customHeight="1">
      <c r="B108" s="784" t="str">
        <f>+Portafolio_Programas!H110</f>
        <v>7.3.5. Fomentar la formación de talento humano en competencias, habilidades y destrezas relacionadas con la estructuración y gestión de proyectos de investigación, desarrollo e innovación (I+D+i) aplicados a la cadena del cacao y su agroindustria.</v>
      </c>
      <c r="C108" s="784"/>
      <c r="D108" s="784"/>
      <c r="E108" s="784"/>
      <c r="F108" s="784"/>
      <c r="G108" s="784"/>
      <c r="H108" s="784"/>
      <c r="I108" s="784"/>
      <c r="J108" s="784"/>
      <c r="K108" s="784"/>
    </row>
    <row r="109" spans="2:11" ht="30" customHeight="1">
      <c r="B109" s="784" t="str">
        <f>+Portafolio_Programas!H111</f>
        <v>7.3.6. Realizar programas de capacitación destinados a extensionistas y asistentes técnicos industriales, en áreas como andragogía, pedagogía, habilidades blandas, y enfoque diferencial, así como promover la incorporación de tecnologías de la información y comunicación (TIC) para apoyar los procesos de extensión, teniendo en cuenta las características específicas de cada región y en concordancia con los Planes Departamentales de Extensión Agropecuaria (PDEA).</v>
      </c>
      <c r="C109" s="784"/>
      <c r="D109" s="784"/>
      <c r="E109" s="784"/>
      <c r="F109" s="784"/>
      <c r="G109" s="784"/>
      <c r="H109" s="784"/>
      <c r="I109" s="784"/>
      <c r="J109" s="784"/>
      <c r="K109" s="784"/>
    </row>
    <row r="110" spans="2:11">
      <c r="B110" s="68"/>
      <c r="C110" s="68"/>
      <c r="D110" s="68"/>
      <c r="E110" s="68"/>
      <c r="F110" s="68"/>
      <c r="G110" s="68"/>
      <c r="H110" s="68"/>
      <c r="I110" s="68"/>
      <c r="J110" s="68"/>
      <c r="K110" s="68"/>
    </row>
    <row r="111" spans="2:11">
      <c r="B111" s="68"/>
      <c r="C111" s="68"/>
      <c r="D111" s="68"/>
      <c r="E111" s="68"/>
      <c r="F111" s="68"/>
      <c r="G111" s="68"/>
      <c r="H111" s="68"/>
      <c r="I111" s="68"/>
      <c r="J111" s="68"/>
      <c r="K111" s="68"/>
    </row>
    <row r="112" spans="2:11" ht="15">
      <c r="B112" s="264" t="s">
        <v>1386</v>
      </c>
      <c r="C112" s="68"/>
      <c r="D112" s="68"/>
      <c r="E112" s="68"/>
      <c r="F112" s="68"/>
      <c r="G112" s="68"/>
      <c r="H112" s="68"/>
      <c r="I112" s="68"/>
      <c r="J112" s="68"/>
      <c r="K112" s="68"/>
    </row>
    <row r="113" spans="2:11">
      <c r="B113" s="68"/>
      <c r="C113" s="68"/>
      <c r="D113" s="68"/>
      <c r="E113" s="68"/>
      <c r="F113" s="68"/>
      <c r="G113" s="68"/>
      <c r="H113" s="68"/>
      <c r="I113" s="68"/>
      <c r="J113" s="68"/>
      <c r="K113" s="68"/>
    </row>
    <row r="114" spans="2:11" ht="15">
      <c r="B114" s="68"/>
      <c r="C114" s="478" t="s">
        <v>1387</v>
      </c>
      <c r="D114" s="478" t="s">
        <v>1388</v>
      </c>
      <c r="E114" s="68"/>
      <c r="F114" s="68"/>
      <c r="G114" s="68"/>
      <c r="H114" s="68"/>
      <c r="I114" s="68"/>
      <c r="J114" s="68"/>
      <c r="K114" s="68"/>
    </row>
    <row r="115" spans="2:11">
      <c r="B115" s="68"/>
      <c r="C115" s="259" t="s">
        <v>28</v>
      </c>
      <c r="D115" s="259" t="s">
        <v>29</v>
      </c>
      <c r="E115" s="68"/>
      <c r="F115" s="68"/>
      <c r="G115" s="69"/>
      <c r="H115" s="68"/>
      <c r="I115" s="68"/>
      <c r="J115" s="68"/>
      <c r="K115" s="68"/>
    </row>
    <row r="116" spans="2:11" ht="45" customHeight="1">
      <c r="B116" s="316" t="s">
        <v>940</v>
      </c>
      <c r="C116" s="316" t="s">
        <v>1389</v>
      </c>
      <c r="D116" s="316" t="s">
        <v>1483</v>
      </c>
      <c r="E116" s="316" t="s">
        <v>941</v>
      </c>
      <c r="F116" s="591" t="s">
        <v>1391</v>
      </c>
      <c r="G116" s="316" t="s">
        <v>1484</v>
      </c>
      <c r="H116" s="316" t="s">
        <v>1393</v>
      </c>
      <c r="I116" s="718" t="s">
        <v>1394</v>
      </c>
      <c r="J116" s="718"/>
      <c r="K116" s="718"/>
    </row>
    <row r="117" spans="2:11">
      <c r="B117" s="268" t="s">
        <v>1395</v>
      </c>
      <c r="C117" s="265" t="s">
        <v>1635</v>
      </c>
      <c r="D117" s="266">
        <v>18</v>
      </c>
      <c r="E117" s="38">
        <v>300000</v>
      </c>
      <c r="F117" s="342"/>
      <c r="G117" s="332"/>
      <c r="H117" s="37">
        <f>+D117*E117</f>
        <v>5400000</v>
      </c>
      <c r="I117" s="780" t="s">
        <v>1821</v>
      </c>
      <c r="J117" s="780"/>
      <c r="K117" s="780"/>
    </row>
    <row r="118" spans="2:11">
      <c r="B118" s="268" t="s">
        <v>1399</v>
      </c>
      <c r="C118" s="265" t="s">
        <v>1635</v>
      </c>
      <c r="D118" s="266">
        <v>18</v>
      </c>
      <c r="E118" s="38">
        <v>900000</v>
      </c>
      <c r="F118" s="342"/>
      <c r="G118" s="332"/>
      <c r="H118" s="37">
        <f>+D118*E118</f>
        <v>16200000</v>
      </c>
      <c r="I118" s="780" t="s">
        <v>1821</v>
      </c>
      <c r="J118" s="780"/>
      <c r="K118" s="780"/>
    </row>
    <row r="119" spans="2:11">
      <c r="B119" s="268" t="s">
        <v>1516</v>
      </c>
      <c r="C119" s="265" t="s">
        <v>1635</v>
      </c>
      <c r="D119" s="266">
        <v>18</v>
      </c>
      <c r="E119" s="38">
        <v>60000</v>
      </c>
      <c r="F119" s="342"/>
      <c r="G119" s="332"/>
      <c r="H119" s="37">
        <f>+D119*E119</f>
        <v>1080000</v>
      </c>
      <c r="I119" s="780" t="s">
        <v>1821</v>
      </c>
      <c r="J119" s="780"/>
      <c r="K119" s="780"/>
    </row>
    <row r="120" spans="2:11" ht="28.5">
      <c r="B120" s="268" t="s">
        <v>1400</v>
      </c>
      <c r="C120" s="265" t="s">
        <v>1401</v>
      </c>
      <c r="D120" s="266">
        <v>18</v>
      </c>
      <c r="E120" s="38">
        <v>3000000</v>
      </c>
      <c r="F120" s="342"/>
      <c r="G120" s="332"/>
      <c r="H120" s="37">
        <f>+D120*E120</f>
        <v>54000000</v>
      </c>
      <c r="I120" s="780" t="s">
        <v>1822</v>
      </c>
      <c r="J120" s="780"/>
      <c r="K120" s="780"/>
    </row>
    <row r="121" spans="2:11" ht="28.5">
      <c r="B121" s="268" t="s">
        <v>1429</v>
      </c>
      <c r="C121" s="268" t="s">
        <v>1430</v>
      </c>
      <c r="D121" s="266">
        <v>18</v>
      </c>
      <c r="E121" s="38">
        <v>6300000</v>
      </c>
      <c r="F121" s="342"/>
      <c r="G121" s="332"/>
      <c r="H121" s="37">
        <f t="shared" ref="H121:H141" si="6">+D121*E121</f>
        <v>113400000</v>
      </c>
      <c r="I121" s="780" t="s">
        <v>1823</v>
      </c>
      <c r="J121" s="780"/>
      <c r="K121" s="780"/>
    </row>
    <row r="122" spans="2:11">
      <c r="B122" s="268" t="s">
        <v>1737</v>
      </c>
      <c r="C122" s="268" t="s">
        <v>1084</v>
      </c>
      <c r="D122" s="266">
        <v>18</v>
      </c>
      <c r="E122" s="38">
        <v>17700000</v>
      </c>
      <c r="F122" s="342"/>
      <c r="G122" s="332"/>
      <c r="H122" s="37">
        <f t="shared" si="6"/>
        <v>318600000</v>
      </c>
      <c r="I122" s="780" t="s">
        <v>1823</v>
      </c>
      <c r="J122" s="780"/>
      <c r="K122" s="780"/>
    </row>
    <row r="123" spans="2:11">
      <c r="B123" s="268" t="s">
        <v>1824</v>
      </c>
      <c r="C123" s="268" t="s">
        <v>1500</v>
      </c>
      <c r="D123" s="266">
        <v>18</v>
      </c>
      <c r="E123" s="38">
        <v>12800000</v>
      </c>
      <c r="F123" s="342"/>
      <c r="G123" s="332"/>
      <c r="H123" s="37">
        <f t="shared" si="6"/>
        <v>230400000</v>
      </c>
      <c r="I123" s="780" t="s">
        <v>1825</v>
      </c>
      <c r="J123" s="780"/>
      <c r="K123" s="780"/>
    </row>
    <row r="124" spans="2:11">
      <c r="B124" s="268" t="s">
        <v>1593</v>
      </c>
      <c r="C124" s="268" t="s">
        <v>1500</v>
      </c>
      <c r="D124" s="269">
        <v>18</v>
      </c>
      <c r="E124" s="38">
        <v>7379416</v>
      </c>
      <c r="F124" s="342"/>
      <c r="G124" s="332"/>
      <c r="H124" s="37">
        <f t="shared" si="6"/>
        <v>132829488</v>
      </c>
      <c r="I124" s="780" t="s">
        <v>1825</v>
      </c>
      <c r="J124" s="780"/>
      <c r="K124" s="780"/>
    </row>
    <row r="125" spans="2:11">
      <c r="B125" s="268" t="s">
        <v>1826</v>
      </c>
      <c r="C125" s="268" t="s">
        <v>1739</v>
      </c>
      <c r="D125" s="269">
        <v>18</v>
      </c>
      <c r="E125" s="38">
        <v>40800000</v>
      </c>
      <c r="F125" s="342"/>
      <c r="G125" s="332"/>
      <c r="H125" s="37">
        <f t="shared" si="6"/>
        <v>734400000</v>
      </c>
      <c r="I125" s="780" t="s">
        <v>1825</v>
      </c>
      <c r="J125" s="780"/>
      <c r="K125" s="780"/>
    </row>
    <row r="126" spans="2:11">
      <c r="B126" s="268" t="s">
        <v>1740</v>
      </c>
      <c r="C126" s="268" t="s">
        <v>1739</v>
      </c>
      <c r="D126" s="269">
        <v>18</v>
      </c>
      <c r="E126" s="38">
        <v>37697080</v>
      </c>
      <c r="F126" s="342"/>
      <c r="G126" s="332"/>
      <c r="H126" s="37">
        <f t="shared" si="6"/>
        <v>678547440</v>
      </c>
      <c r="I126" s="780" t="s">
        <v>1825</v>
      </c>
      <c r="J126" s="780"/>
      <c r="K126" s="780"/>
    </row>
    <row r="127" spans="2:11">
      <c r="B127" s="268" t="s">
        <v>1827</v>
      </c>
      <c r="C127" s="268" t="s">
        <v>1828</v>
      </c>
      <c r="D127" s="269">
        <v>36</v>
      </c>
      <c r="E127" s="38">
        <v>9100000</v>
      </c>
      <c r="F127" s="342"/>
      <c r="G127" s="332"/>
      <c r="H127" s="37">
        <f t="shared" si="6"/>
        <v>327600000</v>
      </c>
      <c r="I127" s="780" t="s">
        <v>1829</v>
      </c>
      <c r="J127" s="780"/>
      <c r="K127" s="780"/>
    </row>
    <row r="128" spans="2:11">
      <c r="B128" s="268" t="s">
        <v>1830</v>
      </c>
      <c r="C128" s="268" t="s">
        <v>1828</v>
      </c>
      <c r="D128" s="269">
        <v>18</v>
      </c>
      <c r="E128" s="38">
        <v>12600000</v>
      </c>
      <c r="F128" s="342"/>
      <c r="G128" s="332"/>
      <c r="H128" s="37">
        <f t="shared" si="6"/>
        <v>226800000</v>
      </c>
      <c r="I128" s="780" t="s">
        <v>1829</v>
      </c>
      <c r="J128" s="780"/>
      <c r="K128" s="780"/>
    </row>
    <row r="129" spans="2:11">
      <c r="B129" s="268" t="s">
        <v>1831</v>
      </c>
      <c r="C129" s="268" t="s">
        <v>1828</v>
      </c>
      <c r="D129" s="269">
        <v>36</v>
      </c>
      <c r="E129" s="38">
        <v>37000000</v>
      </c>
      <c r="F129" s="342"/>
      <c r="G129" s="332"/>
      <c r="H129" s="37">
        <f t="shared" si="6"/>
        <v>1332000000</v>
      </c>
      <c r="I129" s="780" t="s">
        <v>1829</v>
      </c>
      <c r="J129" s="780"/>
      <c r="K129" s="780"/>
    </row>
    <row r="130" spans="2:11">
      <c r="B130" s="268" t="s">
        <v>1832</v>
      </c>
      <c r="C130" s="268" t="s">
        <v>1828</v>
      </c>
      <c r="D130" s="269">
        <v>18</v>
      </c>
      <c r="E130" s="38">
        <v>70000000</v>
      </c>
      <c r="F130" s="342"/>
      <c r="G130" s="332"/>
      <c r="H130" s="37">
        <f t="shared" si="6"/>
        <v>1260000000</v>
      </c>
      <c r="I130" s="780" t="s">
        <v>1829</v>
      </c>
      <c r="J130" s="780"/>
      <c r="K130" s="780"/>
    </row>
    <row r="131" spans="2:11">
      <c r="B131" s="268" t="s">
        <v>1833</v>
      </c>
      <c r="C131" s="268" t="s">
        <v>1828</v>
      </c>
      <c r="D131" s="269">
        <v>36</v>
      </c>
      <c r="E131" s="38">
        <v>12000000</v>
      </c>
      <c r="F131" s="342"/>
      <c r="G131" s="332"/>
      <c r="H131" s="37">
        <f t="shared" si="6"/>
        <v>432000000</v>
      </c>
      <c r="I131" s="780" t="s">
        <v>1829</v>
      </c>
      <c r="J131" s="780"/>
      <c r="K131" s="780"/>
    </row>
    <row r="132" spans="2:11">
      <c r="B132" s="268" t="s">
        <v>1834</v>
      </c>
      <c r="C132" s="268" t="s">
        <v>1828</v>
      </c>
      <c r="D132" s="269">
        <v>18</v>
      </c>
      <c r="E132" s="38">
        <v>24000000</v>
      </c>
      <c r="F132" s="342"/>
      <c r="G132" s="332"/>
      <c r="H132" s="37">
        <f t="shared" si="6"/>
        <v>432000000</v>
      </c>
      <c r="I132" s="780" t="s">
        <v>1829</v>
      </c>
      <c r="J132" s="780"/>
      <c r="K132" s="780"/>
    </row>
    <row r="133" spans="2:11">
      <c r="B133" s="268" t="s">
        <v>1835</v>
      </c>
      <c r="C133" s="268" t="s">
        <v>1828</v>
      </c>
      <c r="D133" s="269">
        <v>36</v>
      </c>
      <c r="E133" s="38">
        <v>32000000</v>
      </c>
      <c r="F133" s="342"/>
      <c r="G133" s="332"/>
      <c r="H133" s="37">
        <f t="shared" si="6"/>
        <v>1152000000</v>
      </c>
      <c r="I133" s="780" t="s">
        <v>1829</v>
      </c>
      <c r="J133" s="780"/>
      <c r="K133" s="780"/>
    </row>
    <row r="134" spans="2:11">
      <c r="B134" s="268" t="s">
        <v>1836</v>
      </c>
      <c r="C134" s="268" t="s">
        <v>1828</v>
      </c>
      <c r="D134" s="269">
        <v>18</v>
      </c>
      <c r="E134" s="38">
        <v>60000000</v>
      </c>
      <c r="F134" s="342"/>
      <c r="G134" s="332"/>
      <c r="H134" s="37">
        <f t="shared" si="6"/>
        <v>1080000000</v>
      </c>
      <c r="I134" s="780" t="s">
        <v>1829</v>
      </c>
      <c r="J134" s="780"/>
      <c r="K134" s="780"/>
    </row>
    <row r="135" spans="2:11">
      <c r="B135" s="268" t="s">
        <v>1837</v>
      </c>
      <c r="C135" s="268" t="s">
        <v>1828</v>
      </c>
      <c r="D135" s="269">
        <v>18</v>
      </c>
      <c r="E135" s="38">
        <v>64000000</v>
      </c>
      <c r="F135" s="342"/>
      <c r="G135" s="332"/>
      <c r="H135" s="37">
        <f t="shared" si="6"/>
        <v>1152000000</v>
      </c>
      <c r="I135" s="780" t="s">
        <v>1829</v>
      </c>
      <c r="J135" s="780"/>
      <c r="K135" s="780"/>
    </row>
    <row r="136" spans="2:11">
      <c r="B136" s="268" t="s">
        <v>1838</v>
      </c>
      <c r="C136" s="268" t="s">
        <v>1828</v>
      </c>
      <c r="D136" s="269">
        <v>18</v>
      </c>
      <c r="E136" s="38">
        <v>120000000</v>
      </c>
      <c r="F136" s="342"/>
      <c r="G136" s="332"/>
      <c r="H136" s="37">
        <f t="shared" si="6"/>
        <v>2160000000</v>
      </c>
      <c r="I136" s="780" t="s">
        <v>1829</v>
      </c>
      <c r="J136" s="780"/>
      <c r="K136" s="780"/>
    </row>
    <row r="137" spans="2:11">
      <c r="B137" s="268" t="s">
        <v>1517</v>
      </c>
      <c r="C137" s="268" t="s">
        <v>1404</v>
      </c>
      <c r="D137" s="269">
        <v>3</v>
      </c>
      <c r="E137" s="38">
        <v>8256000</v>
      </c>
      <c r="F137" s="342">
        <v>12</v>
      </c>
      <c r="G137" s="332">
        <v>1</v>
      </c>
      <c r="H137" s="38">
        <f>+D137*E137*F137*G137</f>
        <v>297216000</v>
      </c>
      <c r="I137" s="780" t="s">
        <v>1839</v>
      </c>
      <c r="J137" s="780"/>
      <c r="K137" s="780"/>
    </row>
    <row r="138" spans="2:11">
      <c r="B138" s="146" t="s">
        <v>1840</v>
      </c>
      <c r="C138" s="268" t="s">
        <v>1695</v>
      </c>
      <c r="D138" s="269">
        <v>18</v>
      </c>
      <c r="E138" s="38">
        <v>800000</v>
      </c>
      <c r="F138" s="342"/>
      <c r="G138" s="332"/>
      <c r="H138" s="37">
        <f t="shared" si="6"/>
        <v>14400000</v>
      </c>
      <c r="I138" s="780" t="s">
        <v>1839</v>
      </c>
      <c r="J138" s="780"/>
      <c r="K138" s="780"/>
    </row>
    <row r="139" spans="2:11">
      <c r="B139" s="146" t="s">
        <v>1696</v>
      </c>
      <c r="C139" s="268" t="s">
        <v>1664</v>
      </c>
      <c r="D139" s="269">
        <f>18*3</f>
        <v>54</v>
      </c>
      <c r="E139" s="38">
        <v>363014</v>
      </c>
      <c r="F139" s="342"/>
      <c r="G139" s="332"/>
      <c r="H139" s="37">
        <f t="shared" si="6"/>
        <v>19602756</v>
      </c>
      <c r="I139" s="780" t="s">
        <v>1839</v>
      </c>
      <c r="J139" s="780"/>
      <c r="K139" s="780"/>
    </row>
    <row r="140" spans="2:11">
      <c r="B140" s="268" t="s">
        <v>1841</v>
      </c>
      <c r="C140" s="268" t="s">
        <v>1842</v>
      </c>
      <c r="D140" s="631">
        <v>2</v>
      </c>
      <c r="E140" s="38">
        <v>7700000</v>
      </c>
      <c r="F140" s="342"/>
      <c r="G140" s="332"/>
      <c r="H140" s="37">
        <f t="shared" si="6"/>
        <v>15400000</v>
      </c>
      <c r="I140" s="780" t="s">
        <v>1839</v>
      </c>
      <c r="J140" s="780"/>
      <c r="K140" s="780"/>
    </row>
    <row r="141" spans="2:11">
      <c r="B141" s="146" t="s">
        <v>1843</v>
      </c>
      <c r="C141" s="268" t="s">
        <v>1664</v>
      </c>
      <c r="D141" s="269">
        <f>2*5</f>
        <v>10</v>
      </c>
      <c r="E141" s="38">
        <v>561304</v>
      </c>
      <c r="F141" s="342"/>
      <c r="G141" s="332"/>
      <c r="H141" s="37">
        <f t="shared" si="6"/>
        <v>5613040</v>
      </c>
      <c r="I141" s="780" t="s">
        <v>1839</v>
      </c>
      <c r="J141" s="780"/>
      <c r="K141" s="780"/>
    </row>
    <row r="142" spans="2:11">
      <c r="B142" s="268" t="s">
        <v>1694</v>
      </c>
      <c r="C142" s="268" t="s">
        <v>1404</v>
      </c>
      <c r="D142" s="269">
        <v>18</v>
      </c>
      <c r="E142" s="38">
        <v>5944000</v>
      </c>
      <c r="F142" s="342">
        <v>12</v>
      </c>
      <c r="G142" s="332">
        <v>1</v>
      </c>
      <c r="H142" s="38">
        <f>+D142*E142*F142*G142</f>
        <v>1283904000</v>
      </c>
      <c r="I142" s="780" t="s">
        <v>1839</v>
      </c>
      <c r="J142" s="780"/>
      <c r="K142" s="780"/>
    </row>
    <row r="143" spans="2:11">
      <c r="B143" s="146" t="s">
        <v>1677</v>
      </c>
      <c r="C143" s="268" t="s">
        <v>1666</v>
      </c>
      <c r="D143" s="269">
        <v>18</v>
      </c>
      <c r="E143" s="38">
        <v>974285.7142857142</v>
      </c>
      <c r="F143" s="342">
        <v>12</v>
      </c>
      <c r="G143" s="332"/>
      <c r="H143" s="38">
        <f>+D143*E143*F143</f>
        <v>210445714.28571427</v>
      </c>
      <c r="I143" s="780" t="s">
        <v>1839</v>
      </c>
      <c r="J143" s="780"/>
      <c r="K143" s="780"/>
    </row>
    <row r="144" spans="2:11">
      <c r="B144" s="44" t="s">
        <v>1667</v>
      </c>
      <c r="C144" s="60"/>
      <c r="D144" s="269"/>
      <c r="E144" s="38"/>
      <c r="F144" s="342"/>
      <c r="G144" s="332"/>
      <c r="H144" s="337" t="s">
        <v>1459</v>
      </c>
      <c r="I144" s="754"/>
      <c r="J144" s="754"/>
      <c r="K144" s="754"/>
    </row>
    <row r="145" spans="2:11" ht="15">
      <c r="B145" s="768" t="s">
        <v>1460</v>
      </c>
      <c r="C145" s="769"/>
      <c r="D145" s="769"/>
      <c r="E145" s="769"/>
      <c r="F145" s="769"/>
      <c r="G145" s="770"/>
      <c r="H145" s="394">
        <f>SUM(H117:H144)</f>
        <v>13685838438.285715</v>
      </c>
      <c r="I145" s="68"/>
      <c r="J145" s="68"/>
      <c r="K145" s="68"/>
    </row>
    <row r="146" spans="2:11" ht="15">
      <c r="B146" s="767" t="s">
        <v>1461</v>
      </c>
      <c r="C146" s="767"/>
      <c r="D146" s="767"/>
      <c r="E146" s="767"/>
      <c r="F146" s="767"/>
      <c r="G146" s="767"/>
      <c r="H146" s="67">
        <f>+H145/12</f>
        <v>1140486536.5238097</v>
      </c>
      <c r="I146" s="68"/>
      <c r="J146" s="68"/>
      <c r="K146" s="68"/>
    </row>
    <row r="148" spans="2:11" ht="33.950000000000003" customHeight="1">
      <c r="B148" s="271" t="s">
        <v>1481</v>
      </c>
    </row>
    <row r="149" spans="2:11" ht="102.95" customHeight="1">
      <c r="B149" s="820" t="s">
        <v>1844</v>
      </c>
      <c r="C149" s="821"/>
      <c r="D149" s="821"/>
      <c r="E149" s="821"/>
      <c r="F149" s="821"/>
      <c r="G149" s="821"/>
      <c r="H149" s="821"/>
      <c r="I149" s="821"/>
      <c r="J149" s="821"/>
      <c r="K149" s="822"/>
    </row>
  </sheetData>
  <sheetProtection algorithmName="SHA-512" hashValue="2xBn5CMZgKCYOc0Q0bV70wu669Tj/VCzSCjnKCVSzQS84wznHTDyqov7VeCqItW+5Lkb1FNyk4ZpBp/i50jzvQ==" saltValue="fXEVpcFYsAs7EaWWCY/nRw==" spinCount="100000" sheet="1" objects="1" scenarios="1"/>
  <mergeCells count="106">
    <mergeCell ref="B19:K19"/>
    <mergeCell ref="B20:K20"/>
    <mergeCell ref="B21:K21"/>
    <mergeCell ref="I29:K29"/>
    <mergeCell ref="B14:K14"/>
    <mergeCell ref="B15:K15"/>
    <mergeCell ref="B16:K16"/>
    <mergeCell ref="B17:K17"/>
    <mergeCell ref="B18:K18"/>
    <mergeCell ref="B22:K22"/>
    <mergeCell ref="I36:K36"/>
    <mergeCell ref="I37:K37"/>
    <mergeCell ref="I38:K38"/>
    <mergeCell ref="I39:K39"/>
    <mergeCell ref="I40:K40"/>
    <mergeCell ref="I41:K41"/>
    <mergeCell ref="I30:K30"/>
    <mergeCell ref="I31:K31"/>
    <mergeCell ref="I32:K32"/>
    <mergeCell ref="I33:K33"/>
    <mergeCell ref="I34:K34"/>
    <mergeCell ref="I35:K35"/>
    <mergeCell ref="I48:K48"/>
    <mergeCell ref="I49:K49"/>
    <mergeCell ref="I42:K42"/>
    <mergeCell ref="I43:K43"/>
    <mergeCell ref="I44:K44"/>
    <mergeCell ref="I45:K45"/>
    <mergeCell ref="I46:K46"/>
    <mergeCell ref="I47:K47"/>
    <mergeCell ref="I76:K76"/>
    <mergeCell ref="B51:G51"/>
    <mergeCell ref="B56:K56"/>
    <mergeCell ref="B60:K60"/>
    <mergeCell ref="B61:K61"/>
    <mergeCell ref="B62:K62"/>
    <mergeCell ref="B63:K63"/>
    <mergeCell ref="B50:G50"/>
    <mergeCell ref="B52:G52"/>
    <mergeCell ref="B53:G53"/>
    <mergeCell ref="I79:K79"/>
    <mergeCell ref="I80:K80"/>
    <mergeCell ref="B64:K64"/>
    <mergeCell ref="B65:K65"/>
    <mergeCell ref="B66:K66"/>
    <mergeCell ref="B67:K67"/>
    <mergeCell ref="B68:K68"/>
    <mergeCell ref="I87:K87"/>
    <mergeCell ref="I88:K88"/>
    <mergeCell ref="I77:K77"/>
    <mergeCell ref="I78:K78"/>
    <mergeCell ref="I75:K75"/>
    <mergeCell ref="I89:K89"/>
    <mergeCell ref="I90:K90"/>
    <mergeCell ref="I91:K91"/>
    <mergeCell ref="I92:K92"/>
    <mergeCell ref="I81:K81"/>
    <mergeCell ref="I82:K82"/>
    <mergeCell ref="I83:K83"/>
    <mergeCell ref="I84:K84"/>
    <mergeCell ref="I85:K85"/>
    <mergeCell ref="I86:K86"/>
    <mergeCell ref="B106:K106"/>
    <mergeCell ref="B107:K107"/>
    <mergeCell ref="B108:K108"/>
    <mergeCell ref="B109:K109"/>
    <mergeCell ref="B93:G93"/>
    <mergeCell ref="B94:G94"/>
    <mergeCell ref="B99:K99"/>
    <mergeCell ref="B103:K103"/>
    <mergeCell ref="B104:K104"/>
    <mergeCell ref="B105:K105"/>
    <mergeCell ref="B95:G95"/>
    <mergeCell ref="B96:G96"/>
    <mergeCell ref="I116:K116"/>
    <mergeCell ref="I133:K133"/>
    <mergeCell ref="I134:K134"/>
    <mergeCell ref="I135:K135"/>
    <mergeCell ref="I136:K136"/>
    <mergeCell ref="I137:K137"/>
    <mergeCell ref="I138:K138"/>
    <mergeCell ref="I129:K129"/>
    <mergeCell ref="I130:K130"/>
    <mergeCell ref="I131:K131"/>
    <mergeCell ref="I132:K132"/>
    <mergeCell ref="I123:K123"/>
    <mergeCell ref="I124:K124"/>
    <mergeCell ref="I125:K125"/>
    <mergeCell ref="I126:K126"/>
    <mergeCell ref="I127:K127"/>
    <mergeCell ref="I128:K128"/>
    <mergeCell ref="I117:K117"/>
    <mergeCell ref="I118:K118"/>
    <mergeCell ref="I119:K119"/>
    <mergeCell ref="I120:K120"/>
    <mergeCell ref="I121:K121"/>
    <mergeCell ref="I122:K122"/>
    <mergeCell ref="I139:K139"/>
    <mergeCell ref="I140:K140"/>
    <mergeCell ref="I141:K141"/>
    <mergeCell ref="I142:K142"/>
    <mergeCell ref="I143:K143"/>
    <mergeCell ref="I144:K144"/>
    <mergeCell ref="B145:G145"/>
    <mergeCell ref="B146:G146"/>
    <mergeCell ref="B149:K149"/>
  </mergeCells>
  <pageMargins left="0.7" right="0.7" top="0.75" bottom="0.75" header="0.3" footer="0.3"/>
  <ignoredErrors>
    <ignoredError sqref="H35 H45 H85 H13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7B4F8-1032-3C49-A0EB-16E6A9FB2496}">
  <dimension ref="A3:Y186"/>
  <sheetViews>
    <sheetView showGridLines="0" zoomScale="70" zoomScaleNormal="70" workbookViewId="0"/>
  </sheetViews>
  <sheetFormatPr defaultColWidth="10.875" defaultRowHeight="14.25"/>
  <cols>
    <col min="1" max="1" width="10.875" style="476"/>
    <col min="2" max="2" width="68.625" style="477" customWidth="1"/>
    <col min="3" max="3" width="31" style="477" customWidth="1"/>
    <col min="4" max="4" width="27.375" style="477" customWidth="1"/>
    <col min="5" max="6" width="22.875" style="477" customWidth="1"/>
    <col min="7" max="7" width="21.125" style="477" customWidth="1"/>
    <col min="8" max="8" width="19.125" style="477" customWidth="1"/>
    <col min="9"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+Portafolio_Programas!C112</f>
        <v>8. Fortalecimiento de la calidad y trazabilidad en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+Portafolio_Programas!D112</f>
        <v>8.1. Fortalecimiento de capacidades para la sanidad, calidad, e inocuidad en la cadena</v>
      </c>
      <c r="C8" s="259" t="s">
        <v>28</v>
      </c>
      <c r="D8" s="628" t="s">
        <v>29</v>
      </c>
      <c r="E8" s="36">
        <f>+$H50</f>
        <v>1531363720</v>
      </c>
      <c r="F8" s="36">
        <f>+$H48</f>
        <v>3867979720</v>
      </c>
      <c r="G8" s="36">
        <f>+$H51</f>
        <v>2535123720</v>
      </c>
      <c r="H8" s="36">
        <f>+$H52</f>
        <v>2601283720</v>
      </c>
      <c r="I8" s="36">
        <f>+$H53</f>
        <v>3855019720</v>
      </c>
      <c r="J8" s="36">
        <f>+$H54</f>
        <v>2566623720</v>
      </c>
      <c r="K8" s="36">
        <f>+$H55</f>
        <v>2548083720</v>
      </c>
      <c r="L8" s="36">
        <f>+$H53</f>
        <v>3855019720</v>
      </c>
      <c r="M8" s="36">
        <f>+$H51</f>
        <v>2535123720</v>
      </c>
      <c r="N8" s="36">
        <f>+$H56</f>
        <v>2579583720</v>
      </c>
      <c r="O8" s="36">
        <f>+$H53</f>
        <v>3855019720</v>
      </c>
      <c r="P8" s="36">
        <f>+$H51</f>
        <v>2535123720</v>
      </c>
      <c r="Q8" s="36">
        <f>+$H56</f>
        <v>2579583720</v>
      </c>
      <c r="R8" s="36">
        <f>+$H53</f>
        <v>3855019720</v>
      </c>
      <c r="S8" s="36">
        <f>+$H51</f>
        <v>2535123720</v>
      </c>
      <c r="T8" s="36">
        <f>+$H55</f>
        <v>2548083720</v>
      </c>
      <c r="U8" s="36">
        <f>+$H53</f>
        <v>3855019720</v>
      </c>
      <c r="V8" s="36">
        <f>+$H51</f>
        <v>2535123720</v>
      </c>
      <c r="W8" s="36">
        <f>+$H55</f>
        <v>2548083720</v>
      </c>
      <c r="X8" s="36">
        <f>+$H53</f>
        <v>3855019720</v>
      </c>
      <c r="Y8" s="36">
        <f>SUM(E8:X8)</f>
        <v>59176406400</v>
      </c>
    </row>
    <row r="9" spans="2:25" ht="30" customHeight="1">
      <c r="B9" s="258" t="str">
        <f>+Portafolio_Programas!D120</f>
        <v>8.2. Desarrollo del sistema de trazabilidad del cacao y sus derivados</v>
      </c>
      <c r="C9" s="259" t="s">
        <v>28</v>
      </c>
      <c r="D9" s="628" t="s">
        <v>29</v>
      </c>
      <c r="E9" s="36">
        <f>+H113*6</f>
        <v>3099679890.1888003</v>
      </c>
      <c r="F9" s="36">
        <f>+H114</f>
        <v>6838257781.4606056</v>
      </c>
      <c r="G9" s="36">
        <f>+H115</f>
        <v>7256882083.4653654</v>
      </c>
      <c r="H9" s="36">
        <f>+H116</f>
        <v>7632330264.6875238</v>
      </c>
      <c r="I9" s="36">
        <f>+H117</f>
        <v>8079759619.0417318</v>
      </c>
      <c r="J9" s="36">
        <f>+H118</f>
        <v>8602049324.4845161</v>
      </c>
      <c r="K9" s="36">
        <f>+H119</f>
        <v>9089818970.3317719</v>
      </c>
      <c r="L9" s="36">
        <f>+H120</f>
        <v>9658948631.6072769</v>
      </c>
      <c r="M9" s="36">
        <f>+H121</f>
        <v>10313100619.599283</v>
      </c>
      <c r="N9" s="36">
        <f>+H122</f>
        <v>10943743048.588623</v>
      </c>
      <c r="O9" s="36">
        <f>+H123</f>
        <v>11667675370.398571</v>
      </c>
      <c r="P9" s="36">
        <f>+H124</f>
        <v>12489556041.079655</v>
      </c>
      <c r="Q9" s="36">
        <f>+H125</f>
        <v>13301932497.762604</v>
      </c>
      <c r="R9" s="36">
        <f>+H126</f>
        <v>14222773638.578579</v>
      </c>
      <c r="S9" s="36">
        <f>+H127</f>
        <v>15258005014.652691</v>
      </c>
      <c r="T9" s="36">
        <f>+H128</f>
        <v>16301546960.62899</v>
      </c>
      <c r="U9" s="36">
        <f>+H129</f>
        <v>17472855909.094311</v>
      </c>
      <c r="V9" s="36">
        <f>+H130</f>
        <v>18779469154.756481</v>
      </c>
      <c r="W9" s="36">
        <f>+H131</f>
        <v>20117053356.431446</v>
      </c>
      <c r="X9" s="36">
        <f>+H132</f>
        <v>21606957088.946274</v>
      </c>
      <c r="Y9" s="36">
        <f t="shared" ref="Y9:Y10" si="0">SUM(E9:X9)</f>
        <v>242732395265.7851</v>
      </c>
    </row>
    <row r="10" spans="2:25" ht="30" customHeight="1">
      <c r="B10" s="258" t="str">
        <f>+Portafolio_Programas!D124</f>
        <v>8.3. Actualización y mejora de la normativa, estándares y procedimientos, de la cadena</v>
      </c>
      <c r="C10" s="259" t="s">
        <v>28</v>
      </c>
      <c r="D10" s="628" t="s">
        <v>29</v>
      </c>
      <c r="E10" s="36">
        <f>+$H177*6</f>
        <v>674574382</v>
      </c>
      <c r="F10" s="36">
        <f>+$H176</f>
        <v>1349148764</v>
      </c>
      <c r="G10" s="36">
        <f t="shared" ref="G10:X10" si="1">+$H176</f>
        <v>1349148764</v>
      </c>
      <c r="H10" s="36">
        <f t="shared" si="1"/>
        <v>1349148764</v>
      </c>
      <c r="I10" s="36">
        <f t="shared" si="1"/>
        <v>1349148764</v>
      </c>
      <c r="J10" s="36">
        <f t="shared" si="1"/>
        <v>1349148764</v>
      </c>
      <c r="K10" s="36">
        <f t="shared" si="1"/>
        <v>1349148764</v>
      </c>
      <c r="L10" s="36">
        <f t="shared" si="1"/>
        <v>1349148764</v>
      </c>
      <c r="M10" s="36">
        <f t="shared" si="1"/>
        <v>1349148764</v>
      </c>
      <c r="N10" s="36">
        <f t="shared" si="1"/>
        <v>1349148764</v>
      </c>
      <c r="O10" s="36">
        <f t="shared" si="1"/>
        <v>1349148764</v>
      </c>
      <c r="P10" s="36">
        <f t="shared" si="1"/>
        <v>1349148764</v>
      </c>
      <c r="Q10" s="36">
        <f t="shared" si="1"/>
        <v>1349148764</v>
      </c>
      <c r="R10" s="36">
        <f t="shared" si="1"/>
        <v>1349148764</v>
      </c>
      <c r="S10" s="36">
        <f t="shared" si="1"/>
        <v>1349148764</v>
      </c>
      <c r="T10" s="36">
        <f t="shared" si="1"/>
        <v>1349148764</v>
      </c>
      <c r="U10" s="36">
        <f t="shared" si="1"/>
        <v>1349148764</v>
      </c>
      <c r="V10" s="36">
        <f t="shared" si="1"/>
        <v>1349148764</v>
      </c>
      <c r="W10" s="36">
        <f t="shared" si="1"/>
        <v>1349148764</v>
      </c>
      <c r="X10" s="36">
        <f t="shared" si="1"/>
        <v>1349148764</v>
      </c>
      <c r="Y10" s="36">
        <f t="shared" si="0"/>
        <v>26308400898</v>
      </c>
    </row>
    <row r="11" spans="2:25" ht="30.95" customHeight="1">
      <c r="B11" s="260" t="s">
        <v>1385</v>
      </c>
      <c r="C11" s="261"/>
      <c r="D11" s="261"/>
      <c r="E11" s="45">
        <f t="shared" ref="E11:X11" si="2">SUM(E8:E10)</f>
        <v>5305617992.1888008</v>
      </c>
      <c r="F11" s="45">
        <f t="shared" si="2"/>
        <v>12055386265.460606</v>
      </c>
      <c r="G11" s="45">
        <f t="shared" si="2"/>
        <v>11141154567.465366</v>
      </c>
      <c r="H11" s="45">
        <f t="shared" si="2"/>
        <v>11582762748.687523</v>
      </c>
      <c r="I11" s="45">
        <f t="shared" si="2"/>
        <v>13283928103.041733</v>
      </c>
      <c r="J11" s="45">
        <f t="shared" si="2"/>
        <v>12517821808.484516</v>
      </c>
      <c r="K11" s="45">
        <f t="shared" si="2"/>
        <v>12987051454.331772</v>
      </c>
      <c r="L11" s="45">
        <f t="shared" si="2"/>
        <v>14863117115.607277</v>
      </c>
      <c r="M11" s="45">
        <f t="shared" si="2"/>
        <v>14197373103.599283</v>
      </c>
      <c r="N11" s="45">
        <f t="shared" si="2"/>
        <v>14872475532.588623</v>
      </c>
      <c r="O11" s="45">
        <f t="shared" si="2"/>
        <v>16871843854.398571</v>
      </c>
      <c r="P11" s="45">
        <f t="shared" si="2"/>
        <v>16373828525.079655</v>
      </c>
      <c r="Q11" s="45">
        <f t="shared" si="2"/>
        <v>17230664981.762604</v>
      </c>
      <c r="R11" s="45">
        <f t="shared" si="2"/>
        <v>19426942122.578579</v>
      </c>
      <c r="S11" s="45">
        <f t="shared" si="2"/>
        <v>19142277498.652691</v>
      </c>
      <c r="T11" s="45">
        <f t="shared" si="2"/>
        <v>20198779444.62899</v>
      </c>
      <c r="U11" s="45">
        <f t="shared" si="2"/>
        <v>22677024393.094311</v>
      </c>
      <c r="V11" s="45">
        <f t="shared" si="2"/>
        <v>22663741638.756481</v>
      </c>
      <c r="W11" s="45">
        <f t="shared" si="2"/>
        <v>24014285840.431446</v>
      </c>
      <c r="X11" s="45">
        <f t="shared" si="2"/>
        <v>26811125572.946274</v>
      </c>
      <c r="Y11" s="45">
        <f>SUM(Y8:Y10)</f>
        <v>328217202563.7851</v>
      </c>
    </row>
    <row r="12" spans="2:25" ht="15">
      <c r="B12" s="261"/>
      <c r="C12" s="261"/>
      <c r="D12" s="261"/>
      <c r="E12" s="261"/>
      <c r="F12" s="262"/>
      <c r="G12" s="263"/>
      <c r="H12" s="262"/>
      <c r="I12" s="262"/>
      <c r="J12" s="262"/>
      <c r="K12" s="262"/>
    </row>
    <row r="13" spans="2:25" ht="15">
      <c r="B13" s="261"/>
      <c r="C13" s="261"/>
      <c r="D13" s="261"/>
      <c r="E13" s="261"/>
      <c r="F13" s="262"/>
      <c r="G13" s="263"/>
      <c r="H13" s="262"/>
      <c r="I13" s="262"/>
      <c r="J13" s="262"/>
      <c r="K13" s="262"/>
      <c r="Y13" s="480"/>
    </row>
    <row r="14" spans="2:25" ht="38.1" customHeight="1">
      <c r="B14" s="785" t="str">
        <f>+B8</f>
        <v>8.1. Fortalecimiento de capacidades para la sanidad, calidad, e inocuidad en la cadena</v>
      </c>
      <c r="C14" s="785"/>
      <c r="D14" s="785"/>
      <c r="E14" s="785"/>
      <c r="F14" s="785"/>
      <c r="G14" s="785"/>
      <c r="H14" s="785"/>
      <c r="I14" s="785"/>
      <c r="J14" s="785"/>
      <c r="K14" s="785"/>
    </row>
    <row r="15" spans="2:25" ht="30" customHeight="1">
      <c r="B15" s="784" t="str">
        <f>+Portafolio_Programas!H112</f>
        <v>8.1.1. Promover la evaluación y el fortalecimiento de las capacidades técnicas, humanas, operativas, de capacidad instalada y presupuestales de las entidades involucradas en la prevención, inspección, vigilancia y control de la cadena del cacao y su agroindustria (ICA, INVIMA y Entidades Territoriales de Salud), en el ámbito nacional y regional, que permitan garantizar la sanidad, inocuidad, calidad y trazabilidad de los productos de la cadena.</v>
      </c>
      <c r="C15" s="784"/>
      <c r="D15" s="784"/>
      <c r="E15" s="784"/>
      <c r="F15" s="784"/>
      <c r="G15" s="784"/>
      <c r="H15" s="784"/>
      <c r="I15" s="784"/>
      <c r="J15" s="784"/>
      <c r="K15" s="784"/>
    </row>
    <row r="16" spans="2:25" ht="30" customHeight="1">
      <c r="B16" s="784" t="str">
        <f>+Portafolio_Programas!H113</f>
        <v>8.1.2. Definir e implementar mecanismos de articulación, coordinación y armonización de esfuerzos entre las entidades que ejercen la prevención, inspección, vigilancia y control, involucrando a los respectivos Ministerios, asegurando que todas las acciones estén alineadas con la normatividad vigente y las particularidades regionales.</v>
      </c>
      <c r="C16" s="784"/>
      <c r="D16" s="784"/>
      <c r="E16" s="784"/>
      <c r="F16" s="784"/>
      <c r="G16" s="784"/>
      <c r="H16" s="784"/>
      <c r="I16" s="784"/>
      <c r="J16" s="784"/>
      <c r="K16" s="784"/>
    </row>
    <row r="17" spans="2:11" ht="30" customHeight="1">
      <c r="B17" s="784" t="str">
        <f>+Portafolio_Programas!H114</f>
        <v>8.1.3. Establecer el estatus fitosanitario del cultivo de cacao y mantenerlo actualizado permanentemente, divulgando de manera oportuna los riesgos identificados.</v>
      </c>
      <c r="C17" s="784"/>
      <c r="D17" s="784"/>
      <c r="E17" s="784"/>
      <c r="F17" s="784"/>
      <c r="G17" s="784"/>
      <c r="H17" s="784"/>
      <c r="I17" s="784"/>
      <c r="J17" s="784"/>
      <c r="K17" s="784"/>
    </row>
    <row r="18" spans="2:11" ht="30" customHeight="1">
      <c r="B18" s="784" t="str">
        <f>+Portafolio_Programas!H115</f>
        <v>8.1.4. Fortalecer la vigilancia e inspecciones fitosanitarias activas, dando continuidad a los planes para la atención de plagas cuarentenarias (presentes y ausentes) y endémicas ampliamente distribuidas (plagas reguladas y no reguladas pero priorizadas para el cultivo).</v>
      </c>
      <c r="C18" s="784"/>
      <c r="D18" s="784"/>
      <c r="E18" s="784"/>
      <c r="F18" s="784"/>
      <c r="G18" s="784"/>
      <c r="H18" s="784"/>
      <c r="I18" s="784"/>
      <c r="J18" s="784"/>
      <c r="K18" s="784"/>
    </row>
    <row r="19" spans="2:11" ht="30" customHeight="1">
      <c r="B19" s="784" t="str">
        <f>+Portafolio_Programas!H116</f>
        <v>8.1.5. Definir e implementar mecanismos de control y mitigación oportuna sobre la presencia de cadmio (Cd) y otros contaminantes químicos en el grano, a partir de la identificación de las fuentes de contaminación y del trabajo articulado y colaborativo entre los actores de la cadena.</v>
      </c>
      <c r="C19" s="784"/>
      <c r="D19" s="784"/>
      <c r="E19" s="784"/>
      <c r="F19" s="784"/>
      <c r="G19" s="784"/>
      <c r="H19" s="784"/>
      <c r="I19" s="784"/>
      <c r="J19" s="784"/>
      <c r="K19" s="784"/>
    </row>
    <row r="20" spans="2:11" ht="30" customHeight="1">
      <c r="B20" s="784" t="str">
        <f>+Portafolio_Programas!H117</f>
        <v>8.1.6. Promover el fortalecimiento y continuidad de los Planes nacionales de vigilancia en cacao y productos derivados, y de la red de laboratorios de control de calidad e inocuidad regional.</v>
      </c>
      <c r="C20" s="784"/>
      <c r="D20" s="784"/>
      <c r="E20" s="784"/>
      <c r="F20" s="784"/>
      <c r="G20" s="784"/>
      <c r="H20" s="784"/>
      <c r="I20" s="784"/>
      <c r="J20" s="784"/>
      <c r="K20" s="784"/>
    </row>
    <row r="21" spans="2:11" ht="30" customHeight="1">
      <c r="B21" s="784" t="str">
        <f>+Portafolio_Programas!H118</f>
        <v>8.1.7. Fortalecer el sistema de prevención vigilancia y control que realiza el ICA, sobre la producción y comercialización de material vegetal (huertos básicos y viveros) de cacao, para garantizar el vigor, pureza genética y la sanidad, de las plántulas que se utilizan en el proceso de siembra.</v>
      </c>
      <c r="C21" s="784"/>
      <c r="D21" s="784"/>
      <c r="E21" s="784"/>
      <c r="F21" s="784"/>
      <c r="G21" s="784"/>
      <c r="H21" s="784"/>
      <c r="I21" s="784"/>
      <c r="J21" s="784"/>
      <c r="K21" s="784"/>
    </row>
    <row r="22" spans="2:11" ht="30" customHeight="1">
      <c r="B22" s="784" t="str">
        <f>+Portafolio_Programas!H119</f>
        <v xml:space="preserve">8.1.8. Diseñar e implementar una estrategia de comunicación y divulgación de la normatividad relacionada con prevención, inspección, vigilancia y control, con acompañamiento técnico por parte de las entidades que lo conforman, dirigida a los diferentes actores de la cadena, de manera diferenciada según la región, el tipo de actividad y la capacidad instalada, con enfoque en la universalización de la gestión de prevención, inspección, vigilancia y control. </v>
      </c>
      <c r="C22" s="784"/>
      <c r="D22" s="784"/>
      <c r="E22" s="784"/>
      <c r="F22" s="784"/>
      <c r="G22" s="784"/>
      <c r="H22" s="784"/>
      <c r="I22" s="784"/>
      <c r="J22" s="784"/>
      <c r="K22" s="784"/>
    </row>
    <row r="23" spans="2:11">
      <c r="B23" s="68"/>
      <c r="C23" s="68"/>
      <c r="D23" s="68"/>
      <c r="E23" s="68"/>
      <c r="F23" s="68"/>
      <c r="G23" s="68"/>
      <c r="H23" s="68"/>
      <c r="I23" s="68"/>
      <c r="J23" s="68"/>
      <c r="K23" s="68"/>
    </row>
    <row r="24" spans="2:11">
      <c r="B24" s="68"/>
      <c r="C24" s="68"/>
      <c r="D24" s="68"/>
      <c r="E24" s="68"/>
      <c r="F24" s="68"/>
      <c r="G24" s="68"/>
      <c r="H24" s="68"/>
      <c r="I24" s="68"/>
      <c r="J24" s="68"/>
      <c r="K24" s="68"/>
    </row>
    <row r="25" spans="2:11" ht="15">
      <c r="B25" s="264" t="s">
        <v>1386</v>
      </c>
      <c r="C25" s="68"/>
      <c r="D25" s="68"/>
      <c r="E25" s="68"/>
      <c r="F25" s="68"/>
      <c r="G25" s="68"/>
      <c r="H25" s="68"/>
      <c r="I25" s="68"/>
      <c r="J25" s="68"/>
      <c r="K25" s="68"/>
    </row>
    <row r="26" spans="2:11">
      <c r="B26" s="68"/>
      <c r="C26" s="68"/>
      <c r="D26" s="68"/>
      <c r="E26" s="68"/>
      <c r="F26" s="68"/>
      <c r="G26" s="68"/>
      <c r="H26" s="68"/>
      <c r="I26" s="68"/>
      <c r="J26" s="68"/>
      <c r="K26" s="68"/>
    </row>
    <row r="27" spans="2:11" ht="15">
      <c r="B27" s="68"/>
      <c r="C27" s="478" t="s">
        <v>1387</v>
      </c>
      <c r="D27" s="478" t="s">
        <v>1388</v>
      </c>
      <c r="E27" s="68"/>
      <c r="F27" s="68"/>
      <c r="G27" s="68"/>
      <c r="H27" s="68"/>
      <c r="I27" s="68"/>
      <c r="J27" s="68"/>
      <c r="K27" s="68"/>
    </row>
    <row r="28" spans="2:11">
      <c r="B28" s="68"/>
      <c r="C28" s="259" t="s">
        <v>28</v>
      </c>
      <c r="D28" s="259" t="s">
        <v>29</v>
      </c>
      <c r="E28" s="68"/>
      <c r="F28" s="68"/>
      <c r="G28" s="69"/>
      <c r="H28" s="68"/>
      <c r="I28" s="68"/>
      <c r="J28" s="68"/>
      <c r="K28" s="68"/>
    </row>
    <row r="29" spans="2:11" ht="45" customHeight="1">
      <c r="B29" s="316" t="s">
        <v>940</v>
      </c>
      <c r="C29" s="316" t="s">
        <v>1389</v>
      </c>
      <c r="D29" s="316" t="s">
        <v>1483</v>
      </c>
      <c r="E29" s="316" t="s">
        <v>941</v>
      </c>
      <c r="F29" s="591" t="s">
        <v>1391</v>
      </c>
      <c r="G29" s="316" t="s">
        <v>1484</v>
      </c>
      <c r="H29" s="316" t="s">
        <v>1393</v>
      </c>
      <c r="I29" s="718" t="s">
        <v>1394</v>
      </c>
      <c r="J29" s="718"/>
      <c r="K29" s="718"/>
    </row>
    <row r="30" spans="2:11">
      <c r="B30" s="601" t="s">
        <v>1524</v>
      </c>
      <c r="C30" s="586" t="s">
        <v>1404</v>
      </c>
      <c r="D30" s="636">
        <v>2</v>
      </c>
      <c r="E30" s="629">
        <v>11393000</v>
      </c>
      <c r="F30" s="637">
        <v>5</v>
      </c>
      <c r="G30" s="638"/>
      <c r="H30" s="62">
        <f>+D30*E30*F30</f>
        <v>113930000</v>
      </c>
      <c r="I30" s="824" t="s">
        <v>1845</v>
      </c>
      <c r="J30" s="824"/>
      <c r="K30" s="824"/>
    </row>
    <row r="31" spans="2:11">
      <c r="B31" s="586" t="s">
        <v>1826</v>
      </c>
      <c r="C31" s="586" t="s">
        <v>1739</v>
      </c>
      <c r="D31" s="636">
        <v>6</v>
      </c>
      <c r="E31" s="629">
        <v>40800000</v>
      </c>
      <c r="F31" s="637"/>
      <c r="G31" s="638"/>
      <c r="H31" s="62">
        <f t="shared" ref="H31:H44" si="3">+D31*E31</f>
        <v>244800000</v>
      </c>
      <c r="I31" s="824" t="s">
        <v>1845</v>
      </c>
      <c r="J31" s="824"/>
      <c r="K31" s="824"/>
    </row>
    <row r="32" spans="2:11">
      <c r="B32" s="586" t="s">
        <v>1523</v>
      </c>
      <c r="C32" s="586" t="s">
        <v>1739</v>
      </c>
      <c r="D32" s="636">
        <v>6</v>
      </c>
      <c r="E32" s="629">
        <v>67345620</v>
      </c>
      <c r="F32" s="637"/>
      <c r="G32" s="638"/>
      <c r="H32" s="62">
        <f t="shared" si="3"/>
        <v>404073720</v>
      </c>
      <c r="I32" s="824" t="s">
        <v>1845</v>
      </c>
      <c r="J32" s="824"/>
      <c r="K32" s="824"/>
    </row>
    <row r="33" spans="2:11" ht="28.5">
      <c r="B33" s="586" t="s">
        <v>1400</v>
      </c>
      <c r="C33" s="586" t="s">
        <v>1401</v>
      </c>
      <c r="D33" s="636">
        <v>72</v>
      </c>
      <c r="E33" s="629">
        <v>3000000</v>
      </c>
      <c r="F33" s="637"/>
      <c r="G33" s="638"/>
      <c r="H33" s="62">
        <f t="shared" si="3"/>
        <v>216000000</v>
      </c>
      <c r="I33" s="824" t="s">
        <v>1846</v>
      </c>
      <c r="J33" s="824"/>
      <c r="K33" s="824"/>
    </row>
    <row r="34" spans="2:11">
      <c r="B34" s="586" t="s">
        <v>1399</v>
      </c>
      <c r="C34" s="586" t="s">
        <v>1635</v>
      </c>
      <c r="D34" s="636">
        <v>22</v>
      </c>
      <c r="E34" s="629">
        <v>900000</v>
      </c>
      <c r="F34" s="637"/>
      <c r="G34" s="638"/>
      <c r="H34" s="62">
        <f t="shared" si="3"/>
        <v>19800000</v>
      </c>
      <c r="I34" s="824" t="s">
        <v>1847</v>
      </c>
      <c r="J34" s="824"/>
      <c r="K34" s="824"/>
    </row>
    <row r="35" spans="2:11">
      <c r="B35" s="586" t="s">
        <v>1516</v>
      </c>
      <c r="C35" s="586" t="s">
        <v>1635</v>
      </c>
      <c r="D35" s="636">
        <v>56</v>
      </c>
      <c r="E35" s="629">
        <v>60000</v>
      </c>
      <c r="F35" s="637"/>
      <c r="G35" s="638"/>
      <c r="H35" s="62">
        <f t="shared" si="3"/>
        <v>3360000</v>
      </c>
      <c r="I35" s="824" t="s">
        <v>1847</v>
      </c>
      <c r="J35" s="824"/>
      <c r="K35" s="824"/>
    </row>
    <row r="36" spans="2:11">
      <c r="B36" s="601" t="s">
        <v>1694</v>
      </c>
      <c r="C36" s="586" t="s">
        <v>1404</v>
      </c>
      <c r="D36" s="636">
        <v>10</v>
      </c>
      <c r="E36" s="629">
        <v>7595000</v>
      </c>
      <c r="F36" s="637">
        <v>8</v>
      </c>
      <c r="G36" s="638"/>
      <c r="H36" s="62">
        <f>+D36*E36*F36</f>
        <v>607600000</v>
      </c>
      <c r="I36" s="824" t="s">
        <v>1848</v>
      </c>
      <c r="J36" s="824"/>
      <c r="K36" s="824"/>
    </row>
    <row r="37" spans="2:11">
      <c r="B37" s="586" t="s">
        <v>1085</v>
      </c>
      <c r="C37" s="586" t="s">
        <v>1084</v>
      </c>
      <c r="D37" s="636">
        <v>2</v>
      </c>
      <c r="E37" s="629">
        <v>10000000</v>
      </c>
      <c r="F37" s="637"/>
      <c r="G37" s="638"/>
      <c r="H37" s="62">
        <f t="shared" si="3"/>
        <v>20000000</v>
      </c>
      <c r="I37" s="824" t="s">
        <v>1849</v>
      </c>
      <c r="J37" s="824"/>
      <c r="K37" s="824"/>
    </row>
    <row r="38" spans="2:11">
      <c r="B38" s="586" t="s">
        <v>1086</v>
      </c>
      <c r="C38" s="586" t="s">
        <v>1084</v>
      </c>
      <c r="D38" s="636">
        <v>2</v>
      </c>
      <c r="E38" s="629">
        <v>9000000</v>
      </c>
      <c r="F38" s="637"/>
      <c r="G38" s="638"/>
      <c r="H38" s="62">
        <f t="shared" si="3"/>
        <v>18000000</v>
      </c>
      <c r="I38" s="824" t="s">
        <v>1850</v>
      </c>
      <c r="J38" s="824"/>
      <c r="K38" s="824"/>
    </row>
    <row r="39" spans="2:11">
      <c r="B39" s="586" t="s">
        <v>1087</v>
      </c>
      <c r="C39" s="586" t="s">
        <v>1084</v>
      </c>
      <c r="D39" s="636">
        <v>2</v>
      </c>
      <c r="E39" s="629">
        <v>9000000</v>
      </c>
      <c r="F39" s="637"/>
      <c r="G39" s="638"/>
      <c r="H39" s="62">
        <f t="shared" si="3"/>
        <v>18000000</v>
      </c>
      <c r="I39" s="824" t="s">
        <v>1850</v>
      </c>
      <c r="J39" s="824"/>
      <c r="K39" s="824"/>
    </row>
    <row r="40" spans="2:11">
      <c r="B40" s="586" t="s">
        <v>1088</v>
      </c>
      <c r="C40" s="586" t="s">
        <v>1084</v>
      </c>
      <c r="D40" s="636">
        <v>60</v>
      </c>
      <c r="E40" s="629">
        <v>1000000</v>
      </c>
      <c r="F40" s="637"/>
      <c r="G40" s="638"/>
      <c r="H40" s="62">
        <f t="shared" si="3"/>
        <v>60000000</v>
      </c>
      <c r="I40" s="824" t="s">
        <v>1849</v>
      </c>
      <c r="J40" s="824"/>
      <c r="K40" s="824"/>
    </row>
    <row r="41" spans="2:11">
      <c r="B41" s="586" t="s">
        <v>1089</v>
      </c>
      <c r="C41" s="586" t="s">
        <v>1851</v>
      </c>
      <c r="D41" s="636">
        <v>420</v>
      </c>
      <c r="E41" s="629">
        <v>150000</v>
      </c>
      <c r="F41" s="637"/>
      <c r="G41" s="638"/>
      <c r="H41" s="62">
        <f t="shared" si="3"/>
        <v>63000000</v>
      </c>
      <c r="I41" s="824" t="s">
        <v>1849</v>
      </c>
      <c r="J41" s="824"/>
      <c r="K41" s="824"/>
    </row>
    <row r="42" spans="2:11">
      <c r="B42" s="601" t="s">
        <v>1694</v>
      </c>
      <c r="C42" s="586" t="s">
        <v>1404</v>
      </c>
      <c r="D42" s="636">
        <v>28</v>
      </c>
      <c r="E42" s="629">
        <v>5944000</v>
      </c>
      <c r="F42" s="637">
        <v>10</v>
      </c>
      <c r="G42" s="638"/>
      <c r="H42" s="62">
        <f>+D42*E42*F42</f>
        <v>1664320000</v>
      </c>
      <c r="I42" s="824" t="s">
        <v>1852</v>
      </c>
      <c r="J42" s="824"/>
      <c r="K42" s="824"/>
    </row>
    <row r="43" spans="2:11">
      <c r="B43" s="586" t="s">
        <v>1395</v>
      </c>
      <c r="C43" s="586" t="s">
        <v>1635</v>
      </c>
      <c r="D43" s="636">
        <v>10</v>
      </c>
      <c r="E43" s="629">
        <v>300000</v>
      </c>
      <c r="F43" s="637"/>
      <c r="G43" s="638"/>
      <c r="H43" s="62">
        <f t="shared" si="3"/>
        <v>3000000</v>
      </c>
      <c r="I43" s="824" t="s">
        <v>1853</v>
      </c>
      <c r="J43" s="824"/>
      <c r="K43" s="824"/>
    </row>
    <row r="44" spans="2:11">
      <c r="B44" s="586" t="s">
        <v>1854</v>
      </c>
      <c r="C44" s="586" t="s">
        <v>1635</v>
      </c>
      <c r="D44" s="636">
        <v>500</v>
      </c>
      <c r="E44" s="629">
        <v>80000</v>
      </c>
      <c r="F44" s="637"/>
      <c r="G44" s="638"/>
      <c r="H44" s="62">
        <f t="shared" si="3"/>
        <v>40000000</v>
      </c>
      <c r="I44" s="824" t="s">
        <v>1853</v>
      </c>
      <c r="J44" s="824"/>
      <c r="K44" s="824"/>
    </row>
    <row r="45" spans="2:11">
      <c r="B45" s="601" t="s">
        <v>1524</v>
      </c>
      <c r="C45" s="586" t="s">
        <v>1404</v>
      </c>
      <c r="D45" s="636">
        <v>4</v>
      </c>
      <c r="E45" s="629">
        <v>8256000</v>
      </c>
      <c r="F45" s="637">
        <v>4</v>
      </c>
      <c r="G45" s="638"/>
      <c r="H45" s="62">
        <f>+D45*E45*F45</f>
        <v>132096000</v>
      </c>
      <c r="I45" s="824" t="s">
        <v>1855</v>
      </c>
      <c r="J45" s="824"/>
      <c r="K45" s="824"/>
    </row>
    <row r="46" spans="2:11">
      <c r="B46" s="639" t="s">
        <v>1091</v>
      </c>
      <c r="C46" s="586" t="s">
        <v>1856</v>
      </c>
      <c r="D46" s="636">
        <v>20000</v>
      </c>
      <c r="E46" s="629">
        <v>12000</v>
      </c>
      <c r="F46" s="637"/>
      <c r="G46" s="638"/>
      <c r="H46" s="62">
        <f>+D46*E46</f>
        <v>240000000</v>
      </c>
      <c r="I46" s="824" t="s">
        <v>1855</v>
      </c>
      <c r="J46" s="824"/>
      <c r="K46" s="824"/>
    </row>
    <row r="47" spans="2:11" ht="28.5">
      <c r="B47" s="640" t="s">
        <v>1857</v>
      </c>
      <c r="C47" s="586"/>
      <c r="D47" s="636"/>
      <c r="E47" s="629"/>
      <c r="F47" s="637"/>
      <c r="G47" s="638"/>
      <c r="H47" s="635" t="s">
        <v>1459</v>
      </c>
      <c r="I47" s="524"/>
      <c r="J47" s="524"/>
      <c r="K47" s="524"/>
    </row>
    <row r="48" spans="2:11" ht="15">
      <c r="B48" s="768" t="s">
        <v>1460</v>
      </c>
      <c r="C48" s="769"/>
      <c r="D48" s="769"/>
      <c r="E48" s="769"/>
      <c r="F48" s="769"/>
      <c r="G48" s="770"/>
      <c r="H48" s="394">
        <f>SUM(H30:H46)</f>
        <v>3867979720</v>
      </c>
      <c r="I48" s="68"/>
      <c r="J48" s="68"/>
      <c r="K48" s="68"/>
    </row>
    <row r="49" spans="2:11" ht="15">
      <c r="B49" s="767" t="s">
        <v>1461</v>
      </c>
      <c r="C49" s="767"/>
      <c r="D49" s="767"/>
      <c r="E49" s="767"/>
      <c r="F49" s="767"/>
      <c r="G49" s="767"/>
      <c r="H49" s="67">
        <f>+H48/12</f>
        <v>322331643.33333331</v>
      </c>
      <c r="I49" s="68"/>
      <c r="J49" s="68"/>
      <c r="K49" s="68"/>
    </row>
    <row r="50" spans="2:11" ht="15">
      <c r="B50" s="767" t="s">
        <v>1858</v>
      </c>
      <c r="C50" s="767"/>
      <c r="D50" s="767"/>
      <c r="E50" s="767"/>
      <c r="F50" s="767"/>
      <c r="G50" s="767"/>
      <c r="H50" s="67">
        <f>+(H48-H36-H37-H38-H39-H40-H41-H42-H45-H46)+(10*E42*F42)-(36*E33)</f>
        <v>1531363720</v>
      </c>
      <c r="I50" s="68"/>
      <c r="J50" s="392"/>
      <c r="K50" s="68"/>
    </row>
    <row r="51" spans="2:11" ht="15">
      <c r="B51" s="767" t="s">
        <v>1859</v>
      </c>
      <c r="C51" s="767"/>
      <c r="D51" s="767"/>
      <c r="E51" s="767"/>
      <c r="F51" s="767"/>
      <c r="G51" s="767"/>
      <c r="H51" s="67">
        <f>+(H48-H34-H35-H36-H37-H38-H39-H40-H41-H43-H44-H45-H46)-(36*E33)</f>
        <v>2535123720</v>
      </c>
      <c r="I51" s="392"/>
      <c r="J51" s="392"/>
      <c r="K51" s="68"/>
    </row>
    <row r="52" spans="2:11" ht="15">
      <c r="B52" s="767" t="s">
        <v>1860</v>
      </c>
      <c r="C52" s="767"/>
      <c r="D52" s="767"/>
      <c r="E52" s="767"/>
      <c r="F52" s="767"/>
      <c r="G52" s="767"/>
      <c r="H52" s="67">
        <f>+(H48-H36-H37-H38-H39-H40-H41-H45-H46)-(36*E33)</f>
        <v>2601283720</v>
      </c>
      <c r="I52" s="68"/>
      <c r="J52" s="68"/>
      <c r="K52" s="68"/>
    </row>
    <row r="53" spans="2:11" ht="15">
      <c r="B53" s="767" t="s">
        <v>1861</v>
      </c>
      <c r="C53" s="767"/>
      <c r="D53" s="767"/>
      <c r="E53" s="767"/>
      <c r="F53" s="767"/>
      <c r="G53" s="767"/>
      <c r="H53" s="67">
        <f>+(H48-H34-H35)+(10*E34)+(20*E35)</f>
        <v>3855019720</v>
      </c>
      <c r="I53" s="68"/>
      <c r="J53" s="68"/>
      <c r="K53" s="68"/>
    </row>
    <row r="54" spans="2:11" ht="15">
      <c r="B54" s="767" t="s">
        <v>1862</v>
      </c>
      <c r="C54" s="767"/>
      <c r="D54" s="767"/>
      <c r="E54" s="767"/>
      <c r="F54" s="767"/>
      <c r="G54" s="767"/>
      <c r="H54" s="67">
        <f>+(H48-H34-H35-H36-H37-H38-H39-H40-H43-H44-H45-H46)-(36*E33)-(210*E41)</f>
        <v>2566623720</v>
      </c>
      <c r="I54" s="68"/>
      <c r="J54" s="392"/>
      <c r="K54" s="68"/>
    </row>
    <row r="55" spans="2:11" ht="15">
      <c r="B55" s="767" t="s">
        <v>1863</v>
      </c>
      <c r="C55" s="767"/>
      <c r="D55" s="767"/>
      <c r="E55" s="767"/>
      <c r="F55" s="767"/>
      <c r="G55" s="767"/>
      <c r="H55" s="67">
        <f>+(H48-H36-H37-H38-H39-H40-H41-H43-H44-H45-H46)-(36*E33)-(10*E34)-(20*E35)</f>
        <v>2548083720</v>
      </c>
      <c r="I55" s="68"/>
      <c r="J55" s="68"/>
      <c r="K55" s="68"/>
    </row>
    <row r="56" spans="2:11" ht="15">
      <c r="B56" s="767" t="s">
        <v>1864</v>
      </c>
      <c r="C56" s="767"/>
      <c r="D56" s="767"/>
      <c r="E56" s="767"/>
      <c r="F56" s="767"/>
      <c r="G56" s="767"/>
      <c r="H56" s="67">
        <f>+(H48-H36-H37-H38-H39-H40-H43-H44-H45-H46)-(36*E33)-(10*E34)-(20*E35)-(210*E41)</f>
        <v>2579583720</v>
      </c>
      <c r="I56" s="68"/>
      <c r="J56" s="68"/>
      <c r="K56" s="68"/>
    </row>
    <row r="58" spans="2:11" ht="33.950000000000003" customHeight="1">
      <c r="B58" s="271" t="s">
        <v>1481</v>
      </c>
    </row>
    <row r="59" spans="2:11" ht="15.95" customHeight="1">
      <c r="B59" s="799" t="s">
        <v>1865</v>
      </c>
      <c r="C59" s="799"/>
      <c r="D59" s="799"/>
      <c r="E59" s="799"/>
      <c r="F59" s="799"/>
      <c r="G59" s="799"/>
      <c r="H59" s="799"/>
      <c r="I59" s="799"/>
      <c r="J59" s="799"/>
      <c r="K59" s="799"/>
    </row>
    <row r="60" spans="2:11">
      <c r="B60" s="799"/>
      <c r="C60" s="799"/>
      <c r="D60" s="799"/>
      <c r="E60" s="799"/>
      <c r="F60" s="799"/>
      <c r="G60" s="799"/>
      <c r="H60" s="799"/>
      <c r="I60" s="799"/>
      <c r="J60" s="799"/>
      <c r="K60" s="799"/>
    </row>
    <row r="61" spans="2:11">
      <c r="B61" s="799"/>
      <c r="C61" s="799"/>
      <c r="D61" s="799"/>
      <c r="E61" s="799"/>
      <c r="F61" s="799"/>
      <c r="G61" s="799"/>
      <c r="H61" s="799"/>
      <c r="I61" s="799"/>
      <c r="J61" s="799"/>
      <c r="K61" s="799"/>
    </row>
    <row r="62" spans="2:11">
      <c r="B62" s="799"/>
      <c r="C62" s="799"/>
      <c r="D62" s="799"/>
      <c r="E62" s="799"/>
      <c r="F62" s="799"/>
      <c r="G62" s="799"/>
      <c r="H62" s="799"/>
      <c r="I62" s="799"/>
      <c r="J62" s="799"/>
      <c r="K62" s="799"/>
    </row>
    <row r="63" spans="2:11">
      <c r="B63" s="799"/>
      <c r="C63" s="799"/>
      <c r="D63" s="799"/>
      <c r="E63" s="799"/>
      <c r="F63" s="799"/>
      <c r="G63" s="799"/>
      <c r="H63" s="799"/>
      <c r="I63" s="799"/>
      <c r="J63" s="799"/>
      <c r="K63" s="799"/>
    </row>
    <row r="64" spans="2:11">
      <c r="B64" s="799"/>
      <c r="C64" s="799"/>
      <c r="D64" s="799"/>
      <c r="E64" s="799"/>
      <c r="F64" s="799"/>
      <c r="G64" s="799"/>
      <c r="H64" s="799"/>
      <c r="I64" s="799"/>
      <c r="J64" s="799"/>
      <c r="K64" s="799"/>
    </row>
    <row r="65" spans="2:11">
      <c r="B65" s="799"/>
      <c r="C65" s="799"/>
      <c r="D65" s="799"/>
      <c r="E65" s="799"/>
      <c r="F65" s="799"/>
      <c r="G65" s="799"/>
      <c r="H65" s="799"/>
      <c r="I65" s="799"/>
      <c r="J65" s="799"/>
      <c r="K65" s="799"/>
    </row>
    <row r="66" spans="2:11">
      <c r="B66" s="799"/>
      <c r="C66" s="799"/>
      <c r="D66" s="799"/>
      <c r="E66" s="799"/>
      <c r="F66" s="799"/>
      <c r="G66" s="799"/>
      <c r="H66" s="799"/>
      <c r="I66" s="799"/>
      <c r="J66" s="799"/>
      <c r="K66" s="799"/>
    </row>
    <row r="67" spans="2:11">
      <c r="B67" s="799"/>
      <c r="C67" s="799"/>
      <c r="D67" s="799"/>
      <c r="E67" s="799"/>
      <c r="F67" s="799"/>
      <c r="G67" s="799"/>
      <c r="H67" s="799"/>
      <c r="I67" s="799"/>
      <c r="J67" s="799"/>
      <c r="K67" s="799"/>
    </row>
    <row r="68" spans="2:11">
      <c r="B68" s="799"/>
      <c r="C68" s="799"/>
      <c r="D68" s="799"/>
      <c r="E68" s="799"/>
      <c r="F68" s="799"/>
      <c r="G68" s="799"/>
      <c r="H68" s="799"/>
      <c r="I68" s="799"/>
      <c r="J68" s="799"/>
      <c r="K68" s="799"/>
    </row>
    <row r="72" spans="2:11" ht="38.1" customHeight="1">
      <c r="B72" s="785" t="str">
        <f>+B9</f>
        <v>8.2. Desarrollo del sistema de trazabilidad del cacao y sus derivados</v>
      </c>
      <c r="C72" s="785"/>
      <c r="D72" s="785"/>
      <c r="E72" s="785"/>
      <c r="F72" s="785"/>
      <c r="G72" s="785"/>
      <c r="H72" s="785"/>
      <c r="I72" s="785"/>
      <c r="J72" s="785"/>
      <c r="K72" s="785"/>
    </row>
    <row r="73" spans="2:11" ht="30" customHeight="1">
      <c r="B73" s="784" t="str">
        <f>+Portafolio_Programas!H120</f>
        <v xml:space="preserve">8.2.1. Diseñar un sistema de trazabilidad para la cadena del cacao y su agroindustria, articulado y validado por los actores involucrados (públicos y privados), integrando los diferentes avances desarrollados por los actores de la cadena, para garantizar su interoperabilidad con el   sistema de trazabilidad vegetal (resolución 329 de 2021, Minagricultura) y los sistemas informáticos que se manejen en los países de destino del cacao colombiano y sus derivados. </v>
      </c>
      <c r="C73" s="784"/>
      <c r="D73" s="784"/>
      <c r="E73" s="784"/>
      <c r="F73" s="784"/>
      <c r="G73" s="784"/>
      <c r="H73" s="784"/>
      <c r="I73" s="784"/>
      <c r="J73" s="784"/>
      <c r="K73" s="784"/>
    </row>
    <row r="74" spans="2:11" ht="45" customHeight="1">
      <c r="B74" s="784" t="str">
        <f>+Portafolio_Programas!H121</f>
        <v>8.2.2. Implementar y operar el sistema de trazabilidad para los productos  de la cadena del cacao y su agroindustria mediante el acopio, registro y manejo de información que permita soportar el cumplimiento de la normatividad nacional e internacional, especialmente en lo relacionado con, acatamiento de la debida diligencia, cero trabajo infantil, sostenibilidad ambiental, niveles de cadmio y otros metales pesados, buenas prácticas a lo largo de la cadena, identificación geográfica de las UPA y de los cultivos, identificación de la infraestructura de beneficio y almacenamiento en predio, registros de movilización del grano, registro de transformadores, aspectos labores y sociales, entre otros, en articulación con la iniciativa 9.3 sobre el desarrollo del sistema de información.</v>
      </c>
      <c r="C74" s="784"/>
      <c r="D74" s="784"/>
      <c r="E74" s="784"/>
      <c r="F74" s="784"/>
      <c r="G74" s="784"/>
      <c r="H74" s="784"/>
      <c r="I74" s="784"/>
      <c r="J74" s="784"/>
      <c r="K74" s="784"/>
    </row>
    <row r="75" spans="2:11" ht="30" customHeight="1">
      <c r="B75" s="784" t="str">
        <f>+Portafolio_Programas!H122</f>
        <v>8.2.3.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v>
      </c>
      <c r="C75" s="784"/>
      <c r="D75" s="784"/>
      <c r="E75" s="784"/>
      <c r="F75" s="784"/>
      <c r="G75" s="784"/>
      <c r="H75" s="784"/>
      <c r="I75" s="784"/>
      <c r="J75" s="784"/>
      <c r="K75" s="784"/>
    </row>
    <row r="76" spans="2:11" ht="30" customHeight="1">
      <c r="B76" s="784" t="str">
        <f>+Portafolio_Programas!H123</f>
        <v>8.2.4. Diseñar e implementar una campaña de comunicación y promoción de la trazabilidad de la cadena del cacao y su agroindustria, dirigida a los consumidores nacionales e internacionales, con el objetivo de aumentar el reconocimiento y la aceptación de los productos de la cadena.</v>
      </c>
      <c r="C76" s="784"/>
      <c r="D76" s="784"/>
      <c r="E76" s="784"/>
      <c r="F76" s="784"/>
      <c r="G76" s="784"/>
      <c r="H76" s="784"/>
      <c r="I76" s="784"/>
      <c r="J76" s="784"/>
      <c r="K76" s="784"/>
    </row>
    <row r="77" spans="2:11">
      <c r="B77" s="68"/>
      <c r="C77" s="68"/>
      <c r="D77" s="68"/>
      <c r="E77" s="68"/>
      <c r="F77" s="68"/>
      <c r="G77" s="68"/>
      <c r="H77" s="68"/>
      <c r="I77" s="68"/>
      <c r="J77" s="68"/>
      <c r="K77" s="68"/>
    </row>
    <row r="78" spans="2:11">
      <c r="B78" s="68"/>
      <c r="C78" s="68"/>
      <c r="D78" s="68"/>
      <c r="E78" s="68"/>
      <c r="F78" s="68"/>
      <c r="G78" s="68"/>
      <c r="H78" s="68"/>
      <c r="I78" s="68"/>
      <c r="J78" s="68"/>
      <c r="K78" s="68"/>
    </row>
    <row r="79" spans="2:11" ht="15">
      <c r="B79" s="264" t="s">
        <v>1386</v>
      </c>
      <c r="C79" s="68"/>
      <c r="D79" s="68"/>
      <c r="E79" s="68"/>
      <c r="F79" s="68"/>
      <c r="G79" s="68"/>
      <c r="H79" s="68"/>
      <c r="I79" s="68"/>
      <c r="J79" s="68"/>
      <c r="K79" s="68"/>
    </row>
    <row r="80" spans="2:11">
      <c r="B80" s="68"/>
      <c r="C80" s="68"/>
      <c r="D80" s="68"/>
      <c r="E80" s="68"/>
      <c r="F80" s="68"/>
      <c r="G80" s="68"/>
      <c r="H80" s="68"/>
      <c r="I80" s="68"/>
      <c r="J80" s="68"/>
      <c r="K80" s="68"/>
    </row>
    <row r="81" spans="2:11" ht="15">
      <c r="B81" s="68"/>
      <c r="C81" s="478" t="s">
        <v>1387</v>
      </c>
      <c r="D81" s="478" t="s">
        <v>1388</v>
      </c>
      <c r="E81" s="68"/>
      <c r="F81" s="68"/>
      <c r="G81" s="68"/>
      <c r="H81" s="68"/>
      <c r="I81" s="68"/>
      <c r="J81" s="68"/>
      <c r="K81" s="68"/>
    </row>
    <row r="82" spans="2:11">
      <c r="B82" s="68"/>
      <c r="C82" s="259" t="s">
        <v>28</v>
      </c>
      <c r="D82" s="259" t="s">
        <v>29</v>
      </c>
      <c r="E82" s="68"/>
      <c r="F82" s="68"/>
      <c r="G82" s="69"/>
      <c r="H82" s="68"/>
      <c r="I82" s="68"/>
      <c r="J82" s="68"/>
      <c r="K82" s="68"/>
    </row>
    <row r="83" spans="2:11" ht="45" customHeight="1">
      <c r="B83" s="316" t="s">
        <v>940</v>
      </c>
      <c r="C83" s="316" t="s">
        <v>1389</v>
      </c>
      <c r="D83" s="316" t="s">
        <v>1483</v>
      </c>
      <c r="E83" s="316" t="s">
        <v>941</v>
      </c>
      <c r="F83" s="591" t="s">
        <v>1391</v>
      </c>
      <c r="G83" s="316" t="s">
        <v>1484</v>
      </c>
      <c r="H83" s="316" t="s">
        <v>1393</v>
      </c>
      <c r="I83" s="718" t="s">
        <v>1394</v>
      </c>
      <c r="J83" s="718"/>
      <c r="K83" s="718"/>
    </row>
    <row r="84" spans="2:11">
      <c r="B84" s="586" t="s">
        <v>1395</v>
      </c>
      <c r="C84" s="268" t="s">
        <v>1396</v>
      </c>
      <c r="D84" s="391">
        <v>21</v>
      </c>
      <c r="E84" s="38">
        <f>+Categoria_Costos!C323</f>
        <v>300000</v>
      </c>
      <c r="F84" s="323"/>
      <c r="G84" s="632"/>
      <c r="H84" s="36">
        <f>+D84*E84</f>
        <v>6300000</v>
      </c>
      <c r="I84" s="780" t="s">
        <v>1866</v>
      </c>
      <c r="J84" s="780"/>
      <c r="K84" s="780"/>
    </row>
    <row r="85" spans="2:11">
      <c r="B85" s="586" t="s">
        <v>1398</v>
      </c>
      <c r="C85" s="268" t="s">
        <v>1396</v>
      </c>
      <c r="D85" s="391">
        <v>21</v>
      </c>
      <c r="E85" s="38">
        <f>+Categoria_Costos!C340</f>
        <v>60000</v>
      </c>
      <c r="F85" s="593"/>
      <c r="G85" s="611"/>
      <c r="H85" s="36">
        <f t="shared" ref="H85:H110" si="4">+D85*E85</f>
        <v>1260000</v>
      </c>
      <c r="I85" s="780" t="s">
        <v>1866</v>
      </c>
      <c r="J85" s="780"/>
      <c r="K85" s="780"/>
    </row>
    <row r="86" spans="2:11">
      <c r="B86" s="586" t="s">
        <v>1399</v>
      </c>
      <c r="C86" s="268" t="s">
        <v>1396</v>
      </c>
      <c r="D86" s="391">
        <v>42</v>
      </c>
      <c r="E86" s="38">
        <f>+Categoria_Costos!C332</f>
        <v>900000</v>
      </c>
      <c r="F86" s="593"/>
      <c r="G86" s="611"/>
      <c r="H86" s="36">
        <f t="shared" si="4"/>
        <v>37800000</v>
      </c>
      <c r="I86" s="780" t="s">
        <v>1866</v>
      </c>
      <c r="J86" s="780"/>
      <c r="K86" s="780"/>
    </row>
    <row r="87" spans="2:11" ht="28.5">
      <c r="B87" s="586" t="s">
        <v>1400</v>
      </c>
      <c r="C87" s="268" t="s">
        <v>1401</v>
      </c>
      <c r="D87" s="339">
        <v>63</v>
      </c>
      <c r="E87" s="38">
        <f>+Categoria_Costos!C352</f>
        <v>3000000</v>
      </c>
      <c r="F87" s="269"/>
      <c r="G87" s="633"/>
      <c r="H87" s="36">
        <f t="shared" si="4"/>
        <v>189000000</v>
      </c>
      <c r="I87" s="780" t="s">
        <v>1866</v>
      </c>
      <c r="J87" s="780"/>
      <c r="K87" s="780"/>
    </row>
    <row r="88" spans="2:11">
      <c r="B88" s="601" t="s">
        <v>1867</v>
      </c>
      <c r="C88" s="268" t="s">
        <v>1404</v>
      </c>
      <c r="D88" s="391">
        <v>3</v>
      </c>
      <c r="E88" s="592">
        <f>+Categoria_Costos!D28</f>
        <v>10898000</v>
      </c>
      <c r="F88" s="593">
        <v>12</v>
      </c>
      <c r="G88" s="611">
        <v>0.25</v>
      </c>
      <c r="H88" s="36">
        <f>+D88*E88*F88*G88</f>
        <v>98082000</v>
      </c>
      <c r="I88" s="780" t="s">
        <v>1866</v>
      </c>
      <c r="J88" s="780"/>
      <c r="K88" s="780"/>
    </row>
    <row r="89" spans="2:11">
      <c r="B89" s="601" t="s">
        <v>1868</v>
      </c>
      <c r="C89" s="268" t="s">
        <v>1404</v>
      </c>
      <c r="D89" s="391">
        <v>15</v>
      </c>
      <c r="E89" s="38">
        <f>+Categoria_Costos!D36</f>
        <v>4788000</v>
      </c>
      <c r="F89" s="593">
        <v>12</v>
      </c>
      <c r="G89" s="611">
        <v>0.25</v>
      </c>
      <c r="H89" s="36">
        <f t="shared" ref="H89:H91" si="5">+D89*E89*F89*G89</f>
        <v>215460000</v>
      </c>
      <c r="I89" s="780" t="s">
        <v>1866</v>
      </c>
      <c r="J89" s="780"/>
      <c r="K89" s="780"/>
    </row>
    <row r="90" spans="2:11">
      <c r="B90" s="601" t="s">
        <v>1869</v>
      </c>
      <c r="C90" s="268" t="s">
        <v>1404</v>
      </c>
      <c r="D90" s="339">
        <v>21</v>
      </c>
      <c r="E90" s="38">
        <f>+Categoria_Costos!D33</f>
        <v>6935000</v>
      </c>
      <c r="F90" s="269">
        <v>12</v>
      </c>
      <c r="G90" s="633">
        <v>0.15</v>
      </c>
      <c r="H90" s="36">
        <f t="shared" si="5"/>
        <v>262143000</v>
      </c>
      <c r="I90" s="780" t="s">
        <v>1866</v>
      </c>
      <c r="J90" s="780"/>
      <c r="K90" s="780"/>
    </row>
    <row r="91" spans="2:11">
      <c r="B91" s="601" t="s">
        <v>1407</v>
      </c>
      <c r="C91" s="268" t="s">
        <v>1404</v>
      </c>
      <c r="D91" s="391">
        <f>+Categoria_Costos!F97</f>
        <v>391.11187200000001</v>
      </c>
      <c r="E91" s="38">
        <f>+Categoria_Costos!D43</f>
        <v>3302000</v>
      </c>
      <c r="F91" s="593">
        <v>12</v>
      </c>
      <c r="G91" s="595">
        <v>0.2</v>
      </c>
      <c r="H91" s="36">
        <f t="shared" si="5"/>
        <v>3099483363.2256007</v>
      </c>
      <c r="I91" s="780" t="s">
        <v>1866</v>
      </c>
      <c r="J91" s="780"/>
      <c r="K91" s="780"/>
    </row>
    <row r="92" spans="2:11">
      <c r="B92" s="601" t="s">
        <v>1696</v>
      </c>
      <c r="C92" s="268" t="s">
        <v>1410</v>
      </c>
      <c r="D92" s="339">
        <v>27</v>
      </c>
      <c r="E92" s="592">
        <f>+Categoria_Costos!E131+Categoria_Costos!D171+Categoria_Costos!C191+Categoria_Costos!C223</f>
        <v>2197916</v>
      </c>
      <c r="F92" s="269"/>
      <c r="G92" s="597"/>
      <c r="H92" s="36">
        <f t="shared" si="4"/>
        <v>59343732</v>
      </c>
      <c r="I92" s="780" t="s">
        <v>1866</v>
      </c>
      <c r="J92" s="780"/>
      <c r="K92" s="780"/>
    </row>
    <row r="93" spans="2:11">
      <c r="B93" s="601" t="s">
        <v>1411</v>
      </c>
      <c r="C93" s="268" t="s">
        <v>1410</v>
      </c>
      <c r="D93" s="339">
        <v>78</v>
      </c>
      <c r="E93" s="592">
        <f>+Categoria_Costos!E136</f>
        <v>363014</v>
      </c>
      <c r="F93" s="269"/>
      <c r="G93" s="597"/>
      <c r="H93" s="36">
        <f t="shared" si="4"/>
        <v>28315092</v>
      </c>
      <c r="I93" s="780" t="s">
        <v>1866</v>
      </c>
      <c r="J93" s="780"/>
      <c r="K93" s="780"/>
    </row>
    <row r="94" spans="2:11">
      <c r="B94" s="601" t="s">
        <v>1412</v>
      </c>
      <c r="C94" s="268" t="s">
        <v>1404</v>
      </c>
      <c r="D94" s="391">
        <f>+Categoria_Costos!F97</f>
        <v>391.11187200000001</v>
      </c>
      <c r="E94" s="38">
        <f>+Categoria_Costos!C256</f>
        <v>840000</v>
      </c>
      <c r="F94" s="593">
        <v>12</v>
      </c>
      <c r="G94" s="595">
        <v>0.2</v>
      </c>
      <c r="H94" s="36">
        <f t="shared" ref="H94:H98" si="6">+D94*E94*F94*G94</f>
        <v>788481533.95200014</v>
      </c>
      <c r="I94" s="780" t="s">
        <v>1866</v>
      </c>
      <c r="J94" s="780"/>
      <c r="K94" s="780"/>
    </row>
    <row r="95" spans="2:11">
      <c r="B95" s="601" t="s">
        <v>1413</v>
      </c>
      <c r="C95" s="268" t="s">
        <v>1404</v>
      </c>
      <c r="D95" s="391">
        <v>21</v>
      </c>
      <c r="E95" s="38">
        <f>+Categoria_Costos!C253</f>
        <v>1400000</v>
      </c>
      <c r="F95" s="593">
        <v>12</v>
      </c>
      <c r="G95" s="595">
        <v>0.15</v>
      </c>
      <c r="H95" s="36">
        <f t="shared" si="6"/>
        <v>52920000</v>
      </c>
      <c r="I95" s="780" t="s">
        <v>1866</v>
      </c>
      <c r="J95" s="780"/>
      <c r="K95" s="780"/>
    </row>
    <row r="96" spans="2:11">
      <c r="B96" s="601" t="s">
        <v>1414</v>
      </c>
      <c r="C96" s="268" t="s">
        <v>1404</v>
      </c>
      <c r="D96" s="391">
        <v>3</v>
      </c>
      <c r="E96" s="38">
        <f>+Categoria_Costos!D28</f>
        <v>10898000</v>
      </c>
      <c r="F96" s="593">
        <v>12</v>
      </c>
      <c r="G96" s="595">
        <v>0.4</v>
      </c>
      <c r="H96" s="36">
        <f t="shared" si="6"/>
        <v>156931200</v>
      </c>
      <c r="I96" s="780" t="s">
        <v>1866</v>
      </c>
      <c r="J96" s="780"/>
      <c r="K96" s="780"/>
    </row>
    <row r="97" spans="2:11">
      <c r="B97" s="601" t="s">
        <v>1415</v>
      </c>
      <c r="C97" s="522" t="s">
        <v>1416</v>
      </c>
      <c r="D97" s="391">
        <v>1</v>
      </c>
      <c r="E97" s="38">
        <f>+Categoria_Costos!C314</f>
        <v>6500000</v>
      </c>
      <c r="F97" s="593">
        <v>12</v>
      </c>
      <c r="G97" s="595">
        <v>0.25</v>
      </c>
      <c r="H97" s="36">
        <f t="shared" si="6"/>
        <v>19500000</v>
      </c>
      <c r="I97" s="780" t="s">
        <v>1866</v>
      </c>
      <c r="J97" s="780"/>
      <c r="K97" s="780"/>
    </row>
    <row r="98" spans="2:11">
      <c r="B98" s="601" t="s">
        <v>1417</v>
      </c>
      <c r="C98" s="522" t="s">
        <v>1418</v>
      </c>
      <c r="D98" s="391">
        <f>D88+D89</f>
        <v>18</v>
      </c>
      <c r="E98" s="38">
        <f>+Categoria_Costos!C276</f>
        <v>1450000</v>
      </c>
      <c r="F98" s="593">
        <v>12</v>
      </c>
      <c r="G98" s="595">
        <v>0.25</v>
      </c>
      <c r="H98" s="36">
        <f t="shared" si="6"/>
        <v>78300000</v>
      </c>
      <c r="I98" s="780" t="s">
        <v>1866</v>
      </c>
      <c r="J98" s="780"/>
      <c r="K98" s="780"/>
    </row>
    <row r="99" spans="2:11">
      <c r="B99" s="601" t="s">
        <v>1419</v>
      </c>
      <c r="C99" s="601" t="s">
        <v>1418</v>
      </c>
      <c r="D99" s="584">
        <f>D98</f>
        <v>18</v>
      </c>
      <c r="E99" s="38">
        <f>+Categoria_Costos!C287</f>
        <v>6900000</v>
      </c>
      <c r="F99" s="593"/>
      <c r="G99" s="595">
        <v>0.25</v>
      </c>
      <c r="H99" s="36">
        <f t="shared" ref="H99:H103" si="7">+D99*E99*G99</f>
        <v>31050000</v>
      </c>
      <c r="I99" s="780" t="s">
        <v>1866</v>
      </c>
      <c r="J99" s="780"/>
      <c r="K99" s="780"/>
    </row>
    <row r="100" spans="2:11">
      <c r="B100" s="601" t="s">
        <v>1870</v>
      </c>
      <c r="C100" s="601" t="s">
        <v>1418</v>
      </c>
      <c r="D100" s="584">
        <v>4</v>
      </c>
      <c r="E100" s="38">
        <f>+Categoria_Costos!C305</f>
        <v>6000000</v>
      </c>
      <c r="F100" s="593"/>
      <c r="G100" s="595">
        <v>0.25</v>
      </c>
      <c r="H100" s="36">
        <f t="shared" si="7"/>
        <v>6000000</v>
      </c>
      <c r="I100" s="780" t="s">
        <v>1866</v>
      </c>
      <c r="J100" s="780"/>
      <c r="K100" s="780"/>
    </row>
    <row r="101" spans="2:11">
      <c r="B101" s="601" t="s">
        <v>1871</v>
      </c>
      <c r="C101" s="601" t="s">
        <v>1418</v>
      </c>
      <c r="D101" s="584">
        <f>+D88+D89</f>
        <v>18</v>
      </c>
      <c r="E101" s="38">
        <f>+Categoria_Costos!C311</f>
        <v>100000</v>
      </c>
      <c r="F101" s="593"/>
      <c r="G101" s="595">
        <v>0.25</v>
      </c>
      <c r="H101" s="36">
        <f t="shared" si="7"/>
        <v>450000</v>
      </c>
      <c r="I101" s="780" t="s">
        <v>1866</v>
      </c>
      <c r="J101" s="780"/>
      <c r="K101" s="780"/>
    </row>
    <row r="102" spans="2:11">
      <c r="B102" s="601" t="s">
        <v>1422</v>
      </c>
      <c r="C102" s="522" t="s">
        <v>1418</v>
      </c>
      <c r="D102" s="391">
        <f>+D88+D89</f>
        <v>18</v>
      </c>
      <c r="E102" s="38">
        <f>+Categoria_Costos!C312</f>
        <v>150000</v>
      </c>
      <c r="F102" s="593"/>
      <c r="G102" s="595">
        <v>0.25</v>
      </c>
      <c r="H102" s="36">
        <f t="shared" si="7"/>
        <v>675000</v>
      </c>
      <c r="I102" s="780" t="s">
        <v>1866</v>
      </c>
      <c r="J102" s="780"/>
      <c r="K102" s="780"/>
    </row>
    <row r="103" spans="2:11">
      <c r="B103" s="601" t="s">
        <v>1872</v>
      </c>
      <c r="C103" s="268" t="s">
        <v>1424</v>
      </c>
      <c r="D103" s="391">
        <f>+D88+D89</f>
        <v>18</v>
      </c>
      <c r="E103" s="38">
        <f>+Categoria_Costos!C313</f>
        <v>100000</v>
      </c>
      <c r="F103" s="593"/>
      <c r="G103" s="595">
        <v>0.25</v>
      </c>
      <c r="H103" s="36">
        <f t="shared" si="7"/>
        <v>450000</v>
      </c>
      <c r="I103" s="780" t="s">
        <v>1866</v>
      </c>
      <c r="J103" s="780"/>
      <c r="K103" s="780"/>
    </row>
    <row r="104" spans="2:11" ht="28.5">
      <c r="B104" s="601" t="s">
        <v>1429</v>
      </c>
      <c r="C104" s="268" t="s">
        <v>1430</v>
      </c>
      <c r="D104" s="339">
        <v>63</v>
      </c>
      <c r="E104" s="38">
        <f>+Categoria_Costos!C365</f>
        <v>6300000</v>
      </c>
      <c r="F104" s="612"/>
      <c r="G104" s="597"/>
      <c r="H104" s="36">
        <f t="shared" ref="H104" si="8">+D104*E104</f>
        <v>396900000</v>
      </c>
      <c r="I104" s="780" t="s">
        <v>1873</v>
      </c>
      <c r="J104" s="780"/>
      <c r="K104" s="780"/>
    </row>
    <row r="105" spans="2:11">
      <c r="B105" s="601" t="s">
        <v>1874</v>
      </c>
      <c r="C105" s="40" t="s">
        <v>1084</v>
      </c>
      <c r="D105" s="391">
        <f>+Categoria_Costos!F97</f>
        <v>391.11187200000001</v>
      </c>
      <c r="E105" s="38">
        <f>+Categoria_Costos!C936</f>
        <v>600000</v>
      </c>
      <c r="F105" s="593"/>
      <c r="G105" s="595"/>
      <c r="H105" s="36">
        <f t="shared" si="4"/>
        <v>234667123.20000002</v>
      </c>
      <c r="I105" s="780" t="s">
        <v>1875</v>
      </c>
      <c r="J105" s="780"/>
      <c r="K105" s="780"/>
    </row>
    <row r="106" spans="2:11">
      <c r="B106" s="601" t="s">
        <v>1876</v>
      </c>
      <c r="C106" s="323" t="s">
        <v>1456</v>
      </c>
      <c r="D106" s="391">
        <v>63</v>
      </c>
      <c r="E106" s="38">
        <f>+Categoria_Costos!C943</f>
        <v>960000</v>
      </c>
      <c r="F106" s="593"/>
      <c r="G106" s="611"/>
      <c r="H106" s="36">
        <f t="shared" si="4"/>
        <v>60480000</v>
      </c>
      <c r="I106" s="780" t="s">
        <v>1875</v>
      </c>
      <c r="J106" s="780"/>
      <c r="K106" s="780"/>
    </row>
    <row r="107" spans="2:11">
      <c r="B107" s="601" t="s">
        <v>1433</v>
      </c>
      <c r="C107" s="323" t="s">
        <v>1434</v>
      </c>
      <c r="D107" s="391">
        <v>21</v>
      </c>
      <c r="E107" s="38">
        <f>+Categoria_Costos!C595</f>
        <v>5000000</v>
      </c>
      <c r="F107" s="593"/>
      <c r="G107" s="611"/>
      <c r="H107" s="36">
        <f t="shared" si="4"/>
        <v>105000000</v>
      </c>
      <c r="I107" s="780" t="s">
        <v>1877</v>
      </c>
      <c r="J107" s="780"/>
      <c r="K107" s="780"/>
    </row>
    <row r="108" spans="2:11">
      <c r="B108" s="601" t="s">
        <v>1449</v>
      </c>
      <c r="C108" s="323" t="s">
        <v>1500</v>
      </c>
      <c r="D108" s="391">
        <v>21</v>
      </c>
      <c r="E108" s="38">
        <f>+Categoria_Costos!D442</f>
        <v>7379416</v>
      </c>
      <c r="F108" s="593"/>
      <c r="G108" s="611"/>
      <c r="H108" s="36">
        <f t="shared" si="4"/>
        <v>154967736</v>
      </c>
      <c r="I108" s="780" t="s">
        <v>1875</v>
      </c>
      <c r="J108" s="780"/>
      <c r="K108" s="780"/>
    </row>
    <row r="109" spans="2:11">
      <c r="B109" s="522" t="s">
        <v>1510</v>
      </c>
      <c r="C109" s="323" t="s">
        <v>1500</v>
      </c>
      <c r="D109" s="391">
        <v>21</v>
      </c>
      <c r="E109" s="38">
        <f>+Categoria_Costos!C431</f>
        <v>3200000</v>
      </c>
      <c r="F109" s="593"/>
      <c r="G109" s="611"/>
      <c r="H109" s="36">
        <f t="shared" si="4"/>
        <v>67200000</v>
      </c>
      <c r="I109" s="780" t="s">
        <v>1875</v>
      </c>
      <c r="J109" s="780"/>
      <c r="K109" s="780"/>
    </row>
    <row r="110" spans="2:11">
      <c r="B110" s="522" t="s">
        <v>1455</v>
      </c>
      <c r="C110" s="323" t="s">
        <v>1456</v>
      </c>
      <c r="D110" s="391">
        <v>1</v>
      </c>
      <c r="E110" s="38">
        <f>+Categoria_Costos!C552</f>
        <v>48200000</v>
      </c>
      <c r="F110" s="323"/>
      <c r="G110" s="634"/>
      <c r="H110" s="36">
        <f t="shared" si="4"/>
        <v>48200000</v>
      </c>
      <c r="I110" s="780" t="s">
        <v>1877</v>
      </c>
      <c r="J110" s="780"/>
      <c r="K110" s="780"/>
    </row>
    <row r="111" spans="2:11">
      <c r="B111" s="522" t="s">
        <v>1878</v>
      </c>
      <c r="C111" s="323"/>
      <c r="D111" s="391"/>
      <c r="E111" s="38"/>
      <c r="F111" s="323"/>
      <c r="G111" s="634"/>
      <c r="H111" s="603" t="s">
        <v>1459</v>
      </c>
      <c r="I111" s="482"/>
      <c r="J111" s="482"/>
      <c r="K111" s="482"/>
    </row>
    <row r="112" spans="2:11" ht="15">
      <c r="B112" s="786" t="s">
        <v>1460</v>
      </c>
      <c r="C112" s="787"/>
      <c r="D112" s="787"/>
      <c r="E112" s="787"/>
      <c r="F112" s="787"/>
      <c r="G112" s="788"/>
      <c r="H112" s="605">
        <f>SUM(H84:H110)</f>
        <v>6199359780.3776007</v>
      </c>
      <c r="I112" s="590"/>
      <c r="J112" s="68"/>
      <c r="K112" s="68"/>
    </row>
    <row r="113" spans="2:11" ht="15">
      <c r="B113" s="766" t="s">
        <v>1461</v>
      </c>
      <c r="C113" s="766"/>
      <c r="D113" s="766"/>
      <c r="E113" s="766"/>
      <c r="F113" s="766"/>
      <c r="G113" s="766"/>
      <c r="H113" s="607">
        <f>+H112/12</f>
        <v>516613315.03146672</v>
      </c>
      <c r="I113" s="68"/>
      <c r="J113" s="68"/>
      <c r="K113" s="68"/>
    </row>
    <row r="114" spans="2:11" ht="15">
      <c r="B114" s="766" t="s">
        <v>1462</v>
      </c>
      <c r="C114" s="766"/>
      <c r="D114" s="766"/>
      <c r="E114" s="766"/>
      <c r="F114" s="766"/>
      <c r="G114" s="766"/>
      <c r="H114" s="607">
        <f>+($H$112-$H$91-$H$94-$H$99-$H$100-$H$101)+(($H$91+$H$94)*(1+0.0835)^2)</f>
        <v>6838257781.4606056</v>
      </c>
      <c r="I114" s="587"/>
      <c r="J114" s="68"/>
      <c r="K114" s="68"/>
    </row>
    <row r="115" spans="2:11" ht="15">
      <c r="B115" s="766" t="s">
        <v>1463</v>
      </c>
      <c r="C115" s="766"/>
      <c r="D115" s="766"/>
      <c r="E115" s="766"/>
      <c r="F115" s="766"/>
      <c r="G115" s="766"/>
      <c r="H115" s="607">
        <f>+($H$112-$H$91-$H$94)+(($H$91+$H$94)*(1+0.0835)^3)</f>
        <v>7256882083.4653654</v>
      </c>
      <c r="I115" s="587"/>
      <c r="J115" s="68"/>
      <c r="K115" s="68"/>
    </row>
    <row r="116" spans="2:11" ht="15">
      <c r="B116" s="766" t="s">
        <v>1464</v>
      </c>
      <c r="C116" s="766"/>
      <c r="D116" s="766"/>
      <c r="E116" s="766"/>
      <c r="F116" s="766"/>
      <c r="G116" s="766"/>
      <c r="H116" s="607">
        <f>+($H$112-$H$91-$H$94-$H$99-$H$100-$H$101)+(($H$91+$H$94)*(1+0.0835)^4)</f>
        <v>7632330264.6875238</v>
      </c>
      <c r="I116" s="68"/>
      <c r="J116" s="68"/>
      <c r="K116" s="68"/>
    </row>
    <row r="117" spans="2:11" ht="15">
      <c r="B117" s="766" t="s">
        <v>1465</v>
      </c>
      <c r="C117" s="766"/>
      <c r="D117" s="766"/>
      <c r="E117" s="766"/>
      <c r="F117" s="766"/>
      <c r="G117" s="766"/>
      <c r="H117" s="607">
        <f>+($H$112-$H$91-$H$94-$H$99-$H$100-$H$101)+(($H$91+$H$94)*(1+0.0835)^5)</f>
        <v>8079759619.0417318</v>
      </c>
      <c r="I117" s="68"/>
      <c r="J117" s="68"/>
      <c r="K117" s="68"/>
    </row>
    <row r="118" spans="2:11" ht="15">
      <c r="B118" s="766" t="s">
        <v>1466</v>
      </c>
      <c r="C118" s="766"/>
      <c r="D118" s="766"/>
      <c r="E118" s="766"/>
      <c r="F118" s="766"/>
      <c r="G118" s="766"/>
      <c r="H118" s="607">
        <f>+($H$112-$H$91-$H$94)+(($H$91+$H$94)*(1+0.0835)^6)</f>
        <v>8602049324.4845161</v>
      </c>
      <c r="I118" s="68"/>
      <c r="J118" s="68"/>
      <c r="K118" s="68"/>
    </row>
    <row r="119" spans="2:11" ht="15">
      <c r="B119" s="766" t="s">
        <v>1467</v>
      </c>
      <c r="C119" s="766"/>
      <c r="D119" s="766"/>
      <c r="E119" s="766"/>
      <c r="F119" s="766"/>
      <c r="G119" s="766"/>
      <c r="H119" s="607">
        <f>+($H$112-$H$91-$H$94-$H$99-$H$100-$H$101)+(($H$91+$H$94)*(1+0.0835)^7)</f>
        <v>9089818970.3317719</v>
      </c>
      <c r="I119" s="68"/>
      <c r="J119" s="68"/>
      <c r="K119" s="68"/>
    </row>
    <row r="120" spans="2:11" ht="15">
      <c r="B120" s="766" t="s">
        <v>1468</v>
      </c>
      <c r="C120" s="766"/>
      <c r="D120" s="766"/>
      <c r="E120" s="766"/>
      <c r="F120" s="766"/>
      <c r="G120" s="766"/>
      <c r="H120" s="607">
        <f>+($H$112-$H$91-$H$94-$H$99-$H$100-$H$101)+(($H$91+$H$94)*(1+0.0835)^8)</f>
        <v>9658948631.6072769</v>
      </c>
      <c r="I120" s="68"/>
      <c r="J120" s="68"/>
      <c r="K120" s="68"/>
    </row>
    <row r="121" spans="2:11" ht="15">
      <c r="B121" s="766" t="s">
        <v>1469</v>
      </c>
      <c r="C121" s="766"/>
      <c r="D121" s="766"/>
      <c r="E121" s="766"/>
      <c r="F121" s="766"/>
      <c r="G121" s="766"/>
      <c r="H121" s="607">
        <f>+($H$112-$H$91-$H$94)+(($H$91+$H$94)*(1+0.0835)^9)</f>
        <v>10313100619.599283</v>
      </c>
      <c r="I121" s="68"/>
      <c r="J121" s="68"/>
      <c r="K121" s="68"/>
    </row>
    <row r="122" spans="2:11" ht="15">
      <c r="B122" s="766" t="s">
        <v>1470</v>
      </c>
      <c r="C122" s="766"/>
      <c r="D122" s="766"/>
      <c r="E122" s="766"/>
      <c r="F122" s="766"/>
      <c r="G122" s="766"/>
      <c r="H122" s="607">
        <f>+($H$112-$H$91-$H$94-$H$99-$H$100-$H$101)+(($H$91+$H$94)*(1+0.0835)^10)</f>
        <v>10943743048.588623</v>
      </c>
      <c r="I122" s="68"/>
      <c r="J122" s="68"/>
      <c r="K122" s="68"/>
    </row>
    <row r="123" spans="2:11" ht="15">
      <c r="B123" s="766" t="s">
        <v>1471</v>
      </c>
      <c r="C123" s="766"/>
      <c r="D123" s="766"/>
      <c r="E123" s="766"/>
      <c r="F123" s="766"/>
      <c r="G123" s="766"/>
      <c r="H123" s="607">
        <f>+($H$112-$H$91-$H$94-$H$99-$H$100-$H$101)+(($H$91+$H$94)*(1+0.0835)^11)</f>
        <v>11667675370.398571</v>
      </c>
      <c r="I123" s="68"/>
      <c r="J123" s="68"/>
      <c r="K123" s="68"/>
    </row>
    <row r="124" spans="2:11" ht="15">
      <c r="B124" s="766" t="s">
        <v>1472</v>
      </c>
      <c r="C124" s="766"/>
      <c r="D124" s="766"/>
      <c r="E124" s="766"/>
      <c r="F124" s="766"/>
      <c r="G124" s="766"/>
      <c r="H124" s="607">
        <f>+($H$112-$H$91-$H$94)+(($H$91+$H$94)*(1+0.0835)^12)</f>
        <v>12489556041.079655</v>
      </c>
      <c r="I124" s="68"/>
      <c r="J124" s="68"/>
      <c r="K124" s="68"/>
    </row>
    <row r="125" spans="2:11" ht="15">
      <c r="B125" s="766" t="s">
        <v>1473</v>
      </c>
      <c r="C125" s="766"/>
      <c r="D125" s="766"/>
      <c r="E125" s="766"/>
      <c r="F125" s="766"/>
      <c r="G125" s="766"/>
      <c r="H125" s="607">
        <f>+($H$112-$H$91-$H$94-$H$99-$H$100-$H$101)+(($H$91+$H$94)*(1+0.0835)^13)</f>
        <v>13301932497.762604</v>
      </c>
      <c r="I125" s="68"/>
      <c r="J125" s="68"/>
      <c r="K125" s="68"/>
    </row>
    <row r="126" spans="2:11" ht="15">
      <c r="B126" s="766" t="s">
        <v>1474</v>
      </c>
      <c r="C126" s="766"/>
      <c r="D126" s="766"/>
      <c r="E126" s="766"/>
      <c r="F126" s="766"/>
      <c r="G126" s="766"/>
      <c r="H126" s="607">
        <f>+($H$112-$H$91-$H$94-$H$99-$H$100-$H$101)+(($H$91+$H$94)*(1+0.0835)^14)</f>
        <v>14222773638.578579</v>
      </c>
      <c r="I126" s="68"/>
      <c r="J126" s="68"/>
      <c r="K126" s="68"/>
    </row>
    <row r="127" spans="2:11" ht="15">
      <c r="B127" s="766" t="s">
        <v>1475</v>
      </c>
      <c r="C127" s="766"/>
      <c r="D127" s="766"/>
      <c r="E127" s="766"/>
      <c r="F127" s="766"/>
      <c r="G127" s="766"/>
      <c r="H127" s="607">
        <f>+($H$112-$H$91-$H$94)+(($H$91+$H$94)*(1+0.0835)^15)</f>
        <v>15258005014.652691</v>
      </c>
      <c r="I127" s="68"/>
      <c r="J127" s="68"/>
      <c r="K127" s="68"/>
    </row>
    <row r="128" spans="2:11" ht="15">
      <c r="B128" s="766" t="s">
        <v>1476</v>
      </c>
      <c r="C128" s="766"/>
      <c r="D128" s="766"/>
      <c r="E128" s="766"/>
      <c r="F128" s="766"/>
      <c r="G128" s="766"/>
      <c r="H128" s="607">
        <f>+($H$112-$H$91-$H$94-$H$99-$H$100-$H$101)+(($H$91+$H$94)*(1+0.0835)^16)</f>
        <v>16301546960.62899</v>
      </c>
      <c r="I128" s="68"/>
      <c r="J128" s="68"/>
      <c r="K128" s="68"/>
    </row>
    <row r="129" spans="2:11" ht="15">
      <c r="B129" s="766" t="s">
        <v>1477</v>
      </c>
      <c r="C129" s="766"/>
      <c r="D129" s="766"/>
      <c r="E129" s="766"/>
      <c r="F129" s="766"/>
      <c r="G129" s="766"/>
      <c r="H129" s="607">
        <f>+($H$112-$H$91-$H$94-$H$99-$H$100-$H$101)+(($H$91+$H$94)*(1+0.0835)^17)</f>
        <v>17472855909.094311</v>
      </c>
      <c r="I129" s="68"/>
      <c r="J129" s="68"/>
      <c r="K129" s="68"/>
    </row>
    <row r="130" spans="2:11" ht="15">
      <c r="B130" s="766" t="s">
        <v>1478</v>
      </c>
      <c r="C130" s="766"/>
      <c r="D130" s="766"/>
      <c r="E130" s="766"/>
      <c r="F130" s="766"/>
      <c r="G130" s="766"/>
      <c r="H130" s="607">
        <f>+($H$112-$H$91-$H$94)+(($H$91+$H$94)*(1+0.0835)^18)</f>
        <v>18779469154.756481</v>
      </c>
      <c r="I130" s="68"/>
      <c r="J130" s="68"/>
      <c r="K130" s="68"/>
    </row>
    <row r="131" spans="2:11" ht="15">
      <c r="B131" s="766" t="s">
        <v>1479</v>
      </c>
      <c r="C131" s="766"/>
      <c r="D131" s="766"/>
      <c r="E131" s="766"/>
      <c r="F131" s="766"/>
      <c r="G131" s="766"/>
      <c r="H131" s="607">
        <f>+($H$112-$H$91-$H$94-$H$99-$H$100-$H$101)+(($H$91+$H$94)*(1+0.0835)^19)</f>
        <v>20117053356.431446</v>
      </c>
      <c r="I131" s="68"/>
      <c r="J131" s="68"/>
      <c r="K131" s="68"/>
    </row>
    <row r="132" spans="2:11" ht="15">
      <c r="B132" s="766" t="s">
        <v>1480</v>
      </c>
      <c r="C132" s="766"/>
      <c r="D132" s="766"/>
      <c r="E132" s="766"/>
      <c r="F132" s="766"/>
      <c r="G132" s="766"/>
      <c r="H132" s="607">
        <f>+($H$112-$H$91-$H$94-$H$99-$H$100-$H$101)+(($H$91+$H$94)*(1+0.0835)^20)</f>
        <v>21606957088.946274</v>
      </c>
      <c r="I132" s="68"/>
      <c r="J132" s="68"/>
      <c r="K132" s="68"/>
    </row>
    <row r="134" spans="2:11" ht="33.950000000000003" customHeight="1">
      <c r="B134" s="271" t="s">
        <v>1481</v>
      </c>
    </row>
    <row r="135" spans="2:11" ht="24.75" customHeight="1">
      <c r="B135" s="771" t="s">
        <v>1879</v>
      </c>
      <c r="C135" s="772"/>
      <c r="D135" s="772"/>
      <c r="E135" s="772"/>
      <c r="F135" s="772"/>
      <c r="G135" s="772"/>
      <c r="H135" s="772"/>
      <c r="I135" s="772"/>
      <c r="J135" s="772"/>
      <c r="K135" s="773"/>
    </row>
    <row r="136" spans="2:11" ht="24.75" customHeight="1">
      <c r="B136" s="774"/>
      <c r="C136" s="775"/>
      <c r="D136" s="775"/>
      <c r="E136" s="775"/>
      <c r="F136" s="775"/>
      <c r="G136" s="775"/>
      <c r="H136" s="775"/>
      <c r="I136" s="775"/>
      <c r="J136" s="775"/>
      <c r="K136" s="776"/>
    </row>
    <row r="137" spans="2:11" ht="24.75" customHeight="1">
      <c r="B137" s="774"/>
      <c r="C137" s="775"/>
      <c r="D137" s="775"/>
      <c r="E137" s="775"/>
      <c r="F137" s="775"/>
      <c r="G137" s="775"/>
      <c r="H137" s="775"/>
      <c r="I137" s="775"/>
      <c r="J137" s="775"/>
      <c r="K137" s="776"/>
    </row>
    <row r="138" spans="2:11" ht="24.75" customHeight="1">
      <c r="B138" s="774"/>
      <c r="C138" s="775"/>
      <c r="D138" s="775"/>
      <c r="E138" s="775"/>
      <c r="F138" s="775"/>
      <c r="G138" s="775"/>
      <c r="H138" s="775"/>
      <c r="I138" s="775"/>
      <c r="J138" s="775"/>
      <c r="K138" s="776"/>
    </row>
    <row r="139" spans="2:11" ht="24.75" customHeight="1">
      <c r="B139" s="774"/>
      <c r="C139" s="775"/>
      <c r="D139" s="775"/>
      <c r="E139" s="775"/>
      <c r="F139" s="775"/>
      <c r="G139" s="775"/>
      <c r="H139" s="775"/>
      <c r="I139" s="775"/>
      <c r="J139" s="775"/>
      <c r="K139" s="776"/>
    </row>
    <row r="140" spans="2:11" ht="24.75" customHeight="1">
      <c r="B140" s="774"/>
      <c r="C140" s="775"/>
      <c r="D140" s="775"/>
      <c r="E140" s="775"/>
      <c r="F140" s="775"/>
      <c r="G140" s="775"/>
      <c r="H140" s="775"/>
      <c r="I140" s="775"/>
      <c r="J140" s="775"/>
      <c r="K140" s="776"/>
    </row>
    <row r="141" spans="2:11" ht="24.75" customHeight="1">
      <c r="B141" s="774"/>
      <c r="C141" s="775"/>
      <c r="D141" s="775"/>
      <c r="E141" s="775"/>
      <c r="F141" s="775"/>
      <c r="G141" s="775"/>
      <c r="H141" s="775"/>
      <c r="I141" s="775"/>
      <c r="J141" s="775"/>
      <c r="K141" s="776"/>
    </row>
    <row r="142" spans="2:11" ht="24.75" customHeight="1">
      <c r="B142" s="774"/>
      <c r="C142" s="775"/>
      <c r="D142" s="775"/>
      <c r="E142" s="775"/>
      <c r="F142" s="775"/>
      <c r="G142" s="775"/>
      <c r="H142" s="775"/>
      <c r="I142" s="775"/>
      <c r="J142" s="775"/>
      <c r="K142" s="776"/>
    </row>
    <row r="143" spans="2:11" ht="24.75" customHeight="1">
      <c r="B143" s="774"/>
      <c r="C143" s="775"/>
      <c r="D143" s="775"/>
      <c r="E143" s="775"/>
      <c r="F143" s="775"/>
      <c r="G143" s="775"/>
      <c r="H143" s="775"/>
      <c r="I143" s="775"/>
      <c r="J143" s="775"/>
      <c r="K143" s="776"/>
    </row>
    <row r="144" spans="2:11" ht="24.75" customHeight="1">
      <c r="B144" s="774"/>
      <c r="C144" s="775"/>
      <c r="D144" s="775"/>
      <c r="E144" s="775"/>
      <c r="F144" s="775"/>
      <c r="G144" s="775"/>
      <c r="H144" s="775"/>
      <c r="I144" s="775"/>
      <c r="J144" s="775"/>
      <c r="K144" s="776"/>
    </row>
    <row r="145" spans="2:11" ht="24.75" customHeight="1">
      <c r="B145" s="777"/>
      <c r="C145" s="778"/>
      <c r="D145" s="778"/>
      <c r="E145" s="778"/>
      <c r="F145" s="778"/>
      <c r="G145" s="778"/>
      <c r="H145" s="778"/>
      <c r="I145" s="778"/>
      <c r="J145" s="778"/>
      <c r="K145" s="779"/>
    </row>
    <row r="149" spans="2:11" ht="38.1" customHeight="1">
      <c r="B149" s="785" t="str">
        <f>+B10</f>
        <v>8.3. Actualización y mejora de la normativa, estándares y procedimientos, de la cadena</v>
      </c>
      <c r="C149" s="785"/>
      <c r="D149" s="785"/>
      <c r="E149" s="785"/>
      <c r="F149" s="785"/>
      <c r="G149" s="785"/>
      <c r="H149" s="785"/>
      <c r="I149" s="785"/>
      <c r="J149" s="785"/>
      <c r="K149" s="785"/>
    </row>
    <row r="150" spans="2:11" ht="30" customHeight="1">
      <c r="B150" s="784" t="str">
        <f>+Portafolio_Programas!H124</f>
        <v>8.3.1. Realizar un análisis y evaluación de la normativa vigente relacionada con sanidad, calidad, inocuidad y etiquetado a lo largo de la cadena del cacao y su agroindustria, identificando los posibles requerimientos de actualización o nueva reglamentación, teniendo en cuenta los requisitos internacionales pertinentes y desarrollando un plan de actividades junto con un cronograma para llevar a cabo los ajustes necesarios y realizar el seguimiento correspondiente.</v>
      </c>
      <c r="C150" s="784"/>
      <c r="D150" s="784"/>
      <c r="E150" s="784"/>
      <c r="F150" s="784"/>
      <c r="G150" s="784"/>
      <c r="H150" s="784"/>
      <c r="I150" s="784"/>
      <c r="J150" s="784"/>
      <c r="K150" s="784"/>
    </row>
    <row r="151" spans="2:11" ht="30" customHeight="1">
      <c r="B151" s="784" t="str">
        <f>+Portafolio_Programas!H125</f>
        <v>8.3.2. Establecer y mejorar los estándares de calidad, inocuidad y etiquetado de los productos de la cadena, de acuerdo con criterios técnicos y límites analíticos que se definan, promoviendo su cumplimiento entre los actores involucrados.</v>
      </c>
      <c r="C151" s="784"/>
      <c r="D151" s="784"/>
      <c r="E151" s="784"/>
      <c r="F151" s="784"/>
      <c r="G151" s="784"/>
      <c r="H151" s="784"/>
      <c r="I151" s="784"/>
      <c r="J151" s="784"/>
      <c r="K151" s="784"/>
    </row>
    <row r="152" spans="2:11" ht="30" customHeight="1">
      <c r="B152" s="784" t="str">
        <f>+Portafolio_Programas!H126</f>
        <v xml:space="preserve">8.3.3. Promover la revisión de la  resolución 810 de 2021 del Ministerio de Salud, modificada por las resoluciones 2492 de 2022 y 254 de 2023, con el objetivo de excluir a los chocolates con alto contenido de cacao, del etiquetado frontal de contenido de azúcar y grasas trans, así como la revisión del impuesto saludable establecido para este tipo de productos.  </v>
      </c>
      <c r="C152" s="784"/>
      <c r="D152" s="784"/>
      <c r="E152" s="784"/>
      <c r="F152" s="784"/>
      <c r="G152" s="784"/>
      <c r="H152" s="784"/>
      <c r="I152" s="784"/>
      <c r="J152" s="784"/>
      <c r="K152" s="784"/>
    </row>
    <row r="153" spans="2:11" ht="30" customHeight="1">
      <c r="B153" s="784" t="str">
        <f>+Portafolio_Programas!H127</f>
        <v>8.3.4. Mejorar o diseñar procedimientos que permitan el reconocimiento de pagos por calidad del cacao y sus derivados, con el propósito de fomentar la diferenciación y el valor agregado de los productos de la cadena, considerando las particularidades regionales.</v>
      </c>
      <c r="C153" s="784"/>
      <c r="D153" s="784"/>
      <c r="E153" s="784"/>
      <c r="F153" s="784"/>
      <c r="G153" s="784"/>
      <c r="H153" s="784"/>
      <c r="I153" s="784"/>
      <c r="J153" s="784"/>
      <c r="K153" s="784"/>
    </row>
    <row r="154" spans="2:11" ht="30" customHeight="1">
      <c r="B154" s="784" t="str">
        <f>+Portafolio_Programas!H128</f>
        <v>8.3.5. Capacitar, socializar, y brindar acompañamiento por parte de las instituciones de prevención, inspección, vigilancia y control, a los actores técnicos tales como, entidades territoriales, gremios, organizaciones, entre otros; encargados de la implementación de las normas técnicas y/o la normatividad en la cadena productiva, para favorecer su cumplimiento.</v>
      </c>
      <c r="C154" s="784"/>
      <c r="D154" s="784"/>
      <c r="E154" s="784"/>
      <c r="F154" s="784"/>
      <c r="G154" s="784"/>
      <c r="H154" s="784"/>
      <c r="I154" s="784"/>
      <c r="J154" s="784"/>
      <c r="K154" s="784"/>
    </row>
    <row r="155" spans="2:11">
      <c r="B155" s="68"/>
      <c r="C155" s="68"/>
      <c r="D155" s="68"/>
      <c r="E155" s="68"/>
      <c r="F155" s="68"/>
      <c r="G155" s="68"/>
      <c r="H155" s="68"/>
      <c r="I155" s="68"/>
      <c r="J155" s="68"/>
      <c r="K155" s="68"/>
    </row>
    <row r="156" spans="2:11">
      <c r="B156" s="68"/>
      <c r="C156" s="68"/>
      <c r="D156" s="68"/>
      <c r="E156" s="68"/>
      <c r="F156" s="68"/>
      <c r="G156" s="68"/>
      <c r="H156" s="68"/>
      <c r="I156" s="68"/>
      <c r="J156" s="68"/>
      <c r="K156" s="68"/>
    </row>
    <row r="157" spans="2:11" ht="15">
      <c r="B157" s="264" t="s">
        <v>1386</v>
      </c>
      <c r="C157" s="68"/>
      <c r="D157" s="68"/>
      <c r="E157" s="68"/>
      <c r="F157" s="68"/>
      <c r="G157" s="68"/>
      <c r="H157" s="68"/>
      <c r="I157" s="68"/>
      <c r="J157" s="68"/>
      <c r="K157" s="68"/>
    </row>
    <row r="158" spans="2:11">
      <c r="B158" s="68"/>
      <c r="C158" s="68"/>
      <c r="D158" s="68"/>
      <c r="E158" s="68"/>
      <c r="F158" s="68"/>
      <c r="G158" s="68"/>
      <c r="H158" s="68"/>
      <c r="I158" s="68"/>
      <c r="J158" s="68"/>
      <c r="K158" s="68"/>
    </row>
    <row r="159" spans="2:11" ht="15">
      <c r="B159" s="68"/>
      <c r="C159" s="478" t="s">
        <v>1387</v>
      </c>
      <c r="D159" s="478" t="s">
        <v>1388</v>
      </c>
      <c r="E159" s="68"/>
      <c r="F159" s="68"/>
      <c r="G159" s="68"/>
      <c r="H159" s="68"/>
      <c r="I159" s="68"/>
      <c r="J159" s="68"/>
      <c r="K159" s="68"/>
    </row>
    <row r="160" spans="2:11">
      <c r="B160" s="68"/>
      <c r="C160" s="259" t="s">
        <v>28</v>
      </c>
      <c r="D160" s="259" t="s">
        <v>29</v>
      </c>
      <c r="E160" s="68"/>
      <c r="F160" s="68"/>
      <c r="G160" s="69"/>
      <c r="H160" s="68"/>
      <c r="I160" s="68"/>
      <c r="J160" s="68"/>
      <c r="K160" s="68"/>
    </row>
    <row r="161" spans="2:11" ht="45" customHeight="1">
      <c r="B161" s="316" t="s">
        <v>940</v>
      </c>
      <c r="C161" s="316" t="s">
        <v>1389</v>
      </c>
      <c r="D161" s="316" t="s">
        <v>1483</v>
      </c>
      <c r="E161" s="316" t="s">
        <v>941</v>
      </c>
      <c r="F161" s="591" t="s">
        <v>1391</v>
      </c>
      <c r="G161" s="316" t="s">
        <v>1484</v>
      </c>
      <c r="H161" s="316" t="s">
        <v>1393</v>
      </c>
      <c r="I161" s="718" t="s">
        <v>1394</v>
      </c>
      <c r="J161" s="718"/>
      <c r="K161" s="718"/>
    </row>
    <row r="162" spans="2:11">
      <c r="B162" s="146" t="s">
        <v>1395</v>
      </c>
      <c r="C162" s="146" t="s">
        <v>1396</v>
      </c>
      <c r="D162" s="473">
        <v>31</v>
      </c>
      <c r="E162" s="38">
        <v>300000</v>
      </c>
      <c r="F162" s="324"/>
      <c r="G162" s="325"/>
      <c r="H162" s="37">
        <f>+D162*E162</f>
        <v>9300000</v>
      </c>
      <c r="I162" s="780" t="s">
        <v>1880</v>
      </c>
      <c r="J162" s="780"/>
      <c r="K162" s="780"/>
    </row>
    <row r="163" spans="2:11">
      <c r="B163" s="146" t="s">
        <v>1398</v>
      </c>
      <c r="C163" s="146" t="s">
        <v>1396</v>
      </c>
      <c r="D163" s="473">
        <v>31</v>
      </c>
      <c r="E163" s="38">
        <v>60000</v>
      </c>
      <c r="F163" s="324"/>
      <c r="G163" s="326"/>
      <c r="H163" s="37">
        <f t="shared" ref="H163:H165" si="9">+D163*E163</f>
        <v>1860000</v>
      </c>
      <c r="I163" s="780" t="s">
        <v>1880</v>
      </c>
      <c r="J163" s="780"/>
      <c r="K163" s="780"/>
    </row>
    <row r="164" spans="2:11">
      <c r="B164" s="146" t="s">
        <v>1399</v>
      </c>
      <c r="C164" s="146" t="s">
        <v>1396</v>
      </c>
      <c r="D164" s="473">
        <v>31</v>
      </c>
      <c r="E164" s="38">
        <v>900000</v>
      </c>
      <c r="F164" s="324"/>
      <c r="G164" s="326"/>
      <c r="H164" s="37">
        <f t="shared" si="9"/>
        <v>27900000</v>
      </c>
      <c r="I164" s="780" t="s">
        <v>1880</v>
      </c>
      <c r="J164" s="780"/>
      <c r="K164" s="780"/>
    </row>
    <row r="165" spans="2:11" ht="28.5">
      <c r="B165" s="146" t="s">
        <v>1400</v>
      </c>
      <c r="C165" s="146" t="s">
        <v>1401</v>
      </c>
      <c r="D165" s="474">
        <v>31</v>
      </c>
      <c r="E165" s="38">
        <v>3000000</v>
      </c>
      <c r="F165" s="266"/>
      <c r="G165" s="327"/>
      <c r="H165" s="37">
        <f t="shared" si="9"/>
        <v>93000000</v>
      </c>
      <c r="I165" s="780" t="s">
        <v>1881</v>
      </c>
      <c r="J165" s="780"/>
      <c r="K165" s="780"/>
    </row>
    <row r="166" spans="2:11">
      <c r="B166" s="146" t="s">
        <v>1403</v>
      </c>
      <c r="C166" s="146" t="s">
        <v>1404</v>
      </c>
      <c r="D166" s="391">
        <v>2</v>
      </c>
      <c r="E166" s="38">
        <v>7595000</v>
      </c>
      <c r="F166" s="324">
        <v>12</v>
      </c>
      <c r="G166" s="326">
        <v>1</v>
      </c>
      <c r="H166" s="37">
        <f>+D166*E166*F166*G166</f>
        <v>182280000</v>
      </c>
      <c r="I166" s="780" t="s">
        <v>1880</v>
      </c>
      <c r="J166" s="780"/>
      <c r="K166" s="780"/>
    </row>
    <row r="167" spans="2:11">
      <c r="B167" s="146" t="s">
        <v>1696</v>
      </c>
      <c r="C167" s="146" t="s">
        <v>1410</v>
      </c>
      <c r="D167" s="339">
        <v>31</v>
      </c>
      <c r="E167" s="38">
        <v>1226028</v>
      </c>
      <c r="F167" s="266"/>
      <c r="G167" s="327"/>
      <c r="H167" s="37">
        <f t="shared" ref="H167" si="10">+D167*E167</f>
        <v>38006868</v>
      </c>
      <c r="I167" s="780" t="s">
        <v>1880</v>
      </c>
      <c r="J167" s="780"/>
      <c r="K167" s="780"/>
    </row>
    <row r="168" spans="2:11">
      <c r="B168" s="146" t="s">
        <v>1406</v>
      </c>
      <c r="C168" s="146" t="s">
        <v>1404</v>
      </c>
      <c r="D168" s="339">
        <v>5</v>
      </c>
      <c r="E168" s="38">
        <v>5944000</v>
      </c>
      <c r="F168" s="266">
        <v>12</v>
      </c>
      <c r="G168" s="327">
        <v>1</v>
      </c>
      <c r="H168" s="37">
        <f>+D168*E168*F168*G168</f>
        <v>356640000</v>
      </c>
      <c r="I168" s="780" t="s">
        <v>1880</v>
      </c>
      <c r="J168" s="780"/>
      <c r="K168" s="780"/>
    </row>
    <row r="169" spans="2:11">
      <c r="B169" s="146" t="s">
        <v>1413</v>
      </c>
      <c r="C169" s="146" t="s">
        <v>1404</v>
      </c>
      <c r="D169" s="339">
        <v>5</v>
      </c>
      <c r="E169" s="38">
        <v>1400000</v>
      </c>
      <c r="F169" s="266">
        <v>12</v>
      </c>
      <c r="G169" s="327"/>
      <c r="H169" s="37">
        <f>+D169*E169*F169</f>
        <v>84000000</v>
      </c>
      <c r="I169" s="780" t="s">
        <v>1880</v>
      </c>
      <c r="J169" s="780"/>
      <c r="K169" s="780"/>
    </row>
    <row r="170" spans="2:11">
      <c r="B170" s="44" t="s">
        <v>1882</v>
      </c>
      <c r="C170" s="146" t="s">
        <v>1084</v>
      </c>
      <c r="D170" s="391">
        <v>3000</v>
      </c>
      <c r="E170" s="38">
        <v>12000</v>
      </c>
      <c r="F170" s="324"/>
      <c r="G170" s="326"/>
      <c r="H170" s="37">
        <f t="shared" ref="H170:H172" si="11">+D170*E170</f>
        <v>36000000</v>
      </c>
      <c r="I170" s="780" t="s">
        <v>1883</v>
      </c>
      <c r="J170" s="780"/>
      <c r="K170" s="780"/>
    </row>
    <row r="171" spans="2:11">
      <c r="B171" s="146" t="s">
        <v>1449</v>
      </c>
      <c r="C171" s="146" t="s">
        <v>1500</v>
      </c>
      <c r="D171" s="391">
        <v>31</v>
      </c>
      <c r="E171" s="38">
        <v>7379416</v>
      </c>
      <c r="F171" s="324"/>
      <c r="G171" s="326"/>
      <c r="H171" s="37">
        <f t="shared" si="11"/>
        <v>228761896</v>
      </c>
      <c r="I171" s="780" t="s">
        <v>1884</v>
      </c>
      <c r="J171" s="780"/>
      <c r="K171" s="780"/>
    </row>
    <row r="172" spans="2:11">
      <c r="B172" s="146" t="s">
        <v>1510</v>
      </c>
      <c r="C172" s="146" t="s">
        <v>1500</v>
      </c>
      <c r="D172" s="391">
        <v>31</v>
      </c>
      <c r="E172" s="38">
        <v>3200000</v>
      </c>
      <c r="F172" s="324"/>
      <c r="G172" s="326"/>
      <c r="H172" s="37">
        <f t="shared" si="11"/>
        <v>99200000</v>
      </c>
      <c r="I172" s="780" t="s">
        <v>1884</v>
      </c>
      <c r="J172" s="780"/>
      <c r="K172" s="780"/>
    </row>
    <row r="173" spans="2:11">
      <c r="B173" s="146" t="s">
        <v>1885</v>
      </c>
      <c r="C173" s="146" t="s">
        <v>1454</v>
      </c>
      <c r="D173" s="473">
        <v>1</v>
      </c>
      <c r="E173" s="38">
        <v>12000000</v>
      </c>
      <c r="F173" s="324">
        <v>12</v>
      </c>
      <c r="G173" s="326"/>
      <c r="H173" s="37">
        <f>+D173*E173*F173</f>
        <v>144000000</v>
      </c>
      <c r="I173" s="780" t="s">
        <v>1886</v>
      </c>
      <c r="J173" s="780"/>
      <c r="K173" s="780"/>
    </row>
    <row r="174" spans="2:11">
      <c r="B174" s="522" t="s">
        <v>1455</v>
      </c>
      <c r="C174" s="522" t="s">
        <v>1456</v>
      </c>
      <c r="D174" s="391">
        <v>1</v>
      </c>
      <c r="E174" s="38">
        <v>48200000</v>
      </c>
      <c r="F174" s="593"/>
      <c r="G174" s="611"/>
      <c r="H174" s="36">
        <f>+D174*E174</f>
        <v>48200000</v>
      </c>
      <c r="I174" s="780" t="s">
        <v>1886</v>
      </c>
      <c r="J174" s="780"/>
      <c r="K174" s="780"/>
    </row>
    <row r="175" spans="2:11">
      <c r="B175" s="522" t="s">
        <v>1887</v>
      </c>
      <c r="C175" s="522"/>
      <c r="D175" s="391"/>
      <c r="E175" s="38"/>
      <c r="F175" s="593"/>
      <c r="G175" s="611"/>
      <c r="H175" s="603" t="s">
        <v>1459</v>
      </c>
      <c r="I175" s="482"/>
      <c r="J175" s="482"/>
      <c r="K175" s="482"/>
    </row>
    <row r="176" spans="2:11" ht="15">
      <c r="B176" s="768" t="s">
        <v>1460</v>
      </c>
      <c r="C176" s="769"/>
      <c r="D176" s="769"/>
      <c r="E176" s="769"/>
      <c r="F176" s="769"/>
      <c r="G176" s="770"/>
      <c r="H176" s="394">
        <f>SUM(H162:H174)</f>
        <v>1349148764</v>
      </c>
      <c r="I176" s="68"/>
      <c r="J176" s="68"/>
      <c r="K176" s="68"/>
    </row>
    <row r="177" spans="2:11" ht="15">
      <c r="B177" s="767" t="s">
        <v>1461</v>
      </c>
      <c r="C177" s="767"/>
      <c r="D177" s="767"/>
      <c r="E177" s="767"/>
      <c r="F177" s="767"/>
      <c r="G177" s="767"/>
      <c r="H177" s="67">
        <f>+H176/12</f>
        <v>112429063.66666667</v>
      </c>
      <c r="I177" s="68"/>
      <c r="J177" s="68"/>
      <c r="K177" s="68"/>
    </row>
    <row r="179" spans="2:11" ht="33.950000000000003" customHeight="1">
      <c r="B179" s="271" t="s">
        <v>1481</v>
      </c>
    </row>
    <row r="180" spans="2:11" ht="15.95" customHeight="1">
      <c r="B180" s="811" t="s">
        <v>1888</v>
      </c>
      <c r="C180" s="812"/>
      <c r="D180" s="812"/>
      <c r="E180" s="812"/>
      <c r="F180" s="812"/>
      <c r="G180" s="812"/>
      <c r="H180" s="812"/>
      <c r="I180" s="812"/>
      <c r="J180" s="812"/>
      <c r="K180" s="813"/>
    </row>
    <row r="181" spans="2:11">
      <c r="B181" s="814"/>
      <c r="C181" s="815"/>
      <c r="D181" s="815"/>
      <c r="E181" s="815"/>
      <c r="F181" s="815"/>
      <c r="G181" s="815"/>
      <c r="H181" s="815"/>
      <c r="I181" s="815"/>
      <c r="J181" s="815"/>
      <c r="K181" s="816"/>
    </row>
    <row r="182" spans="2:11">
      <c r="B182" s="814"/>
      <c r="C182" s="815"/>
      <c r="D182" s="815"/>
      <c r="E182" s="815"/>
      <c r="F182" s="815"/>
      <c r="G182" s="815"/>
      <c r="H182" s="815"/>
      <c r="I182" s="815"/>
      <c r="J182" s="815"/>
      <c r="K182" s="816"/>
    </row>
    <row r="183" spans="2:11">
      <c r="B183" s="814"/>
      <c r="C183" s="815"/>
      <c r="D183" s="815"/>
      <c r="E183" s="815"/>
      <c r="F183" s="815"/>
      <c r="G183" s="815"/>
      <c r="H183" s="815"/>
      <c r="I183" s="815"/>
      <c r="J183" s="815"/>
      <c r="K183" s="816"/>
    </row>
    <row r="184" spans="2:11">
      <c r="B184" s="814"/>
      <c r="C184" s="815"/>
      <c r="D184" s="815"/>
      <c r="E184" s="815"/>
      <c r="F184" s="815"/>
      <c r="G184" s="815"/>
      <c r="H184" s="815"/>
      <c r="I184" s="815"/>
      <c r="J184" s="815"/>
      <c r="K184" s="816"/>
    </row>
    <row r="185" spans="2:11">
      <c r="B185" s="814"/>
      <c r="C185" s="815"/>
      <c r="D185" s="815"/>
      <c r="E185" s="815"/>
      <c r="F185" s="815"/>
      <c r="G185" s="815"/>
      <c r="H185" s="815"/>
      <c r="I185" s="815"/>
      <c r="J185" s="815"/>
      <c r="K185" s="816"/>
    </row>
    <row r="186" spans="2:11">
      <c r="B186" s="817"/>
      <c r="C186" s="818"/>
      <c r="D186" s="818"/>
      <c r="E186" s="818"/>
      <c r="F186" s="818"/>
      <c r="G186" s="818"/>
      <c r="H186" s="818"/>
      <c r="I186" s="818"/>
      <c r="J186" s="818"/>
      <c r="K186" s="819"/>
    </row>
  </sheetData>
  <sheetProtection algorithmName="SHA-512" hashValue="8fjW1fyhcHJyoP0bToKT6kBSDGy8OilPMC7Sl/MKDCEdyoT0/88SYUirnfufwScaagDNg6Wb5VasQ/Yk/DgIfA==" saltValue="w4C5CqQ9Ym3JAoEzPIgk3g==" spinCount="100000" sheet="1" objects="1" scenarios="1"/>
  <mergeCells count="115">
    <mergeCell ref="I44:K44"/>
    <mergeCell ref="I45:K45"/>
    <mergeCell ref="I88:K88"/>
    <mergeCell ref="B76:K76"/>
    <mergeCell ref="B129:G129"/>
    <mergeCell ref="B130:G130"/>
    <mergeCell ref="B131:G131"/>
    <mergeCell ref="B132:G132"/>
    <mergeCell ref="B124:G124"/>
    <mergeCell ref="B125:G125"/>
    <mergeCell ref="B126:G126"/>
    <mergeCell ref="B127:G127"/>
    <mergeCell ref="B128:G128"/>
    <mergeCell ref="I46:K46"/>
    <mergeCell ref="B49:G49"/>
    <mergeCell ref="B59:K68"/>
    <mergeCell ref="B72:K72"/>
    <mergeCell ref="B73:K73"/>
    <mergeCell ref="B74:K74"/>
    <mergeCell ref="B75:K75"/>
    <mergeCell ref="B48:G48"/>
    <mergeCell ref="B50:G50"/>
    <mergeCell ref="B51:G51"/>
    <mergeCell ref="B52:G52"/>
    <mergeCell ref="I35:K35"/>
    <mergeCell ref="I36:K36"/>
    <mergeCell ref="I37:K37"/>
    <mergeCell ref="I38:K38"/>
    <mergeCell ref="I39:K39"/>
    <mergeCell ref="I41:K41"/>
    <mergeCell ref="I40:K40"/>
    <mergeCell ref="I42:K42"/>
    <mergeCell ref="I43:K43"/>
    <mergeCell ref="B14:K14"/>
    <mergeCell ref="B15:K15"/>
    <mergeCell ref="B16:K16"/>
    <mergeCell ref="B17:K17"/>
    <mergeCell ref="B18:K18"/>
    <mergeCell ref="I31:K31"/>
    <mergeCell ref="I32:K32"/>
    <mergeCell ref="I33:K33"/>
    <mergeCell ref="I34:K34"/>
    <mergeCell ref="I30:K30"/>
    <mergeCell ref="B19:K19"/>
    <mergeCell ref="B20:K20"/>
    <mergeCell ref="B21:K21"/>
    <mergeCell ref="B22:K22"/>
    <mergeCell ref="I29:K29"/>
    <mergeCell ref="I83:K83"/>
    <mergeCell ref="I84:K84"/>
    <mergeCell ref="I85:K85"/>
    <mergeCell ref="I86:K86"/>
    <mergeCell ref="B53:G53"/>
    <mergeCell ref="B54:G54"/>
    <mergeCell ref="B55:G55"/>
    <mergeCell ref="B56:G56"/>
    <mergeCell ref="I87:K87"/>
    <mergeCell ref="I100:K100"/>
    <mergeCell ref="I89:K89"/>
    <mergeCell ref="I90:K90"/>
    <mergeCell ref="I91:K91"/>
    <mergeCell ref="I92:K92"/>
    <mergeCell ref="I93:K93"/>
    <mergeCell ref="I94:K94"/>
    <mergeCell ref="I95:K95"/>
    <mergeCell ref="I96:K96"/>
    <mergeCell ref="I97:K97"/>
    <mergeCell ref="I98:K98"/>
    <mergeCell ref="I99:K99"/>
    <mergeCell ref="I107:K107"/>
    <mergeCell ref="I108:K108"/>
    <mergeCell ref="I109:K109"/>
    <mergeCell ref="I110:K110"/>
    <mergeCell ref="I101:K101"/>
    <mergeCell ref="I102:K102"/>
    <mergeCell ref="I103:K103"/>
    <mergeCell ref="I104:K104"/>
    <mergeCell ref="I105:K105"/>
    <mergeCell ref="I106:K106"/>
    <mergeCell ref="B152:K152"/>
    <mergeCell ref="B153:K153"/>
    <mergeCell ref="B154:K154"/>
    <mergeCell ref="B112:G112"/>
    <mergeCell ref="B113:G113"/>
    <mergeCell ref="B135:K145"/>
    <mergeCell ref="B149:K149"/>
    <mergeCell ref="B150:K150"/>
    <mergeCell ref="B151:K151"/>
    <mergeCell ref="B114:G114"/>
    <mergeCell ref="B115:G115"/>
    <mergeCell ref="B116:G116"/>
    <mergeCell ref="B117:G117"/>
    <mergeCell ref="B118:G118"/>
    <mergeCell ref="B119:G119"/>
    <mergeCell ref="B120:G120"/>
    <mergeCell ref="B121:G121"/>
    <mergeCell ref="B122:G122"/>
    <mergeCell ref="B123:G123"/>
    <mergeCell ref="B176:G176"/>
    <mergeCell ref="B177:G177"/>
    <mergeCell ref="B180:K186"/>
    <mergeCell ref="I172:K172"/>
    <mergeCell ref="I173:K173"/>
    <mergeCell ref="I174:K174"/>
    <mergeCell ref="I171:K171"/>
    <mergeCell ref="I161:K161"/>
    <mergeCell ref="I162:K162"/>
    <mergeCell ref="I163:K163"/>
    <mergeCell ref="I164:K164"/>
    <mergeCell ref="I165:K165"/>
    <mergeCell ref="I166:K166"/>
    <mergeCell ref="I167:K167"/>
    <mergeCell ref="I168:K168"/>
    <mergeCell ref="I169:K169"/>
    <mergeCell ref="I170:K170"/>
  </mergeCells>
  <pageMargins left="0.7" right="0.7" top="0.75" bottom="0.75" header="0.3" footer="0.3"/>
  <pageSetup orientation="portrait" horizontalDpi="4294967293" verticalDpi="0" r:id="rId1"/>
  <ignoredErrors>
    <ignoredError sqref="H36 H42 H45 H166:H167 H173"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3E3D4-9E70-3F4A-B2DE-5F7D7CFFEDDC}">
  <dimension ref="A3:Y165"/>
  <sheetViews>
    <sheetView showGridLines="0" topLeftCell="A39" zoomScale="70" zoomScaleNormal="70" workbookViewId="0">
      <selection activeCell="B54" sqref="B54:K54"/>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+Portafolio_Programas!C129</f>
        <v>9. Mejora de la gestión y articulación institucional de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+Portafolio_Programas!D129</f>
        <v>9.1. Adopción, promoción y seguimiento de la política pública de ordenamiento productivo para la cadena del cacao y su agroindustria</v>
      </c>
      <c r="C8" s="259" t="s">
        <v>325</v>
      </c>
      <c r="D8" s="259" t="s">
        <v>29</v>
      </c>
      <c r="E8" s="37">
        <f>+H42</f>
        <v>612739432</v>
      </c>
      <c r="F8" s="37">
        <f>+H43</f>
        <v>487867432</v>
      </c>
      <c r="G8" s="37">
        <f>+H43</f>
        <v>487867432</v>
      </c>
      <c r="H8" s="37">
        <f>+H43</f>
        <v>487867432</v>
      </c>
      <c r="I8" s="37">
        <f>+H43</f>
        <v>487867432</v>
      </c>
      <c r="J8" s="37">
        <f>+H43</f>
        <v>487867432</v>
      </c>
      <c r="K8" s="37">
        <f>+H43</f>
        <v>487867432</v>
      </c>
      <c r="L8" s="37">
        <f>+H43</f>
        <v>487867432</v>
      </c>
      <c r="M8" s="37">
        <f>+H43</f>
        <v>487867432</v>
      </c>
      <c r="N8" s="37">
        <f>+H43</f>
        <v>487867432</v>
      </c>
      <c r="O8" s="37">
        <f>+H43</f>
        <v>487867432</v>
      </c>
      <c r="P8" s="37">
        <f>+H43</f>
        <v>487867432</v>
      </c>
      <c r="Q8" s="37">
        <f>+H43</f>
        <v>487867432</v>
      </c>
      <c r="R8" s="37">
        <f>+H43</f>
        <v>487867432</v>
      </c>
      <c r="S8" s="37">
        <f>+H43</f>
        <v>487867432</v>
      </c>
      <c r="T8" s="37">
        <f>+H43</f>
        <v>487867432</v>
      </c>
      <c r="U8" s="37">
        <f>+H43</f>
        <v>487867432</v>
      </c>
      <c r="V8" s="37">
        <f>+H43</f>
        <v>487867432</v>
      </c>
      <c r="W8" s="37">
        <f>+H43</f>
        <v>487867432</v>
      </c>
      <c r="X8" s="37">
        <f>+H43</f>
        <v>487867432</v>
      </c>
      <c r="Y8" s="37">
        <f>SUM(E8:X8)</f>
        <v>9882220640</v>
      </c>
    </row>
    <row r="9" spans="2:25" ht="30" customHeight="1">
      <c r="B9" s="258" t="str">
        <f>+Portafolio_Programas!D135</f>
        <v>9.2. Mejora de la gestión y evaluación de los programas de apoyo e inversión</v>
      </c>
      <c r="C9" s="259" t="s">
        <v>28</v>
      </c>
      <c r="D9" s="259" t="s">
        <v>29</v>
      </c>
      <c r="E9" s="37">
        <f>+H72*6</f>
        <v>114856400</v>
      </c>
      <c r="F9" s="37">
        <f>+H71</f>
        <v>229712800</v>
      </c>
      <c r="G9" s="37">
        <f>+H71</f>
        <v>229712800</v>
      </c>
      <c r="H9" s="37">
        <f>+H71</f>
        <v>229712800</v>
      </c>
      <c r="I9" s="37">
        <f>+H71</f>
        <v>229712800</v>
      </c>
      <c r="J9" s="37">
        <f>+H71</f>
        <v>229712800</v>
      </c>
      <c r="K9" s="37">
        <f>+H71</f>
        <v>229712800</v>
      </c>
      <c r="L9" s="37">
        <f>+H71</f>
        <v>229712800</v>
      </c>
      <c r="M9" s="37">
        <f>+H71</f>
        <v>229712800</v>
      </c>
      <c r="N9" s="37">
        <f>+H71</f>
        <v>229712800</v>
      </c>
      <c r="O9" s="37">
        <f>+H71</f>
        <v>229712800</v>
      </c>
      <c r="P9" s="37">
        <f>+H71</f>
        <v>229712800</v>
      </c>
      <c r="Q9" s="37">
        <f>+H71</f>
        <v>229712800</v>
      </c>
      <c r="R9" s="37">
        <f>+H71</f>
        <v>229712800</v>
      </c>
      <c r="S9" s="37">
        <f>+H71</f>
        <v>229712800</v>
      </c>
      <c r="T9" s="37">
        <f>+H71</f>
        <v>229712800</v>
      </c>
      <c r="U9" s="37">
        <f>+H71</f>
        <v>229712800</v>
      </c>
      <c r="V9" s="37">
        <f>+H71</f>
        <v>229712800</v>
      </c>
      <c r="W9" s="37">
        <f>+H71</f>
        <v>229712800</v>
      </c>
      <c r="X9" s="37">
        <f>+H71</f>
        <v>229712800</v>
      </c>
      <c r="Y9" s="37">
        <f t="shared" ref="Y9:Y11" si="0">SUM(E9:X9)</f>
        <v>4479399600</v>
      </c>
    </row>
    <row r="10" spans="2:25" ht="30" customHeight="1">
      <c r="B10" s="258" t="str">
        <f>+Portafolio_Programas!D141</f>
        <v>9.3. Mejora de la gestión integral y coordinada de la información en la cadena</v>
      </c>
      <c r="C10" s="259" t="s">
        <v>28</v>
      </c>
      <c r="D10" s="259" t="s">
        <v>29</v>
      </c>
      <c r="E10" s="37">
        <f>+$H111*6</f>
        <v>1375425314</v>
      </c>
      <c r="F10" s="37">
        <f>+$H111*6</f>
        <v>1375425314</v>
      </c>
      <c r="G10" s="37">
        <f>+$H95+$H102+$H104</f>
        <v>141192000</v>
      </c>
      <c r="H10" s="37">
        <f t="shared" ref="H10:M10" si="1">+$H95+$H102+$H104</f>
        <v>141192000</v>
      </c>
      <c r="I10" s="37">
        <f t="shared" si="1"/>
        <v>141192000</v>
      </c>
      <c r="J10" s="37">
        <f t="shared" si="1"/>
        <v>141192000</v>
      </c>
      <c r="K10" s="37">
        <f t="shared" si="1"/>
        <v>141192000</v>
      </c>
      <c r="L10" s="37">
        <f t="shared" si="1"/>
        <v>141192000</v>
      </c>
      <c r="M10" s="37">
        <f t="shared" si="1"/>
        <v>141192000</v>
      </c>
      <c r="N10" s="37">
        <f>+$H98+$H99+$H100+$H101</f>
        <v>1935013580</v>
      </c>
      <c r="O10" s="37">
        <f t="shared" ref="O10:W10" si="2">+$H95+$H102+$H104</f>
        <v>141192000</v>
      </c>
      <c r="P10" s="37">
        <f t="shared" si="2"/>
        <v>141192000</v>
      </c>
      <c r="Q10" s="37">
        <f t="shared" si="2"/>
        <v>141192000</v>
      </c>
      <c r="R10" s="37">
        <f t="shared" si="2"/>
        <v>141192000</v>
      </c>
      <c r="S10" s="37">
        <f t="shared" si="2"/>
        <v>141192000</v>
      </c>
      <c r="T10" s="37">
        <f t="shared" si="2"/>
        <v>141192000</v>
      </c>
      <c r="U10" s="37">
        <f t="shared" si="2"/>
        <v>141192000</v>
      </c>
      <c r="V10" s="37">
        <f t="shared" si="2"/>
        <v>141192000</v>
      </c>
      <c r="W10" s="37">
        <f t="shared" si="2"/>
        <v>141192000</v>
      </c>
      <c r="X10" s="37">
        <f>+$H98+$H99+$H100+$H101</f>
        <v>1935013580</v>
      </c>
      <c r="Y10" s="37">
        <f t="shared" si="0"/>
        <v>8879949788</v>
      </c>
    </row>
    <row r="11" spans="2:25" ht="30" customHeight="1">
      <c r="B11" s="258" t="str">
        <f>+Portafolio_Programas!D148</f>
        <v>9.4. Fortalecimiento y creación de instrumentos de fomento y financiamiento para la cadena</v>
      </c>
      <c r="C11" s="259" t="s">
        <v>28</v>
      </c>
      <c r="D11" s="259" t="s">
        <v>29</v>
      </c>
      <c r="E11" s="37">
        <f>+H161*6</f>
        <v>166912000</v>
      </c>
      <c r="F11" s="37">
        <f>+H160</f>
        <v>333824000</v>
      </c>
      <c r="G11" s="37">
        <f>+H160</f>
        <v>333824000</v>
      </c>
      <c r="H11" s="37">
        <f>+H160</f>
        <v>333824000</v>
      </c>
      <c r="I11" s="37">
        <f>+H160</f>
        <v>333824000</v>
      </c>
      <c r="J11" s="412">
        <f>+$H162</f>
        <v>102200000</v>
      </c>
      <c r="K11" s="412">
        <f t="shared" ref="K11:X11" si="3">+$H162</f>
        <v>102200000</v>
      </c>
      <c r="L11" s="412">
        <f t="shared" si="3"/>
        <v>102200000</v>
      </c>
      <c r="M11" s="412">
        <f t="shared" si="3"/>
        <v>102200000</v>
      </c>
      <c r="N11" s="412">
        <f t="shared" si="3"/>
        <v>102200000</v>
      </c>
      <c r="O11" s="412">
        <f t="shared" si="3"/>
        <v>102200000</v>
      </c>
      <c r="P11" s="412">
        <f t="shared" si="3"/>
        <v>102200000</v>
      </c>
      <c r="Q11" s="412">
        <f t="shared" si="3"/>
        <v>102200000</v>
      </c>
      <c r="R11" s="412">
        <f t="shared" si="3"/>
        <v>102200000</v>
      </c>
      <c r="S11" s="412">
        <f t="shared" si="3"/>
        <v>102200000</v>
      </c>
      <c r="T11" s="412">
        <f t="shared" si="3"/>
        <v>102200000</v>
      </c>
      <c r="U11" s="412">
        <f t="shared" si="3"/>
        <v>102200000</v>
      </c>
      <c r="V11" s="412">
        <f t="shared" si="3"/>
        <v>102200000</v>
      </c>
      <c r="W11" s="412">
        <f t="shared" si="3"/>
        <v>102200000</v>
      </c>
      <c r="X11" s="412">
        <f t="shared" si="3"/>
        <v>102200000</v>
      </c>
      <c r="Y11" s="37">
        <f t="shared" si="0"/>
        <v>3035208000</v>
      </c>
    </row>
    <row r="12" spans="2:25" ht="30.95" customHeight="1">
      <c r="B12" s="260" t="s">
        <v>1385</v>
      </c>
      <c r="C12" s="261"/>
      <c r="D12" s="261"/>
      <c r="E12" s="45">
        <f t="shared" ref="E12:X12" si="4">SUM(E8:E11)</f>
        <v>2269933146</v>
      </c>
      <c r="F12" s="45">
        <f t="shared" si="4"/>
        <v>2426829546</v>
      </c>
      <c r="G12" s="45">
        <f t="shared" si="4"/>
        <v>1192596232</v>
      </c>
      <c r="H12" s="45">
        <f t="shared" si="4"/>
        <v>1192596232</v>
      </c>
      <c r="I12" s="45">
        <f t="shared" si="4"/>
        <v>1192596232</v>
      </c>
      <c r="J12" s="45">
        <f t="shared" si="4"/>
        <v>960972232</v>
      </c>
      <c r="K12" s="45">
        <f t="shared" si="4"/>
        <v>960972232</v>
      </c>
      <c r="L12" s="45">
        <f t="shared" si="4"/>
        <v>960972232</v>
      </c>
      <c r="M12" s="45">
        <f t="shared" si="4"/>
        <v>960972232</v>
      </c>
      <c r="N12" s="45">
        <f t="shared" si="4"/>
        <v>2754793812</v>
      </c>
      <c r="O12" s="45">
        <f t="shared" si="4"/>
        <v>960972232</v>
      </c>
      <c r="P12" s="45">
        <f t="shared" si="4"/>
        <v>960972232</v>
      </c>
      <c r="Q12" s="45">
        <f t="shared" si="4"/>
        <v>960972232</v>
      </c>
      <c r="R12" s="45">
        <f t="shared" si="4"/>
        <v>960972232</v>
      </c>
      <c r="S12" s="45">
        <f t="shared" si="4"/>
        <v>960972232</v>
      </c>
      <c r="T12" s="45">
        <f t="shared" si="4"/>
        <v>960972232</v>
      </c>
      <c r="U12" s="45">
        <f t="shared" si="4"/>
        <v>960972232</v>
      </c>
      <c r="V12" s="45">
        <f t="shared" si="4"/>
        <v>960972232</v>
      </c>
      <c r="W12" s="45">
        <f t="shared" si="4"/>
        <v>960972232</v>
      </c>
      <c r="X12" s="45">
        <f t="shared" si="4"/>
        <v>2754793812</v>
      </c>
      <c r="Y12" s="45">
        <f>SUM(Y8:Y11)</f>
        <v>26276778028</v>
      </c>
    </row>
    <row r="13" spans="2:25" ht="15">
      <c r="B13" s="261"/>
      <c r="C13" s="261"/>
      <c r="D13" s="261"/>
      <c r="E13" s="261"/>
      <c r="F13" s="262"/>
      <c r="G13" s="263"/>
      <c r="H13" s="262"/>
      <c r="I13" s="262"/>
      <c r="J13" s="262"/>
      <c r="K13" s="262"/>
    </row>
    <row r="14" spans="2:25" ht="15">
      <c r="B14" s="261"/>
      <c r="C14" s="261"/>
      <c r="D14" s="261"/>
      <c r="E14" s="261"/>
      <c r="F14" s="262"/>
      <c r="G14" s="263"/>
      <c r="H14" s="262"/>
      <c r="I14" s="262"/>
      <c r="J14" s="262"/>
      <c r="K14" s="262"/>
    </row>
    <row r="15" spans="2:25" ht="38.1" customHeight="1">
      <c r="B15" s="785" t="str">
        <f>+B8</f>
        <v>9.1. Adopción, promoción y seguimiento de la política pública de ordenamiento productivo para la cadena del cacao y su agroindustria</v>
      </c>
      <c r="C15" s="785"/>
      <c r="D15" s="785"/>
      <c r="E15" s="785"/>
      <c r="F15" s="785"/>
      <c r="G15" s="785"/>
      <c r="H15" s="785"/>
      <c r="I15" s="785"/>
      <c r="J15" s="785"/>
      <c r="K15" s="785"/>
    </row>
    <row r="16" spans="2:25" ht="30" customHeight="1">
      <c r="B16" s="784" t="str">
        <f>+Portafolio_Programas!H129</f>
        <v xml:space="preserve">9.1.1. Adoptar como marco de política pública para los próximos 20 años, el Plan de Ordenamiento Productivo de la cadena del cacao y su agroindustria, mediante resolución expedida por el Ministerio de Agricultura y Desarrollo Rural. </v>
      </c>
      <c r="C16" s="784"/>
      <c r="D16" s="784"/>
      <c r="E16" s="784"/>
      <c r="F16" s="784"/>
      <c r="G16" s="784"/>
      <c r="H16" s="784"/>
      <c r="I16" s="784"/>
      <c r="J16" s="784"/>
      <c r="K16" s="784"/>
    </row>
    <row r="17" spans="2:11" ht="30" customHeight="1">
      <c r="B17" s="784" t="str">
        <f>+Portafolio_Programas!H130</f>
        <v>9.1.2. Definir de manera colaborativa entre los actores de la cadena del cacao y su agroindustria, bajo la coordinación del Minagricultura y el Consejo Nacional Cacaotero, el esquema institucional para gestionar y ejecutar el Plan de Ordenamiento Productivo de la cadena, incluyendo los mecanismos operativos, técnicos, normativos y financieros necesarios para el funcionamiento de dicho esquema, según aplique.</v>
      </c>
      <c r="C17" s="784"/>
      <c r="D17" s="784"/>
      <c r="E17" s="784"/>
      <c r="F17" s="784"/>
      <c r="G17" s="784"/>
      <c r="H17" s="784"/>
      <c r="I17" s="784"/>
      <c r="J17" s="784"/>
      <c r="K17" s="784"/>
    </row>
    <row r="18" spans="2:11" ht="30" customHeight="1">
      <c r="B18" s="784" t="str">
        <f>+Portafolio_Programas!H131</f>
        <v>9.1.3. Definir, por parte del Minagricultura en coordinación con el Consejo Nacional Cacaotero, el cronograma anual para la implementación del Plan de Ordenamiento Productivo de la cadena, teniendo en cuenta el cronograma de implementación propuesto en este Plan de acción, y el informe anual de seguimiento y evaluación del mismo.</v>
      </c>
      <c r="C18" s="784"/>
      <c r="D18" s="784"/>
      <c r="E18" s="784"/>
      <c r="F18" s="784"/>
      <c r="G18" s="784"/>
      <c r="H18" s="784"/>
      <c r="I18" s="784"/>
      <c r="J18" s="784"/>
      <c r="K18" s="784"/>
    </row>
    <row r="19" spans="2:11" ht="30" customHeight="1">
      <c r="B19" s="784" t="str">
        <f>+Portafolio_Programas!H132</f>
        <v xml:space="preserve">9.1.4. Estructurar y gestionar el presupuesto de este Plan de Acción, teniendo en cuenta la estimación de costos y fuentes de financiación del portafolio de programas, el cronograma de implementación, así como los actores líderes y aliados, de orden territorial, nacional e internacional, relacionados con la gestión y asignación de los recursos requeridos. </v>
      </c>
      <c r="C19" s="784"/>
      <c r="D19" s="784"/>
      <c r="E19" s="784"/>
      <c r="F19" s="784"/>
      <c r="G19" s="784"/>
      <c r="H19" s="784"/>
      <c r="I19" s="784"/>
      <c r="J19" s="784"/>
      <c r="K19" s="784"/>
    </row>
    <row r="20" spans="2:11" ht="30" customHeight="1">
      <c r="B20" s="784" t="str">
        <f>+Portafolio_Programas!H133</f>
        <v xml:space="preserve">9.1.5. Diseñar e implementar un sistema de seguimiento y evaluación para el Plan de Ordenamiento Productivo de la cadena del cacao y su agroindustria, y generar, en coordinación entre el Ministerio de Agricultura y Desarrollo Rural y la Unidad de Planificación Rural Agropecuaria, un informe anual de seguimiento y evaluación de este Plan de Acción. </v>
      </c>
      <c r="C20" s="784"/>
      <c r="D20" s="784"/>
      <c r="E20" s="784"/>
      <c r="F20" s="784"/>
      <c r="G20" s="784"/>
      <c r="H20" s="784"/>
      <c r="I20" s="784"/>
      <c r="J20" s="784"/>
      <c r="K20" s="784"/>
    </row>
    <row r="21" spans="2:11" ht="30" customHeight="1">
      <c r="B21" s="784" t="str">
        <f>+Portafolio_Programas!H134</f>
        <v>9.1.6. Elaborar y ejecutar un plan de comunicación y socialización del Plan de Ordenamiento Productivo para la cadena del cacao y su agroindustria, en el ámbito nacional y regional, principalmente dirigido a los actores líderes en la gestión e implementación del Plan, y a los departamentos y municipios con alta importancia para esta cadena.</v>
      </c>
      <c r="C21" s="784"/>
      <c r="D21" s="784"/>
      <c r="E21" s="784"/>
      <c r="F21" s="784"/>
      <c r="G21" s="784"/>
      <c r="H21" s="784"/>
      <c r="I21" s="784"/>
      <c r="J21" s="784"/>
      <c r="K21" s="784"/>
    </row>
    <row r="22" spans="2:11">
      <c r="B22" s="68"/>
      <c r="C22" s="68"/>
      <c r="D22" s="68"/>
      <c r="E22" s="68"/>
      <c r="F22" s="68"/>
      <c r="G22" s="68"/>
      <c r="H22" s="68"/>
      <c r="I22" s="68"/>
      <c r="J22" s="68"/>
      <c r="K22" s="68"/>
    </row>
    <row r="23" spans="2:11">
      <c r="B23" s="68"/>
      <c r="C23" s="68"/>
      <c r="D23" s="68"/>
      <c r="E23" s="68"/>
      <c r="F23" s="68"/>
      <c r="G23" s="68"/>
      <c r="H23" s="68"/>
      <c r="I23" s="68"/>
      <c r="J23" s="68"/>
      <c r="K23" s="68"/>
    </row>
    <row r="24" spans="2:11" ht="15">
      <c r="B24" s="264" t="s">
        <v>1386</v>
      </c>
      <c r="C24" s="68"/>
      <c r="D24" s="68"/>
      <c r="E24" s="68"/>
      <c r="F24" s="68"/>
      <c r="G24" s="68"/>
      <c r="H24" s="68"/>
      <c r="I24" s="68"/>
      <c r="J24" s="68"/>
      <c r="K24" s="68"/>
    </row>
    <row r="25" spans="2:11">
      <c r="B25" s="68"/>
      <c r="C25" s="68"/>
      <c r="D25" s="68"/>
      <c r="E25" s="68"/>
      <c r="F25" s="68"/>
      <c r="G25" s="68"/>
      <c r="H25" s="68"/>
      <c r="I25" s="68"/>
      <c r="J25" s="68"/>
      <c r="K25" s="68"/>
    </row>
    <row r="26" spans="2:11" ht="15">
      <c r="B26" s="68"/>
      <c r="C26" s="478" t="s">
        <v>1387</v>
      </c>
      <c r="D26" s="478" t="s">
        <v>1388</v>
      </c>
      <c r="E26" s="68"/>
      <c r="F26" s="68"/>
      <c r="G26" s="68"/>
      <c r="H26" s="68"/>
      <c r="I26" s="68"/>
      <c r="J26" s="68"/>
      <c r="K26" s="68"/>
    </row>
    <row r="27" spans="2:11">
      <c r="B27" s="68"/>
      <c r="C27" s="259" t="s">
        <v>325</v>
      </c>
      <c r="D27" s="259" t="s">
        <v>29</v>
      </c>
      <c r="E27" s="68"/>
      <c r="F27" s="68"/>
      <c r="G27" s="69"/>
      <c r="H27" s="68"/>
      <c r="I27" s="68"/>
      <c r="J27" s="68"/>
      <c r="K27" s="68"/>
    </row>
    <row r="28" spans="2:11" ht="45" customHeight="1">
      <c r="B28" s="316" t="s">
        <v>940</v>
      </c>
      <c r="C28" s="316" t="s">
        <v>1389</v>
      </c>
      <c r="D28" s="316" t="s">
        <v>1889</v>
      </c>
      <c r="E28" s="316" t="s">
        <v>941</v>
      </c>
      <c r="F28" s="591" t="s">
        <v>1391</v>
      </c>
      <c r="G28" s="316" t="s">
        <v>1484</v>
      </c>
      <c r="H28" s="316" t="s">
        <v>1393</v>
      </c>
      <c r="I28" s="718" t="s">
        <v>1394</v>
      </c>
      <c r="J28" s="718"/>
      <c r="K28" s="718"/>
    </row>
    <row r="29" spans="2:11">
      <c r="B29" s="268" t="s">
        <v>1395</v>
      </c>
      <c r="C29" s="265" t="s">
        <v>1635</v>
      </c>
      <c r="D29" s="266">
        <v>18</v>
      </c>
      <c r="E29" s="38">
        <v>300000</v>
      </c>
      <c r="F29" s="267"/>
      <c r="G29" s="267"/>
      <c r="H29" s="37">
        <f>+D29*E29</f>
        <v>5400000</v>
      </c>
      <c r="I29" s="780" t="s">
        <v>1890</v>
      </c>
      <c r="J29" s="780"/>
      <c r="K29" s="780"/>
    </row>
    <row r="30" spans="2:11">
      <c r="B30" s="268" t="s">
        <v>1399</v>
      </c>
      <c r="C30" s="265" t="s">
        <v>1635</v>
      </c>
      <c r="D30" s="266">
        <v>18</v>
      </c>
      <c r="E30" s="38">
        <v>900000</v>
      </c>
      <c r="F30" s="267"/>
      <c r="G30" s="267"/>
      <c r="H30" s="37">
        <f t="shared" ref="H30:H32" si="5">+D30*E30</f>
        <v>16200000</v>
      </c>
      <c r="I30" s="780" t="s">
        <v>1890</v>
      </c>
      <c r="J30" s="780"/>
      <c r="K30" s="780"/>
    </row>
    <row r="31" spans="2:11">
      <c r="B31" s="268" t="s">
        <v>1516</v>
      </c>
      <c r="C31" s="265" t="s">
        <v>1635</v>
      </c>
      <c r="D31" s="266">
        <v>18</v>
      </c>
      <c r="E31" s="38">
        <v>60000</v>
      </c>
      <c r="F31" s="267"/>
      <c r="G31" s="267"/>
      <c r="H31" s="37">
        <f t="shared" si="5"/>
        <v>1080000</v>
      </c>
      <c r="I31" s="780" t="s">
        <v>1890</v>
      </c>
      <c r="J31" s="780"/>
      <c r="K31" s="780"/>
    </row>
    <row r="32" spans="2:11" ht="28.5">
      <c r="B32" s="268" t="s">
        <v>1400</v>
      </c>
      <c r="C32" s="265" t="s">
        <v>1401</v>
      </c>
      <c r="D32" s="266">
        <v>30</v>
      </c>
      <c r="E32" s="38">
        <v>3000000</v>
      </c>
      <c r="F32" s="267"/>
      <c r="G32" s="267"/>
      <c r="H32" s="37">
        <f t="shared" si="5"/>
        <v>90000000</v>
      </c>
      <c r="I32" s="780" t="s">
        <v>1890</v>
      </c>
      <c r="J32" s="780"/>
      <c r="K32" s="780"/>
    </row>
    <row r="33" spans="2:11">
      <c r="B33" s="586" t="s">
        <v>1517</v>
      </c>
      <c r="C33" s="268" t="s">
        <v>1404</v>
      </c>
      <c r="D33" s="266">
        <v>4</v>
      </c>
      <c r="E33" s="38">
        <v>9412000</v>
      </c>
      <c r="F33" s="333">
        <v>12</v>
      </c>
      <c r="G33" s="267">
        <v>0.7</v>
      </c>
      <c r="H33" s="38">
        <f>+D33*E33*F33*G33</f>
        <v>316243200</v>
      </c>
      <c r="I33" s="780" t="s">
        <v>1890</v>
      </c>
      <c r="J33" s="780"/>
      <c r="K33" s="780"/>
    </row>
    <row r="34" spans="2:11">
      <c r="B34" s="601" t="s">
        <v>1891</v>
      </c>
      <c r="C34" s="268" t="s">
        <v>1695</v>
      </c>
      <c r="D34" s="266">
        <v>18</v>
      </c>
      <c r="E34" s="38">
        <v>800000</v>
      </c>
      <c r="F34" s="267"/>
      <c r="G34" s="267"/>
      <c r="H34" s="37">
        <f t="shared" ref="H34" si="6">+D34*E34</f>
        <v>14400000</v>
      </c>
      <c r="I34" s="780" t="s">
        <v>1890</v>
      </c>
      <c r="J34" s="780"/>
      <c r="K34" s="780"/>
    </row>
    <row r="35" spans="2:11">
      <c r="B35" s="601" t="s">
        <v>1663</v>
      </c>
      <c r="C35" s="268" t="s">
        <v>1664</v>
      </c>
      <c r="D35" s="266">
        <f>18*3</f>
        <v>54</v>
      </c>
      <c r="E35" s="38">
        <v>489708</v>
      </c>
      <c r="F35" s="267"/>
      <c r="G35" s="267"/>
      <c r="H35" s="37">
        <f>+D35*E35</f>
        <v>26444232</v>
      </c>
      <c r="I35" s="780" t="s">
        <v>1890</v>
      </c>
      <c r="J35" s="780"/>
      <c r="K35" s="780"/>
    </row>
    <row r="36" spans="2:11">
      <c r="B36" s="586" t="s">
        <v>1892</v>
      </c>
      <c r="C36" s="268" t="s">
        <v>1404</v>
      </c>
      <c r="D36" s="266">
        <v>4</v>
      </c>
      <c r="E36" s="38">
        <v>1450000</v>
      </c>
      <c r="F36" s="333">
        <v>12</v>
      </c>
      <c r="G36" s="267"/>
      <c r="H36" s="37">
        <f>+D36*E36</f>
        <v>5800000</v>
      </c>
      <c r="I36" s="780" t="s">
        <v>1890</v>
      </c>
      <c r="J36" s="780"/>
      <c r="K36" s="780"/>
    </row>
    <row r="37" spans="2:11">
      <c r="B37" s="586" t="s">
        <v>1893</v>
      </c>
      <c r="C37" s="268" t="s">
        <v>1084</v>
      </c>
      <c r="D37" s="266">
        <v>4</v>
      </c>
      <c r="E37" s="38">
        <v>5000000</v>
      </c>
      <c r="F37" s="267"/>
      <c r="G37" s="267"/>
      <c r="H37" s="37">
        <f>+D37*E37</f>
        <v>20000000</v>
      </c>
      <c r="I37" s="780" t="s">
        <v>1890</v>
      </c>
      <c r="J37" s="780"/>
      <c r="K37" s="780"/>
    </row>
    <row r="38" spans="2:11">
      <c r="B38" s="586" t="s">
        <v>1422</v>
      </c>
      <c r="C38" s="268" t="s">
        <v>1084</v>
      </c>
      <c r="D38" s="266">
        <v>4</v>
      </c>
      <c r="E38" s="38">
        <v>150000</v>
      </c>
      <c r="F38" s="267"/>
      <c r="G38" s="267"/>
      <c r="H38" s="37">
        <f>+D38*E38</f>
        <v>600000</v>
      </c>
      <c r="I38" s="780" t="s">
        <v>1890</v>
      </c>
      <c r="J38" s="780"/>
      <c r="K38" s="780"/>
    </row>
    <row r="39" spans="2:11">
      <c r="B39" s="586" t="s">
        <v>1894</v>
      </c>
      <c r="C39" s="268" t="s">
        <v>1404</v>
      </c>
      <c r="D39" s="266">
        <v>2</v>
      </c>
      <c r="E39" s="38">
        <v>8256000</v>
      </c>
      <c r="F39" s="333">
        <v>6</v>
      </c>
      <c r="G39" s="267">
        <v>1</v>
      </c>
      <c r="H39" s="38">
        <f>+D39*E39*F39*G39</f>
        <v>99072000</v>
      </c>
      <c r="I39" s="780" t="s">
        <v>1895</v>
      </c>
      <c r="J39" s="780"/>
      <c r="K39" s="780"/>
    </row>
    <row r="40" spans="2:11">
      <c r="B40" s="268" t="s">
        <v>1896</v>
      </c>
      <c r="C40" s="268" t="s">
        <v>1794</v>
      </c>
      <c r="D40" s="266">
        <v>1</v>
      </c>
      <c r="E40" s="38">
        <v>17500000</v>
      </c>
      <c r="F40" s="267"/>
      <c r="G40" s="267"/>
      <c r="H40" s="37">
        <f>+D40*E40</f>
        <v>17500000</v>
      </c>
      <c r="I40" s="780" t="s">
        <v>1895</v>
      </c>
      <c r="J40" s="780"/>
      <c r="K40" s="780"/>
    </row>
    <row r="41" spans="2:11">
      <c r="B41" s="44" t="s">
        <v>1897</v>
      </c>
      <c r="C41" s="60"/>
      <c r="D41" s="269"/>
      <c r="E41" s="38"/>
      <c r="F41" s="413"/>
      <c r="G41" s="332"/>
      <c r="H41" s="337" t="s">
        <v>1459</v>
      </c>
      <c r="I41" s="780" t="s">
        <v>1890</v>
      </c>
      <c r="J41" s="780"/>
      <c r="K41" s="780"/>
    </row>
    <row r="42" spans="2:11" ht="15">
      <c r="B42" s="768" t="s">
        <v>1460</v>
      </c>
      <c r="C42" s="769"/>
      <c r="D42" s="769"/>
      <c r="E42" s="769"/>
      <c r="F42" s="769"/>
      <c r="G42" s="770"/>
      <c r="H42" s="394">
        <f>SUM(H29:H41)</f>
        <v>612739432</v>
      </c>
      <c r="I42" s="68"/>
      <c r="J42" s="68"/>
      <c r="K42" s="68"/>
    </row>
    <row r="43" spans="2:11" ht="15">
      <c r="B43" s="767" t="s">
        <v>1898</v>
      </c>
      <c r="C43" s="767"/>
      <c r="D43" s="767"/>
      <c r="E43" s="767"/>
      <c r="F43" s="767"/>
      <c r="G43" s="767"/>
      <c r="H43" s="67">
        <f>+SUM(H29:H35)+H38+H40</f>
        <v>487867432</v>
      </c>
      <c r="I43" s="68"/>
      <c r="J43" s="68"/>
      <c r="K43" s="68"/>
    </row>
    <row r="45" spans="2:11" ht="33.950000000000003" customHeight="1">
      <c r="B45" s="271" t="s">
        <v>1481</v>
      </c>
    </row>
    <row r="46" spans="2:11" ht="93.95" customHeight="1">
      <c r="B46" s="799" t="s">
        <v>1899</v>
      </c>
      <c r="C46" s="799"/>
      <c r="D46" s="799"/>
      <c r="E46" s="799"/>
      <c r="F46" s="799"/>
      <c r="G46" s="799"/>
      <c r="H46" s="799"/>
      <c r="I46" s="799"/>
      <c r="J46" s="799"/>
      <c r="K46" s="799"/>
    </row>
    <row r="50" spans="2:11" ht="38.1" customHeight="1">
      <c r="B50" s="785" t="str">
        <f>+B9</f>
        <v>9.2. Mejora de la gestión y evaluación de los programas de apoyo e inversión</v>
      </c>
      <c r="C50" s="785"/>
      <c r="D50" s="785"/>
      <c r="E50" s="785"/>
      <c r="F50" s="785"/>
      <c r="G50" s="785"/>
      <c r="H50" s="785"/>
      <c r="I50" s="785"/>
      <c r="J50" s="785"/>
      <c r="K50" s="785"/>
    </row>
    <row r="51" spans="2:11" ht="30" customHeight="1">
      <c r="B51" s="784" t="str">
        <f>+Portafolio_Programas!H135</f>
        <v>9.2.1. Definir e implementar acciones para fortalecer el Consejo Nacional, así como para el fortalecimiento, constitución y formalización de los Comités Regionales, de la cadena del cacao y su agroindustria, mediante un proceso concertado y participativo entre sus miembros.</v>
      </c>
      <c r="C51" s="784"/>
      <c r="D51" s="784"/>
      <c r="E51" s="784"/>
      <c r="F51" s="784"/>
      <c r="G51" s="784"/>
      <c r="H51" s="784"/>
      <c r="I51" s="784"/>
      <c r="J51" s="784"/>
      <c r="K51" s="784"/>
    </row>
    <row r="52" spans="2:11" ht="30" customHeight="1">
      <c r="B52" s="784" t="str">
        <f>+Portafolio_Programas!H136</f>
        <v>9.2.2. Sensibilizar a las organizaciones gubernamentales, no gubernamentales y al sector privado, acerca de la importancia de la coordinación de programas y la inversión estratégica, para maximizar los beneficios y lograr el impacto esperado.</v>
      </c>
      <c r="C52" s="784"/>
      <c r="D52" s="784"/>
      <c r="E52" s="784"/>
      <c r="F52" s="784"/>
      <c r="G52" s="784"/>
      <c r="H52" s="784"/>
      <c r="I52" s="784"/>
      <c r="J52" s="784"/>
      <c r="K52" s="784"/>
    </row>
    <row r="53" spans="2:11" ht="30" customHeight="1">
      <c r="B53" s="784" t="str">
        <f>+Portafolio_Programas!H137</f>
        <v xml:space="preserve">9.2.3. Definir e implementar un mecanismo de coordinación y consolidación de los programas y proyectos de apoyo e inversión regional, nacional y de cooperación internacional, dirigidos a la cadena, con el fin de articular las iniciativas e intervenciones de cooperación, con las estrategias y metas nacionales. </v>
      </c>
      <c r="C53" s="784"/>
      <c r="D53" s="784"/>
      <c r="E53" s="784"/>
      <c r="F53" s="784"/>
      <c r="G53" s="784"/>
      <c r="H53" s="784"/>
      <c r="I53" s="784"/>
      <c r="J53" s="784"/>
      <c r="K53" s="784"/>
    </row>
    <row r="54" spans="2:11" ht="30" customHeight="1">
      <c r="B54" s="784" t="str">
        <f>+Portafolio_Programas!H138</f>
        <v>9.2.4. Involucrar activamente a los actores públicos, privados y de cooperación internacional en la planificación, ejecución y evaluación de los programas de apoyo e inversión dirigidos a la cadena, para orientar de manera efectiva los recursos e intervenciones regionales, de acuerdo con las directrices de la organización de Cadena a través del Consejo Nacional Cacaotero y los comités regionales cacaoteros, y en consonancia con el acuerdo de competitividad de la cadena de cacao chocolate y este Plan de Ordenamiento Productivo, entre otros instrumentos.</v>
      </c>
      <c r="C54" s="784"/>
      <c r="D54" s="784"/>
      <c r="E54" s="784"/>
      <c r="F54" s="784"/>
      <c r="G54" s="784"/>
      <c r="H54" s="784"/>
      <c r="I54" s="784"/>
      <c r="J54" s="784"/>
      <c r="K54" s="784"/>
    </row>
    <row r="55" spans="2:11" ht="30" customHeight="1">
      <c r="B55" s="784" t="str">
        <f>+Portafolio_Programas!H139</f>
        <v>9.2.5. Realizar un análisis para identificar posibles sinergias entre los diferentes programas y proyectos de apoyo e inversión, de manera que se puedan aprovechar oportunidades de colaboración y optimización de recursos, teniendo en cuenta la información generada a partir del sistema de información de la iniciativa 9.3.</v>
      </c>
      <c r="C55" s="784"/>
      <c r="D55" s="784"/>
      <c r="E55" s="784"/>
      <c r="F55" s="784"/>
      <c r="G55" s="784"/>
      <c r="H55" s="784"/>
      <c r="I55" s="784"/>
      <c r="J55" s="784"/>
      <c r="K55" s="784"/>
    </row>
    <row r="56" spans="2:11" ht="30" customHeight="1">
      <c r="B56" s="784" t="str">
        <f>+Portafolio_Programas!H140</f>
        <v xml:space="preserve">9.2.6. Evaluar los programas de apoyo e inversión en la cadena de cacao y su agroindustria, con el propósito de determinar su impacto en términos de desarrollo social, desempeño ambiental y mejora de la competitividad. </v>
      </c>
      <c r="C56" s="784"/>
      <c r="D56" s="784"/>
      <c r="E56" s="784"/>
      <c r="F56" s="784"/>
      <c r="G56" s="784"/>
      <c r="H56" s="784"/>
      <c r="I56" s="784"/>
      <c r="J56" s="784"/>
      <c r="K56" s="784"/>
    </row>
    <row r="57" spans="2:11">
      <c r="B57" s="68"/>
      <c r="C57" s="68"/>
      <c r="D57" s="68"/>
      <c r="E57" s="68"/>
      <c r="F57" s="68"/>
      <c r="G57" s="68"/>
      <c r="H57" s="68"/>
      <c r="I57" s="68"/>
      <c r="J57" s="68"/>
      <c r="K57" s="68"/>
    </row>
    <row r="58" spans="2:11">
      <c r="B58" s="68"/>
      <c r="C58" s="68"/>
      <c r="D58" s="68"/>
      <c r="E58" s="68"/>
      <c r="F58" s="68"/>
      <c r="G58" s="68"/>
      <c r="H58" s="68"/>
      <c r="I58" s="68"/>
      <c r="J58" s="68"/>
      <c r="K58" s="68"/>
    </row>
    <row r="59" spans="2:11" ht="15">
      <c r="B59" s="264" t="s">
        <v>1386</v>
      </c>
      <c r="C59" s="68"/>
      <c r="D59" s="68"/>
      <c r="E59" s="68"/>
      <c r="F59" s="68"/>
      <c r="G59" s="68"/>
      <c r="H59" s="68"/>
      <c r="I59" s="68"/>
      <c r="J59" s="68"/>
      <c r="K59" s="68"/>
    </row>
    <row r="60" spans="2:11">
      <c r="B60" s="68"/>
      <c r="C60" s="68"/>
      <c r="D60" s="68"/>
      <c r="E60" s="68"/>
      <c r="F60" s="68"/>
      <c r="G60" s="68"/>
      <c r="H60" s="68"/>
      <c r="I60" s="68"/>
      <c r="J60" s="68"/>
      <c r="K60" s="68"/>
    </row>
    <row r="61" spans="2:11" ht="15">
      <c r="B61" s="68"/>
      <c r="C61" s="478" t="s">
        <v>1387</v>
      </c>
      <c r="D61" s="478" t="s">
        <v>1388</v>
      </c>
      <c r="E61" s="68"/>
      <c r="F61" s="68"/>
      <c r="G61" s="68"/>
      <c r="H61" s="68"/>
      <c r="I61" s="68"/>
      <c r="J61" s="68"/>
      <c r="K61" s="68"/>
    </row>
    <row r="62" spans="2:11">
      <c r="B62" s="68"/>
      <c r="C62" s="259" t="s">
        <v>28</v>
      </c>
      <c r="D62" s="259" t="s">
        <v>29</v>
      </c>
      <c r="E62" s="68"/>
      <c r="F62" s="68"/>
      <c r="G62" s="69"/>
      <c r="H62" s="68"/>
      <c r="I62" s="68"/>
      <c r="J62" s="68"/>
      <c r="K62" s="68"/>
    </row>
    <row r="63" spans="2:11" ht="45" customHeight="1">
      <c r="B63" s="316" t="s">
        <v>940</v>
      </c>
      <c r="C63" s="316" t="s">
        <v>1389</v>
      </c>
      <c r="D63" s="316" t="s">
        <v>1889</v>
      </c>
      <c r="E63" s="316" t="s">
        <v>941</v>
      </c>
      <c r="F63" s="591" t="s">
        <v>1391</v>
      </c>
      <c r="G63" s="316" t="s">
        <v>1484</v>
      </c>
      <c r="H63" s="316" t="s">
        <v>1393</v>
      </c>
      <c r="I63" s="718" t="s">
        <v>1394</v>
      </c>
      <c r="J63" s="718"/>
      <c r="K63" s="718"/>
    </row>
    <row r="64" spans="2:11">
      <c r="B64" s="268" t="s">
        <v>1399</v>
      </c>
      <c r="C64" s="268" t="s">
        <v>1635</v>
      </c>
      <c r="D64" s="266">
        <v>18</v>
      </c>
      <c r="E64" s="38">
        <v>300000</v>
      </c>
      <c r="F64" s="267"/>
      <c r="G64" s="267"/>
      <c r="H64" s="37">
        <f>+D64*E64</f>
        <v>5400000</v>
      </c>
      <c r="I64" s="780" t="s">
        <v>1900</v>
      </c>
      <c r="J64" s="780"/>
      <c r="K64" s="780"/>
    </row>
    <row r="65" spans="2:11">
      <c r="B65" s="268" t="s">
        <v>1516</v>
      </c>
      <c r="C65" s="268" t="s">
        <v>1635</v>
      </c>
      <c r="D65" s="266">
        <v>18</v>
      </c>
      <c r="E65" s="38">
        <v>900000</v>
      </c>
      <c r="F65" s="267"/>
      <c r="G65" s="267"/>
      <c r="H65" s="37">
        <f t="shared" ref="H65:H67" si="7">+D65*E65</f>
        <v>16200000</v>
      </c>
      <c r="I65" s="780" t="s">
        <v>1900</v>
      </c>
      <c r="J65" s="780"/>
      <c r="K65" s="780"/>
    </row>
    <row r="66" spans="2:11" ht="28.5">
      <c r="B66" s="268" t="s">
        <v>1400</v>
      </c>
      <c r="C66" s="268" t="s">
        <v>1635</v>
      </c>
      <c r="D66" s="266">
        <v>18</v>
      </c>
      <c r="E66" s="38">
        <v>60000</v>
      </c>
      <c r="F66" s="267"/>
      <c r="G66" s="267"/>
      <c r="H66" s="37">
        <f t="shared" si="7"/>
        <v>1080000</v>
      </c>
      <c r="I66" s="780" t="s">
        <v>1900</v>
      </c>
      <c r="J66" s="780"/>
      <c r="K66" s="780"/>
    </row>
    <row r="67" spans="2:11">
      <c r="B67" s="586" t="s">
        <v>1517</v>
      </c>
      <c r="C67" s="268" t="s">
        <v>1404</v>
      </c>
      <c r="D67" s="266">
        <v>18</v>
      </c>
      <c r="E67" s="38">
        <v>3000000</v>
      </c>
      <c r="F67" s="267"/>
      <c r="G67" s="267"/>
      <c r="H67" s="37">
        <f t="shared" si="7"/>
        <v>54000000</v>
      </c>
      <c r="I67" s="780" t="s">
        <v>1900</v>
      </c>
      <c r="J67" s="780"/>
      <c r="K67" s="780"/>
    </row>
    <row r="68" spans="2:11">
      <c r="B68" s="268" t="s">
        <v>1810</v>
      </c>
      <c r="C68" s="268" t="s">
        <v>1794</v>
      </c>
      <c r="D68" s="266">
        <v>4</v>
      </c>
      <c r="E68" s="38">
        <v>9412000</v>
      </c>
      <c r="F68" s="333">
        <v>12</v>
      </c>
      <c r="G68" s="267">
        <v>0.3</v>
      </c>
      <c r="H68" s="38">
        <f>+D68*E68*F68*G68</f>
        <v>135532800</v>
      </c>
      <c r="I68" s="780" t="s">
        <v>1900</v>
      </c>
      <c r="J68" s="780"/>
      <c r="K68" s="780"/>
    </row>
    <row r="69" spans="2:11">
      <c r="B69" s="268" t="s">
        <v>1901</v>
      </c>
      <c r="C69" s="60"/>
      <c r="D69" s="269">
        <v>1</v>
      </c>
      <c r="E69" s="38">
        <v>17500000</v>
      </c>
      <c r="F69" s="267"/>
      <c r="G69" s="267"/>
      <c r="H69" s="37">
        <f>+D69*E69</f>
        <v>17500000</v>
      </c>
      <c r="I69" s="780" t="s">
        <v>1902</v>
      </c>
      <c r="J69" s="780"/>
      <c r="K69" s="780"/>
    </row>
    <row r="70" spans="2:11">
      <c r="B70" s="44" t="s">
        <v>1901</v>
      </c>
      <c r="C70" s="60"/>
      <c r="D70" s="269"/>
      <c r="E70" s="38"/>
      <c r="F70" s="267"/>
      <c r="G70" s="267"/>
      <c r="H70" s="337" t="s">
        <v>1459</v>
      </c>
      <c r="I70" s="754"/>
      <c r="J70" s="754"/>
      <c r="K70" s="754"/>
    </row>
    <row r="71" spans="2:11" ht="15">
      <c r="B71" s="768" t="s">
        <v>1460</v>
      </c>
      <c r="C71" s="769"/>
      <c r="D71" s="769"/>
      <c r="E71" s="769"/>
      <c r="F71" s="769"/>
      <c r="G71" s="770"/>
      <c r="H71" s="394">
        <f>SUM(H64:H70)</f>
        <v>229712800</v>
      </c>
      <c r="I71" s="68"/>
      <c r="J71" s="68"/>
      <c r="K71" s="68"/>
    </row>
    <row r="72" spans="2:11" ht="15">
      <c r="B72" s="767" t="s">
        <v>1461</v>
      </c>
      <c r="C72" s="767"/>
      <c r="D72" s="767"/>
      <c r="E72" s="767"/>
      <c r="F72" s="767"/>
      <c r="G72" s="767"/>
      <c r="H72" s="67">
        <f>+H71/12</f>
        <v>19142733.333333332</v>
      </c>
      <c r="I72" s="68"/>
      <c r="J72" s="68"/>
      <c r="K72" s="68"/>
    </row>
    <row r="74" spans="2:11" ht="33.950000000000003" customHeight="1">
      <c r="B74" s="271" t="s">
        <v>1481</v>
      </c>
    </row>
    <row r="75" spans="2:11" ht="86.1" customHeight="1">
      <c r="B75" s="799" t="s">
        <v>1903</v>
      </c>
      <c r="C75" s="799"/>
      <c r="D75" s="799"/>
      <c r="E75" s="799"/>
      <c r="F75" s="799"/>
      <c r="G75" s="799"/>
      <c r="H75" s="799"/>
      <c r="I75" s="799"/>
      <c r="J75" s="799"/>
      <c r="K75" s="799"/>
    </row>
    <row r="79" spans="2:11" ht="38.1" customHeight="1">
      <c r="B79" s="785" t="str">
        <f>+B10</f>
        <v>9.3. Mejora de la gestión integral y coordinada de la información en la cadena</v>
      </c>
      <c r="C79" s="785"/>
      <c r="D79" s="785"/>
      <c r="E79" s="785"/>
      <c r="F79" s="785"/>
      <c r="G79" s="785"/>
      <c r="H79" s="785"/>
      <c r="I79" s="785"/>
      <c r="J79" s="785"/>
      <c r="K79" s="785"/>
    </row>
    <row r="80" spans="2:11" ht="30" customHeight="1">
      <c r="B80" s="784" t="str">
        <f>+Portafolio_Programas!H141</f>
        <v>9.3.1.  Identificar el estado del arte y los requerimientos de información de la cadena de cacao y su agroindustria, centrados en el monitoreo y análisis de la competitividad, la eficiencia, el desempeño productivo y la implementación de la política sectorial, determinando las fuentes y variables de información en sistemas existentes, entre otros criterios.</v>
      </c>
      <c r="C80" s="784"/>
      <c r="D80" s="784"/>
      <c r="E80" s="784"/>
      <c r="F80" s="784"/>
      <c r="G80" s="784"/>
      <c r="H80" s="784"/>
      <c r="I80" s="784"/>
      <c r="J80" s="784"/>
      <c r="K80" s="784"/>
    </row>
    <row r="81" spans="2:12" ht="30" customHeight="1">
      <c r="B81" s="784" t="str">
        <f>+Portafolio_Programas!H142</f>
        <v>9.3.2. Elaborar un estudio técnico, financiero, jurídico y operativo, que incluya las fuentes de financiamiento, para la creación y operación del sistema integrado de información, definiendo el modelo de gestión, arquitectura y servicios tecnológicos de información, teniendo en cuenta los requerimientos de información y la interoperabilidad con otros sistemas.</v>
      </c>
      <c r="C81" s="784"/>
      <c r="D81" s="784"/>
      <c r="E81" s="784"/>
      <c r="F81" s="784"/>
      <c r="G81" s="784"/>
      <c r="H81" s="784"/>
      <c r="I81" s="784"/>
      <c r="J81" s="784"/>
      <c r="K81" s="784"/>
    </row>
    <row r="82" spans="2:12" ht="30" customHeight="1">
      <c r="B82" s="784" t="str">
        <f>+Portafolio_Programas!H143</f>
        <v>9.3.3. Establecer acuerdos entre los actores generadores de información para la cadena de cacao y su agroindustria, en articulación con el Plan Estadístico Sectorial Agropecuario - (PES) Agropecuario  2022-2026 y con el Sistema Nacional Unificado de Información Rural y Agropecuaria (SNUIRA), entre otros, asegurando la interoperabilidad con los sistemas existentes, el flujo y calidad de la información, así como las medidas para el acceso a la información por parte de los actores (repositorio público de información).</v>
      </c>
      <c r="C82" s="784"/>
      <c r="D82" s="784"/>
      <c r="E82" s="784"/>
      <c r="F82" s="784"/>
      <c r="G82" s="784"/>
      <c r="H82" s="784"/>
      <c r="I82" s="784"/>
      <c r="J82" s="784"/>
      <c r="K82" s="784"/>
    </row>
    <row r="83" spans="2:12" ht="41.1" customHeight="1">
      <c r="B83" s="784" t="str">
        <f>+Portafolio_Programas!H144</f>
        <v>9.3.4. Crear y poner en marcha el sistema integrado de información para la cadena de cacao y su agroindustria, abarcando la recolección, procesamiento, análisis, monitoreo, actualización, publicación, y difusión de información y acceso, incluyendo datos de producción con costos diferenciados por región y sistemas de producción, estadísticas de áreas de cultivo y producción, información para la trazabilidad a lo largo de la cadena, identificación de clústeres, seguimiento a la formación de precios, procesos de transformación, estrategias de comercialización, análisis de mercados, comportamiento de primas según calidad, registro de programas de apoyo e inversión de los actores públicos, privados y de cooperación, evaluación de riesgos agroclimáticos, desempeño ambiental, modelos regionales de estimación y captura de GEI, monitoreo de cultivos en el marco de los compromisos cero deforestación, entre otros.</v>
      </c>
      <c r="C83" s="784"/>
      <c r="D83" s="784"/>
      <c r="E83" s="784"/>
      <c r="F83" s="784"/>
      <c r="G83" s="784"/>
      <c r="H83" s="784"/>
      <c r="I83" s="784"/>
      <c r="J83" s="784"/>
      <c r="K83" s="784"/>
    </row>
    <row r="84" spans="2:12" ht="48" customHeight="1">
      <c r="B84" s="784" t="str">
        <f>+Portafolio_Programas!H145</f>
        <v xml:space="preserve">9.3.5. Generar estudios especializados prioritarios para la cadena de cacao y su agroindustria, tales como  la caracterización de la producción a nivel regional partiendo de los avances del Censo Cacaotero y otras fuentes de información de caracterización existente en diferentes regiones del país,  incluyendo sistemas, productores, transformadores, comercializadores, empresas, organizaciones, esquemas asociativos y de integración, infraestructura, nivel tecnológico, capacidades empresariales, oferta de productos, nivel de desempeño, modelos de negocio exitosos, condiciones de calidad de vida y formación básica y técnica de los productores, y el análisis de estructura e inteligencia de mercados nacionales e internacionales, incluyendo entre otros, productos diferenciados, consumidores, tendencias, preferencias y segmentos de mercado. </v>
      </c>
      <c r="C84" s="784"/>
      <c r="D84" s="784"/>
      <c r="E84" s="784"/>
      <c r="F84" s="784"/>
      <c r="G84" s="784"/>
      <c r="H84" s="784"/>
      <c r="I84" s="784"/>
      <c r="J84" s="784"/>
      <c r="K84" s="784"/>
    </row>
    <row r="85" spans="2:12" ht="30" customHeight="1">
      <c r="B85" s="784" t="str">
        <f>+Portafolio_Programas!H146</f>
        <v>9.3.6. Impulsar la formulación y concertación del plan de tecnología de información para la cadena estableciendo una visión estratégica, tendencias, y dinámicas, en materia de Tecnologías de la Información y Comunicación, realizando su actualización periódica, y promoviendo el fortalecimiento de las entidades que generan la información requerida por la cadena.</v>
      </c>
      <c r="C85" s="784"/>
      <c r="D85" s="784"/>
      <c r="E85" s="784"/>
      <c r="F85" s="784"/>
      <c r="G85" s="784"/>
      <c r="H85" s="784"/>
      <c r="I85" s="784"/>
      <c r="J85" s="784"/>
      <c r="K85" s="784"/>
    </row>
    <row r="86" spans="2:12" ht="30" customHeight="1">
      <c r="B86" s="784" t="str">
        <f>+Portafolio_Programas!H147</f>
        <v>9.3.7. Socializar y difundir la oferta institucional relacionada con el uso y desarrollo de soluciones basadas en tecnología de información, al tiempo que se promueve la generación de alianzas público-privadas para acercar a los actores de la cadena y a las empresas prestadoras de servicios de tecnología e información, en respuesta a las demandas del sector en esta materia.</v>
      </c>
      <c r="C86" s="784"/>
      <c r="D86" s="784"/>
      <c r="E86" s="784"/>
      <c r="F86" s="784"/>
      <c r="G86" s="784"/>
      <c r="H86" s="784"/>
      <c r="I86" s="784"/>
      <c r="J86" s="784"/>
      <c r="K86" s="784"/>
    </row>
    <row r="87" spans="2:12">
      <c r="B87" s="68"/>
      <c r="C87" s="68"/>
      <c r="D87" s="68"/>
      <c r="E87" s="68"/>
      <c r="F87" s="68"/>
      <c r="G87" s="68"/>
      <c r="H87" s="68"/>
      <c r="I87" s="68"/>
      <c r="J87" s="68"/>
      <c r="K87" s="68"/>
    </row>
    <row r="88" spans="2:12">
      <c r="B88" s="68"/>
      <c r="C88" s="68"/>
      <c r="D88" s="68"/>
      <c r="E88" s="68"/>
      <c r="F88" s="68"/>
      <c r="G88" s="68"/>
      <c r="H88" s="68"/>
      <c r="I88" s="68"/>
      <c r="J88" s="68"/>
      <c r="K88" s="68"/>
    </row>
    <row r="89" spans="2:12" ht="15">
      <c r="B89" s="264" t="s">
        <v>1386</v>
      </c>
      <c r="C89" s="68"/>
      <c r="D89" s="68"/>
      <c r="E89" s="68"/>
      <c r="F89" s="68"/>
      <c r="G89" s="68"/>
      <c r="H89" s="68"/>
      <c r="I89" s="68"/>
      <c r="J89" s="68"/>
      <c r="K89" s="68"/>
    </row>
    <row r="90" spans="2:12">
      <c r="B90" s="68"/>
      <c r="C90" s="68"/>
      <c r="D90" s="68"/>
      <c r="E90" s="68"/>
      <c r="F90" s="68"/>
      <c r="G90" s="68"/>
      <c r="H90" s="68"/>
      <c r="I90" s="68"/>
      <c r="J90" s="68"/>
      <c r="K90" s="68"/>
    </row>
    <row r="91" spans="2:12" ht="15">
      <c r="B91" s="68"/>
      <c r="C91" s="478" t="s">
        <v>1387</v>
      </c>
      <c r="D91" s="478" t="s">
        <v>1388</v>
      </c>
      <c r="E91" s="68"/>
      <c r="F91" s="68"/>
      <c r="G91" s="68"/>
      <c r="H91" s="68"/>
      <c r="I91" s="68"/>
      <c r="J91" s="68"/>
      <c r="K91" s="68"/>
    </row>
    <row r="92" spans="2:12">
      <c r="B92" s="68"/>
      <c r="C92" s="259" t="s">
        <v>28</v>
      </c>
      <c r="D92" s="259" t="s">
        <v>29</v>
      </c>
      <c r="E92" s="68"/>
      <c r="F92" s="68"/>
      <c r="G92" s="69"/>
      <c r="H92" s="68"/>
      <c r="I92" s="68"/>
      <c r="J92" s="68"/>
      <c r="K92" s="68"/>
    </row>
    <row r="93" spans="2:12" ht="45" customHeight="1">
      <c r="B93" s="316" t="s">
        <v>940</v>
      </c>
      <c r="C93" s="316" t="s">
        <v>1389</v>
      </c>
      <c r="D93" s="316" t="s">
        <v>1889</v>
      </c>
      <c r="E93" s="316" t="s">
        <v>941</v>
      </c>
      <c r="F93" s="591" t="s">
        <v>1391</v>
      </c>
      <c r="G93" s="316" t="s">
        <v>1484</v>
      </c>
      <c r="H93" s="316" t="s">
        <v>1393</v>
      </c>
      <c r="I93" s="718" t="s">
        <v>1394</v>
      </c>
      <c r="J93" s="718"/>
      <c r="K93" s="718"/>
    </row>
    <row r="94" spans="2:12" ht="30" customHeight="1">
      <c r="B94" s="522" t="s">
        <v>1904</v>
      </c>
      <c r="C94" s="60" t="s">
        <v>1609</v>
      </c>
      <c r="D94" s="269">
        <v>1</v>
      </c>
      <c r="E94" s="38">
        <v>10898000</v>
      </c>
      <c r="F94" s="614">
        <v>12</v>
      </c>
      <c r="G94" s="613"/>
      <c r="H94" s="36">
        <f>+E94*F94</f>
        <v>130776000</v>
      </c>
      <c r="I94" s="780" t="s">
        <v>1905</v>
      </c>
      <c r="J94" s="780"/>
      <c r="K94" s="780"/>
      <c r="L94" s="477" t="s">
        <v>1906</v>
      </c>
    </row>
    <row r="95" spans="2:12" ht="30.95" customHeight="1">
      <c r="B95" s="40" t="s">
        <v>1907</v>
      </c>
      <c r="C95" s="60" t="s">
        <v>1609</v>
      </c>
      <c r="D95" s="269">
        <v>1</v>
      </c>
      <c r="E95" s="38">
        <v>8256000</v>
      </c>
      <c r="F95" s="614">
        <v>12</v>
      </c>
      <c r="G95" s="613"/>
      <c r="H95" s="38">
        <f>+E95*F95</f>
        <v>99072000</v>
      </c>
      <c r="I95" s="780" t="s">
        <v>1908</v>
      </c>
      <c r="J95" s="780"/>
      <c r="K95" s="780"/>
    </row>
    <row r="96" spans="2:12">
      <c r="B96" s="40" t="s">
        <v>1909</v>
      </c>
      <c r="C96" s="60" t="s">
        <v>1609</v>
      </c>
      <c r="D96" s="269">
        <v>1</v>
      </c>
      <c r="E96" s="38">
        <v>15191000</v>
      </c>
      <c r="F96" s="614">
        <v>12</v>
      </c>
      <c r="G96" s="613"/>
      <c r="H96" s="38">
        <f>+E96*F96</f>
        <v>182292000</v>
      </c>
      <c r="I96" s="780" t="s">
        <v>1908</v>
      </c>
      <c r="J96" s="780"/>
      <c r="K96" s="780"/>
      <c r="L96" s="477" t="s">
        <v>1906</v>
      </c>
    </row>
    <row r="97" spans="2:12" ht="28.5">
      <c r="B97" s="40" t="s">
        <v>1910</v>
      </c>
      <c r="C97" s="60" t="s">
        <v>1609</v>
      </c>
      <c r="D97" s="269">
        <v>18</v>
      </c>
      <c r="E97" s="38">
        <v>2909836</v>
      </c>
      <c r="F97" s="614"/>
      <c r="G97" s="613"/>
      <c r="H97" s="38">
        <f>+D97*E97</f>
        <v>52377048</v>
      </c>
      <c r="I97" s="780" t="s">
        <v>1908</v>
      </c>
      <c r="J97" s="780"/>
      <c r="K97" s="780"/>
    </row>
    <row r="98" spans="2:12">
      <c r="B98" s="522" t="s">
        <v>1406</v>
      </c>
      <c r="C98" s="268" t="s">
        <v>1609</v>
      </c>
      <c r="D98" s="269">
        <v>1</v>
      </c>
      <c r="E98" s="38">
        <v>7595000</v>
      </c>
      <c r="F98" s="614">
        <v>10</v>
      </c>
      <c r="G98" s="613"/>
      <c r="H98" s="38">
        <f t="shared" ref="H98:H101" si="8">+D98*E98*F98</f>
        <v>75950000</v>
      </c>
      <c r="I98" s="780" t="s">
        <v>1911</v>
      </c>
      <c r="J98" s="780"/>
      <c r="K98" s="780"/>
      <c r="L98" s="477" t="s">
        <v>1912</v>
      </c>
    </row>
    <row r="99" spans="2:12">
      <c r="B99" s="522" t="s">
        <v>1913</v>
      </c>
      <c r="C99" s="268" t="s">
        <v>1609</v>
      </c>
      <c r="D99" s="269">
        <v>18</v>
      </c>
      <c r="E99" s="38">
        <v>5944000</v>
      </c>
      <c r="F99" s="614">
        <v>10</v>
      </c>
      <c r="G99" s="613"/>
      <c r="H99" s="38">
        <f t="shared" si="8"/>
        <v>1069920000</v>
      </c>
      <c r="I99" s="780" t="s">
        <v>1914</v>
      </c>
      <c r="J99" s="780"/>
      <c r="K99" s="780"/>
      <c r="L99" s="477" t="s">
        <v>1912</v>
      </c>
    </row>
    <row r="100" spans="2:12">
      <c r="B100" s="522" t="s">
        <v>1915</v>
      </c>
      <c r="C100" s="268" t="s">
        <v>1609</v>
      </c>
      <c r="D100" s="269">
        <v>18</v>
      </c>
      <c r="E100" s="38">
        <v>2089042</v>
      </c>
      <c r="F100" s="614">
        <v>10</v>
      </c>
      <c r="G100" s="613"/>
      <c r="H100" s="38">
        <f t="shared" si="8"/>
        <v>376027560</v>
      </c>
      <c r="I100" s="780" t="s">
        <v>1916</v>
      </c>
      <c r="J100" s="780"/>
      <c r="K100" s="780"/>
      <c r="L100" s="477" t="s">
        <v>1912</v>
      </c>
    </row>
    <row r="101" spans="2:12" ht="28.5">
      <c r="B101" s="522" t="s">
        <v>1917</v>
      </c>
      <c r="C101" s="60" t="s">
        <v>1609</v>
      </c>
      <c r="D101" s="269">
        <v>18</v>
      </c>
      <c r="E101" s="38">
        <v>2295089</v>
      </c>
      <c r="F101" s="614">
        <v>10</v>
      </c>
      <c r="G101" s="613"/>
      <c r="H101" s="38">
        <f t="shared" si="8"/>
        <v>413116020</v>
      </c>
      <c r="I101" s="780" t="s">
        <v>1916</v>
      </c>
      <c r="J101" s="780"/>
      <c r="K101" s="780"/>
      <c r="L101" s="477" t="s">
        <v>1912</v>
      </c>
    </row>
    <row r="102" spans="2:12">
      <c r="B102" s="522" t="s">
        <v>1395</v>
      </c>
      <c r="C102" s="268" t="s">
        <v>1396</v>
      </c>
      <c r="D102" s="269">
        <f>18*3</f>
        <v>54</v>
      </c>
      <c r="E102" s="38">
        <v>300000</v>
      </c>
      <c r="F102" s="614"/>
      <c r="G102" s="613"/>
      <c r="H102" s="38">
        <f>+D102*E102</f>
        <v>16200000</v>
      </c>
      <c r="I102" s="780" t="s">
        <v>1918</v>
      </c>
      <c r="J102" s="780"/>
      <c r="K102" s="780"/>
    </row>
    <row r="103" spans="2:12">
      <c r="B103" s="522" t="s">
        <v>1399</v>
      </c>
      <c r="C103" s="268" t="s">
        <v>1396</v>
      </c>
      <c r="D103" s="269">
        <v>18</v>
      </c>
      <c r="E103" s="38">
        <v>900000</v>
      </c>
      <c r="F103" s="614"/>
      <c r="G103" s="613"/>
      <c r="H103" s="38">
        <f t="shared" ref="H103:H108" si="9">+D103*E103</f>
        <v>16200000</v>
      </c>
      <c r="I103" s="780" t="s">
        <v>1918</v>
      </c>
      <c r="J103" s="780"/>
      <c r="K103" s="780"/>
    </row>
    <row r="104" spans="2:12">
      <c r="B104" s="522" t="s">
        <v>1516</v>
      </c>
      <c r="C104" s="268" t="s">
        <v>1396</v>
      </c>
      <c r="D104" s="269">
        <f>18*2</f>
        <v>36</v>
      </c>
      <c r="E104" s="38">
        <v>60000</v>
      </c>
      <c r="F104" s="614">
        <v>12</v>
      </c>
      <c r="G104" s="613"/>
      <c r="H104" s="38">
        <f>+D104*E104*F104</f>
        <v>25920000</v>
      </c>
      <c r="I104" s="780" t="s">
        <v>1918</v>
      </c>
      <c r="J104" s="780"/>
      <c r="K104" s="780"/>
    </row>
    <row r="105" spans="2:12" ht="28.5">
      <c r="B105" s="522" t="s">
        <v>1400</v>
      </c>
      <c r="C105" s="268" t="s">
        <v>1401</v>
      </c>
      <c r="D105" s="269">
        <v>18</v>
      </c>
      <c r="E105" s="38">
        <v>3000000</v>
      </c>
      <c r="F105" s="614"/>
      <c r="G105" s="613"/>
      <c r="H105" s="38">
        <f t="shared" si="9"/>
        <v>54000000</v>
      </c>
      <c r="I105" s="780" t="s">
        <v>1918</v>
      </c>
      <c r="J105" s="780"/>
      <c r="K105" s="780"/>
    </row>
    <row r="106" spans="2:12" ht="15.95" customHeight="1">
      <c r="B106" s="522" t="s">
        <v>1455</v>
      </c>
      <c r="C106" s="323" t="s">
        <v>1456</v>
      </c>
      <c r="D106" s="269">
        <v>1</v>
      </c>
      <c r="E106" s="38">
        <v>48200000</v>
      </c>
      <c r="F106" s="614"/>
      <c r="G106" s="613"/>
      <c r="H106" s="38">
        <f t="shared" si="9"/>
        <v>48200000</v>
      </c>
      <c r="I106" s="780" t="s">
        <v>1919</v>
      </c>
      <c r="J106" s="780"/>
      <c r="K106" s="780"/>
    </row>
    <row r="107" spans="2:12" ht="15.95" customHeight="1">
      <c r="B107" s="522" t="s">
        <v>1577</v>
      </c>
      <c r="C107" s="268" t="s">
        <v>1084</v>
      </c>
      <c r="D107" s="269">
        <v>1</v>
      </c>
      <c r="E107" s="38">
        <v>16800000</v>
      </c>
      <c r="F107" s="614">
        <v>6</v>
      </c>
      <c r="G107" s="613"/>
      <c r="H107" s="38">
        <f>+D107*E107*F107</f>
        <v>100800000</v>
      </c>
      <c r="I107" s="780" t="s">
        <v>1919</v>
      </c>
      <c r="J107" s="780"/>
      <c r="K107" s="780"/>
    </row>
    <row r="108" spans="2:12" ht="15.95" customHeight="1">
      <c r="B108" s="522" t="s">
        <v>1433</v>
      </c>
      <c r="C108" s="268" t="s">
        <v>1084</v>
      </c>
      <c r="D108" s="269">
        <v>18</v>
      </c>
      <c r="E108" s="38">
        <v>5000000</v>
      </c>
      <c r="F108" s="614"/>
      <c r="G108" s="613"/>
      <c r="H108" s="38">
        <f t="shared" si="9"/>
        <v>90000000</v>
      </c>
      <c r="I108" s="780" t="s">
        <v>1919</v>
      </c>
      <c r="J108" s="780"/>
      <c r="K108" s="780"/>
    </row>
    <row r="109" spans="2:12" ht="71.25">
      <c r="B109" s="40" t="s">
        <v>1920</v>
      </c>
      <c r="C109" s="60"/>
      <c r="D109" s="269"/>
      <c r="E109" s="38"/>
      <c r="F109" s="613"/>
      <c r="G109" s="613"/>
      <c r="H109" s="337" t="s">
        <v>1626</v>
      </c>
      <c r="I109" s="780" t="s">
        <v>1921</v>
      </c>
      <c r="J109" s="780"/>
      <c r="K109" s="780"/>
    </row>
    <row r="110" spans="2:12" ht="15">
      <c r="B110" s="768" t="s">
        <v>1460</v>
      </c>
      <c r="C110" s="769"/>
      <c r="D110" s="769"/>
      <c r="E110" s="769"/>
      <c r="F110" s="769"/>
      <c r="G110" s="770"/>
      <c r="H110" s="394">
        <f>SUM(H94:H109)</f>
        <v>2750850628</v>
      </c>
      <c r="I110" s="68"/>
      <c r="J110" s="68"/>
      <c r="K110" s="68"/>
    </row>
    <row r="111" spans="2:12" ht="15">
      <c r="B111" s="767" t="s">
        <v>1461</v>
      </c>
      <c r="C111" s="767"/>
      <c r="D111" s="767"/>
      <c r="E111" s="767"/>
      <c r="F111" s="767"/>
      <c r="G111" s="767"/>
      <c r="H111" s="607">
        <f>+H110/12</f>
        <v>229237552.33333334</v>
      </c>
      <c r="I111" s="68"/>
      <c r="J111" s="68"/>
      <c r="K111" s="68"/>
    </row>
    <row r="112" spans="2:12" ht="15">
      <c r="B112" s="767" t="s">
        <v>1922</v>
      </c>
      <c r="C112" s="767"/>
      <c r="D112" s="767"/>
      <c r="E112" s="767"/>
      <c r="F112" s="767"/>
      <c r="G112" s="767"/>
      <c r="H112" s="607">
        <f>+H111*6</f>
        <v>1375425314</v>
      </c>
      <c r="I112" s="68"/>
      <c r="J112" s="68"/>
      <c r="K112" s="68"/>
    </row>
    <row r="113" spans="2:11" ht="15">
      <c r="B113" s="767" t="s">
        <v>1923</v>
      </c>
      <c r="C113" s="767"/>
      <c r="D113" s="767"/>
      <c r="E113" s="767"/>
      <c r="F113" s="767"/>
      <c r="G113" s="767"/>
      <c r="H113" s="607">
        <f>+$H95+$H102+$H104</f>
        <v>141192000</v>
      </c>
      <c r="I113" s="68"/>
      <c r="J113" s="68"/>
      <c r="K113" s="68"/>
    </row>
    <row r="114" spans="2:11" ht="15">
      <c r="B114" s="767" t="s">
        <v>1924</v>
      </c>
      <c r="C114" s="767"/>
      <c r="D114" s="767"/>
      <c r="E114" s="767"/>
      <c r="F114" s="767"/>
      <c r="G114" s="767"/>
      <c r="H114" s="607">
        <f>+$H98+$H99+$H100+$H101</f>
        <v>1935013580</v>
      </c>
      <c r="I114" s="68"/>
      <c r="J114" s="68"/>
      <c r="K114" s="68"/>
    </row>
    <row r="116" spans="2:11" ht="33.950000000000003" customHeight="1">
      <c r="B116" s="271" t="s">
        <v>1481</v>
      </c>
    </row>
    <row r="117" spans="2:11">
      <c r="B117" s="808" t="s">
        <v>1925</v>
      </c>
      <c r="C117" s="825"/>
      <c r="D117" s="825"/>
      <c r="E117" s="825"/>
      <c r="F117" s="825"/>
      <c r="G117" s="825"/>
      <c r="H117" s="825"/>
      <c r="I117" s="825"/>
      <c r="J117" s="825"/>
      <c r="K117" s="825"/>
    </row>
    <row r="118" spans="2:11">
      <c r="B118" s="825"/>
      <c r="C118" s="825"/>
      <c r="D118" s="825"/>
      <c r="E118" s="825"/>
      <c r="F118" s="825"/>
      <c r="G118" s="825"/>
      <c r="H118" s="825"/>
      <c r="I118" s="825"/>
      <c r="J118" s="825"/>
      <c r="K118" s="825"/>
    </row>
    <row r="119" spans="2:11">
      <c r="B119" s="825"/>
      <c r="C119" s="825"/>
      <c r="D119" s="825"/>
      <c r="E119" s="825"/>
      <c r="F119" s="825"/>
      <c r="G119" s="825"/>
      <c r="H119" s="825"/>
      <c r="I119" s="825"/>
      <c r="J119" s="825"/>
      <c r="K119" s="825"/>
    </row>
    <row r="120" spans="2:11">
      <c r="B120" s="825"/>
      <c r="C120" s="825"/>
      <c r="D120" s="825"/>
      <c r="E120" s="825"/>
      <c r="F120" s="825"/>
      <c r="G120" s="825"/>
      <c r="H120" s="825"/>
      <c r="I120" s="825"/>
      <c r="J120" s="825"/>
      <c r="K120" s="825"/>
    </row>
    <row r="121" spans="2:11">
      <c r="B121" s="825"/>
      <c r="C121" s="825"/>
      <c r="D121" s="825"/>
      <c r="E121" s="825"/>
      <c r="F121" s="825"/>
      <c r="G121" s="825"/>
      <c r="H121" s="825"/>
      <c r="I121" s="825"/>
      <c r="J121" s="825"/>
      <c r="K121" s="825"/>
    </row>
    <row r="122" spans="2:11">
      <c r="B122" s="825"/>
      <c r="C122" s="825"/>
      <c r="D122" s="825"/>
      <c r="E122" s="825"/>
      <c r="F122" s="825"/>
      <c r="G122" s="825"/>
      <c r="H122" s="825"/>
      <c r="I122" s="825"/>
      <c r="J122" s="825"/>
      <c r="K122" s="825"/>
    </row>
    <row r="123" spans="2:11">
      <c r="B123" s="825"/>
      <c r="C123" s="825"/>
      <c r="D123" s="825"/>
      <c r="E123" s="825"/>
      <c r="F123" s="825"/>
      <c r="G123" s="825"/>
      <c r="H123" s="825"/>
      <c r="I123" s="825"/>
      <c r="J123" s="825"/>
      <c r="K123" s="825"/>
    </row>
    <row r="124" spans="2:11">
      <c r="B124" s="825"/>
      <c r="C124" s="825"/>
      <c r="D124" s="825"/>
      <c r="E124" s="825"/>
      <c r="F124" s="825"/>
      <c r="G124" s="825"/>
      <c r="H124" s="825"/>
      <c r="I124" s="825"/>
      <c r="J124" s="825"/>
      <c r="K124" s="825"/>
    </row>
    <row r="125" spans="2:11">
      <c r="B125" s="825"/>
      <c r="C125" s="825"/>
      <c r="D125" s="825"/>
      <c r="E125" s="825"/>
      <c r="F125" s="825"/>
      <c r="G125" s="825"/>
      <c r="H125" s="825"/>
      <c r="I125" s="825"/>
      <c r="J125" s="825"/>
      <c r="K125" s="825"/>
    </row>
    <row r="126" spans="2:11">
      <c r="B126" s="825"/>
      <c r="C126" s="825"/>
      <c r="D126" s="825"/>
      <c r="E126" s="825"/>
      <c r="F126" s="825"/>
      <c r="G126" s="825"/>
      <c r="H126" s="825"/>
      <c r="I126" s="825"/>
      <c r="J126" s="825"/>
      <c r="K126" s="825"/>
    </row>
    <row r="127" spans="2:11">
      <c r="B127" s="825"/>
      <c r="C127" s="825"/>
      <c r="D127" s="825"/>
      <c r="E127" s="825"/>
      <c r="F127" s="825"/>
      <c r="G127" s="825"/>
      <c r="H127" s="825"/>
      <c r="I127" s="825"/>
      <c r="J127" s="825"/>
      <c r="K127" s="825"/>
    </row>
    <row r="128" spans="2:11">
      <c r="B128" s="825"/>
      <c r="C128" s="825"/>
      <c r="D128" s="825"/>
      <c r="E128" s="825"/>
      <c r="F128" s="825"/>
      <c r="G128" s="825"/>
      <c r="H128" s="825"/>
      <c r="I128" s="825"/>
      <c r="J128" s="825"/>
      <c r="K128" s="825"/>
    </row>
    <row r="129" spans="2:11">
      <c r="B129" s="825"/>
      <c r="C129" s="825"/>
      <c r="D129" s="825"/>
      <c r="E129" s="825"/>
      <c r="F129" s="825"/>
      <c r="G129" s="825"/>
      <c r="H129" s="825"/>
      <c r="I129" s="825"/>
      <c r="J129" s="825"/>
      <c r="K129" s="825"/>
    </row>
    <row r="130" spans="2:11">
      <c r="B130" s="825"/>
      <c r="C130" s="825"/>
      <c r="D130" s="825"/>
      <c r="E130" s="825"/>
      <c r="F130" s="825"/>
      <c r="G130" s="825"/>
      <c r="H130" s="825"/>
      <c r="I130" s="825"/>
      <c r="J130" s="825"/>
      <c r="K130" s="825"/>
    </row>
    <row r="131" spans="2:11">
      <c r="B131" s="825"/>
      <c r="C131" s="825"/>
      <c r="D131" s="825"/>
      <c r="E131" s="825"/>
      <c r="F131" s="825"/>
      <c r="G131" s="825"/>
      <c r="H131" s="825"/>
      <c r="I131" s="825"/>
      <c r="J131" s="825"/>
      <c r="K131" s="825"/>
    </row>
    <row r="135" spans="2:11" ht="38.1" customHeight="1">
      <c r="B135" s="785" t="str">
        <f>+B11</f>
        <v>9.4. Fortalecimiento y creación de instrumentos de fomento y financiamiento para la cadena</v>
      </c>
      <c r="C135" s="785"/>
      <c r="D135" s="785"/>
      <c r="E135" s="785"/>
      <c r="F135" s="785"/>
      <c r="G135" s="785"/>
      <c r="H135" s="785"/>
      <c r="I135" s="785"/>
      <c r="J135" s="785"/>
      <c r="K135" s="785"/>
    </row>
    <row r="136" spans="2:11" ht="30" customHeight="1">
      <c r="B136" s="784" t="str">
        <f>+Portafolio_Programas!H148</f>
        <v xml:space="preserve">9.4.1. Revisar, diseñar y/o mejorar los instrumentos formales de financiamiento, para promover  el crecimiento, la cobertura y el acceso al crédito de fomento, tanto en modalidades individuales como asociativas, y para implementar garantías alternativas al crédito, como garantías mobiliarias, cesión de derechos, entre otros. </v>
      </c>
      <c r="C136" s="784"/>
      <c r="D136" s="784"/>
      <c r="E136" s="784"/>
      <c r="F136" s="784"/>
      <c r="G136" s="784"/>
      <c r="H136" s="784"/>
      <c r="I136" s="784"/>
      <c r="J136" s="784"/>
      <c r="K136" s="784"/>
    </row>
    <row r="137" spans="2:11" ht="30" customHeight="1">
      <c r="B137" s="784" t="str">
        <f>+Portafolio_Programas!H149</f>
        <v xml:space="preserve">9.4.2. Realizar las gestiones correspondientes en el marco de la Comisión Nacional de Crédito Agropecuario - CNCA, para dar continuidad en la asignación de recursos significativos, dirigidos a las líneas especiales de crédito e incentivos, que permitan mejorar el desempeño productivo, apalancar la inversión en activos y mitigar riesgos inherentes a la actividad productiva. </v>
      </c>
      <c r="C137" s="784"/>
      <c r="D137" s="784"/>
      <c r="E137" s="784"/>
      <c r="F137" s="784"/>
      <c r="G137" s="784"/>
      <c r="H137" s="784"/>
      <c r="I137" s="784"/>
      <c r="J137" s="784"/>
      <c r="K137" s="784"/>
    </row>
    <row r="138" spans="2:11" ht="30" customHeight="1">
      <c r="B138" s="784" t="str">
        <f>+Portafolio_Programas!H150</f>
        <v xml:space="preserve">9.4.3.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actores de la cadena, reducir riesgos y atraer inversionistas. </v>
      </c>
      <c r="C138" s="784"/>
      <c r="D138" s="784"/>
      <c r="E138" s="784"/>
      <c r="F138" s="784"/>
      <c r="G138" s="784"/>
      <c r="H138" s="784"/>
      <c r="I138" s="784"/>
      <c r="J138" s="784"/>
      <c r="K138" s="784"/>
    </row>
    <row r="139" spans="2:11" ht="30" customHeight="1">
      <c r="B139" s="784" t="str">
        <f>+Portafolio_Programas!H151</f>
        <v>9.4.4. Realizar la divulgación y promoción de los instrumentos financieros disponibles para el sector agropecuario (LEC, ICR y otros) que contribuyen a mejorar la competitividad y sostenibilidad de la cadena, entre los diferentes intermediarios financieros, con el propósito de fomentar su utilización y escalamiento por parte de los productores y transformadores de la cadena.</v>
      </c>
      <c r="C139" s="784"/>
      <c r="D139" s="784"/>
      <c r="E139" s="784"/>
      <c r="F139" s="784"/>
      <c r="G139" s="784"/>
      <c r="H139" s="784"/>
      <c r="I139" s="784"/>
      <c r="J139" s="784"/>
      <c r="K139" s="784"/>
    </row>
    <row r="140" spans="2:11" ht="30" customHeight="1">
      <c r="B140" s="784" t="str">
        <f>+Portafolio_Programas!H152</f>
        <v>9.4.5. Promover acciones dirigidas a fortalecer la gestión y las inversiones del Fondo Nacional del Cacao, de conformidad con la normativa vigente, y con la colaboración de los actores involucrados, así como para el fortalecimiento del Fondo de Estabilización de Precios, con el fin de maximizar los beneficios en la asignación de recursos y contribuir de manera efectiva al crecimiento sostenible de la productividad y competitividad de la cadena del cacao y su agroindustria.</v>
      </c>
      <c r="C140" s="784"/>
      <c r="D140" s="784"/>
      <c r="E140" s="784"/>
      <c r="F140" s="784"/>
      <c r="G140" s="784"/>
      <c r="H140" s="784"/>
      <c r="I140" s="784"/>
      <c r="J140" s="784"/>
      <c r="K140" s="784"/>
    </row>
    <row r="141" spans="2:11" ht="30" customHeight="1">
      <c r="B141" s="784" t="str">
        <f>+Portafolio_Programas!H153</f>
        <v xml:space="preserve">9.4.6. Adaptar y/o mejorar los instrumentos para la gestión de riesgos climáticos, biológicos y de mercados, fomentando el uso de seguros agrícolas y cobertura de tasa de cambio, entre otros, en articulación con la Ley de seguridad jurídica y financiera del seguro agropecuario (Ley 2178 de 2021). </v>
      </c>
      <c r="C141" s="784"/>
      <c r="D141" s="784"/>
      <c r="E141" s="784"/>
      <c r="F141" s="784"/>
      <c r="G141" s="784"/>
      <c r="H141" s="784"/>
      <c r="I141" s="784"/>
      <c r="J141" s="784"/>
      <c r="K141" s="784"/>
    </row>
    <row r="142" spans="2:11" ht="30" customHeight="1">
      <c r="B142" s="784" t="str">
        <f>+Portafolio_Programas!H154</f>
        <v>9.4.7. Actualizar y fomentar programas y productos financieros que permitan la inclusión financiera de los actores de la cadena, mejorando el acceso y cobertura al crédito de fomento, en articulación con la Ley de fortalecimiento al financiamiento de los pequeños y medianos productores agropecuarios (Ley 2186 del 2022).</v>
      </c>
      <c r="C142" s="784"/>
      <c r="D142" s="784"/>
      <c r="E142" s="784"/>
      <c r="F142" s="784"/>
      <c r="G142" s="784"/>
      <c r="H142" s="784"/>
      <c r="I142" s="784"/>
      <c r="J142" s="784"/>
      <c r="K142" s="784"/>
    </row>
    <row r="143" spans="2:11" ht="30" customHeight="1">
      <c r="B143" s="784" t="str">
        <f>+Portafolio_Programas!H155</f>
        <v>9.4.8.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microcrédito, fondos concursables, y servicios de la banca comercial, entre otros.</v>
      </c>
      <c r="C143" s="784"/>
      <c r="D143" s="784"/>
      <c r="E143" s="784"/>
      <c r="F143" s="784"/>
      <c r="G143" s="784"/>
      <c r="H143" s="784"/>
      <c r="I143" s="784"/>
      <c r="J143" s="784"/>
      <c r="K143" s="784"/>
    </row>
    <row r="144" spans="2:11" ht="30" customHeight="1">
      <c r="B144" s="784" t="str">
        <f>+Portafolio_Programas!H156</f>
        <v>9.4.9. Revisar, diseñar y fortalecer instrumentos de política y mecanismos alternativos que fomenten la formalización progresiva a lo largo de la cadena.</v>
      </c>
      <c r="C144" s="784"/>
      <c r="D144" s="784"/>
      <c r="E144" s="784"/>
      <c r="F144" s="784"/>
      <c r="G144" s="784"/>
      <c r="H144" s="784"/>
      <c r="I144" s="784"/>
      <c r="J144" s="784"/>
      <c r="K144" s="784"/>
    </row>
    <row r="145" spans="2:11">
      <c r="B145" s="68"/>
      <c r="C145" s="68"/>
      <c r="D145" s="68"/>
      <c r="E145" s="68"/>
      <c r="F145" s="68"/>
      <c r="G145" s="68"/>
      <c r="H145" s="68"/>
      <c r="I145" s="68"/>
      <c r="J145" s="68"/>
      <c r="K145" s="68"/>
    </row>
    <row r="146" spans="2:11">
      <c r="B146" s="68"/>
      <c r="C146" s="68"/>
      <c r="D146" s="68"/>
      <c r="E146" s="68"/>
      <c r="F146" s="68"/>
      <c r="G146" s="68"/>
      <c r="H146" s="68"/>
      <c r="I146" s="68"/>
      <c r="J146" s="68"/>
      <c r="K146" s="68"/>
    </row>
    <row r="147" spans="2:11" ht="15">
      <c r="B147" s="264" t="s">
        <v>1386</v>
      </c>
      <c r="C147" s="68"/>
      <c r="D147" s="68"/>
      <c r="E147" s="68"/>
      <c r="F147" s="68"/>
      <c r="G147" s="68"/>
      <c r="H147" s="68"/>
      <c r="I147" s="68"/>
      <c r="J147" s="68"/>
      <c r="K147" s="68"/>
    </row>
    <row r="148" spans="2:11">
      <c r="B148" s="68"/>
      <c r="C148" s="68"/>
      <c r="D148" s="68"/>
      <c r="E148" s="68"/>
      <c r="F148" s="68"/>
      <c r="G148" s="68"/>
      <c r="H148" s="68"/>
      <c r="I148" s="68"/>
      <c r="J148" s="68"/>
      <c r="K148" s="68"/>
    </row>
    <row r="149" spans="2:11" ht="15">
      <c r="B149" s="68"/>
      <c r="C149" s="478" t="s">
        <v>1387</v>
      </c>
      <c r="D149" s="478" t="s">
        <v>1388</v>
      </c>
      <c r="E149" s="68"/>
      <c r="F149" s="68"/>
      <c r="G149" s="68"/>
      <c r="H149" s="68"/>
      <c r="I149" s="68"/>
      <c r="J149" s="68"/>
      <c r="K149" s="68"/>
    </row>
    <row r="150" spans="2:11">
      <c r="B150" s="68"/>
      <c r="C150" s="259" t="s">
        <v>28</v>
      </c>
      <c r="D150" s="259" t="s">
        <v>29</v>
      </c>
      <c r="E150" s="68"/>
      <c r="F150" s="68"/>
      <c r="G150" s="69"/>
      <c r="H150" s="68"/>
      <c r="I150" s="68"/>
      <c r="J150" s="68"/>
      <c r="K150" s="68"/>
    </row>
    <row r="151" spans="2:11" ht="45" customHeight="1">
      <c r="B151" s="316" t="s">
        <v>940</v>
      </c>
      <c r="C151" s="316" t="s">
        <v>1389</v>
      </c>
      <c r="D151" s="316" t="s">
        <v>1889</v>
      </c>
      <c r="E151" s="316" t="s">
        <v>941</v>
      </c>
      <c r="F151" s="591" t="s">
        <v>1391</v>
      </c>
      <c r="G151" s="316" t="s">
        <v>1484</v>
      </c>
      <c r="H151" s="316" t="s">
        <v>1393</v>
      </c>
      <c r="I151" s="718" t="s">
        <v>1394</v>
      </c>
      <c r="J151" s="718"/>
      <c r="K151" s="718"/>
    </row>
    <row r="152" spans="2:11">
      <c r="B152" s="146" t="s">
        <v>1395</v>
      </c>
      <c r="C152" s="268" t="s">
        <v>1396</v>
      </c>
      <c r="D152" s="266">
        <v>18</v>
      </c>
      <c r="E152" s="38">
        <v>300000</v>
      </c>
      <c r="F152" s="332"/>
      <c r="G152" s="332"/>
      <c r="H152" s="37">
        <f>+D152*E152</f>
        <v>5400000</v>
      </c>
      <c r="I152" s="780" t="s">
        <v>1926</v>
      </c>
      <c r="J152" s="780"/>
      <c r="K152" s="780"/>
    </row>
    <row r="153" spans="2:11" ht="15.95" customHeight="1">
      <c r="B153" s="146" t="s">
        <v>1399</v>
      </c>
      <c r="C153" s="268" t="s">
        <v>1396</v>
      </c>
      <c r="D153" s="266">
        <v>18</v>
      </c>
      <c r="E153" s="38">
        <v>900000</v>
      </c>
      <c r="F153" s="332"/>
      <c r="G153" s="332"/>
      <c r="H153" s="37">
        <f t="shared" ref="H153:H157" si="10">+D153*E153</f>
        <v>16200000</v>
      </c>
      <c r="I153" s="780" t="s">
        <v>1926</v>
      </c>
      <c r="J153" s="780"/>
      <c r="K153" s="780"/>
    </row>
    <row r="154" spans="2:11" ht="15.95" customHeight="1">
      <c r="B154" s="146" t="s">
        <v>1516</v>
      </c>
      <c r="C154" s="268" t="s">
        <v>1396</v>
      </c>
      <c r="D154" s="266">
        <v>18</v>
      </c>
      <c r="E154" s="38">
        <v>60000</v>
      </c>
      <c r="F154" s="332"/>
      <c r="G154" s="332"/>
      <c r="H154" s="37">
        <f t="shared" si="10"/>
        <v>1080000</v>
      </c>
      <c r="I154" s="780" t="s">
        <v>1926</v>
      </c>
      <c r="J154" s="780"/>
      <c r="K154" s="780"/>
    </row>
    <row r="155" spans="2:11" ht="28.5">
      <c r="B155" s="146" t="s">
        <v>1400</v>
      </c>
      <c r="C155" s="268" t="s">
        <v>1401</v>
      </c>
      <c r="D155" s="266">
        <v>18</v>
      </c>
      <c r="E155" s="38">
        <v>3000000</v>
      </c>
      <c r="F155" s="332"/>
      <c r="G155" s="332"/>
      <c r="H155" s="37">
        <f t="shared" si="10"/>
        <v>54000000</v>
      </c>
      <c r="I155" s="780" t="s">
        <v>1926</v>
      </c>
      <c r="J155" s="780"/>
      <c r="K155" s="780"/>
    </row>
    <row r="156" spans="2:11" ht="15.95" customHeight="1">
      <c r="B156" s="146" t="s">
        <v>1927</v>
      </c>
      <c r="C156" s="265" t="s">
        <v>1456</v>
      </c>
      <c r="D156" s="266">
        <v>1</v>
      </c>
      <c r="E156" s="38">
        <v>48200000</v>
      </c>
      <c r="F156" s="332"/>
      <c r="G156" s="332"/>
      <c r="H156" s="37">
        <f t="shared" si="10"/>
        <v>48200000</v>
      </c>
      <c r="I156" s="780" t="s">
        <v>1926</v>
      </c>
      <c r="J156" s="780"/>
      <c r="K156" s="780"/>
    </row>
    <row r="157" spans="2:11" ht="15.95" customHeight="1">
      <c r="B157" s="146" t="s">
        <v>1928</v>
      </c>
      <c r="C157" s="265" t="s">
        <v>1929</v>
      </c>
      <c r="D157" s="266">
        <v>18</v>
      </c>
      <c r="E157" s="38">
        <v>600000</v>
      </c>
      <c r="F157" s="332"/>
      <c r="G157" s="332"/>
      <c r="H157" s="37">
        <f t="shared" si="10"/>
        <v>10800000</v>
      </c>
      <c r="I157" s="780" t="s">
        <v>1926</v>
      </c>
      <c r="J157" s="780"/>
      <c r="K157" s="780"/>
    </row>
    <row r="158" spans="2:11" ht="15.95" customHeight="1">
      <c r="B158" s="522" t="s">
        <v>1517</v>
      </c>
      <c r="C158" s="268" t="s">
        <v>1404</v>
      </c>
      <c r="D158" s="266">
        <v>2</v>
      </c>
      <c r="E158" s="38">
        <v>8256000</v>
      </c>
      <c r="F158" s="413">
        <v>12</v>
      </c>
      <c r="G158" s="332">
        <v>1</v>
      </c>
      <c r="H158" s="38">
        <f>+D158*E158*F158*G158</f>
        <v>198144000</v>
      </c>
      <c r="I158" s="780" t="s">
        <v>1926</v>
      </c>
      <c r="J158" s="780"/>
      <c r="K158" s="780"/>
    </row>
    <row r="159" spans="2:11">
      <c r="B159" s="146" t="s">
        <v>1930</v>
      </c>
      <c r="C159" s="60"/>
      <c r="D159" s="269"/>
      <c r="E159" s="38"/>
      <c r="F159" s="332"/>
      <c r="G159" s="332"/>
      <c r="H159" s="337" t="s">
        <v>1459</v>
      </c>
      <c r="I159" s="754"/>
      <c r="J159" s="754"/>
      <c r="K159" s="754"/>
    </row>
    <row r="160" spans="2:11" ht="15">
      <c r="B160" s="768" t="s">
        <v>1931</v>
      </c>
      <c r="C160" s="769"/>
      <c r="D160" s="769"/>
      <c r="E160" s="769"/>
      <c r="F160" s="769"/>
      <c r="G160" s="770"/>
      <c r="H160" s="394">
        <f>SUM(H152:H159)</f>
        <v>333824000</v>
      </c>
      <c r="I160" s="68"/>
      <c r="J160" s="68"/>
      <c r="K160" s="68"/>
    </row>
    <row r="161" spans="2:11" ht="15">
      <c r="B161" s="767" t="s">
        <v>1461</v>
      </c>
      <c r="C161" s="767"/>
      <c r="D161" s="767"/>
      <c r="E161" s="767"/>
      <c r="F161" s="767"/>
      <c r="G161" s="767"/>
      <c r="H161" s="607">
        <f>+H160/12</f>
        <v>27818666.666666668</v>
      </c>
      <c r="I161" s="68"/>
      <c r="J161" s="68"/>
      <c r="K161" s="68"/>
    </row>
    <row r="162" spans="2:11" ht="15">
      <c r="B162" s="767" t="s">
        <v>1932</v>
      </c>
      <c r="C162" s="767"/>
      <c r="D162" s="767"/>
      <c r="E162" s="767"/>
      <c r="F162" s="767"/>
      <c r="G162" s="767"/>
      <c r="H162" s="607">
        <f>+H155+H156</f>
        <v>102200000</v>
      </c>
    </row>
    <row r="164" spans="2:11" ht="33.950000000000003" customHeight="1">
      <c r="B164" s="271" t="s">
        <v>1481</v>
      </c>
    </row>
    <row r="165" spans="2:11" ht="87" customHeight="1">
      <c r="B165" s="820" t="s">
        <v>1933</v>
      </c>
      <c r="C165" s="821"/>
      <c r="D165" s="821"/>
      <c r="E165" s="821"/>
      <c r="F165" s="821"/>
      <c r="G165" s="821"/>
      <c r="H165" s="821"/>
      <c r="I165" s="821"/>
      <c r="J165" s="821"/>
      <c r="K165" s="822"/>
    </row>
  </sheetData>
  <sheetProtection algorithmName="SHA-512" hashValue="QEvuUAh7nKGw0M4TRbLe5duC6Oridj6nk7SCtAgLE4JmxomXf5c0H0NSbKzZV6ZTCtgSEK7bHKAE/Y+HdZ1yBw==" saltValue="ijML07ysSNM8QgIa42jR4g==" spinCount="100000" sheet="1" objects="1" scenarios="1"/>
  <mergeCells count="96">
    <mergeCell ref="B20:K20"/>
    <mergeCell ref="B21:K21"/>
    <mergeCell ref="I28:K28"/>
    <mergeCell ref="B15:K15"/>
    <mergeCell ref="B16:K16"/>
    <mergeCell ref="B17:K17"/>
    <mergeCell ref="B18:K18"/>
    <mergeCell ref="B19:K19"/>
    <mergeCell ref="I40:K40"/>
    <mergeCell ref="I29:K29"/>
    <mergeCell ref="I30:K30"/>
    <mergeCell ref="I31:K31"/>
    <mergeCell ref="I32:K32"/>
    <mergeCell ref="I33:K33"/>
    <mergeCell ref="I34:K34"/>
    <mergeCell ref="I35:K35"/>
    <mergeCell ref="I36:K36"/>
    <mergeCell ref="I37:K37"/>
    <mergeCell ref="I38:K38"/>
    <mergeCell ref="I39:K39"/>
    <mergeCell ref="I41:K41"/>
    <mergeCell ref="I64:K64"/>
    <mergeCell ref="I65:K65"/>
    <mergeCell ref="I66:K66"/>
    <mergeCell ref="I67:K67"/>
    <mergeCell ref="I68:K68"/>
    <mergeCell ref="I69:K69"/>
    <mergeCell ref="I70:K70"/>
    <mergeCell ref="B43:G43"/>
    <mergeCell ref="B46:K46"/>
    <mergeCell ref="B50:K50"/>
    <mergeCell ref="B51:K51"/>
    <mergeCell ref="B52:K52"/>
    <mergeCell ref="B53:K53"/>
    <mergeCell ref="B42:G42"/>
    <mergeCell ref="I63:K63"/>
    <mergeCell ref="B54:K54"/>
    <mergeCell ref="B55:K55"/>
    <mergeCell ref="B56:K56"/>
    <mergeCell ref="B71:G71"/>
    <mergeCell ref="B72:G72"/>
    <mergeCell ref="B75:K75"/>
    <mergeCell ref="B79:K79"/>
    <mergeCell ref="B80:K80"/>
    <mergeCell ref="B81:K81"/>
    <mergeCell ref="I98:K98"/>
    <mergeCell ref="I99:K99"/>
    <mergeCell ref="I100:K100"/>
    <mergeCell ref="I101:K101"/>
    <mergeCell ref="B82:K82"/>
    <mergeCell ref="B83:K83"/>
    <mergeCell ref="B84:K84"/>
    <mergeCell ref="B85:K85"/>
    <mergeCell ref="B86:K86"/>
    <mergeCell ref="I102:K102"/>
    <mergeCell ref="I103:K103"/>
    <mergeCell ref="I93:K93"/>
    <mergeCell ref="I94:K94"/>
    <mergeCell ref="I95:K95"/>
    <mergeCell ref="I96:K96"/>
    <mergeCell ref="I97:K97"/>
    <mergeCell ref="I104:K104"/>
    <mergeCell ref="I105:K105"/>
    <mergeCell ref="I106:K106"/>
    <mergeCell ref="I107:K107"/>
    <mergeCell ref="I108:K108"/>
    <mergeCell ref="I109:K109"/>
    <mergeCell ref="B110:G110"/>
    <mergeCell ref="B111:G111"/>
    <mergeCell ref="B117:K131"/>
    <mergeCell ref="B135:K135"/>
    <mergeCell ref="B112:G112"/>
    <mergeCell ref="B113:G113"/>
    <mergeCell ref="B114:G114"/>
    <mergeCell ref="B136:K136"/>
    <mergeCell ref="B143:K143"/>
    <mergeCell ref="B144:K144"/>
    <mergeCell ref="I151:K151"/>
    <mergeCell ref="I152:K152"/>
    <mergeCell ref="I153:K153"/>
    <mergeCell ref="I154:K154"/>
    <mergeCell ref="B137:K137"/>
    <mergeCell ref="B138:K138"/>
    <mergeCell ref="B139:K139"/>
    <mergeCell ref="B140:K140"/>
    <mergeCell ref="B141:K141"/>
    <mergeCell ref="B142:K142"/>
    <mergeCell ref="B160:G160"/>
    <mergeCell ref="B161:G161"/>
    <mergeCell ref="B165:K165"/>
    <mergeCell ref="B162:G162"/>
    <mergeCell ref="I155:K155"/>
    <mergeCell ref="I156:K156"/>
    <mergeCell ref="I157:K157"/>
    <mergeCell ref="I158:K158"/>
    <mergeCell ref="I159:K159"/>
  </mergeCells>
  <pageMargins left="0.7" right="0.7" top="0.75" bottom="0.75" header="0.3" footer="0.3"/>
  <pageSetup orientation="portrait" horizontalDpi="4294967293" verticalDpi="0" r:id="rId1"/>
  <ignoredErrors>
    <ignoredError sqref="H33 H39 H68 H104 H107 N1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E9B4D-E8BA-6140-B47F-79CE9317E634}">
  <dimension ref="A2:H156"/>
  <sheetViews>
    <sheetView showGridLines="0" topLeftCell="F1" zoomScale="60" zoomScaleNormal="60" workbookViewId="0">
      <selection activeCell="G4" sqref="G4"/>
    </sheetView>
  </sheetViews>
  <sheetFormatPr defaultColWidth="10.875" defaultRowHeight="15.75"/>
  <cols>
    <col min="1" max="1" width="21.625" style="2" customWidth="1"/>
    <col min="2" max="2" width="26.125" style="2" customWidth="1"/>
    <col min="3" max="3" width="44.5" customWidth="1"/>
    <col min="4" max="4" width="47.5" customWidth="1"/>
    <col min="5" max="5" width="70.5" customWidth="1"/>
    <col min="6" max="7" width="47.5" customWidth="1"/>
    <col min="8" max="8" width="127.625" customWidth="1"/>
  </cols>
  <sheetData>
    <row r="2" spans="1:8" ht="33.75">
      <c r="A2" s="694" t="s">
        <v>384</v>
      </c>
      <c r="B2" s="694"/>
      <c r="C2" s="694"/>
      <c r="D2" s="694"/>
      <c r="E2" s="694"/>
      <c r="F2" s="694"/>
      <c r="G2" s="694"/>
      <c r="H2" s="694"/>
    </row>
    <row r="4" spans="1:8" ht="51" customHeight="1">
      <c r="A4" s="344" t="s">
        <v>385</v>
      </c>
      <c r="B4" s="344" t="s">
        <v>386</v>
      </c>
      <c r="C4" s="345" t="s">
        <v>3</v>
      </c>
      <c r="D4" s="345" t="s">
        <v>4</v>
      </c>
      <c r="E4" s="344" t="s">
        <v>387</v>
      </c>
      <c r="F4" s="345" t="s">
        <v>388</v>
      </c>
      <c r="G4" s="345" t="s">
        <v>389</v>
      </c>
      <c r="H4" s="345" t="s">
        <v>390</v>
      </c>
    </row>
    <row r="5" spans="1:8" ht="70.5" customHeight="1">
      <c r="A5" s="692" t="s">
        <v>19</v>
      </c>
      <c r="B5" s="692" t="s">
        <v>391</v>
      </c>
      <c r="C5" s="692" t="s">
        <v>21</v>
      </c>
      <c r="D5" s="692" t="s">
        <v>22</v>
      </c>
      <c r="E5" s="690" t="s">
        <v>392</v>
      </c>
      <c r="F5" s="690" t="s">
        <v>393</v>
      </c>
      <c r="G5" s="693" t="s">
        <v>394</v>
      </c>
      <c r="H5" s="347" t="s">
        <v>23</v>
      </c>
    </row>
    <row r="6" spans="1:8" ht="79.5" customHeight="1">
      <c r="A6" s="692"/>
      <c r="B6" s="692"/>
      <c r="C6" s="692"/>
      <c r="D6" s="692"/>
      <c r="E6" s="690"/>
      <c r="F6" s="690"/>
      <c r="G6" s="693"/>
      <c r="H6" s="347" t="s">
        <v>34</v>
      </c>
    </row>
    <row r="7" spans="1:8" ht="99.75" customHeight="1">
      <c r="A7" s="692"/>
      <c r="B7" s="692"/>
      <c r="C7" s="692"/>
      <c r="D7" s="692"/>
      <c r="E7" s="690"/>
      <c r="F7" s="690"/>
      <c r="G7" s="693"/>
      <c r="H7" s="347" t="s">
        <v>38</v>
      </c>
    </row>
    <row r="8" spans="1:8" ht="101.25" customHeight="1">
      <c r="A8" s="692"/>
      <c r="B8" s="692"/>
      <c r="C8" s="692"/>
      <c r="D8" s="692"/>
      <c r="E8" s="690"/>
      <c r="F8" s="690"/>
      <c r="G8" s="693"/>
      <c r="H8" s="347" t="s">
        <v>39</v>
      </c>
    </row>
    <row r="9" spans="1:8" ht="71.25">
      <c r="A9" s="692"/>
      <c r="B9" s="692"/>
      <c r="C9" s="692"/>
      <c r="D9" s="692"/>
      <c r="E9" s="690"/>
      <c r="F9" s="690"/>
      <c r="G9" s="693"/>
      <c r="H9" s="347" t="s">
        <v>40</v>
      </c>
    </row>
    <row r="10" spans="1:8" ht="81" customHeight="1">
      <c r="A10" s="692"/>
      <c r="B10" s="692"/>
      <c r="C10" s="692"/>
      <c r="D10" s="692"/>
      <c r="E10" s="690"/>
      <c r="F10" s="690"/>
      <c r="G10" s="693"/>
      <c r="H10" s="347" t="s">
        <v>44</v>
      </c>
    </row>
    <row r="11" spans="1:8" ht="54" customHeight="1">
      <c r="A11" s="692"/>
      <c r="B11" s="692"/>
      <c r="C11" s="692"/>
      <c r="D11" s="692"/>
      <c r="E11" s="690"/>
      <c r="F11" s="690"/>
      <c r="G11" s="693"/>
      <c r="H11" s="347" t="s">
        <v>45</v>
      </c>
    </row>
    <row r="12" spans="1:8" ht="56.25" customHeight="1">
      <c r="A12" s="692" t="s">
        <v>19</v>
      </c>
      <c r="B12" s="692" t="s">
        <v>391</v>
      </c>
      <c r="C12" s="691" t="s">
        <v>21</v>
      </c>
      <c r="D12" s="691" t="s">
        <v>50</v>
      </c>
      <c r="E12" s="690" t="s">
        <v>395</v>
      </c>
      <c r="F12" s="690" t="s">
        <v>396</v>
      </c>
      <c r="G12" s="690" t="s">
        <v>397</v>
      </c>
      <c r="H12" s="347" t="s">
        <v>51</v>
      </c>
    </row>
    <row r="13" spans="1:8" ht="54.75" customHeight="1">
      <c r="A13" s="692"/>
      <c r="B13" s="692"/>
      <c r="C13" s="691"/>
      <c r="D13" s="691"/>
      <c r="E13" s="691"/>
      <c r="F13" s="691"/>
      <c r="G13" s="691"/>
      <c r="H13" s="347" t="s">
        <v>53</v>
      </c>
    </row>
    <row r="14" spans="1:8" ht="50.25" customHeight="1">
      <c r="A14" s="692"/>
      <c r="B14" s="692"/>
      <c r="C14" s="691"/>
      <c r="D14" s="691"/>
      <c r="E14" s="691"/>
      <c r="F14" s="691"/>
      <c r="G14" s="691"/>
      <c r="H14" s="347" t="s">
        <v>56</v>
      </c>
    </row>
    <row r="15" spans="1:8" ht="43.5" customHeight="1">
      <c r="A15" s="692"/>
      <c r="B15" s="692"/>
      <c r="C15" s="691"/>
      <c r="D15" s="691"/>
      <c r="E15" s="691"/>
      <c r="F15" s="691"/>
      <c r="G15" s="691"/>
      <c r="H15" s="347" t="s">
        <v>57</v>
      </c>
    </row>
    <row r="16" spans="1:8" ht="42" customHeight="1">
      <c r="A16" s="692" t="s">
        <v>19</v>
      </c>
      <c r="B16" s="692" t="s">
        <v>391</v>
      </c>
      <c r="C16" s="691" t="s">
        <v>21</v>
      </c>
      <c r="D16" s="691" t="s">
        <v>60</v>
      </c>
      <c r="E16" s="690" t="s">
        <v>398</v>
      </c>
      <c r="F16" s="690" t="s">
        <v>399</v>
      </c>
      <c r="G16" s="690" t="s">
        <v>400</v>
      </c>
      <c r="H16" s="347" t="s">
        <v>61</v>
      </c>
    </row>
    <row r="17" spans="1:8" ht="42.75">
      <c r="A17" s="692"/>
      <c r="B17" s="692"/>
      <c r="C17" s="691"/>
      <c r="D17" s="691"/>
      <c r="E17" s="691"/>
      <c r="F17" s="691"/>
      <c r="G17" s="691"/>
      <c r="H17" s="655" t="s">
        <v>64</v>
      </c>
    </row>
    <row r="18" spans="1:8" ht="42.75">
      <c r="A18" s="692"/>
      <c r="B18" s="692"/>
      <c r="C18" s="691"/>
      <c r="D18" s="691"/>
      <c r="E18" s="691"/>
      <c r="F18" s="691"/>
      <c r="G18" s="691"/>
      <c r="H18" s="347" t="s">
        <v>68</v>
      </c>
    </row>
    <row r="19" spans="1:8" ht="42.75">
      <c r="A19" s="692"/>
      <c r="B19" s="692"/>
      <c r="C19" s="691"/>
      <c r="D19" s="691"/>
      <c r="E19" s="691"/>
      <c r="F19" s="691"/>
      <c r="G19" s="691"/>
      <c r="H19" s="347" t="s">
        <v>69</v>
      </c>
    </row>
    <row r="20" spans="1:8" ht="57">
      <c r="A20" s="692"/>
      <c r="B20" s="692"/>
      <c r="C20" s="691"/>
      <c r="D20" s="691"/>
      <c r="E20" s="691"/>
      <c r="F20" s="691"/>
      <c r="G20" s="691"/>
      <c r="H20" s="347" t="s">
        <v>71</v>
      </c>
    </row>
    <row r="21" spans="1:8" ht="42.75">
      <c r="A21" s="692"/>
      <c r="B21" s="692"/>
      <c r="C21" s="691"/>
      <c r="D21" s="691"/>
      <c r="E21" s="691"/>
      <c r="F21" s="691"/>
      <c r="G21" s="691"/>
      <c r="H21" s="347" t="s">
        <v>72</v>
      </c>
    </row>
    <row r="22" spans="1:8" ht="42.75">
      <c r="A22" s="692"/>
      <c r="B22" s="692"/>
      <c r="C22" s="691"/>
      <c r="D22" s="691"/>
      <c r="E22" s="691"/>
      <c r="F22" s="691"/>
      <c r="G22" s="691"/>
      <c r="H22" s="347" t="s">
        <v>75</v>
      </c>
    </row>
    <row r="23" spans="1:8" ht="56.1" customHeight="1">
      <c r="A23" s="692" t="s">
        <v>19</v>
      </c>
      <c r="B23" s="692" t="s">
        <v>401</v>
      </c>
      <c r="C23" s="691" t="s">
        <v>77</v>
      </c>
      <c r="D23" s="691" t="s">
        <v>78</v>
      </c>
      <c r="E23" s="690" t="s">
        <v>402</v>
      </c>
      <c r="F23" s="691" t="s">
        <v>403</v>
      </c>
      <c r="G23" s="690" t="s">
        <v>404</v>
      </c>
      <c r="H23" s="347" t="s">
        <v>79</v>
      </c>
    </row>
    <row r="24" spans="1:8" ht="57">
      <c r="A24" s="692"/>
      <c r="B24" s="692"/>
      <c r="C24" s="691"/>
      <c r="D24" s="691"/>
      <c r="E24" s="691"/>
      <c r="F24" s="691"/>
      <c r="G24" s="691"/>
      <c r="H24" s="352" t="s">
        <v>84</v>
      </c>
    </row>
    <row r="25" spans="1:8" ht="57">
      <c r="A25" s="692"/>
      <c r="B25" s="692"/>
      <c r="C25" s="691"/>
      <c r="D25" s="691"/>
      <c r="E25" s="691"/>
      <c r="F25" s="691"/>
      <c r="G25" s="691"/>
      <c r="H25" s="347" t="s">
        <v>88</v>
      </c>
    </row>
    <row r="26" spans="1:8" ht="71.25">
      <c r="A26" s="692"/>
      <c r="B26" s="692"/>
      <c r="C26" s="691"/>
      <c r="D26" s="691"/>
      <c r="E26" s="691"/>
      <c r="F26" s="691"/>
      <c r="G26" s="691"/>
      <c r="H26" s="347" t="s">
        <v>92</v>
      </c>
    </row>
    <row r="27" spans="1:8" ht="42.75">
      <c r="A27" s="692"/>
      <c r="B27" s="692"/>
      <c r="C27" s="691"/>
      <c r="D27" s="691"/>
      <c r="E27" s="691"/>
      <c r="F27" s="691"/>
      <c r="G27" s="691"/>
      <c r="H27" s="347" t="s">
        <v>93</v>
      </c>
    </row>
    <row r="28" spans="1:8" ht="42.75">
      <c r="A28" s="692"/>
      <c r="B28" s="692"/>
      <c r="C28" s="691"/>
      <c r="D28" s="691"/>
      <c r="E28" s="691"/>
      <c r="F28" s="691"/>
      <c r="G28" s="691"/>
      <c r="H28" s="347" t="s">
        <v>95</v>
      </c>
    </row>
    <row r="29" spans="1:8" ht="50.25" customHeight="1">
      <c r="A29" s="692"/>
      <c r="B29" s="692"/>
      <c r="C29" s="691"/>
      <c r="D29" s="691"/>
      <c r="E29" s="691"/>
      <c r="F29" s="691"/>
      <c r="G29" s="691"/>
      <c r="H29" s="347" t="s">
        <v>96</v>
      </c>
    </row>
    <row r="30" spans="1:8" ht="42.75">
      <c r="A30" s="692"/>
      <c r="B30" s="692"/>
      <c r="C30" s="691"/>
      <c r="D30" s="691"/>
      <c r="E30" s="691"/>
      <c r="F30" s="691"/>
      <c r="G30" s="691"/>
      <c r="H30" s="347" t="s">
        <v>100</v>
      </c>
    </row>
    <row r="31" spans="1:8" ht="42.75">
      <c r="A31" s="692"/>
      <c r="B31" s="692"/>
      <c r="C31" s="691"/>
      <c r="D31" s="691"/>
      <c r="E31" s="691"/>
      <c r="F31" s="691"/>
      <c r="G31" s="691"/>
      <c r="H31" s="352" t="s">
        <v>101</v>
      </c>
    </row>
    <row r="32" spans="1:8" ht="56.1" customHeight="1">
      <c r="A32" s="691" t="s">
        <v>19</v>
      </c>
      <c r="B32" s="691" t="s">
        <v>401</v>
      </c>
      <c r="C32" s="691" t="s">
        <v>77</v>
      </c>
      <c r="D32" s="691" t="s">
        <v>102</v>
      </c>
      <c r="E32" s="690" t="s">
        <v>405</v>
      </c>
      <c r="F32" s="690" t="s">
        <v>406</v>
      </c>
      <c r="G32" s="690" t="s">
        <v>407</v>
      </c>
      <c r="H32" s="347" t="s">
        <v>103</v>
      </c>
    </row>
    <row r="33" spans="1:8" ht="71.25">
      <c r="A33" s="691"/>
      <c r="B33" s="691"/>
      <c r="C33" s="691"/>
      <c r="D33" s="691"/>
      <c r="E33" s="691"/>
      <c r="F33" s="691"/>
      <c r="G33" s="691"/>
      <c r="H33" s="347" t="s">
        <v>104</v>
      </c>
    </row>
    <row r="34" spans="1:8" ht="28.5">
      <c r="A34" s="691"/>
      <c r="B34" s="691"/>
      <c r="C34" s="691"/>
      <c r="D34" s="691"/>
      <c r="E34" s="691"/>
      <c r="F34" s="691"/>
      <c r="G34" s="691"/>
      <c r="H34" s="347" t="s">
        <v>105</v>
      </c>
    </row>
    <row r="35" spans="1:8" ht="57">
      <c r="A35" s="691"/>
      <c r="B35" s="691"/>
      <c r="C35" s="691"/>
      <c r="D35" s="691"/>
      <c r="E35" s="691"/>
      <c r="F35" s="691"/>
      <c r="G35" s="691"/>
      <c r="H35" s="347" t="s">
        <v>108</v>
      </c>
    </row>
    <row r="36" spans="1:8" ht="42.75">
      <c r="A36" s="691"/>
      <c r="B36" s="691"/>
      <c r="C36" s="691"/>
      <c r="D36" s="691"/>
      <c r="E36" s="691"/>
      <c r="F36" s="691"/>
      <c r="G36" s="691"/>
      <c r="H36" s="352" t="s">
        <v>112</v>
      </c>
    </row>
    <row r="37" spans="1:8" ht="56.1" customHeight="1">
      <c r="A37" s="692" t="s">
        <v>19</v>
      </c>
      <c r="B37" s="692" t="s">
        <v>401</v>
      </c>
      <c r="C37" s="692" t="s">
        <v>77</v>
      </c>
      <c r="D37" s="692" t="s">
        <v>408</v>
      </c>
      <c r="E37" s="690" t="s">
        <v>409</v>
      </c>
      <c r="F37" s="690" t="s">
        <v>410</v>
      </c>
      <c r="G37" s="692" t="s">
        <v>411</v>
      </c>
      <c r="H37" s="347" t="s">
        <v>115</v>
      </c>
    </row>
    <row r="38" spans="1:8" ht="57">
      <c r="A38" s="692"/>
      <c r="B38" s="692"/>
      <c r="C38" s="692"/>
      <c r="D38" s="692"/>
      <c r="E38" s="690"/>
      <c r="F38" s="690"/>
      <c r="G38" s="692"/>
      <c r="H38" s="347" t="s">
        <v>116</v>
      </c>
    </row>
    <row r="39" spans="1:8" ht="42.75">
      <c r="A39" s="692"/>
      <c r="B39" s="692"/>
      <c r="C39" s="692"/>
      <c r="D39" s="692"/>
      <c r="E39" s="690"/>
      <c r="F39" s="690"/>
      <c r="G39" s="692"/>
      <c r="H39" s="347" t="s">
        <v>117</v>
      </c>
    </row>
    <row r="40" spans="1:8" ht="28.5">
      <c r="A40" s="692"/>
      <c r="B40" s="692"/>
      <c r="C40" s="692"/>
      <c r="D40" s="692"/>
      <c r="E40" s="690"/>
      <c r="F40" s="690"/>
      <c r="G40" s="692"/>
      <c r="H40" s="347" t="s">
        <v>118</v>
      </c>
    </row>
    <row r="41" spans="1:8" ht="42.75">
      <c r="A41" s="692"/>
      <c r="B41" s="692"/>
      <c r="C41" s="692"/>
      <c r="D41" s="692"/>
      <c r="E41" s="690"/>
      <c r="F41" s="690"/>
      <c r="G41" s="692"/>
      <c r="H41" s="347" t="s">
        <v>119</v>
      </c>
    </row>
    <row r="42" spans="1:8" ht="42.75">
      <c r="A42" s="692"/>
      <c r="B42" s="692"/>
      <c r="C42" s="692"/>
      <c r="D42" s="692"/>
      <c r="E42" s="690"/>
      <c r="F42" s="690"/>
      <c r="G42" s="692"/>
      <c r="H42" s="347" t="s">
        <v>123</v>
      </c>
    </row>
    <row r="43" spans="1:8" ht="42.75">
      <c r="A43" s="692"/>
      <c r="B43" s="692"/>
      <c r="C43" s="692"/>
      <c r="D43" s="692"/>
      <c r="E43" s="690"/>
      <c r="F43" s="690"/>
      <c r="G43" s="692"/>
      <c r="H43" s="347" t="s">
        <v>126</v>
      </c>
    </row>
    <row r="44" spans="1:8" ht="84" customHeight="1">
      <c r="A44" s="690" t="s">
        <v>19</v>
      </c>
      <c r="B44" s="690" t="s">
        <v>127</v>
      </c>
      <c r="C44" s="690" t="s">
        <v>128</v>
      </c>
      <c r="D44" s="690" t="s">
        <v>129</v>
      </c>
      <c r="E44" s="690" t="s">
        <v>412</v>
      </c>
      <c r="F44" s="690" t="s">
        <v>413</v>
      </c>
      <c r="G44" s="690" t="s">
        <v>414</v>
      </c>
      <c r="H44" s="347" t="s">
        <v>130</v>
      </c>
    </row>
    <row r="45" spans="1:8" ht="57">
      <c r="A45" s="690"/>
      <c r="B45" s="690"/>
      <c r="C45" s="690"/>
      <c r="D45" s="690"/>
      <c r="E45" s="690"/>
      <c r="F45" s="690"/>
      <c r="G45" s="690"/>
      <c r="H45" s="347" t="s">
        <v>134</v>
      </c>
    </row>
    <row r="46" spans="1:8" ht="71.25">
      <c r="A46" s="690"/>
      <c r="B46" s="690"/>
      <c r="C46" s="690"/>
      <c r="D46" s="690"/>
      <c r="E46" s="690"/>
      <c r="F46" s="690"/>
      <c r="G46" s="690"/>
      <c r="H46" s="347" t="s">
        <v>137</v>
      </c>
    </row>
    <row r="47" spans="1:8" ht="28.5">
      <c r="A47" s="690"/>
      <c r="B47" s="690"/>
      <c r="C47" s="690"/>
      <c r="D47" s="690"/>
      <c r="E47" s="690"/>
      <c r="F47" s="690"/>
      <c r="G47" s="690"/>
      <c r="H47" s="347" t="s">
        <v>138</v>
      </c>
    </row>
    <row r="48" spans="1:8" ht="57">
      <c r="A48" s="690"/>
      <c r="B48" s="690"/>
      <c r="C48" s="690"/>
      <c r="D48" s="690"/>
      <c r="E48" s="690"/>
      <c r="F48" s="690"/>
      <c r="G48" s="690"/>
      <c r="H48" s="347" t="s">
        <v>139</v>
      </c>
    </row>
    <row r="49" spans="1:8" ht="28.5">
      <c r="A49" s="690"/>
      <c r="B49" s="690"/>
      <c r="C49" s="690"/>
      <c r="D49" s="690"/>
      <c r="E49" s="690"/>
      <c r="F49" s="690"/>
      <c r="G49" s="690"/>
      <c r="H49" s="347" t="s">
        <v>140</v>
      </c>
    </row>
    <row r="50" spans="1:8" ht="57" customHeight="1">
      <c r="A50" s="691" t="s">
        <v>19</v>
      </c>
      <c r="B50" s="691" t="s">
        <v>127</v>
      </c>
      <c r="C50" s="691" t="s">
        <v>143</v>
      </c>
      <c r="D50" s="691" t="s">
        <v>144</v>
      </c>
      <c r="E50" s="691" t="s">
        <v>415</v>
      </c>
      <c r="F50" s="690" t="s">
        <v>416</v>
      </c>
      <c r="G50" s="690" t="s">
        <v>417</v>
      </c>
      <c r="H50" s="347" t="s">
        <v>145</v>
      </c>
    </row>
    <row r="51" spans="1:8" ht="79.5" customHeight="1">
      <c r="A51" s="691"/>
      <c r="B51" s="691"/>
      <c r="C51" s="691"/>
      <c r="D51" s="691"/>
      <c r="E51" s="691"/>
      <c r="F51" s="691"/>
      <c r="G51" s="691"/>
      <c r="H51" s="347" t="s">
        <v>148</v>
      </c>
    </row>
    <row r="52" spans="1:8" ht="57">
      <c r="A52" s="691"/>
      <c r="B52" s="691"/>
      <c r="C52" s="691"/>
      <c r="D52" s="691"/>
      <c r="E52" s="691"/>
      <c r="F52" s="691"/>
      <c r="G52" s="691"/>
      <c r="H52" s="347" t="s">
        <v>149</v>
      </c>
    </row>
    <row r="53" spans="1:8" ht="62.1" customHeight="1">
      <c r="A53" s="691" t="s">
        <v>150</v>
      </c>
      <c r="B53" s="691" t="s">
        <v>151</v>
      </c>
      <c r="C53" s="691" t="s">
        <v>152</v>
      </c>
      <c r="D53" s="691" t="s">
        <v>153</v>
      </c>
      <c r="E53" s="690" t="s">
        <v>418</v>
      </c>
      <c r="F53" s="691" t="s">
        <v>419</v>
      </c>
      <c r="G53" s="690" t="s">
        <v>420</v>
      </c>
      <c r="H53" s="347" t="s">
        <v>154</v>
      </c>
    </row>
    <row r="54" spans="1:8" ht="71.25">
      <c r="A54" s="691"/>
      <c r="B54" s="691"/>
      <c r="C54" s="691"/>
      <c r="D54" s="691"/>
      <c r="E54" s="691"/>
      <c r="F54" s="691"/>
      <c r="G54" s="691"/>
      <c r="H54" s="347" t="s">
        <v>421</v>
      </c>
    </row>
    <row r="55" spans="1:8" ht="93.95" customHeight="1">
      <c r="A55" s="691"/>
      <c r="B55" s="691"/>
      <c r="C55" s="691"/>
      <c r="D55" s="691"/>
      <c r="E55" s="691"/>
      <c r="F55" s="691"/>
      <c r="G55" s="691"/>
      <c r="H55" s="347" t="s">
        <v>159</v>
      </c>
    </row>
    <row r="56" spans="1:8" ht="92.1" customHeight="1">
      <c r="A56" s="692" t="s">
        <v>150</v>
      </c>
      <c r="B56" s="692" t="s">
        <v>151</v>
      </c>
      <c r="C56" s="692" t="s">
        <v>152</v>
      </c>
      <c r="D56" s="692" t="s">
        <v>162</v>
      </c>
      <c r="E56" s="690" t="s">
        <v>422</v>
      </c>
      <c r="F56" s="690" t="s">
        <v>423</v>
      </c>
      <c r="G56" s="692" t="s">
        <v>424</v>
      </c>
      <c r="H56" s="347" t="s">
        <v>163</v>
      </c>
    </row>
    <row r="57" spans="1:8" ht="87" customHeight="1">
      <c r="A57" s="692"/>
      <c r="B57" s="692"/>
      <c r="C57" s="692"/>
      <c r="D57" s="692"/>
      <c r="E57" s="690"/>
      <c r="F57" s="690"/>
      <c r="G57" s="692"/>
      <c r="H57" s="347" t="s">
        <v>164</v>
      </c>
    </row>
    <row r="58" spans="1:8" ht="89.1" customHeight="1">
      <c r="A58" s="692"/>
      <c r="B58" s="692"/>
      <c r="C58" s="692"/>
      <c r="D58" s="692"/>
      <c r="E58" s="690"/>
      <c r="F58" s="690"/>
      <c r="G58" s="692"/>
      <c r="H58" s="347" t="s">
        <v>165</v>
      </c>
    </row>
    <row r="59" spans="1:8" ht="81" customHeight="1">
      <c r="A59" s="692"/>
      <c r="B59" s="692"/>
      <c r="C59" s="692"/>
      <c r="D59" s="692"/>
      <c r="E59" s="690"/>
      <c r="F59" s="690"/>
      <c r="G59" s="692"/>
      <c r="H59" s="347" t="s">
        <v>166</v>
      </c>
    </row>
    <row r="60" spans="1:8" ht="57.95" customHeight="1">
      <c r="A60" s="690" t="s">
        <v>150</v>
      </c>
      <c r="B60" s="690" t="s">
        <v>151</v>
      </c>
      <c r="C60" s="690" t="s">
        <v>152</v>
      </c>
      <c r="D60" s="690" t="s">
        <v>170</v>
      </c>
      <c r="E60" s="690" t="s">
        <v>425</v>
      </c>
      <c r="F60" s="690" t="s">
        <v>426</v>
      </c>
      <c r="G60" s="690" t="s">
        <v>427</v>
      </c>
      <c r="H60" s="347" t="s">
        <v>171</v>
      </c>
    </row>
    <row r="61" spans="1:8" ht="63.95" customHeight="1">
      <c r="A61" s="690"/>
      <c r="B61" s="690"/>
      <c r="C61" s="690"/>
      <c r="D61" s="690"/>
      <c r="E61" s="690"/>
      <c r="F61" s="690"/>
      <c r="G61" s="690"/>
      <c r="H61" s="347" t="s">
        <v>172</v>
      </c>
    </row>
    <row r="62" spans="1:8" ht="72" customHeight="1">
      <c r="A62" s="690"/>
      <c r="B62" s="690"/>
      <c r="C62" s="690"/>
      <c r="D62" s="690"/>
      <c r="E62" s="690"/>
      <c r="F62" s="690"/>
      <c r="G62" s="690"/>
      <c r="H62" s="347" t="s">
        <v>173</v>
      </c>
    </row>
    <row r="63" spans="1:8" ht="84.95" customHeight="1">
      <c r="A63" s="690"/>
      <c r="B63" s="690"/>
      <c r="C63" s="690"/>
      <c r="D63" s="690"/>
      <c r="E63" s="690"/>
      <c r="F63" s="690"/>
      <c r="G63" s="690"/>
      <c r="H63" s="347" t="s">
        <v>174</v>
      </c>
    </row>
    <row r="64" spans="1:8" ht="53.1" customHeight="1">
      <c r="A64" s="690"/>
      <c r="B64" s="690"/>
      <c r="C64" s="690"/>
      <c r="D64" s="690"/>
      <c r="E64" s="690"/>
      <c r="F64" s="690"/>
      <c r="G64" s="690"/>
      <c r="H64" s="347" t="s">
        <v>175</v>
      </c>
    </row>
    <row r="65" spans="1:8" ht="56.1" customHeight="1">
      <c r="A65" s="691" t="s">
        <v>150</v>
      </c>
      <c r="B65" s="691" t="s">
        <v>151</v>
      </c>
      <c r="C65" s="691" t="s">
        <v>152</v>
      </c>
      <c r="D65" s="691" t="s">
        <v>177</v>
      </c>
      <c r="E65" s="690" t="s">
        <v>428</v>
      </c>
      <c r="F65" s="690" t="s">
        <v>429</v>
      </c>
      <c r="G65" s="690" t="s">
        <v>430</v>
      </c>
      <c r="H65" s="347" t="s">
        <v>178</v>
      </c>
    </row>
    <row r="66" spans="1:8" ht="71.25">
      <c r="A66" s="691"/>
      <c r="B66" s="691"/>
      <c r="C66" s="691"/>
      <c r="D66" s="691"/>
      <c r="E66" s="691"/>
      <c r="F66" s="690"/>
      <c r="G66" s="691"/>
      <c r="H66" s="347" t="s">
        <v>182</v>
      </c>
    </row>
    <row r="67" spans="1:8" ht="42.75">
      <c r="A67" s="691"/>
      <c r="B67" s="691"/>
      <c r="C67" s="691"/>
      <c r="D67" s="691"/>
      <c r="E67" s="691"/>
      <c r="F67" s="690"/>
      <c r="G67" s="691"/>
      <c r="H67" s="347" t="s">
        <v>184</v>
      </c>
    </row>
    <row r="68" spans="1:8" ht="42" customHeight="1">
      <c r="A68" s="690" t="s">
        <v>150</v>
      </c>
      <c r="B68" s="690" t="s">
        <v>151</v>
      </c>
      <c r="C68" s="690" t="s">
        <v>188</v>
      </c>
      <c r="D68" s="690" t="s">
        <v>431</v>
      </c>
      <c r="E68" s="690" t="s">
        <v>432</v>
      </c>
      <c r="F68" s="690" t="s">
        <v>433</v>
      </c>
      <c r="G68" s="690" t="s">
        <v>434</v>
      </c>
      <c r="H68" s="347" t="s">
        <v>190</v>
      </c>
    </row>
    <row r="69" spans="1:8" ht="71.25">
      <c r="A69" s="690"/>
      <c r="B69" s="690"/>
      <c r="C69" s="690"/>
      <c r="D69" s="690"/>
      <c r="E69" s="690"/>
      <c r="F69" s="690"/>
      <c r="G69" s="690"/>
      <c r="H69" s="347" t="s">
        <v>191</v>
      </c>
    </row>
    <row r="70" spans="1:8" ht="42.75">
      <c r="A70" s="690"/>
      <c r="B70" s="690"/>
      <c r="C70" s="690"/>
      <c r="D70" s="690"/>
      <c r="E70" s="690"/>
      <c r="F70" s="690"/>
      <c r="G70" s="690"/>
      <c r="H70" s="347" t="s">
        <v>193</v>
      </c>
    </row>
    <row r="71" spans="1:8" ht="57">
      <c r="A71" s="690"/>
      <c r="B71" s="690"/>
      <c r="C71" s="690"/>
      <c r="D71" s="690"/>
      <c r="E71" s="690"/>
      <c r="F71" s="690"/>
      <c r="G71" s="690"/>
      <c r="H71" s="347" t="s">
        <v>194</v>
      </c>
    </row>
    <row r="72" spans="1:8" ht="28.5">
      <c r="A72" s="690"/>
      <c r="B72" s="690"/>
      <c r="C72" s="690"/>
      <c r="D72" s="690"/>
      <c r="E72" s="690"/>
      <c r="F72" s="690"/>
      <c r="G72" s="690"/>
      <c r="H72" s="347" t="s">
        <v>197</v>
      </c>
    </row>
    <row r="73" spans="1:8" ht="81.75" customHeight="1">
      <c r="A73" s="690" t="s">
        <v>150</v>
      </c>
      <c r="B73" s="690" t="s">
        <v>151</v>
      </c>
      <c r="C73" s="690" t="s">
        <v>188</v>
      </c>
      <c r="D73" s="690" t="s">
        <v>200</v>
      </c>
      <c r="E73" s="690" t="s">
        <v>435</v>
      </c>
      <c r="F73" s="690" t="s">
        <v>436</v>
      </c>
      <c r="G73" s="690" t="s">
        <v>437</v>
      </c>
      <c r="H73" s="347" t="s">
        <v>201</v>
      </c>
    </row>
    <row r="74" spans="1:8" ht="60.95" customHeight="1">
      <c r="A74" s="690"/>
      <c r="B74" s="690"/>
      <c r="C74" s="690"/>
      <c r="D74" s="690"/>
      <c r="E74" s="690"/>
      <c r="F74" s="690"/>
      <c r="G74" s="690"/>
      <c r="H74" s="347" t="s">
        <v>203</v>
      </c>
    </row>
    <row r="75" spans="1:8" ht="85.5">
      <c r="A75" s="690"/>
      <c r="B75" s="690"/>
      <c r="C75" s="690"/>
      <c r="D75" s="690"/>
      <c r="E75" s="690"/>
      <c r="F75" s="690"/>
      <c r="G75" s="690"/>
      <c r="H75" s="347" t="s">
        <v>204</v>
      </c>
    </row>
    <row r="76" spans="1:8" ht="41.1" customHeight="1">
      <c r="A76" s="690"/>
      <c r="B76" s="690"/>
      <c r="C76" s="690"/>
      <c r="D76" s="690"/>
      <c r="E76" s="690"/>
      <c r="F76" s="690"/>
      <c r="G76" s="690"/>
      <c r="H76" s="352" t="s">
        <v>206</v>
      </c>
    </row>
    <row r="77" spans="1:8" ht="69.95" customHeight="1">
      <c r="A77" s="691" t="s">
        <v>438</v>
      </c>
      <c r="B77" s="691" t="s">
        <v>208</v>
      </c>
      <c r="C77" s="691" t="s">
        <v>209</v>
      </c>
      <c r="D77" s="691" t="s">
        <v>210</v>
      </c>
      <c r="E77" s="690" t="s">
        <v>439</v>
      </c>
      <c r="F77" s="690" t="s">
        <v>440</v>
      </c>
      <c r="G77" s="690" t="s">
        <v>441</v>
      </c>
      <c r="H77" s="347" t="s">
        <v>211</v>
      </c>
    </row>
    <row r="78" spans="1:8" ht="42.75">
      <c r="A78" s="691"/>
      <c r="B78" s="691"/>
      <c r="C78" s="691"/>
      <c r="D78" s="691"/>
      <c r="E78" s="691"/>
      <c r="F78" s="691"/>
      <c r="G78" s="691"/>
      <c r="H78" s="347" t="s">
        <v>213</v>
      </c>
    </row>
    <row r="79" spans="1:8" ht="57">
      <c r="A79" s="691"/>
      <c r="B79" s="691"/>
      <c r="C79" s="691"/>
      <c r="D79" s="691"/>
      <c r="E79" s="691"/>
      <c r="F79" s="691"/>
      <c r="G79" s="691"/>
      <c r="H79" s="347" t="s">
        <v>214</v>
      </c>
    </row>
    <row r="80" spans="1:8" ht="42.75">
      <c r="A80" s="691"/>
      <c r="B80" s="691"/>
      <c r="C80" s="691"/>
      <c r="D80" s="691"/>
      <c r="E80" s="691"/>
      <c r="F80" s="691"/>
      <c r="G80" s="691"/>
      <c r="H80" s="347" t="s">
        <v>215</v>
      </c>
    </row>
    <row r="81" spans="1:8" ht="42.75">
      <c r="A81" s="691"/>
      <c r="B81" s="691"/>
      <c r="C81" s="691"/>
      <c r="D81" s="691"/>
      <c r="E81" s="691"/>
      <c r="F81" s="691"/>
      <c r="G81" s="691"/>
      <c r="H81" s="347" t="s">
        <v>216</v>
      </c>
    </row>
    <row r="82" spans="1:8" ht="42.75">
      <c r="A82" s="691"/>
      <c r="B82" s="691"/>
      <c r="C82" s="691"/>
      <c r="D82" s="691"/>
      <c r="E82" s="691"/>
      <c r="F82" s="691"/>
      <c r="G82" s="691"/>
      <c r="H82" s="347" t="s">
        <v>218</v>
      </c>
    </row>
    <row r="83" spans="1:8" ht="98.1" customHeight="1">
      <c r="A83" s="691" t="s">
        <v>438</v>
      </c>
      <c r="B83" s="691" t="s">
        <v>208</v>
      </c>
      <c r="C83" s="691" t="s">
        <v>209</v>
      </c>
      <c r="D83" s="691" t="s">
        <v>219</v>
      </c>
      <c r="E83" s="690" t="s">
        <v>442</v>
      </c>
      <c r="F83" s="690" t="s">
        <v>443</v>
      </c>
      <c r="G83" s="690" t="s">
        <v>444</v>
      </c>
      <c r="H83" s="347" t="s">
        <v>220</v>
      </c>
    </row>
    <row r="84" spans="1:8" ht="71.25">
      <c r="A84" s="691"/>
      <c r="B84" s="691"/>
      <c r="C84" s="691"/>
      <c r="D84" s="691"/>
      <c r="E84" s="691"/>
      <c r="F84" s="691"/>
      <c r="G84" s="691"/>
      <c r="H84" s="347" t="s">
        <v>221</v>
      </c>
    </row>
    <row r="85" spans="1:8" ht="42.75">
      <c r="A85" s="691"/>
      <c r="B85" s="691"/>
      <c r="C85" s="691"/>
      <c r="D85" s="691"/>
      <c r="E85" s="691"/>
      <c r="F85" s="691"/>
      <c r="G85" s="691"/>
      <c r="H85" s="347" t="s">
        <v>222</v>
      </c>
    </row>
    <row r="86" spans="1:8" ht="42.75">
      <c r="A86" s="691"/>
      <c r="B86" s="691"/>
      <c r="C86" s="691"/>
      <c r="D86" s="691"/>
      <c r="E86" s="691"/>
      <c r="F86" s="691"/>
      <c r="G86" s="691"/>
      <c r="H86" s="347" t="s">
        <v>223</v>
      </c>
    </row>
    <row r="87" spans="1:8" ht="57">
      <c r="A87" s="691"/>
      <c r="B87" s="691"/>
      <c r="C87" s="691"/>
      <c r="D87" s="691"/>
      <c r="E87" s="691"/>
      <c r="F87" s="691"/>
      <c r="G87" s="691"/>
      <c r="H87" s="347" t="s">
        <v>224</v>
      </c>
    </row>
    <row r="88" spans="1:8" ht="42.75">
      <c r="A88" s="691"/>
      <c r="B88" s="691"/>
      <c r="C88" s="691"/>
      <c r="D88" s="691"/>
      <c r="E88" s="691"/>
      <c r="F88" s="691"/>
      <c r="G88" s="691"/>
      <c r="H88" s="347" t="s">
        <v>225</v>
      </c>
    </row>
    <row r="89" spans="1:8" ht="57">
      <c r="A89" s="691"/>
      <c r="B89" s="691"/>
      <c r="C89" s="691"/>
      <c r="D89" s="691"/>
      <c r="E89" s="691"/>
      <c r="F89" s="691"/>
      <c r="G89" s="691"/>
      <c r="H89" s="347" t="s">
        <v>226</v>
      </c>
    </row>
    <row r="90" spans="1:8" ht="56.1" customHeight="1">
      <c r="A90" s="691" t="s">
        <v>227</v>
      </c>
      <c r="B90" s="691" t="s">
        <v>228</v>
      </c>
      <c r="C90" s="691" t="s">
        <v>229</v>
      </c>
      <c r="D90" s="691" t="s">
        <v>230</v>
      </c>
      <c r="E90" s="690" t="s">
        <v>445</v>
      </c>
      <c r="F90" s="691" t="s">
        <v>446</v>
      </c>
      <c r="G90" s="690" t="s">
        <v>447</v>
      </c>
      <c r="H90" s="347" t="s">
        <v>231</v>
      </c>
    </row>
    <row r="91" spans="1:8" ht="71.25">
      <c r="A91" s="691"/>
      <c r="B91" s="691"/>
      <c r="C91" s="691"/>
      <c r="D91" s="691"/>
      <c r="E91" s="691"/>
      <c r="F91" s="691"/>
      <c r="G91" s="691"/>
      <c r="H91" s="347" t="s">
        <v>235</v>
      </c>
    </row>
    <row r="92" spans="1:8" ht="71.25">
      <c r="A92" s="691"/>
      <c r="B92" s="691"/>
      <c r="C92" s="691"/>
      <c r="D92" s="691"/>
      <c r="E92" s="691"/>
      <c r="F92" s="691"/>
      <c r="G92" s="691"/>
      <c r="H92" s="347" t="s">
        <v>238</v>
      </c>
    </row>
    <row r="93" spans="1:8" ht="71.25">
      <c r="A93" s="691"/>
      <c r="B93" s="691"/>
      <c r="C93" s="691"/>
      <c r="D93" s="691"/>
      <c r="E93" s="691"/>
      <c r="F93" s="691"/>
      <c r="G93" s="691"/>
      <c r="H93" s="347" t="s">
        <v>239</v>
      </c>
    </row>
    <row r="94" spans="1:8" ht="99.75">
      <c r="A94" s="691"/>
      <c r="B94" s="691"/>
      <c r="C94" s="691"/>
      <c r="D94" s="691"/>
      <c r="E94" s="691"/>
      <c r="F94" s="691"/>
      <c r="G94" s="691"/>
      <c r="H94" s="347" t="s">
        <v>241</v>
      </c>
    </row>
    <row r="95" spans="1:8" ht="71.25">
      <c r="A95" s="691"/>
      <c r="B95" s="691"/>
      <c r="C95" s="691"/>
      <c r="D95" s="691"/>
      <c r="E95" s="691"/>
      <c r="F95" s="691"/>
      <c r="G95" s="691"/>
      <c r="H95" s="347" t="s">
        <v>242</v>
      </c>
    </row>
    <row r="96" spans="1:8" ht="42.75">
      <c r="A96" s="691"/>
      <c r="B96" s="691"/>
      <c r="C96" s="691"/>
      <c r="D96" s="691"/>
      <c r="E96" s="691"/>
      <c r="F96" s="691"/>
      <c r="G96" s="691"/>
      <c r="H96" s="347" t="s">
        <v>243</v>
      </c>
    </row>
    <row r="97" spans="1:8" ht="42.75">
      <c r="A97" s="691"/>
      <c r="B97" s="691"/>
      <c r="C97" s="691"/>
      <c r="D97" s="691"/>
      <c r="E97" s="691"/>
      <c r="F97" s="691"/>
      <c r="G97" s="691"/>
      <c r="H97" s="347" t="s">
        <v>244</v>
      </c>
    </row>
    <row r="98" spans="1:8" ht="42" customHeight="1">
      <c r="A98" s="691" t="s">
        <v>227</v>
      </c>
      <c r="B98" s="691" t="s">
        <v>228</v>
      </c>
      <c r="C98" s="691" t="s">
        <v>229</v>
      </c>
      <c r="D98" s="691" t="s">
        <v>245</v>
      </c>
      <c r="E98" s="691" t="s">
        <v>448</v>
      </c>
      <c r="F98" s="691" t="s">
        <v>449</v>
      </c>
      <c r="G98" s="690" t="s">
        <v>450</v>
      </c>
      <c r="H98" s="347" t="s">
        <v>246</v>
      </c>
    </row>
    <row r="99" spans="1:8" ht="57">
      <c r="A99" s="691"/>
      <c r="B99" s="691"/>
      <c r="C99" s="691"/>
      <c r="D99" s="691"/>
      <c r="E99" s="691"/>
      <c r="F99" s="691"/>
      <c r="G99" s="691"/>
      <c r="H99" s="347" t="s">
        <v>250</v>
      </c>
    </row>
    <row r="100" spans="1:8" ht="71.25">
      <c r="A100" s="691"/>
      <c r="B100" s="691"/>
      <c r="C100" s="691"/>
      <c r="D100" s="691"/>
      <c r="E100" s="691"/>
      <c r="F100" s="691"/>
      <c r="G100" s="691"/>
      <c r="H100" s="347" t="s">
        <v>254</v>
      </c>
    </row>
    <row r="101" spans="1:8" ht="57">
      <c r="A101" s="691"/>
      <c r="B101" s="691"/>
      <c r="C101" s="691"/>
      <c r="D101" s="691"/>
      <c r="E101" s="691"/>
      <c r="F101" s="691"/>
      <c r="G101" s="691"/>
      <c r="H101" s="347" t="s">
        <v>256</v>
      </c>
    </row>
    <row r="102" spans="1:8" ht="28.5">
      <c r="A102" s="691"/>
      <c r="B102" s="691"/>
      <c r="C102" s="691"/>
      <c r="D102" s="691"/>
      <c r="E102" s="691"/>
      <c r="F102" s="691"/>
      <c r="G102" s="691"/>
      <c r="H102" s="347" t="s">
        <v>257</v>
      </c>
    </row>
    <row r="103" spans="1:8" ht="28.5">
      <c r="A103" s="691"/>
      <c r="B103" s="691"/>
      <c r="C103" s="691"/>
      <c r="D103" s="691"/>
      <c r="E103" s="691"/>
      <c r="F103" s="691"/>
      <c r="G103" s="691"/>
      <c r="H103" s="347" t="s">
        <v>262</v>
      </c>
    </row>
    <row r="104" spans="1:8" ht="42.75">
      <c r="A104" s="691"/>
      <c r="B104" s="691"/>
      <c r="C104" s="691"/>
      <c r="D104" s="691"/>
      <c r="E104" s="691"/>
      <c r="F104" s="691"/>
      <c r="G104" s="691"/>
      <c r="H104" s="347" t="s">
        <v>265</v>
      </c>
    </row>
    <row r="105" spans="1:8" ht="57">
      <c r="A105" s="691"/>
      <c r="B105" s="691"/>
      <c r="C105" s="691"/>
      <c r="D105" s="691"/>
      <c r="E105" s="691"/>
      <c r="F105" s="691"/>
      <c r="G105" s="691"/>
      <c r="H105" s="347" t="s">
        <v>266</v>
      </c>
    </row>
    <row r="106" spans="1:8" ht="42" customHeight="1">
      <c r="A106" s="690" t="s">
        <v>227</v>
      </c>
      <c r="B106" s="690" t="s">
        <v>228</v>
      </c>
      <c r="C106" s="690" t="s">
        <v>229</v>
      </c>
      <c r="D106" s="690" t="s">
        <v>451</v>
      </c>
      <c r="E106" s="690" t="s">
        <v>452</v>
      </c>
      <c r="F106" s="690" t="s">
        <v>453</v>
      </c>
      <c r="G106" s="690" t="s">
        <v>454</v>
      </c>
      <c r="H106" s="347" t="s">
        <v>269</v>
      </c>
    </row>
    <row r="107" spans="1:8" ht="42.75">
      <c r="A107" s="690"/>
      <c r="B107" s="690"/>
      <c r="C107" s="690"/>
      <c r="D107" s="690"/>
      <c r="E107" s="690"/>
      <c r="F107" s="690"/>
      <c r="G107" s="690"/>
      <c r="H107" s="347" t="s">
        <v>272</v>
      </c>
    </row>
    <row r="108" spans="1:8" ht="57">
      <c r="A108" s="690"/>
      <c r="B108" s="690"/>
      <c r="C108" s="690"/>
      <c r="D108" s="690"/>
      <c r="E108" s="690"/>
      <c r="F108" s="690"/>
      <c r="G108" s="690"/>
      <c r="H108" s="347" t="s">
        <v>276</v>
      </c>
    </row>
    <row r="109" spans="1:8" ht="57">
      <c r="A109" s="690"/>
      <c r="B109" s="690"/>
      <c r="C109" s="690"/>
      <c r="D109" s="690"/>
      <c r="E109" s="690"/>
      <c r="F109" s="690"/>
      <c r="G109" s="690"/>
      <c r="H109" s="347" t="s">
        <v>278</v>
      </c>
    </row>
    <row r="110" spans="1:8" ht="28.5">
      <c r="A110" s="690"/>
      <c r="B110" s="690"/>
      <c r="C110" s="690"/>
      <c r="D110" s="690"/>
      <c r="E110" s="690"/>
      <c r="F110" s="690"/>
      <c r="G110" s="690"/>
      <c r="H110" s="347" t="s">
        <v>279</v>
      </c>
    </row>
    <row r="111" spans="1:8" ht="57">
      <c r="A111" s="690"/>
      <c r="B111" s="690"/>
      <c r="C111" s="690"/>
      <c r="D111" s="690"/>
      <c r="E111" s="690"/>
      <c r="F111" s="690"/>
      <c r="G111" s="690"/>
      <c r="H111" s="347" t="s">
        <v>281</v>
      </c>
    </row>
    <row r="112" spans="1:8" ht="56.1" customHeight="1">
      <c r="A112" s="690" t="s">
        <v>227</v>
      </c>
      <c r="B112" s="690" t="s">
        <v>282</v>
      </c>
      <c r="C112" s="690" t="s">
        <v>283</v>
      </c>
      <c r="D112" s="690" t="s">
        <v>284</v>
      </c>
      <c r="E112" s="690" t="s">
        <v>455</v>
      </c>
      <c r="F112" s="690" t="s">
        <v>456</v>
      </c>
      <c r="G112" s="690" t="s">
        <v>457</v>
      </c>
      <c r="H112" s="347" t="s">
        <v>285</v>
      </c>
    </row>
    <row r="113" spans="1:8" ht="42.75">
      <c r="A113" s="690"/>
      <c r="B113" s="690"/>
      <c r="C113" s="690"/>
      <c r="D113" s="690"/>
      <c r="E113" s="690"/>
      <c r="F113" s="690"/>
      <c r="G113" s="690"/>
      <c r="H113" s="347" t="s">
        <v>286</v>
      </c>
    </row>
    <row r="114" spans="1:8" ht="28.5">
      <c r="A114" s="690"/>
      <c r="B114" s="690"/>
      <c r="C114" s="690"/>
      <c r="D114" s="690"/>
      <c r="E114" s="690"/>
      <c r="F114" s="690"/>
      <c r="G114" s="690"/>
      <c r="H114" s="347" t="s">
        <v>289</v>
      </c>
    </row>
    <row r="115" spans="1:8" ht="28.5">
      <c r="A115" s="690"/>
      <c r="B115" s="690"/>
      <c r="C115" s="690"/>
      <c r="D115" s="690"/>
      <c r="E115" s="690"/>
      <c r="F115" s="690"/>
      <c r="G115" s="690"/>
      <c r="H115" s="347" t="s">
        <v>290</v>
      </c>
    </row>
    <row r="116" spans="1:8" ht="44.25" customHeight="1">
      <c r="A116" s="690"/>
      <c r="B116" s="690"/>
      <c r="C116" s="690"/>
      <c r="D116" s="690"/>
      <c r="E116" s="690"/>
      <c r="F116" s="690"/>
      <c r="G116" s="690"/>
      <c r="H116" s="347" t="s">
        <v>291</v>
      </c>
    </row>
    <row r="117" spans="1:8" ht="28.5">
      <c r="A117" s="690"/>
      <c r="B117" s="690"/>
      <c r="C117" s="690"/>
      <c r="D117" s="690"/>
      <c r="E117" s="690"/>
      <c r="F117" s="690"/>
      <c r="G117" s="690"/>
      <c r="H117" s="347" t="s">
        <v>294</v>
      </c>
    </row>
    <row r="118" spans="1:8" ht="28.5">
      <c r="A118" s="690"/>
      <c r="B118" s="690"/>
      <c r="C118" s="690"/>
      <c r="D118" s="690"/>
      <c r="E118" s="690"/>
      <c r="F118" s="690"/>
      <c r="G118" s="690"/>
      <c r="H118" s="347" t="s">
        <v>296</v>
      </c>
    </row>
    <row r="119" spans="1:8" ht="57">
      <c r="A119" s="690"/>
      <c r="B119" s="690"/>
      <c r="C119" s="690"/>
      <c r="D119" s="690"/>
      <c r="E119" s="690"/>
      <c r="F119" s="690"/>
      <c r="G119" s="690"/>
      <c r="H119" s="347" t="s">
        <v>297</v>
      </c>
    </row>
    <row r="120" spans="1:8" ht="62.25" customHeight="1">
      <c r="A120" s="690" t="s">
        <v>227</v>
      </c>
      <c r="B120" s="690" t="s">
        <v>282</v>
      </c>
      <c r="C120" s="690" t="s">
        <v>283</v>
      </c>
      <c r="D120" s="690" t="s">
        <v>300</v>
      </c>
      <c r="E120" s="690" t="s">
        <v>458</v>
      </c>
      <c r="F120" s="690" t="s">
        <v>459</v>
      </c>
      <c r="G120" s="690" t="s">
        <v>460</v>
      </c>
      <c r="H120" s="347" t="s">
        <v>301</v>
      </c>
    </row>
    <row r="121" spans="1:8" ht="85.5">
      <c r="A121" s="690"/>
      <c r="B121" s="690"/>
      <c r="C121" s="690"/>
      <c r="D121" s="690"/>
      <c r="E121" s="690"/>
      <c r="F121" s="690"/>
      <c r="G121" s="690"/>
      <c r="H121" s="347" t="s">
        <v>304</v>
      </c>
    </row>
    <row r="122" spans="1:8" ht="42.75">
      <c r="A122" s="690"/>
      <c r="B122" s="690"/>
      <c r="C122" s="690"/>
      <c r="D122" s="690"/>
      <c r="E122" s="690"/>
      <c r="F122" s="690"/>
      <c r="G122" s="690"/>
      <c r="H122" s="347" t="s">
        <v>306</v>
      </c>
    </row>
    <row r="123" spans="1:8" ht="28.5">
      <c r="A123" s="690"/>
      <c r="B123" s="690"/>
      <c r="C123" s="690"/>
      <c r="D123" s="690"/>
      <c r="E123" s="690"/>
      <c r="F123" s="690"/>
      <c r="G123" s="690"/>
      <c r="H123" s="347" t="s">
        <v>307</v>
      </c>
    </row>
    <row r="124" spans="1:8" ht="56.1" customHeight="1">
      <c r="A124" s="691" t="s">
        <v>227</v>
      </c>
      <c r="B124" s="691" t="s">
        <v>282</v>
      </c>
      <c r="C124" s="691" t="s">
        <v>283</v>
      </c>
      <c r="D124" s="691" t="s">
        <v>309</v>
      </c>
      <c r="E124" s="691" t="s">
        <v>461</v>
      </c>
      <c r="F124" s="690" t="s">
        <v>462</v>
      </c>
      <c r="G124" s="690" t="s">
        <v>463</v>
      </c>
      <c r="H124" s="347" t="s">
        <v>310</v>
      </c>
    </row>
    <row r="125" spans="1:8" ht="28.5">
      <c r="A125" s="691"/>
      <c r="B125" s="691"/>
      <c r="C125" s="691"/>
      <c r="D125" s="691"/>
      <c r="E125" s="691"/>
      <c r="F125" s="691"/>
      <c r="G125" s="691"/>
      <c r="H125" s="347" t="s">
        <v>313</v>
      </c>
    </row>
    <row r="126" spans="1:8" ht="42.75">
      <c r="A126" s="691"/>
      <c r="B126" s="691"/>
      <c r="C126" s="691"/>
      <c r="D126" s="691"/>
      <c r="E126" s="691"/>
      <c r="F126" s="691"/>
      <c r="G126" s="691"/>
      <c r="H126" s="347" t="s">
        <v>316</v>
      </c>
    </row>
    <row r="127" spans="1:8" ht="28.5">
      <c r="A127" s="691"/>
      <c r="B127" s="691"/>
      <c r="C127" s="691"/>
      <c r="D127" s="691"/>
      <c r="E127" s="691"/>
      <c r="F127" s="691"/>
      <c r="G127" s="691"/>
      <c r="H127" s="347" t="s">
        <v>318</v>
      </c>
    </row>
    <row r="128" spans="1:8" ht="27.95" customHeight="1">
      <c r="A128" s="691"/>
      <c r="B128" s="691"/>
      <c r="C128" s="691"/>
      <c r="D128" s="691"/>
      <c r="E128" s="691"/>
      <c r="F128" s="691"/>
      <c r="G128" s="691"/>
      <c r="H128" s="347" t="s">
        <v>321</v>
      </c>
    </row>
    <row r="129" spans="1:8" ht="39.75" customHeight="1">
      <c r="A129" s="690" t="s">
        <v>227</v>
      </c>
      <c r="B129" s="690" t="s">
        <v>282</v>
      </c>
      <c r="C129" s="690" t="s">
        <v>322</v>
      </c>
      <c r="D129" s="690" t="s">
        <v>323</v>
      </c>
      <c r="E129" s="690" t="s">
        <v>464</v>
      </c>
      <c r="F129" s="690" t="s">
        <v>465</v>
      </c>
      <c r="G129" s="690" t="s">
        <v>466</v>
      </c>
      <c r="H129" s="347" t="s">
        <v>324</v>
      </c>
    </row>
    <row r="130" spans="1:8" ht="60.75" customHeight="1">
      <c r="A130" s="690"/>
      <c r="B130" s="690"/>
      <c r="C130" s="690"/>
      <c r="D130" s="690"/>
      <c r="E130" s="690"/>
      <c r="F130" s="690"/>
      <c r="G130" s="690"/>
      <c r="H130" s="347" t="s">
        <v>327</v>
      </c>
    </row>
    <row r="131" spans="1:8" ht="47.25" customHeight="1">
      <c r="A131" s="690"/>
      <c r="B131" s="690"/>
      <c r="C131" s="690"/>
      <c r="D131" s="690"/>
      <c r="E131" s="690"/>
      <c r="F131" s="690"/>
      <c r="G131" s="690"/>
      <c r="H131" s="347" t="s">
        <v>331</v>
      </c>
    </row>
    <row r="132" spans="1:8" ht="48.75" customHeight="1">
      <c r="A132" s="690"/>
      <c r="B132" s="690"/>
      <c r="C132" s="690"/>
      <c r="D132" s="690"/>
      <c r="E132" s="690"/>
      <c r="F132" s="690"/>
      <c r="G132" s="690"/>
      <c r="H132" s="347" t="s">
        <v>333</v>
      </c>
    </row>
    <row r="133" spans="1:8" ht="50.25" customHeight="1">
      <c r="A133" s="690"/>
      <c r="B133" s="690"/>
      <c r="C133" s="690"/>
      <c r="D133" s="690"/>
      <c r="E133" s="690"/>
      <c r="F133" s="690"/>
      <c r="G133" s="690"/>
      <c r="H133" s="347" t="s">
        <v>334</v>
      </c>
    </row>
    <row r="134" spans="1:8" ht="50.25" customHeight="1">
      <c r="A134" s="690"/>
      <c r="B134" s="690"/>
      <c r="C134" s="690"/>
      <c r="D134" s="690"/>
      <c r="E134" s="690"/>
      <c r="F134" s="690"/>
      <c r="G134" s="690"/>
      <c r="H134" s="347" t="s">
        <v>336</v>
      </c>
    </row>
    <row r="135" spans="1:8" ht="42.75" customHeight="1">
      <c r="A135" s="690" t="s">
        <v>227</v>
      </c>
      <c r="B135" s="690" t="s">
        <v>282</v>
      </c>
      <c r="C135" s="690" t="s">
        <v>322</v>
      </c>
      <c r="D135" s="690" t="s">
        <v>467</v>
      </c>
      <c r="E135" s="690" t="s">
        <v>468</v>
      </c>
      <c r="F135" s="690" t="s">
        <v>469</v>
      </c>
      <c r="G135" s="690" t="s">
        <v>470</v>
      </c>
      <c r="H135" s="347" t="s">
        <v>340</v>
      </c>
    </row>
    <row r="136" spans="1:8" ht="36" customHeight="1">
      <c r="A136" s="690"/>
      <c r="B136" s="690"/>
      <c r="C136" s="690"/>
      <c r="D136" s="690"/>
      <c r="E136" s="690"/>
      <c r="F136" s="690"/>
      <c r="G136" s="690"/>
      <c r="H136" s="347" t="s">
        <v>341</v>
      </c>
    </row>
    <row r="137" spans="1:8" ht="42.75">
      <c r="A137" s="690"/>
      <c r="B137" s="690"/>
      <c r="C137" s="690"/>
      <c r="D137" s="690"/>
      <c r="E137" s="690"/>
      <c r="F137" s="690"/>
      <c r="G137" s="690"/>
      <c r="H137" s="347" t="s">
        <v>344</v>
      </c>
    </row>
    <row r="138" spans="1:8" ht="68.25" customHeight="1">
      <c r="A138" s="690"/>
      <c r="B138" s="690"/>
      <c r="C138" s="690"/>
      <c r="D138" s="690"/>
      <c r="E138" s="690"/>
      <c r="F138" s="690"/>
      <c r="G138" s="690"/>
      <c r="H138" s="347" t="s">
        <v>345</v>
      </c>
    </row>
    <row r="139" spans="1:8" ht="51" customHeight="1">
      <c r="A139" s="690"/>
      <c r="B139" s="690"/>
      <c r="C139" s="690"/>
      <c r="D139" s="690"/>
      <c r="E139" s="690"/>
      <c r="F139" s="690"/>
      <c r="G139" s="690"/>
      <c r="H139" s="347" t="s">
        <v>348</v>
      </c>
    </row>
    <row r="140" spans="1:8" ht="45.75" customHeight="1">
      <c r="A140" s="690"/>
      <c r="B140" s="690"/>
      <c r="C140" s="690"/>
      <c r="D140" s="690"/>
      <c r="E140" s="690"/>
      <c r="F140" s="690"/>
      <c r="G140" s="690"/>
      <c r="H140" s="347" t="s">
        <v>349</v>
      </c>
    </row>
    <row r="141" spans="1:8" ht="56.25" customHeight="1">
      <c r="A141" s="690" t="s">
        <v>227</v>
      </c>
      <c r="B141" s="690" t="s">
        <v>282</v>
      </c>
      <c r="C141" s="690" t="s">
        <v>322</v>
      </c>
      <c r="D141" s="690" t="s">
        <v>350</v>
      </c>
      <c r="E141" s="690" t="s">
        <v>471</v>
      </c>
      <c r="F141" s="690" t="s">
        <v>472</v>
      </c>
      <c r="G141" s="690" t="s">
        <v>473</v>
      </c>
      <c r="H141" s="347" t="s">
        <v>351</v>
      </c>
    </row>
    <row r="142" spans="1:8" ht="52.5" customHeight="1">
      <c r="A142" s="690"/>
      <c r="B142" s="690"/>
      <c r="C142" s="690"/>
      <c r="D142" s="690"/>
      <c r="E142" s="690"/>
      <c r="F142" s="690"/>
      <c r="G142" s="690"/>
      <c r="H142" s="347" t="s">
        <v>354</v>
      </c>
    </row>
    <row r="143" spans="1:8" ht="67.5" customHeight="1">
      <c r="A143" s="690"/>
      <c r="B143" s="690"/>
      <c r="C143" s="690"/>
      <c r="D143" s="690"/>
      <c r="E143" s="690"/>
      <c r="F143" s="690"/>
      <c r="G143" s="690"/>
      <c r="H143" s="347" t="s">
        <v>358</v>
      </c>
    </row>
    <row r="144" spans="1:8" ht="109.5" customHeight="1">
      <c r="A144" s="690"/>
      <c r="B144" s="690"/>
      <c r="C144" s="690"/>
      <c r="D144" s="690"/>
      <c r="E144" s="690"/>
      <c r="F144" s="690"/>
      <c r="G144" s="690"/>
      <c r="H144" s="347" t="s">
        <v>359</v>
      </c>
    </row>
    <row r="145" spans="1:8" ht="96.75" customHeight="1">
      <c r="A145" s="690"/>
      <c r="B145" s="690"/>
      <c r="C145" s="690"/>
      <c r="D145" s="690"/>
      <c r="E145" s="690"/>
      <c r="F145" s="690"/>
      <c r="G145" s="690"/>
      <c r="H145" s="347" t="s">
        <v>362</v>
      </c>
    </row>
    <row r="146" spans="1:8" ht="54.75" customHeight="1">
      <c r="A146" s="690"/>
      <c r="B146" s="690"/>
      <c r="C146" s="690"/>
      <c r="D146" s="690"/>
      <c r="E146" s="690"/>
      <c r="F146" s="690"/>
      <c r="G146" s="690"/>
      <c r="H146" s="347" t="s">
        <v>364</v>
      </c>
    </row>
    <row r="147" spans="1:8" ht="54" customHeight="1">
      <c r="A147" s="690"/>
      <c r="B147" s="690"/>
      <c r="C147" s="690"/>
      <c r="D147" s="690"/>
      <c r="E147" s="690"/>
      <c r="F147" s="690"/>
      <c r="G147" s="690"/>
      <c r="H147" s="347" t="s">
        <v>368</v>
      </c>
    </row>
    <row r="148" spans="1:8" ht="48.75" customHeight="1">
      <c r="A148" s="690" t="s">
        <v>227</v>
      </c>
      <c r="B148" s="690" t="s">
        <v>282</v>
      </c>
      <c r="C148" s="690" t="s">
        <v>322</v>
      </c>
      <c r="D148" s="690" t="s">
        <v>371</v>
      </c>
      <c r="E148" s="690" t="s">
        <v>474</v>
      </c>
      <c r="F148" s="690" t="s">
        <v>475</v>
      </c>
      <c r="G148" s="690" t="s">
        <v>476</v>
      </c>
      <c r="H148" s="347" t="s">
        <v>372</v>
      </c>
    </row>
    <row r="149" spans="1:8" ht="53.25" customHeight="1">
      <c r="A149" s="690"/>
      <c r="B149" s="690"/>
      <c r="C149" s="690"/>
      <c r="D149" s="690"/>
      <c r="E149" s="690"/>
      <c r="F149" s="690"/>
      <c r="G149" s="690"/>
      <c r="H149" s="347" t="s">
        <v>374</v>
      </c>
    </row>
    <row r="150" spans="1:8" ht="66.75" customHeight="1">
      <c r="A150" s="690"/>
      <c r="B150" s="690"/>
      <c r="C150" s="690"/>
      <c r="D150" s="690"/>
      <c r="E150" s="690"/>
      <c r="F150" s="690"/>
      <c r="G150" s="690"/>
      <c r="H150" s="347" t="s">
        <v>375</v>
      </c>
    </row>
    <row r="151" spans="1:8" ht="54.75" customHeight="1">
      <c r="A151" s="690"/>
      <c r="B151" s="690"/>
      <c r="C151" s="690"/>
      <c r="D151" s="690"/>
      <c r="E151" s="690"/>
      <c r="F151" s="690"/>
      <c r="G151" s="690"/>
      <c r="H151" s="347" t="s">
        <v>376</v>
      </c>
    </row>
    <row r="152" spans="1:8" ht="72.75" customHeight="1">
      <c r="A152" s="690"/>
      <c r="B152" s="690"/>
      <c r="C152" s="690"/>
      <c r="D152" s="690"/>
      <c r="E152" s="690"/>
      <c r="F152" s="690"/>
      <c r="G152" s="690"/>
      <c r="H152" s="347" t="s">
        <v>378</v>
      </c>
    </row>
    <row r="153" spans="1:8" ht="59.25" customHeight="1">
      <c r="A153" s="690"/>
      <c r="B153" s="690"/>
      <c r="C153" s="690"/>
      <c r="D153" s="690"/>
      <c r="E153" s="690"/>
      <c r="F153" s="690"/>
      <c r="G153" s="690"/>
      <c r="H153" s="347" t="s">
        <v>379</v>
      </c>
    </row>
    <row r="154" spans="1:8" ht="60" customHeight="1">
      <c r="A154" s="690"/>
      <c r="B154" s="690"/>
      <c r="C154" s="690"/>
      <c r="D154" s="690"/>
      <c r="E154" s="690"/>
      <c r="F154" s="690"/>
      <c r="G154" s="690"/>
      <c r="H154" s="347" t="s">
        <v>380</v>
      </c>
    </row>
    <row r="155" spans="1:8" ht="71.25" customHeight="1">
      <c r="A155" s="690"/>
      <c r="B155" s="690"/>
      <c r="C155" s="690"/>
      <c r="D155" s="690"/>
      <c r="E155" s="690"/>
      <c r="F155" s="690"/>
      <c r="G155" s="690"/>
      <c r="H155" s="347" t="s">
        <v>381</v>
      </c>
    </row>
    <row r="156" spans="1:8" ht="48.75" customHeight="1">
      <c r="A156" s="690"/>
      <c r="B156" s="690"/>
      <c r="C156" s="690"/>
      <c r="D156" s="690"/>
      <c r="E156" s="690"/>
      <c r="F156" s="690"/>
      <c r="G156" s="690"/>
      <c r="H156" s="347" t="s">
        <v>383</v>
      </c>
    </row>
  </sheetData>
  <sheetProtection algorithmName="SHA-512" hashValue="z8ZfjBKQ7pySvBskdMG21g7YxzjOue3l8Fodz3HmE2l0/RCVYnYttrkCvCzmNH/GJ5UUh9RZJOZeM5aa79aDPg==" saltValue="dlMkQKKcXV1Nh1xsHG69rg==" spinCount="100000" sheet="1" objects="1" scenarios="1"/>
  <mergeCells count="183">
    <mergeCell ref="A2:H2"/>
    <mergeCell ref="E141:E147"/>
    <mergeCell ref="F141:F147"/>
    <mergeCell ref="G141:G147"/>
    <mergeCell ref="E148:E156"/>
    <mergeCell ref="F148:F156"/>
    <mergeCell ref="G148:G156"/>
    <mergeCell ref="E124:E128"/>
    <mergeCell ref="F124:F128"/>
    <mergeCell ref="G124:G128"/>
    <mergeCell ref="E129:E134"/>
    <mergeCell ref="F129:F134"/>
    <mergeCell ref="G129:G134"/>
    <mergeCell ref="E135:E140"/>
    <mergeCell ref="F135:F140"/>
    <mergeCell ref="G135:G140"/>
    <mergeCell ref="E106:E111"/>
    <mergeCell ref="F106:F111"/>
    <mergeCell ref="G106:G111"/>
    <mergeCell ref="E112:E119"/>
    <mergeCell ref="F112:F119"/>
    <mergeCell ref="G112:G119"/>
    <mergeCell ref="E120:E123"/>
    <mergeCell ref="F120:F123"/>
    <mergeCell ref="G120:G123"/>
    <mergeCell ref="E83:E89"/>
    <mergeCell ref="F83:F89"/>
    <mergeCell ref="G83:G89"/>
    <mergeCell ref="E90:E97"/>
    <mergeCell ref="F90:F97"/>
    <mergeCell ref="G90:G97"/>
    <mergeCell ref="E98:E105"/>
    <mergeCell ref="F98:F105"/>
    <mergeCell ref="G98:G105"/>
    <mergeCell ref="E68:E72"/>
    <mergeCell ref="F68:F72"/>
    <mergeCell ref="G68:G72"/>
    <mergeCell ref="E73:E76"/>
    <mergeCell ref="F73:F76"/>
    <mergeCell ref="G73:G76"/>
    <mergeCell ref="E77:E82"/>
    <mergeCell ref="F77:F82"/>
    <mergeCell ref="G77:G82"/>
    <mergeCell ref="E56:E59"/>
    <mergeCell ref="F56:F59"/>
    <mergeCell ref="G56:G59"/>
    <mergeCell ref="E60:E64"/>
    <mergeCell ref="F60:F64"/>
    <mergeCell ref="G60:G64"/>
    <mergeCell ref="E65:E67"/>
    <mergeCell ref="F65:F67"/>
    <mergeCell ref="G65:G67"/>
    <mergeCell ref="E44:E49"/>
    <mergeCell ref="F44:F49"/>
    <mergeCell ref="G44:G49"/>
    <mergeCell ref="E50:E52"/>
    <mergeCell ref="F50:F52"/>
    <mergeCell ref="G50:G52"/>
    <mergeCell ref="E53:E55"/>
    <mergeCell ref="F53:F55"/>
    <mergeCell ref="G53:G55"/>
    <mergeCell ref="E23:E31"/>
    <mergeCell ref="F23:F31"/>
    <mergeCell ref="G23:G31"/>
    <mergeCell ref="E32:E36"/>
    <mergeCell ref="F32:F36"/>
    <mergeCell ref="G32:G36"/>
    <mergeCell ref="E37:E43"/>
    <mergeCell ref="F37:F43"/>
    <mergeCell ref="G37:G43"/>
    <mergeCell ref="E5:E11"/>
    <mergeCell ref="F5:F11"/>
    <mergeCell ref="G5:G11"/>
    <mergeCell ref="E12:E15"/>
    <mergeCell ref="F12:F15"/>
    <mergeCell ref="G12:G15"/>
    <mergeCell ref="E16:E22"/>
    <mergeCell ref="F16:F22"/>
    <mergeCell ref="G16:G22"/>
    <mergeCell ref="A53:A55"/>
    <mergeCell ref="B53:B55"/>
    <mergeCell ref="A56:A59"/>
    <mergeCell ref="B56:B59"/>
    <mergeCell ref="A60:A64"/>
    <mergeCell ref="B60:B64"/>
    <mergeCell ref="A5:A11"/>
    <mergeCell ref="B5:B11"/>
    <mergeCell ref="A12:A15"/>
    <mergeCell ref="B12:B15"/>
    <mergeCell ref="A37:A43"/>
    <mergeCell ref="B37:B43"/>
    <mergeCell ref="A44:A49"/>
    <mergeCell ref="B44:B49"/>
    <mergeCell ref="A50:A52"/>
    <mergeCell ref="B50:B52"/>
    <mergeCell ref="A16:A22"/>
    <mergeCell ref="B16:B22"/>
    <mergeCell ref="A23:A31"/>
    <mergeCell ref="B23:B31"/>
    <mergeCell ref="A32:A36"/>
    <mergeCell ref="B32:B36"/>
    <mergeCell ref="A148:A156"/>
    <mergeCell ref="B148:B156"/>
    <mergeCell ref="A120:A123"/>
    <mergeCell ref="B120:B123"/>
    <mergeCell ref="A124:A128"/>
    <mergeCell ref="B124:B128"/>
    <mergeCell ref="A129:A134"/>
    <mergeCell ref="B129:B134"/>
    <mergeCell ref="A98:A105"/>
    <mergeCell ref="B98:B105"/>
    <mergeCell ref="A106:A111"/>
    <mergeCell ref="B106:B111"/>
    <mergeCell ref="A112:A119"/>
    <mergeCell ref="B112:B119"/>
    <mergeCell ref="C56:C59"/>
    <mergeCell ref="D56:D59"/>
    <mergeCell ref="A135:A140"/>
    <mergeCell ref="B135:B140"/>
    <mergeCell ref="A141:A147"/>
    <mergeCell ref="B141:B147"/>
    <mergeCell ref="A77:A82"/>
    <mergeCell ref="B77:B82"/>
    <mergeCell ref="A83:A89"/>
    <mergeCell ref="B83:B89"/>
    <mergeCell ref="A90:A97"/>
    <mergeCell ref="B90:B97"/>
    <mergeCell ref="A65:A67"/>
    <mergeCell ref="B65:B67"/>
    <mergeCell ref="A68:A72"/>
    <mergeCell ref="B68:B72"/>
    <mergeCell ref="A73:A76"/>
    <mergeCell ref="B73:B76"/>
    <mergeCell ref="C135:C140"/>
    <mergeCell ref="D135:D140"/>
    <mergeCell ref="C106:C111"/>
    <mergeCell ref="D106:D111"/>
    <mergeCell ref="C112:C119"/>
    <mergeCell ref="D112:D119"/>
    <mergeCell ref="C5:C11"/>
    <mergeCell ref="D5:D11"/>
    <mergeCell ref="C12:C15"/>
    <mergeCell ref="D12:D15"/>
    <mergeCell ref="C16:C22"/>
    <mergeCell ref="D16:D22"/>
    <mergeCell ref="C44:C49"/>
    <mergeCell ref="D44:D49"/>
    <mergeCell ref="C50:C52"/>
    <mergeCell ref="D50:D52"/>
    <mergeCell ref="C148:C156"/>
    <mergeCell ref="D148:D156"/>
    <mergeCell ref="C120:C123"/>
    <mergeCell ref="D120:D123"/>
    <mergeCell ref="C124:C128"/>
    <mergeCell ref="D124:D128"/>
    <mergeCell ref="C129:C134"/>
    <mergeCell ref="D129:D134"/>
    <mergeCell ref="C23:C31"/>
    <mergeCell ref="D23:D31"/>
    <mergeCell ref="C32:C36"/>
    <mergeCell ref="D32:D36"/>
    <mergeCell ref="C37:C43"/>
    <mergeCell ref="D37:D43"/>
    <mergeCell ref="C77:C82"/>
    <mergeCell ref="D77:D82"/>
    <mergeCell ref="C53:C55"/>
    <mergeCell ref="D53:D55"/>
    <mergeCell ref="C83:C89"/>
    <mergeCell ref="D83:D89"/>
    <mergeCell ref="C60:C64"/>
    <mergeCell ref="D60:D64"/>
    <mergeCell ref="C65:C67"/>
    <mergeCell ref="D65:D67"/>
    <mergeCell ref="C68:C72"/>
    <mergeCell ref="D68:D72"/>
    <mergeCell ref="C73:C76"/>
    <mergeCell ref="D73:D76"/>
    <mergeCell ref="C141:C147"/>
    <mergeCell ref="D141:D147"/>
    <mergeCell ref="C90:C97"/>
    <mergeCell ref="D90:D97"/>
    <mergeCell ref="C98:C105"/>
    <mergeCell ref="D98:D10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FC151-5AC3-D44B-92EC-233B4A60032F}">
  <dimension ref="A1:XFD117"/>
  <sheetViews>
    <sheetView showGridLines="0" topLeftCell="A50" zoomScaleNormal="100" workbookViewId="0">
      <selection activeCell="B1" sqref="B1"/>
    </sheetView>
  </sheetViews>
  <sheetFormatPr defaultColWidth="10.625" defaultRowHeight="107.45" customHeight="1"/>
  <cols>
    <col min="1" max="1" width="53.625" style="353" customWidth="1"/>
    <col min="2" max="2" width="52.625" style="353" customWidth="1"/>
    <col min="3" max="3" width="34.5" style="353" customWidth="1"/>
    <col min="4" max="4" width="19.125" style="469" customWidth="1"/>
    <col min="5" max="6" width="10.625" style="353"/>
    <col min="7" max="7" width="29.125" style="353" customWidth="1"/>
    <col min="8" max="8" width="13.625" style="353" customWidth="1"/>
    <col min="9" max="16384" width="10.625" style="353"/>
  </cols>
  <sheetData>
    <row r="1" spans="1:8" ht="45" customHeight="1"/>
    <row r="2" spans="1:8" ht="15.95" customHeight="1">
      <c r="A2" s="714" t="s">
        <v>477</v>
      </c>
      <c r="B2" s="714"/>
      <c r="C2" s="714"/>
      <c r="D2" s="714"/>
      <c r="E2" s="714"/>
      <c r="F2" s="714"/>
      <c r="G2" s="714"/>
    </row>
    <row r="3" spans="1:8" ht="14.25"/>
    <row r="4" spans="1:8" ht="49.5" customHeight="1">
      <c r="A4" s="518" t="s">
        <v>478</v>
      </c>
      <c r="B4" s="695" t="s">
        <v>479</v>
      </c>
      <c r="C4" s="696"/>
      <c r="D4" s="696"/>
      <c r="E4" s="696"/>
      <c r="F4" s="696"/>
      <c r="G4" s="696"/>
    </row>
    <row r="5" spans="1:8" s="354" customFormat="1" ht="56.45" customHeight="1">
      <c r="A5" s="470" t="s">
        <v>480</v>
      </c>
      <c r="B5" s="695" t="s">
        <v>481</v>
      </c>
      <c r="C5" s="696"/>
      <c r="D5" s="696"/>
      <c r="E5" s="696"/>
      <c r="F5" s="696"/>
      <c r="G5" s="696"/>
    </row>
    <row r="6" spans="1:8" s="354" customFormat="1" ht="56.45" customHeight="1">
      <c r="A6" s="355" t="s">
        <v>482</v>
      </c>
      <c r="B6" s="695" t="s">
        <v>483</v>
      </c>
      <c r="C6" s="696"/>
      <c r="D6" s="696"/>
      <c r="E6" s="696"/>
      <c r="F6" s="696"/>
      <c r="G6" s="696"/>
    </row>
    <row r="7" spans="1:8" s="354" customFormat="1" ht="113.1" customHeight="1">
      <c r="A7" s="355" t="s">
        <v>484</v>
      </c>
      <c r="B7" s="695" t="s">
        <v>485</v>
      </c>
      <c r="C7" s="696"/>
      <c r="D7" s="696"/>
      <c r="E7" s="696"/>
      <c r="F7" s="696"/>
      <c r="G7" s="696"/>
    </row>
    <row r="8" spans="1:8" s="354" customFormat="1" ht="71.099999999999994" customHeight="1">
      <c r="A8" s="355" t="s">
        <v>486</v>
      </c>
      <c r="B8" s="695" t="s">
        <v>487</v>
      </c>
      <c r="C8" s="696"/>
      <c r="D8" s="696"/>
      <c r="E8" s="696"/>
      <c r="F8" s="696"/>
      <c r="G8" s="696"/>
    </row>
    <row r="9" spans="1:8" s="354" customFormat="1" ht="71.099999999999994" customHeight="1">
      <c r="A9" s="355" t="s">
        <v>488</v>
      </c>
      <c r="B9" s="695" t="s">
        <v>489</v>
      </c>
      <c r="C9" s="696"/>
      <c r="D9" s="696"/>
      <c r="E9" s="696"/>
      <c r="F9" s="696"/>
      <c r="G9" s="696"/>
    </row>
    <row r="10" spans="1:8" s="354" customFormat="1" ht="107.45" customHeight="1">
      <c r="A10" s="355" t="s">
        <v>490</v>
      </c>
      <c r="B10" s="695" t="s">
        <v>491</v>
      </c>
      <c r="C10" s="696"/>
      <c r="D10" s="696"/>
      <c r="E10" s="696"/>
      <c r="F10" s="696"/>
      <c r="G10" s="696"/>
    </row>
    <row r="11" spans="1:8" s="354" customFormat="1" ht="107.45" customHeight="1">
      <c r="A11" s="516"/>
      <c r="B11" s="509"/>
      <c r="C11" s="510"/>
      <c r="D11" s="510"/>
      <c r="E11" s="510"/>
      <c r="F11" s="510"/>
      <c r="G11" s="510"/>
    </row>
    <row r="12" spans="1:8" s="354" customFormat="1" ht="84" customHeight="1">
      <c r="A12" s="517" t="s">
        <v>492</v>
      </c>
      <c r="B12" s="695" t="s">
        <v>493</v>
      </c>
      <c r="C12" s="696"/>
      <c r="D12" s="696"/>
      <c r="E12" s="696"/>
      <c r="F12" s="696"/>
      <c r="G12" s="696"/>
    </row>
    <row r="13" spans="1:8" s="354" customFormat="1" ht="107.45" customHeight="1">
      <c r="A13" s="355" t="s">
        <v>494</v>
      </c>
      <c r="B13" s="695" t="s">
        <v>495</v>
      </c>
      <c r="C13" s="696"/>
      <c r="D13" s="696"/>
      <c r="E13" s="696"/>
      <c r="F13" s="696"/>
      <c r="G13" s="696"/>
    </row>
    <row r="14" spans="1:8" s="354" customFormat="1" ht="107.45" customHeight="1">
      <c r="A14" s="355" t="s">
        <v>496</v>
      </c>
      <c r="B14" s="695" t="s">
        <v>497</v>
      </c>
      <c r="C14" s="696"/>
      <c r="D14" s="696"/>
      <c r="E14" s="696"/>
      <c r="F14" s="696"/>
      <c r="G14" s="696"/>
    </row>
    <row r="15" spans="1:8" ht="107.45" customHeight="1">
      <c r="A15" s="355" t="s">
        <v>498</v>
      </c>
      <c r="B15" s="695" t="s">
        <v>499</v>
      </c>
      <c r="C15" s="696"/>
      <c r="D15" s="696"/>
      <c r="E15" s="696"/>
      <c r="F15" s="696"/>
      <c r="G15" s="696"/>
      <c r="H15" s="354"/>
    </row>
    <row r="16" spans="1:8" ht="107.45" customHeight="1">
      <c r="A16" s="355" t="s">
        <v>500</v>
      </c>
      <c r="B16" s="697" t="s">
        <v>501</v>
      </c>
      <c r="C16" s="698"/>
      <c r="D16" s="698"/>
      <c r="E16" s="698"/>
      <c r="F16" s="698"/>
      <c r="G16" s="699"/>
      <c r="H16" s="354"/>
    </row>
    <row r="17" spans="1:8" ht="107.45" customHeight="1">
      <c r="A17" s="355" t="s">
        <v>502</v>
      </c>
      <c r="B17" s="695" t="s">
        <v>503</v>
      </c>
      <c r="C17" s="696"/>
      <c r="D17" s="696"/>
      <c r="E17" s="696"/>
      <c r="F17" s="696"/>
      <c r="G17" s="696"/>
      <c r="H17" s="354"/>
    </row>
    <row r="18" spans="1:8" ht="107.45" customHeight="1">
      <c r="A18" s="355" t="s">
        <v>504</v>
      </c>
      <c r="B18" s="695" t="s">
        <v>505</v>
      </c>
      <c r="C18" s="696"/>
      <c r="D18" s="696"/>
      <c r="E18" s="696"/>
      <c r="F18" s="696"/>
      <c r="G18" s="696"/>
      <c r="H18" s="354"/>
    </row>
    <row r="19" spans="1:8" ht="107.45" customHeight="1">
      <c r="A19" s="355" t="s">
        <v>506</v>
      </c>
      <c r="B19" s="695" t="s">
        <v>507</v>
      </c>
      <c r="C19" s="696"/>
      <c r="D19" s="696"/>
      <c r="E19" s="696"/>
      <c r="F19" s="696"/>
      <c r="G19" s="696"/>
      <c r="H19" s="354"/>
    </row>
    <row r="20" spans="1:8" ht="107.45" customHeight="1">
      <c r="A20" s="516"/>
      <c r="B20" s="509"/>
      <c r="C20" s="510"/>
      <c r="D20" s="510"/>
      <c r="E20" s="510"/>
      <c r="F20" s="510"/>
      <c r="G20" s="510"/>
      <c r="H20" s="354"/>
    </row>
    <row r="21" spans="1:8" ht="66.95" customHeight="1">
      <c r="A21" s="512" t="s">
        <v>508</v>
      </c>
      <c r="B21" s="695" t="s">
        <v>509</v>
      </c>
      <c r="C21" s="696"/>
      <c r="D21" s="696"/>
      <c r="E21" s="696"/>
      <c r="F21" s="696"/>
      <c r="G21" s="696"/>
    </row>
    <row r="22" spans="1:8" ht="107.45" customHeight="1">
      <c r="A22" s="355" t="s">
        <v>510</v>
      </c>
      <c r="B22" s="695" t="s">
        <v>511</v>
      </c>
      <c r="C22" s="696"/>
      <c r="D22" s="696"/>
      <c r="E22" s="696"/>
      <c r="F22" s="696"/>
      <c r="G22" s="696"/>
    </row>
    <row r="23" spans="1:8" ht="107.45" customHeight="1">
      <c r="A23" s="355" t="s">
        <v>512</v>
      </c>
      <c r="B23" s="695" t="s">
        <v>513</v>
      </c>
      <c r="C23" s="696"/>
      <c r="D23" s="696"/>
      <c r="E23" s="696"/>
      <c r="F23" s="696"/>
      <c r="G23" s="696"/>
    </row>
    <row r="24" spans="1:8" ht="107.45" customHeight="1">
      <c r="A24" s="355" t="s">
        <v>514</v>
      </c>
      <c r="B24" s="695" t="s">
        <v>515</v>
      </c>
      <c r="C24" s="696"/>
      <c r="D24" s="696"/>
      <c r="E24" s="696"/>
      <c r="F24" s="696"/>
      <c r="G24" s="696"/>
    </row>
    <row r="25" spans="1:8" ht="107.45" customHeight="1">
      <c r="A25" s="355" t="s">
        <v>516</v>
      </c>
      <c r="B25" s="695" t="s">
        <v>517</v>
      </c>
      <c r="C25" s="696"/>
      <c r="D25" s="696"/>
      <c r="E25" s="696"/>
      <c r="F25" s="696"/>
      <c r="G25" s="696"/>
    </row>
    <row r="26" spans="1:8" ht="107.45" customHeight="1">
      <c r="A26" s="117" t="s">
        <v>518</v>
      </c>
      <c r="B26" s="695" t="s">
        <v>519</v>
      </c>
      <c r="C26" s="696"/>
      <c r="D26" s="696"/>
      <c r="E26" s="696"/>
      <c r="F26" s="696"/>
      <c r="G26" s="696"/>
    </row>
    <row r="27" spans="1:8" ht="107.45" customHeight="1">
      <c r="A27" s="117" t="s">
        <v>520</v>
      </c>
      <c r="B27" s="695" t="s">
        <v>521</v>
      </c>
      <c r="C27" s="696"/>
      <c r="D27" s="696"/>
      <c r="E27" s="696"/>
      <c r="F27" s="696"/>
      <c r="G27" s="696"/>
    </row>
    <row r="28" spans="1:8" ht="107.45" customHeight="1">
      <c r="A28" s="117" t="s">
        <v>522</v>
      </c>
      <c r="B28" s="695" t="s">
        <v>523</v>
      </c>
      <c r="C28" s="696"/>
      <c r="D28" s="696"/>
      <c r="E28" s="696"/>
      <c r="F28" s="696"/>
      <c r="G28" s="696"/>
    </row>
    <row r="29" spans="1:8" ht="52.5" customHeight="1">
      <c r="A29" s="117" t="s">
        <v>524</v>
      </c>
      <c r="B29" s="695" t="s">
        <v>525</v>
      </c>
      <c r="C29" s="696"/>
      <c r="D29" s="696"/>
      <c r="E29" s="696"/>
      <c r="F29" s="696"/>
      <c r="G29" s="696"/>
    </row>
    <row r="30" spans="1:8" ht="52.5" customHeight="1">
      <c r="A30" s="515"/>
      <c r="B30" s="509"/>
      <c r="C30" s="510"/>
      <c r="D30" s="510"/>
      <c r="E30" s="510"/>
      <c r="F30" s="510"/>
      <c r="G30" s="510"/>
    </row>
    <row r="31" spans="1:8" s="357" customFormat="1" ht="52.5" customHeight="1">
      <c r="A31" s="512" t="s">
        <v>526</v>
      </c>
      <c r="B31" s="695" t="s">
        <v>527</v>
      </c>
      <c r="C31" s="696"/>
      <c r="D31" s="696"/>
      <c r="E31" s="696"/>
      <c r="F31" s="696"/>
      <c r="G31" s="696"/>
    </row>
    <row r="32" spans="1:8" s="357" customFormat="1" ht="49.5" customHeight="1">
      <c r="A32" s="356" t="s">
        <v>528</v>
      </c>
      <c r="B32" s="695" t="s">
        <v>529</v>
      </c>
      <c r="C32" s="696"/>
      <c r="D32" s="696"/>
      <c r="E32" s="696"/>
      <c r="F32" s="696"/>
      <c r="G32" s="696"/>
    </row>
    <row r="33" spans="1:18" s="357" customFormat="1" ht="71.099999999999994" customHeight="1">
      <c r="A33" s="356" t="s">
        <v>530</v>
      </c>
      <c r="B33" s="695" t="s">
        <v>531</v>
      </c>
      <c r="C33" s="696"/>
      <c r="D33" s="696"/>
      <c r="E33" s="696"/>
      <c r="F33" s="696"/>
      <c r="G33" s="696"/>
    </row>
    <row r="34" spans="1:18" s="357" customFormat="1" ht="63" customHeight="1">
      <c r="A34" s="356" t="s">
        <v>532</v>
      </c>
      <c r="B34" s="695" t="s">
        <v>533</v>
      </c>
      <c r="C34" s="696"/>
      <c r="D34" s="696"/>
      <c r="E34" s="696"/>
      <c r="F34" s="696"/>
      <c r="G34" s="696"/>
    </row>
    <row r="35" spans="1:18" s="357" customFormat="1" ht="57" customHeight="1">
      <c r="A35" s="356" t="s">
        <v>534</v>
      </c>
      <c r="B35" s="695" t="s">
        <v>535</v>
      </c>
      <c r="C35" s="696"/>
      <c r="D35" s="696"/>
      <c r="E35" s="696"/>
      <c r="F35" s="696"/>
      <c r="G35" s="696"/>
    </row>
    <row r="36" spans="1:18" s="357" customFormat="1" ht="57" customHeight="1">
      <c r="A36" s="356" t="s">
        <v>536</v>
      </c>
      <c r="B36" s="695" t="s">
        <v>537</v>
      </c>
      <c r="C36" s="696"/>
      <c r="D36" s="696"/>
      <c r="E36" s="696"/>
      <c r="F36" s="696"/>
      <c r="G36" s="696"/>
    </row>
    <row r="37" spans="1:18" s="357" customFormat="1" ht="57" customHeight="1">
      <c r="A37" s="356" t="s">
        <v>538</v>
      </c>
      <c r="B37" s="695" t="s">
        <v>539</v>
      </c>
      <c r="C37" s="696"/>
      <c r="D37" s="696"/>
      <c r="E37" s="696"/>
      <c r="F37" s="696"/>
      <c r="G37" s="696"/>
    </row>
    <row r="38" spans="1:18" s="357" customFormat="1" ht="57" customHeight="1">
      <c r="A38" s="356" t="s">
        <v>540</v>
      </c>
      <c r="B38" s="695" t="s">
        <v>541</v>
      </c>
      <c r="C38" s="696"/>
      <c r="D38" s="696"/>
      <c r="E38" s="696"/>
      <c r="F38" s="696"/>
      <c r="G38" s="696"/>
    </row>
    <row r="39" spans="1:18" s="357" customFormat="1" ht="57" customHeight="1">
      <c r="A39" s="356" t="s">
        <v>542</v>
      </c>
      <c r="B39" s="695" t="s">
        <v>543</v>
      </c>
      <c r="C39" s="696"/>
      <c r="D39" s="696"/>
      <c r="E39" s="696"/>
      <c r="F39" s="696"/>
      <c r="G39" s="696"/>
    </row>
    <row r="40" spans="1:18" s="357" customFormat="1" ht="57" customHeight="1">
      <c r="A40" s="356" t="s">
        <v>544</v>
      </c>
      <c r="B40" s="695" t="s">
        <v>545</v>
      </c>
      <c r="C40" s="696"/>
      <c r="D40" s="696"/>
      <c r="E40" s="696"/>
      <c r="F40" s="696"/>
      <c r="G40" s="696"/>
    </row>
    <row r="41" spans="1:18" s="357" customFormat="1" ht="57" customHeight="1">
      <c r="A41" s="514"/>
      <c r="B41" s="509"/>
      <c r="C41" s="510"/>
      <c r="D41" s="510"/>
      <c r="E41" s="510"/>
      <c r="F41" s="510"/>
      <c r="G41" s="510"/>
    </row>
    <row r="42" spans="1:18" s="354" customFormat="1" ht="78.95" customHeight="1">
      <c r="A42" s="512" t="s">
        <v>546</v>
      </c>
      <c r="B42" s="695" t="s">
        <v>547</v>
      </c>
      <c r="C42" s="695"/>
      <c r="D42" s="695"/>
      <c r="E42" s="695"/>
      <c r="F42" s="695"/>
      <c r="G42" s="695"/>
      <c r="H42" s="353"/>
    </row>
    <row r="43" spans="1:18" ht="82.5" customHeight="1">
      <c r="A43" s="356" t="s">
        <v>548</v>
      </c>
      <c r="B43" s="700" t="s">
        <v>549</v>
      </c>
      <c r="C43" s="701"/>
      <c r="D43" s="701"/>
      <c r="E43" s="701"/>
      <c r="F43" s="701"/>
      <c r="G43" s="702"/>
      <c r="H43" s="354"/>
      <c r="I43" s="354"/>
      <c r="J43" s="354"/>
      <c r="K43" s="354"/>
      <c r="L43" s="354"/>
      <c r="M43" s="354"/>
      <c r="N43" s="354"/>
      <c r="O43" s="354"/>
      <c r="P43" s="354"/>
      <c r="Q43" s="354"/>
      <c r="R43" s="354"/>
    </row>
    <row r="44" spans="1:18" s="354" customFormat="1" ht="87" customHeight="1">
      <c r="A44" s="356" t="s">
        <v>550</v>
      </c>
      <c r="B44" s="700" t="s">
        <v>551</v>
      </c>
      <c r="C44" s="701"/>
      <c r="D44" s="701"/>
      <c r="E44" s="701"/>
      <c r="F44" s="701"/>
      <c r="G44" s="702"/>
    </row>
    <row r="45" spans="1:18" s="354" customFormat="1" ht="89.45" customHeight="1">
      <c r="A45" s="356" t="s">
        <v>552</v>
      </c>
      <c r="B45" s="700" t="s">
        <v>553</v>
      </c>
      <c r="C45" s="701"/>
      <c r="D45" s="701"/>
      <c r="E45" s="701"/>
      <c r="F45" s="701"/>
      <c r="G45" s="702"/>
    </row>
    <row r="46" spans="1:18" s="354" customFormat="1" ht="107.45" customHeight="1">
      <c r="A46" s="505" t="s">
        <v>554</v>
      </c>
      <c r="B46" s="700" t="s">
        <v>555</v>
      </c>
      <c r="C46" s="701"/>
      <c r="D46" s="701"/>
      <c r="E46" s="701"/>
      <c r="F46" s="701"/>
      <c r="G46" s="702"/>
    </row>
    <row r="47" spans="1:18" ht="57.95" customHeight="1">
      <c r="A47" s="505" t="s">
        <v>556</v>
      </c>
      <c r="B47" s="700" t="s">
        <v>557</v>
      </c>
      <c r="C47" s="701"/>
      <c r="D47" s="701"/>
      <c r="E47" s="701"/>
      <c r="F47" s="701"/>
      <c r="G47" s="702"/>
      <c r="H47" s="354"/>
      <c r="I47" s="354"/>
      <c r="J47" s="354"/>
      <c r="K47" s="354"/>
      <c r="L47" s="354"/>
      <c r="M47" s="354"/>
      <c r="N47" s="354"/>
      <c r="O47" s="354"/>
      <c r="P47" s="354"/>
      <c r="Q47" s="354"/>
      <c r="R47" s="354"/>
    </row>
    <row r="48" spans="1:18" s="354" customFormat="1" ht="51.95" customHeight="1">
      <c r="A48" s="505" t="s">
        <v>558</v>
      </c>
      <c r="B48" s="700" t="s">
        <v>559</v>
      </c>
      <c r="C48" s="701"/>
      <c r="D48" s="701"/>
      <c r="E48" s="701"/>
      <c r="F48" s="701"/>
      <c r="G48" s="702"/>
    </row>
    <row r="49" spans="1:7" s="354" customFormat="1" ht="66" customHeight="1">
      <c r="A49" s="505" t="s">
        <v>560</v>
      </c>
      <c r="B49" s="700" t="s">
        <v>559</v>
      </c>
      <c r="C49" s="701"/>
      <c r="D49" s="701"/>
      <c r="E49" s="701"/>
      <c r="F49" s="701"/>
      <c r="G49" s="702"/>
    </row>
    <row r="50" spans="1:7" s="354" customFormat="1" ht="69.95" customHeight="1">
      <c r="A50" s="505" t="s">
        <v>561</v>
      </c>
      <c r="B50" s="695" t="s">
        <v>562</v>
      </c>
      <c r="C50" s="695"/>
      <c r="D50" s="695"/>
      <c r="E50" s="695"/>
      <c r="F50" s="695"/>
      <c r="G50" s="695"/>
    </row>
    <row r="51" spans="1:7" s="354" customFormat="1" ht="69.95" customHeight="1">
      <c r="A51" s="513"/>
      <c r="B51" s="509"/>
      <c r="C51" s="509"/>
      <c r="D51" s="509"/>
      <c r="E51" s="509"/>
      <c r="F51" s="509"/>
      <c r="G51" s="509"/>
    </row>
    <row r="52" spans="1:7" ht="60" customHeight="1">
      <c r="A52" s="511" t="s">
        <v>563</v>
      </c>
      <c r="B52" s="703" t="s">
        <v>564</v>
      </c>
      <c r="C52" s="704"/>
      <c r="D52" s="704"/>
      <c r="E52" s="704"/>
      <c r="F52" s="704"/>
      <c r="G52" s="704"/>
    </row>
    <row r="53" spans="1:7" ht="69" customHeight="1">
      <c r="A53" s="358" t="s">
        <v>565</v>
      </c>
      <c r="B53" s="695" t="s">
        <v>566</v>
      </c>
      <c r="C53" s="696"/>
      <c r="D53" s="696"/>
      <c r="E53" s="696"/>
      <c r="F53" s="696"/>
      <c r="G53" s="696"/>
    </row>
    <row r="54" spans="1:7" ht="69" customHeight="1">
      <c r="A54" s="358" t="s">
        <v>567</v>
      </c>
      <c r="B54" s="695" t="s">
        <v>568</v>
      </c>
      <c r="C54" s="696"/>
      <c r="D54" s="696"/>
      <c r="E54" s="696"/>
      <c r="F54" s="696"/>
      <c r="G54" s="696"/>
    </row>
    <row r="55" spans="1:7" ht="69" customHeight="1">
      <c r="A55" s="358" t="s">
        <v>569</v>
      </c>
      <c r="B55" s="695" t="s">
        <v>570</v>
      </c>
      <c r="C55" s="696"/>
      <c r="D55" s="696"/>
      <c r="E55" s="696"/>
      <c r="F55" s="696"/>
      <c r="G55" s="696"/>
    </row>
    <row r="56" spans="1:7" ht="69" customHeight="1">
      <c r="A56" s="358" t="s">
        <v>571</v>
      </c>
      <c r="B56" s="695" t="s">
        <v>572</v>
      </c>
      <c r="C56" s="696"/>
      <c r="D56" s="696"/>
      <c r="E56" s="696"/>
      <c r="F56" s="696"/>
      <c r="G56" s="696"/>
    </row>
    <row r="57" spans="1:7" ht="69" customHeight="1">
      <c r="A57" s="358" t="s">
        <v>573</v>
      </c>
      <c r="B57" s="695" t="s">
        <v>574</v>
      </c>
      <c r="C57" s="696"/>
      <c r="D57" s="696"/>
      <c r="E57" s="696"/>
      <c r="F57" s="696"/>
      <c r="G57" s="696"/>
    </row>
    <row r="58" spans="1:7" ht="69" customHeight="1">
      <c r="A58" s="358" t="s">
        <v>575</v>
      </c>
      <c r="B58" s="695" t="s">
        <v>576</v>
      </c>
      <c r="C58" s="696"/>
      <c r="D58" s="696"/>
      <c r="E58" s="696"/>
      <c r="F58" s="696"/>
      <c r="G58" s="696"/>
    </row>
    <row r="59" spans="1:7" ht="69" customHeight="1">
      <c r="A59" s="358" t="s">
        <v>577</v>
      </c>
      <c r="B59" s="695" t="s">
        <v>578</v>
      </c>
      <c r="C59" s="696"/>
      <c r="D59" s="696"/>
      <c r="E59" s="696"/>
      <c r="F59" s="696"/>
      <c r="G59" s="696"/>
    </row>
    <row r="60" spans="1:7" ht="69" customHeight="1">
      <c r="A60" s="358" t="s">
        <v>579</v>
      </c>
      <c r="B60" s="695" t="s">
        <v>580</v>
      </c>
      <c r="C60" s="696"/>
      <c r="D60" s="696"/>
      <c r="E60" s="696"/>
      <c r="F60" s="696"/>
      <c r="G60" s="696"/>
    </row>
    <row r="61" spans="1:7" ht="69" customHeight="1">
      <c r="A61" s="358" t="s">
        <v>581</v>
      </c>
      <c r="B61" s="695" t="s">
        <v>582</v>
      </c>
      <c r="C61" s="696"/>
      <c r="D61" s="696"/>
      <c r="E61" s="696"/>
      <c r="F61" s="696"/>
      <c r="G61" s="696"/>
    </row>
    <row r="62" spans="1:7" ht="69" customHeight="1">
      <c r="A62" s="508"/>
      <c r="B62" s="509"/>
      <c r="C62" s="510"/>
      <c r="D62" s="510"/>
      <c r="E62" s="510"/>
      <c r="F62" s="510"/>
      <c r="G62" s="510"/>
    </row>
    <row r="63" spans="1:7" ht="57.6" customHeight="1">
      <c r="A63" s="512" t="s">
        <v>583</v>
      </c>
      <c r="B63" s="695" t="s">
        <v>584</v>
      </c>
      <c r="C63" s="696"/>
      <c r="D63" s="696"/>
      <c r="E63" s="696"/>
      <c r="F63" s="696"/>
      <c r="G63" s="696"/>
    </row>
    <row r="64" spans="1:7" ht="74.45" customHeight="1">
      <c r="A64" s="503" t="s">
        <v>585</v>
      </c>
      <c r="B64" s="695" t="s">
        <v>586</v>
      </c>
      <c r="C64" s="696"/>
      <c r="D64" s="696"/>
      <c r="E64" s="696"/>
      <c r="F64" s="696"/>
      <c r="G64" s="696"/>
    </row>
    <row r="65" spans="1:7" ht="60.95" customHeight="1">
      <c r="A65" s="503" t="s">
        <v>587</v>
      </c>
      <c r="B65" s="695" t="s">
        <v>588</v>
      </c>
      <c r="C65" s="696"/>
      <c r="D65" s="696"/>
      <c r="E65" s="696"/>
      <c r="F65" s="696"/>
      <c r="G65" s="696"/>
    </row>
    <row r="66" spans="1:7" ht="67.5" customHeight="1">
      <c r="A66" s="503" t="s">
        <v>589</v>
      </c>
      <c r="B66" s="695" t="s">
        <v>590</v>
      </c>
      <c r="C66" s="696"/>
      <c r="D66" s="696"/>
      <c r="E66" s="696"/>
      <c r="F66" s="696"/>
      <c r="G66" s="696"/>
    </row>
    <row r="67" spans="1:7" ht="62.45" customHeight="1">
      <c r="A67" s="503" t="s">
        <v>591</v>
      </c>
      <c r="B67" s="695" t="s">
        <v>592</v>
      </c>
      <c r="C67" s="696"/>
      <c r="D67" s="696"/>
      <c r="E67" s="696"/>
      <c r="F67" s="696"/>
      <c r="G67" s="696"/>
    </row>
    <row r="68" spans="1:7" ht="69" customHeight="1">
      <c r="A68" s="503" t="s">
        <v>593</v>
      </c>
      <c r="B68" s="695" t="s">
        <v>594</v>
      </c>
      <c r="C68" s="696"/>
      <c r="D68" s="696"/>
      <c r="E68" s="696"/>
      <c r="F68" s="696"/>
      <c r="G68" s="696"/>
    </row>
    <row r="69" spans="1:7" ht="68.099999999999994" customHeight="1">
      <c r="A69" s="503" t="s">
        <v>595</v>
      </c>
      <c r="B69" s="695" t="s">
        <v>596</v>
      </c>
      <c r="C69" s="696"/>
      <c r="D69" s="696"/>
      <c r="E69" s="696"/>
      <c r="F69" s="696"/>
      <c r="G69" s="696"/>
    </row>
    <row r="70" spans="1:7" ht="71.099999999999994" customHeight="1">
      <c r="A70" s="503" t="s">
        <v>597</v>
      </c>
      <c r="B70" s="695" t="s">
        <v>598</v>
      </c>
      <c r="C70" s="696"/>
      <c r="D70" s="696"/>
      <c r="E70" s="696"/>
      <c r="F70" s="696"/>
      <c r="G70" s="696"/>
    </row>
    <row r="71" spans="1:7" ht="71.099999999999994" customHeight="1">
      <c r="A71" s="510"/>
      <c r="B71" s="509"/>
      <c r="C71" s="510"/>
      <c r="D71" s="510"/>
      <c r="E71" s="510"/>
      <c r="F71" s="510"/>
      <c r="G71" s="510"/>
    </row>
    <row r="72" spans="1:7" ht="87" customHeight="1">
      <c r="A72" s="511" t="s">
        <v>599</v>
      </c>
      <c r="B72" s="695" t="s">
        <v>600</v>
      </c>
      <c r="C72" s="696"/>
      <c r="D72" s="696"/>
      <c r="E72" s="696"/>
      <c r="F72" s="696"/>
      <c r="G72" s="696"/>
    </row>
    <row r="73" spans="1:7" ht="87.95" customHeight="1">
      <c r="A73" s="358" t="s">
        <v>601</v>
      </c>
      <c r="B73" s="695" t="s">
        <v>602</v>
      </c>
      <c r="C73" s="696"/>
      <c r="D73" s="696"/>
      <c r="E73" s="696"/>
      <c r="F73" s="696"/>
      <c r="G73" s="696"/>
    </row>
    <row r="74" spans="1:7" ht="90.6" customHeight="1">
      <c r="A74" s="358" t="s">
        <v>603</v>
      </c>
      <c r="B74" s="707" t="s">
        <v>604</v>
      </c>
      <c r="C74" s="708"/>
      <c r="D74" s="708"/>
      <c r="E74" s="708"/>
      <c r="F74" s="708"/>
      <c r="G74" s="708"/>
    </row>
    <row r="75" spans="1:7" ht="84.6" customHeight="1">
      <c r="A75" s="358" t="s">
        <v>605</v>
      </c>
      <c r="B75" s="695" t="s">
        <v>606</v>
      </c>
      <c r="C75" s="696"/>
      <c r="D75" s="696"/>
      <c r="E75" s="696"/>
      <c r="F75" s="696"/>
      <c r="G75" s="696"/>
    </row>
    <row r="76" spans="1:7" ht="84.6" customHeight="1">
      <c r="A76" s="358" t="s">
        <v>607</v>
      </c>
      <c r="B76" s="695" t="s">
        <v>608</v>
      </c>
      <c r="C76" s="696"/>
      <c r="D76" s="696"/>
      <c r="E76" s="696"/>
      <c r="F76" s="696"/>
      <c r="G76" s="696"/>
    </row>
    <row r="77" spans="1:7" ht="84.6" customHeight="1">
      <c r="A77" s="508"/>
      <c r="B77" s="509"/>
      <c r="C77" s="510"/>
      <c r="D77" s="510"/>
      <c r="E77" s="510"/>
      <c r="F77" s="510"/>
      <c r="G77" s="510"/>
    </row>
    <row r="78" spans="1:7" ht="57.95" customHeight="1">
      <c r="A78" s="507" t="s">
        <v>609</v>
      </c>
      <c r="B78" s="709"/>
      <c r="C78" s="710"/>
      <c r="D78" s="710"/>
      <c r="E78" s="710"/>
      <c r="F78" s="710"/>
      <c r="G78" s="711"/>
    </row>
    <row r="79" spans="1:7" ht="56.1" customHeight="1">
      <c r="A79" s="25" t="s">
        <v>610</v>
      </c>
      <c r="B79" s="695" t="s">
        <v>611</v>
      </c>
      <c r="C79" s="696"/>
      <c r="D79" s="696"/>
      <c r="E79" s="696"/>
      <c r="F79" s="696"/>
      <c r="G79" s="696"/>
    </row>
    <row r="80" spans="1:7" ht="56.1" customHeight="1">
      <c r="A80" s="25" t="s">
        <v>612</v>
      </c>
      <c r="B80" s="695" t="s">
        <v>613</v>
      </c>
      <c r="C80" s="696"/>
      <c r="D80" s="696"/>
      <c r="E80" s="696"/>
      <c r="F80" s="696"/>
      <c r="G80" s="696"/>
    </row>
    <row r="81" spans="1:16378" ht="56.1" customHeight="1">
      <c r="A81" s="25" t="s">
        <v>614</v>
      </c>
      <c r="B81" s="695" t="s">
        <v>615</v>
      </c>
      <c r="C81" s="696"/>
      <c r="D81" s="696"/>
      <c r="E81" s="696"/>
      <c r="F81" s="696"/>
      <c r="G81" s="696"/>
    </row>
    <row r="82" spans="1:16378" ht="56.1" customHeight="1">
      <c r="A82" s="25" t="s">
        <v>616</v>
      </c>
      <c r="B82" s="695" t="s">
        <v>617</v>
      </c>
      <c r="C82" s="696"/>
      <c r="D82" s="696"/>
      <c r="E82" s="696"/>
      <c r="F82" s="696"/>
      <c r="G82" s="696"/>
    </row>
    <row r="83" spans="1:16378" ht="56.1" customHeight="1">
      <c r="A83" s="25" t="s">
        <v>618</v>
      </c>
      <c r="B83" s="700" t="s">
        <v>619</v>
      </c>
      <c r="C83" s="701"/>
      <c r="D83" s="701"/>
      <c r="E83" s="701"/>
      <c r="F83" s="701"/>
      <c r="G83" s="702"/>
    </row>
    <row r="84" spans="1:16378" ht="56.1" customHeight="1">
      <c r="A84" s="25" t="s">
        <v>620</v>
      </c>
      <c r="B84" s="700" t="s">
        <v>621</v>
      </c>
      <c r="C84" s="701"/>
      <c r="D84" s="701"/>
      <c r="E84" s="701"/>
      <c r="F84" s="701"/>
      <c r="G84" s="702"/>
    </row>
    <row r="85" spans="1:16378" ht="56.1" customHeight="1">
      <c r="A85" s="25" t="s">
        <v>622</v>
      </c>
      <c r="B85" s="695" t="s">
        <v>623</v>
      </c>
      <c r="C85" s="695"/>
      <c r="D85" s="695"/>
      <c r="E85" s="695"/>
      <c r="F85" s="695"/>
      <c r="G85" s="695"/>
    </row>
    <row r="86" spans="1:16378" ht="56.1" customHeight="1">
      <c r="A86" s="26"/>
      <c r="B86" s="509"/>
      <c r="C86" s="509"/>
      <c r="D86" s="509"/>
      <c r="E86" s="509"/>
      <c r="F86" s="509"/>
      <c r="G86" s="509"/>
    </row>
    <row r="87" spans="1:16378" ht="63.6" customHeight="1">
      <c r="A87" s="511" t="s">
        <v>624</v>
      </c>
      <c r="B87" s="695" t="s">
        <v>625</v>
      </c>
      <c r="C87" s="696"/>
      <c r="D87" s="696"/>
      <c r="E87" s="696"/>
      <c r="F87" s="696"/>
      <c r="G87" s="696"/>
    </row>
    <row r="88" spans="1:16378" ht="107.45" customHeight="1">
      <c r="A88" s="503" t="s">
        <v>626</v>
      </c>
      <c r="B88" s="695" t="s">
        <v>627</v>
      </c>
      <c r="C88" s="696"/>
      <c r="D88" s="696"/>
      <c r="E88" s="696"/>
      <c r="F88" s="696"/>
      <c r="G88" s="696"/>
    </row>
    <row r="89" spans="1:16378" ht="135" customHeight="1">
      <c r="A89" s="503" t="s">
        <v>628</v>
      </c>
      <c r="B89" s="695" t="s">
        <v>629</v>
      </c>
      <c r="C89" s="696"/>
      <c r="D89" s="696"/>
      <c r="E89" s="696"/>
      <c r="F89" s="696"/>
      <c r="G89" s="696"/>
      <c r="I89" s="469"/>
      <c r="J89" s="712"/>
      <c r="K89" s="713"/>
      <c r="L89" s="713"/>
      <c r="M89" s="713"/>
      <c r="N89" s="713"/>
      <c r="O89" s="713"/>
      <c r="P89" s="469"/>
      <c r="Q89" s="712"/>
      <c r="R89" s="713"/>
      <c r="S89" s="713"/>
      <c r="T89" s="713"/>
      <c r="U89" s="713"/>
      <c r="V89" s="713"/>
      <c r="W89" s="469"/>
      <c r="X89" s="712"/>
      <c r="Y89" s="713"/>
      <c r="Z89" s="713"/>
      <c r="AA89" s="713"/>
      <c r="AB89" s="713"/>
      <c r="AC89" s="713"/>
      <c r="AD89" s="469"/>
      <c r="AE89" s="712"/>
      <c r="AF89" s="713"/>
      <c r="AG89" s="713"/>
      <c r="AH89" s="713"/>
      <c r="AI89" s="713"/>
      <c r="AJ89" s="713"/>
      <c r="AK89" s="469"/>
      <c r="AL89" s="712"/>
      <c r="AM89" s="713"/>
      <c r="AN89" s="713"/>
      <c r="AO89" s="713"/>
      <c r="AP89" s="713"/>
      <c r="AQ89" s="713"/>
      <c r="AR89" s="469"/>
      <c r="AS89" s="712"/>
      <c r="AT89" s="713"/>
      <c r="AU89" s="713"/>
      <c r="AV89" s="713"/>
      <c r="AW89" s="713"/>
      <c r="AX89" s="713"/>
      <c r="AY89" s="359"/>
      <c r="AZ89" s="705"/>
      <c r="BA89" s="706"/>
      <c r="BB89" s="706"/>
      <c r="BC89" s="706"/>
      <c r="BD89" s="706"/>
      <c r="BE89" s="706"/>
      <c r="BF89" s="504"/>
      <c r="BG89" s="705"/>
      <c r="BH89" s="706"/>
      <c r="BI89" s="706"/>
      <c r="BJ89" s="706"/>
      <c r="BK89" s="706"/>
      <c r="BL89" s="706"/>
      <c r="BM89" s="504"/>
      <c r="BN89" s="705"/>
      <c r="BO89" s="706"/>
      <c r="BP89" s="706"/>
      <c r="BQ89" s="706"/>
      <c r="BR89" s="706"/>
      <c r="BS89" s="706"/>
      <c r="BT89" s="504"/>
      <c r="BU89" s="705"/>
      <c r="BV89" s="706"/>
      <c r="BW89" s="706"/>
      <c r="BX89" s="706"/>
      <c r="BY89" s="706"/>
      <c r="BZ89" s="706"/>
      <c r="CA89" s="504"/>
      <c r="CB89" s="705"/>
      <c r="CC89" s="706"/>
      <c r="CD89" s="706"/>
      <c r="CE89" s="706"/>
      <c r="CF89" s="706"/>
      <c r="CG89" s="706"/>
      <c r="CH89" s="504"/>
      <c r="CI89" s="705"/>
      <c r="CJ89" s="706"/>
      <c r="CK89" s="706"/>
      <c r="CL89" s="706"/>
      <c r="CM89" s="706"/>
      <c r="CN89" s="706"/>
      <c r="CO89" s="504"/>
      <c r="CP89" s="705"/>
      <c r="CQ89" s="706"/>
      <c r="CR89" s="706"/>
      <c r="CS89" s="706"/>
      <c r="CT89" s="706"/>
      <c r="CU89" s="706"/>
      <c r="CV89" s="504"/>
      <c r="CW89" s="705"/>
      <c r="CX89" s="706"/>
      <c r="CY89" s="706"/>
      <c r="CZ89" s="706"/>
      <c r="DA89" s="706"/>
      <c r="DB89" s="706"/>
      <c r="DC89" s="504"/>
      <c r="DD89" s="705"/>
      <c r="DE89" s="706"/>
      <c r="DF89" s="706"/>
      <c r="DG89" s="706"/>
      <c r="DH89" s="706"/>
      <c r="DI89" s="706"/>
      <c r="DJ89" s="504"/>
      <c r="DK89" s="705"/>
      <c r="DL89" s="706"/>
      <c r="DM89" s="706"/>
      <c r="DN89" s="706"/>
      <c r="DO89" s="706"/>
      <c r="DP89" s="706"/>
      <c r="DQ89" s="504"/>
      <c r="DR89" s="705"/>
      <c r="DS89" s="706"/>
      <c r="DT89" s="706"/>
      <c r="DU89" s="706"/>
      <c r="DV89" s="706"/>
      <c r="DW89" s="706"/>
      <c r="DX89" s="504"/>
      <c r="DY89" s="705"/>
      <c r="DZ89" s="706"/>
      <c r="EA89" s="706"/>
      <c r="EB89" s="706"/>
      <c r="EC89" s="706"/>
      <c r="ED89" s="706"/>
      <c r="EE89" s="504"/>
      <c r="EF89" s="705"/>
      <c r="EG89" s="706"/>
      <c r="EH89" s="706"/>
      <c r="EI89" s="706"/>
      <c r="EJ89" s="706"/>
      <c r="EK89" s="706"/>
      <c r="EL89" s="504"/>
      <c r="EM89" s="705"/>
      <c r="EN89" s="706"/>
      <c r="EO89" s="706"/>
      <c r="EP89" s="706"/>
      <c r="EQ89" s="706"/>
      <c r="ER89" s="706"/>
      <c r="ES89" s="504"/>
      <c r="ET89" s="705"/>
      <c r="EU89" s="706"/>
      <c r="EV89" s="706"/>
      <c r="EW89" s="706"/>
      <c r="EX89" s="706"/>
      <c r="EY89" s="706"/>
      <c r="EZ89" s="504"/>
      <c r="FA89" s="705"/>
      <c r="FB89" s="706"/>
      <c r="FC89" s="706"/>
      <c r="FD89" s="706"/>
      <c r="FE89" s="706"/>
      <c r="FF89" s="706"/>
      <c r="FG89" s="504"/>
      <c r="FH89" s="705"/>
      <c r="FI89" s="706"/>
      <c r="FJ89" s="706"/>
      <c r="FK89" s="706"/>
      <c r="FL89" s="706"/>
      <c r="FM89" s="706"/>
      <c r="FN89" s="504"/>
      <c r="FO89" s="705"/>
      <c r="FP89" s="706"/>
      <c r="FQ89" s="706"/>
      <c r="FR89" s="706"/>
      <c r="FS89" s="706"/>
      <c r="FT89" s="706"/>
      <c r="FU89" s="504"/>
      <c r="FV89" s="705"/>
      <c r="FW89" s="706"/>
      <c r="FX89" s="706"/>
      <c r="FY89" s="706"/>
      <c r="FZ89" s="706"/>
      <c r="GA89" s="706"/>
      <c r="GB89" s="504"/>
      <c r="GC89" s="705"/>
      <c r="GD89" s="706"/>
      <c r="GE89" s="706"/>
      <c r="GF89" s="706"/>
      <c r="GG89" s="706"/>
      <c r="GH89" s="706"/>
      <c r="GI89" s="504"/>
      <c r="GJ89" s="705"/>
      <c r="GK89" s="706"/>
      <c r="GL89" s="706"/>
      <c r="GM89" s="706"/>
      <c r="GN89" s="706"/>
      <c r="GO89" s="706"/>
      <c r="GP89" s="504"/>
      <c r="GQ89" s="705"/>
      <c r="GR89" s="706"/>
      <c r="GS89" s="706"/>
      <c r="GT89" s="706"/>
      <c r="GU89" s="706"/>
      <c r="GV89" s="706"/>
      <c r="GW89" s="504"/>
      <c r="GX89" s="705"/>
      <c r="GY89" s="706"/>
      <c r="GZ89" s="706"/>
      <c r="HA89" s="706"/>
      <c r="HB89" s="706"/>
      <c r="HC89" s="706"/>
      <c r="HD89" s="504"/>
      <c r="HE89" s="705"/>
      <c r="HF89" s="706"/>
      <c r="HG89" s="706"/>
      <c r="HH89" s="706"/>
      <c r="HI89" s="706"/>
      <c r="HJ89" s="706"/>
      <c r="HK89" s="504"/>
      <c r="HL89" s="705"/>
      <c r="HM89" s="706"/>
      <c r="HN89" s="706"/>
      <c r="HO89" s="706"/>
      <c r="HP89" s="706"/>
      <c r="HQ89" s="706"/>
      <c r="HR89" s="504"/>
      <c r="HS89" s="705"/>
      <c r="HT89" s="706"/>
      <c r="HU89" s="706"/>
      <c r="HV89" s="706"/>
      <c r="HW89" s="706"/>
      <c r="HX89" s="706"/>
      <c r="HY89" s="504"/>
      <c r="HZ89" s="705"/>
      <c r="IA89" s="706"/>
      <c r="IB89" s="706"/>
      <c r="IC89" s="706"/>
      <c r="ID89" s="706"/>
      <c r="IE89" s="706"/>
      <c r="IF89" s="504"/>
      <c r="IG89" s="705"/>
      <c r="IH89" s="706"/>
      <c r="II89" s="706"/>
      <c r="IJ89" s="706"/>
      <c r="IK89" s="706"/>
      <c r="IL89" s="706"/>
      <c r="IM89" s="504"/>
      <c r="IN89" s="705"/>
      <c r="IO89" s="706"/>
      <c r="IP89" s="706"/>
      <c r="IQ89" s="706"/>
      <c r="IR89" s="706"/>
      <c r="IS89" s="706"/>
      <c r="IT89" s="504"/>
      <c r="IU89" s="705"/>
      <c r="IV89" s="706"/>
      <c r="IW89" s="706"/>
      <c r="IX89" s="706"/>
      <c r="IY89" s="706"/>
      <c r="IZ89" s="706"/>
      <c r="JA89" s="504"/>
      <c r="JB89" s="705"/>
      <c r="JC89" s="706"/>
      <c r="JD89" s="706"/>
      <c r="JE89" s="706"/>
      <c r="JF89" s="706"/>
      <c r="JG89" s="706"/>
      <c r="JH89" s="504"/>
      <c r="JI89" s="705"/>
      <c r="JJ89" s="706"/>
      <c r="JK89" s="706"/>
      <c r="JL89" s="706"/>
      <c r="JM89" s="706"/>
      <c r="JN89" s="706"/>
      <c r="JO89" s="504"/>
      <c r="JP89" s="705"/>
      <c r="JQ89" s="706"/>
      <c r="JR89" s="706"/>
      <c r="JS89" s="706"/>
      <c r="JT89" s="706"/>
      <c r="JU89" s="706"/>
      <c r="JV89" s="504"/>
      <c r="JW89" s="705"/>
      <c r="JX89" s="706"/>
      <c r="JY89" s="706"/>
      <c r="JZ89" s="706"/>
      <c r="KA89" s="706"/>
      <c r="KB89" s="706"/>
      <c r="KC89" s="504"/>
      <c r="KD89" s="705"/>
      <c r="KE89" s="706"/>
      <c r="KF89" s="706"/>
      <c r="KG89" s="706"/>
      <c r="KH89" s="706"/>
      <c r="KI89" s="706"/>
      <c r="KJ89" s="504"/>
      <c r="KK89" s="705"/>
      <c r="KL89" s="706"/>
      <c r="KM89" s="706"/>
      <c r="KN89" s="706"/>
      <c r="KO89" s="706"/>
      <c r="KP89" s="706"/>
      <c r="KQ89" s="504"/>
      <c r="KR89" s="705"/>
      <c r="KS89" s="706"/>
      <c r="KT89" s="706"/>
      <c r="KU89" s="706"/>
      <c r="KV89" s="706"/>
      <c r="KW89" s="706"/>
      <c r="KX89" s="504"/>
      <c r="KY89" s="705"/>
      <c r="KZ89" s="706"/>
      <c r="LA89" s="706"/>
      <c r="LB89" s="706"/>
      <c r="LC89" s="706"/>
      <c r="LD89" s="706"/>
      <c r="LE89" s="504"/>
      <c r="LF89" s="705"/>
      <c r="LG89" s="706"/>
      <c r="LH89" s="706"/>
      <c r="LI89" s="706"/>
      <c r="LJ89" s="706"/>
      <c r="LK89" s="706"/>
      <c r="LL89" s="504"/>
      <c r="LM89" s="705"/>
      <c r="LN89" s="706"/>
      <c r="LO89" s="706"/>
      <c r="LP89" s="706"/>
      <c r="LQ89" s="706"/>
      <c r="LR89" s="706"/>
      <c r="LS89" s="504"/>
      <c r="LT89" s="705"/>
      <c r="LU89" s="706"/>
      <c r="LV89" s="706"/>
      <c r="LW89" s="706"/>
      <c r="LX89" s="706"/>
      <c r="LY89" s="706"/>
      <c r="LZ89" s="504"/>
      <c r="MA89" s="705"/>
      <c r="MB89" s="706"/>
      <c r="MC89" s="706"/>
      <c r="MD89" s="706"/>
      <c r="ME89" s="706"/>
      <c r="MF89" s="706"/>
      <c r="MG89" s="504"/>
      <c r="MH89" s="705"/>
      <c r="MI89" s="706"/>
      <c r="MJ89" s="706"/>
      <c r="MK89" s="706"/>
      <c r="ML89" s="706"/>
      <c r="MM89" s="706"/>
      <c r="MN89" s="504"/>
      <c r="MO89" s="705"/>
      <c r="MP89" s="706"/>
      <c r="MQ89" s="706"/>
      <c r="MR89" s="706"/>
      <c r="MS89" s="706"/>
      <c r="MT89" s="706"/>
      <c r="MU89" s="504"/>
      <c r="MV89" s="705"/>
      <c r="MW89" s="706"/>
      <c r="MX89" s="706"/>
      <c r="MY89" s="706"/>
      <c r="MZ89" s="706"/>
      <c r="NA89" s="706"/>
      <c r="NB89" s="504"/>
      <c r="NC89" s="705"/>
      <c r="ND89" s="706"/>
      <c r="NE89" s="706"/>
      <c r="NF89" s="706"/>
      <c r="NG89" s="706"/>
      <c r="NH89" s="706"/>
      <c r="NI89" s="504"/>
      <c r="NJ89" s="705"/>
      <c r="NK89" s="706"/>
      <c r="NL89" s="706"/>
      <c r="NM89" s="706"/>
      <c r="NN89" s="706"/>
      <c r="NO89" s="706"/>
      <c r="NP89" s="504"/>
      <c r="NQ89" s="705"/>
      <c r="NR89" s="706"/>
      <c r="NS89" s="706"/>
      <c r="NT89" s="706"/>
      <c r="NU89" s="706"/>
      <c r="NV89" s="706"/>
      <c r="NW89" s="504"/>
      <c r="NX89" s="705"/>
      <c r="NY89" s="706"/>
      <c r="NZ89" s="706"/>
      <c r="OA89" s="706"/>
      <c r="OB89" s="706"/>
      <c r="OC89" s="706"/>
      <c r="OD89" s="504"/>
      <c r="OE89" s="705"/>
      <c r="OF89" s="706"/>
      <c r="OG89" s="706"/>
      <c r="OH89" s="706"/>
      <c r="OI89" s="706"/>
      <c r="OJ89" s="706"/>
      <c r="OK89" s="504"/>
      <c r="OL89" s="705"/>
      <c r="OM89" s="706"/>
      <c r="ON89" s="706"/>
      <c r="OO89" s="706"/>
      <c r="OP89" s="706"/>
      <c r="OQ89" s="706"/>
      <c r="OR89" s="504"/>
      <c r="OS89" s="705"/>
      <c r="OT89" s="706"/>
      <c r="OU89" s="706"/>
      <c r="OV89" s="706"/>
      <c r="OW89" s="706"/>
      <c r="OX89" s="706"/>
      <c r="OY89" s="504"/>
      <c r="OZ89" s="705"/>
      <c r="PA89" s="706"/>
      <c r="PB89" s="706"/>
      <c r="PC89" s="706"/>
      <c r="PD89" s="706"/>
      <c r="PE89" s="706"/>
      <c r="PF89" s="504"/>
      <c r="PG89" s="705"/>
      <c r="PH89" s="706"/>
      <c r="PI89" s="706"/>
      <c r="PJ89" s="706"/>
      <c r="PK89" s="706"/>
      <c r="PL89" s="706"/>
      <c r="PM89" s="504"/>
      <c r="PN89" s="705"/>
      <c r="PO89" s="706"/>
      <c r="PP89" s="706"/>
      <c r="PQ89" s="706"/>
      <c r="PR89" s="706"/>
      <c r="PS89" s="706"/>
      <c r="PT89" s="504"/>
      <c r="PU89" s="705"/>
      <c r="PV89" s="706"/>
      <c r="PW89" s="706"/>
      <c r="PX89" s="706"/>
      <c r="PY89" s="706"/>
      <c r="PZ89" s="706"/>
      <c r="QA89" s="504"/>
      <c r="QB89" s="705"/>
      <c r="QC89" s="706"/>
      <c r="QD89" s="706"/>
      <c r="QE89" s="706"/>
      <c r="QF89" s="706"/>
      <c r="QG89" s="706"/>
      <c r="QH89" s="504"/>
      <c r="QI89" s="705"/>
      <c r="QJ89" s="706"/>
      <c r="QK89" s="706"/>
      <c r="QL89" s="706"/>
      <c r="QM89" s="706"/>
      <c r="QN89" s="706"/>
      <c r="QO89" s="504"/>
      <c r="QP89" s="705"/>
      <c r="QQ89" s="706"/>
      <c r="QR89" s="706"/>
      <c r="QS89" s="706"/>
      <c r="QT89" s="706"/>
      <c r="QU89" s="706"/>
      <c r="QV89" s="504"/>
      <c r="QW89" s="705"/>
      <c r="QX89" s="706"/>
      <c r="QY89" s="706"/>
      <c r="QZ89" s="706"/>
      <c r="RA89" s="706"/>
      <c r="RB89" s="706"/>
      <c r="RC89" s="504"/>
      <c r="RD89" s="705"/>
      <c r="RE89" s="706"/>
      <c r="RF89" s="706"/>
      <c r="RG89" s="706"/>
      <c r="RH89" s="706"/>
      <c r="RI89" s="706"/>
      <c r="RJ89" s="504"/>
      <c r="RK89" s="705"/>
      <c r="RL89" s="706"/>
      <c r="RM89" s="706"/>
      <c r="RN89" s="706"/>
      <c r="RO89" s="706"/>
      <c r="RP89" s="706"/>
      <c r="RQ89" s="504"/>
      <c r="RR89" s="705"/>
      <c r="RS89" s="706"/>
      <c r="RT89" s="706"/>
      <c r="RU89" s="706"/>
      <c r="RV89" s="706"/>
      <c r="RW89" s="706"/>
      <c r="RX89" s="504"/>
      <c r="RY89" s="705"/>
      <c r="RZ89" s="706"/>
      <c r="SA89" s="706"/>
      <c r="SB89" s="706"/>
      <c r="SC89" s="706"/>
      <c r="SD89" s="706"/>
      <c r="SE89" s="504"/>
      <c r="SF89" s="705"/>
      <c r="SG89" s="706"/>
      <c r="SH89" s="706"/>
      <c r="SI89" s="706"/>
      <c r="SJ89" s="706"/>
      <c r="SK89" s="706"/>
      <c r="SL89" s="504"/>
      <c r="SM89" s="705"/>
      <c r="SN89" s="706"/>
      <c r="SO89" s="706"/>
      <c r="SP89" s="706"/>
      <c r="SQ89" s="706"/>
      <c r="SR89" s="706"/>
      <c r="SS89" s="504"/>
      <c r="ST89" s="705"/>
      <c r="SU89" s="706"/>
      <c r="SV89" s="706"/>
      <c r="SW89" s="706"/>
      <c r="SX89" s="706"/>
      <c r="SY89" s="706"/>
      <c r="SZ89" s="504"/>
      <c r="TA89" s="705"/>
      <c r="TB89" s="706"/>
      <c r="TC89" s="706"/>
      <c r="TD89" s="706"/>
      <c r="TE89" s="706"/>
      <c r="TF89" s="706"/>
      <c r="TG89" s="504"/>
      <c r="TH89" s="705"/>
      <c r="TI89" s="706"/>
      <c r="TJ89" s="706"/>
      <c r="TK89" s="706"/>
      <c r="TL89" s="706"/>
      <c r="TM89" s="706"/>
      <c r="TN89" s="504"/>
      <c r="TO89" s="705"/>
      <c r="TP89" s="706"/>
      <c r="TQ89" s="706"/>
      <c r="TR89" s="706"/>
      <c r="TS89" s="706"/>
      <c r="TT89" s="706"/>
      <c r="TU89" s="504"/>
      <c r="TV89" s="705"/>
      <c r="TW89" s="706"/>
      <c r="TX89" s="706"/>
      <c r="TY89" s="706"/>
      <c r="TZ89" s="706"/>
      <c r="UA89" s="706"/>
      <c r="UB89" s="504"/>
      <c r="UC89" s="705"/>
      <c r="UD89" s="706"/>
      <c r="UE89" s="706"/>
      <c r="UF89" s="706"/>
      <c r="UG89" s="706"/>
      <c r="UH89" s="706"/>
      <c r="UI89" s="504"/>
      <c r="UJ89" s="705"/>
      <c r="UK89" s="706"/>
      <c r="UL89" s="706"/>
      <c r="UM89" s="706"/>
      <c r="UN89" s="706"/>
      <c r="UO89" s="706"/>
      <c r="UP89" s="504"/>
      <c r="UQ89" s="705"/>
      <c r="UR89" s="706"/>
      <c r="US89" s="706"/>
      <c r="UT89" s="706"/>
      <c r="UU89" s="706"/>
      <c r="UV89" s="706"/>
      <c r="UW89" s="504"/>
      <c r="UX89" s="705"/>
      <c r="UY89" s="706"/>
      <c r="UZ89" s="706"/>
      <c r="VA89" s="706"/>
      <c r="VB89" s="706"/>
      <c r="VC89" s="706"/>
      <c r="VD89" s="504"/>
      <c r="VE89" s="705"/>
      <c r="VF89" s="706"/>
      <c r="VG89" s="706"/>
      <c r="VH89" s="706"/>
      <c r="VI89" s="706"/>
      <c r="VJ89" s="706"/>
      <c r="VK89" s="504"/>
      <c r="VL89" s="705"/>
      <c r="VM89" s="706"/>
      <c r="VN89" s="706"/>
      <c r="VO89" s="706"/>
      <c r="VP89" s="706"/>
      <c r="VQ89" s="706"/>
      <c r="VR89" s="504"/>
      <c r="VS89" s="705"/>
      <c r="VT89" s="706"/>
      <c r="VU89" s="706"/>
      <c r="VV89" s="706"/>
      <c r="VW89" s="706"/>
      <c r="VX89" s="706"/>
      <c r="VY89" s="504"/>
      <c r="VZ89" s="705"/>
      <c r="WA89" s="706"/>
      <c r="WB89" s="706"/>
      <c r="WC89" s="706"/>
      <c r="WD89" s="706"/>
      <c r="WE89" s="706"/>
      <c r="WF89" s="504"/>
      <c r="WG89" s="705"/>
      <c r="WH89" s="706"/>
      <c r="WI89" s="706"/>
      <c r="WJ89" s="706"/>
      <c r="WK89" s="706"/>
      <c r="WL89" s="706"/>
      <c r="WM89" s="504"/>
      <c r="WN89" s="705"/>
      <c r="WO89" s="706"/>
      <c r="WP89" s="706"/>
      <c r="WQ89" s="706"/>
      <c r="WR89" s="706"/>
      <c r="WS89" s="706"/>
      <c r="WT89" s="504"/>
      <c r="WU89" s="705"/>
      <c r="WV89" s="706"/>
      <c r="WW89" s="706"/>
      <c r="WX89" s="706"/>
      <c r="WY89" s="706"/>
      <c r="WZ89" s="706"/>
      <c r="XA89" s="504"/>
      <c r="XB89" s="705"/>
      <c r="XC89" s="706"/>
      <c r="XD89" s="706"/>
      <c r="XE89" s="706"/>
      <c r="XF89" s="706"/>
      <c r="XG89" s="706"/>
      <c r="XH89" s="504"/>
      <c r="XI89" s="705"/>
      <c r="XJ89" s="706"/>
      <c r="XK89" s="706"/>
      <c r="XL89" s="706"/>
      <c r="XM89" s="706"/>
      <c r="XN89" s="706"/>
      <c r="XO89" s="504"/>
      <c r="XP89" s="705"/>
      <c r="XQ89" s="706"/>
      <c r="XR89" s="706"/>
      <c r="XS89" s="706"/>
      <c r="XT89" s="706"/>
      <c r="XU89" s="706"/>
      <c r="XV89" s="504"/>
      <c r="XW89" s="705"/>
      <c r="XX89" s="706"/>
      <c r="XY89" s="706"/>
      <c r="XZ89" s="706"/>
      <c r="YA89" s="706"/>
      <c r="YB89" s="706"/>
      <c r="YC89" s="504"/>
      <c r="YD89" s="705"/>
      <c r="YE89" s="706"/>
      <c r="YF89" s="706"/>
      <c r="YG89" s="706"/>
      <c r="YH89" s="706"/>
      <c r="YI89" s="706"/>
      <c r="YJ89" s="504"/>
      <c r="YK89" s="705"/>
      <c r="YL89" s="706"/>
      <c r="YM89" s="706"/>
      <c r="YN89" s="706"/>
      <c r="YO89" s="706"/>
      <c r="YP89" s="706"/>
      <c r="YQ89" s="504"/>
      <c r="YR89" s="705"/>
      <c r="YS89" s="706"/>
      <c r="YT89" s="706"/>
      <c r="YU89" s="706"/>
      <c r="YV89" s="706"/>
      <c r="YW89" s="706"/>
      <c r="YX89" s="504"/>
      <c r="YY89" s="705"/>
      <c r="YZ89" s="706"/>
      <c r="ZA89" s="706"/>
      <c r="ZB89" s="706"/>
      <c r="ZC89" s="706"/>
      <c r="ZD89" s="706"/>
      <c r="ZE89" s="504"/>
      <c r="ZF89" s="705"/>
      <c r="ZG89" s="706"/>
      <c r="ZH89" s="706"/>
      <c r="ZI89" s="706"/>
      <c r="ZJ89" s="706"/>
      <c r="ZK89" s="706"/>
      <c r="ZL89" s="504"/>
      <c r="ZM89" s="705"/>
      <c r="ZN89" s="706"/>
      <c r="ZO89" s="706"/>
      <c r="ZP89" s="706"/>
      <c r="ZQ89" s="706"/>
      <c r="ZR89" s="706"/>
      <c r="ZS89" s="504"/>
      <c r="ZT89" s="705"/>
      <c r="ZU89" s="706"/>
      <c r="ZV89" s="706"/>
      <c r="ZW89" s="706"/>
      <c r="ZX89" s="706"/>
      <c r="ZY89" s="706"/>
      <c r="ZZ89" s="504"/>
      <c r="AAA89" s="705"/>
      <c r="AAB89" s="706"/>
      <c r="AAC89" s="706"/>
      <c r="AAD89" s="706"/>
      <c r="AAE89" s="706"/>
      <c r="AAF89" s="706"/>
      <c r="AAG89" s="504"/>
      <c r="AAH89" s="705"/>
      <c r="AAI89" s="706"/>
      <c r="AAJ89" s="706"/>
      <c r="AAK89" s="706"/>
      <c r="AAL89" s="706"/>
      <c r="AAM89" s="706"/>
      <c r="AAN89" s="504"/>
      <c r="AAO89" s="705"/>
      <c r="AAP89" s="706"/>
      <c r="AAQ89" s="706"/>
      <c r="AAR89" s="706"/>
      <c r="AAS89" s="706"/>
      <c r="AAT89" s="706"/>
      <c r="AAU89" s="504"/>
      <c r="AAV89" s="705"/>
      <c r="AAW89" s="706"/>
      <c r="AAX89" s="706"/>
      <c r="AAY89" s="706"/>
      <c r="AAZ89" s="706"/>
      <c r="ABA89" s="706"/>
      <c r="ABB89" s="504"/>
      <c r="ABC89" s="705"/>
      <c r="ABD89" s="706"/>
      <c r="ABE89" s="706"/>
      <c r="ABF89" s="706"/>
      <c r="ABG89" s="706"/>
      <c r="ABH89" s="706"/>
      <c r="ABI89" s="504"/>
      <c r="ABJ89" s="705"/>
      <c r="ABK89" s="706"/>
      <c r="ABL89" s="706"/>
      <c r="ABM89" s="706"/>
      <c r="ABN89" s="706"/>
      <c r="ABO89" s="706"/>
      <c r="ABP89" s="504"/>
      <c r="ABQ89" s="705"/>
      <c r="ABR89" s="706"/>
      <c r="ABS89" s="706"/>
      <c r="ABT89" s="706"/>
      <c r="ABU89" s="706"/>
      <c r="ABV89" s="706"/>
      <c r="ABW89" s="504"/>
      <c r="ABX89" s="705"/>
      <c r="ABY89" s="706"/>
      <c r="ABZ89" s="706"/>
      <c r="ACA89" s="706"/>
      <c r="ACB89" s="706"/>
      <c r="ACC89" s="706"/>
      <c r="ACD89" s="504"/>
      <c r="ACE89" s="705"/>
      <c r="ACF89" s="706"/>
      <c r="ACG89" s="706"/>
      <c r="ACH89" s="706"/>
      <c r="ACI89" s="706"/>
      <c r="ACJ89" s="706"/>
      <c r="ACK89" s="504"/>
      <c r="ACL89" s="705"/>
      <c r="ACM89" s="706"/>
      <c r="ACN89" s="706"/>
      <c r="ACO89" s="706"/>
      <c r="ACP89" s="706"/>
      <c r="ACQ89" s="706"/>
      <c r="ACR89" s="504"/>
      <c r="ACS89" s="705"/>
      <c r="ACT89" s="706"/>
      <c r="ACU89" s="706"/>
      <c r="ACV89" s="706"/>
      <c r="ACW89" s="706"/>
      <c r="ACX89" s="706"/>
      <c r="ACY89" s="504"/>
      <c r="ACZ89" s="705"/>
      <c r="ADA89" s="706"/>
      <c r="ADB89" s="706"/>
      <c r="ADC89" s="706"/>
      <c r="ADD89" s="706"/>
      <c r="ADE89" s="706"/>
      <c r="ADF89" s="504"/>
      <c r="ADG89" s="705"/>
      <c r="ADH89" s="706"/>
      <c r="ADI89" s="706"/>
      <c r="ADJ89" s="706"/>
      <c r="ADK89" s="706"/>
      <c r="ADL89" s="706"/>
      <c r="ADM89" s="504"/>
      <c r="ADN89" s="705"/>
      <c r="ADO89" s="706"/>
      <c r="ADP89" s="706"/>
      <c r="ADQ89" s="706"/>
      <c r="ADR89" s="706"/>
      <c r="ADS89" s="706"/>
      <c r="ADT89" s="504"/>
      <c r="ADU89" s="705"/>
      <c r="ADV89" s="706"/>
      <c r="ADW89" s="706"/>
      <c r="ADX89" s="706"/>
      <c r="ADY89" s="706"/>
      <c r="ADZ89" s="706"/>
      <c r="AEA89" s="504"/>
      <c r="AEB89" s="705"/>
      <c r="AEC89" s="706"/>
      <c r="AED89" s="706"/>
      <c r="AEE89" s="706"/>
      <c r="AEF89" s="706"/>
      <c r="AEG89" s="706"/>
      <c r="AEH89" s="504"/>
      <c r="AEI89" s="705"/>
      <c r="AEJ89" s="706"/>
      <c r="AEK89" s="706"/>
      <c r="AEL89" s="706"/>
      <c r="AEM89" s="706"/>
      <c r="AEN89" s="706"/>
      <c r="AEO89" s="504"/>
      <c r="AEP89" s="705"/>
      <c r="AEQ89" s="706"/>
      <c r="AER89" s="706"/>
      <c r="AES89" s="706"/>
      <c r="AET89" s="706"/>
      <c r="AEU89" s="706"/>
      <c r="AEV89" s="504"/>
      <c r="AEW89" s="705"/>
      <c r="AEX89" s="706"/>
      <c r="AEY89" s="706"/>
      <c r="AEZ89" s="706"/>
      <c r="AFA89" s="706"/>
      <c r="AFB89" s="706"/>
      <c r="AFC89" s="504"/>
      <c r="AFD89" s="705"/>
      <c r="AFE89" s="706"/>
      <c r="AFF89" s="706"/>
      <c r="AFG89" s="706"/>
      <c r="AFH89" s="706"/>
      <c r="AFI89" s="706"/>
      <c r="AFJ89" s="504"/>
      <c r="AFK89" s="705"/>
      <c r="AFL89" s="706"/>
      <c r="AFM89" s="706"/>
      <c r="AFN89" s="706"/>
      <c r="AFO89" s="706"/>
      <c r="AFP89" s="706"/>
      <c r="AFQ89" s="504"/>
      <c r="AFR89" s="705"/>
      <c r="AFS89" s="706"/>
      <c r="AFT89" s="706"/>
      <c r="AFU89" s="706"/>
      <c r="AFV89" s="706"/>
      <c r="AFW89" s="706"/>
      <c r="AFX89" s="504"/>
      <c r="AFY89" s="705"/>
      <c r="AFZ89" s="706"/>
      <c r="AGA89" s="706"/>
      <c r="AGB89" s="706"/>
      <c r="AGC89" s="706"/>
      <c r="AGD89" s="706"/>
      <c r="AGE89" s="504"/>
      <c r="AGF89" s="705"/>
      <c r="AGG89" s="706"/>
      <c r="AGH89" s="706"/>
      <c r="AGI89" s="706"/>
      <c r="AGJ89" s="706"/>
      <c r="AGK89" s="706"/>
      <c r="AGL89" s="504"/>
      <c r="AGM89" s="705"/>
      <c r="AGN89" s="706"/>
      <c r="AGO89" s="706"/>
      <c r="AGP89" s="706"/>
      <c r="AGQ89" s="706"/>
      <c r="AGR89" s="706"/>
      <c r="AGS89" s="504"/>
      <c r="AGT89" s="705"/>
      <c r="AGU89" s="706"/>
      <c r="AGV89" s="706"/>
      <c r="AGW89" s="706"/>
      <c r="AGX89" s="706"/>
      <c r="AGY89" s="706"/>
      <c r="AGZ89" s="504"/>
      <c r="AHA89" s="705"/>
      <c r="AHB89" s="706"/>
      <c r="AHC89" s="706"/>
      <c r="AHD89" s="706"/>
      <c r="AHE89" s="706"/>
      <c r="AHF89" s="706"/>
      <c r="AHG89" s="504"/>
      <c r="AHH89" s="705"/>
      <c r="AHI89" s="706"/>
      <c r="AHJ89" s="706"/>
      <c r="AHK89" s="706"/>
      <c r="AHL89" s="706"/>
      <c r="AHM89" s="706"/>
      <c r="AHN89" s="504"/>
      <c r="AHO89" s="705"/>
      <c r="AHP89" s="706"/>
      <c r="AHQ89" s="706"/>
      <c r="AHR89" s="706"/>
      <c r="AHS89" s="706"/>
      <c r="AHT89" s="706"/>
      <c r="AHU89" s="504"/>
      <c r="AHV89" s="705"/>
      <c r="AHW89" s="706"/>
      <c r="AHX89" s="706"/>
      <c r="AHY89" s="706"/>
      <c r="AHZ89" s="706"/>
      <c r="AIA89" s="706"/>
      <c r="AIB89" s="504"/>
      <c r="AIC89" s="705"/>
      <c r="AID89" s="706"/>
      <c r="AIE89" s="706"/>
      <c r="AIF89" s="706"/>
      <c r="AIG89" s="706"/>
      <c r="AIH89" s="706"/>
      <c r="AII89" s="504"/>
      <c r="AIJ89" s="705"/>
      <c r="AIK89" s="706"/>
      <c r="AIL89" s="706"/>
      <c r="AIM89" s="706"/>
      <c r="AIN89" s="706"/>
      <c r="AIO89" s="706"/>
      <c r="AIP89" s="504"/>
      <c r="AIQ89" s="705"/>
      <c r="AIR89" s="706"/>
      <c r="AIS89" s="706"/>
      <c r="AIT89" s="706"/>
      <c r="AIU89" s="706"/>
      <c r="AIV89" s="706"/>
      <c r="AIW89" s="504"/>
      <c r="AIX89" s="705"/>
      <c r="AIY89" s="706"/>
      <c r="AIZ89" s="706"/>
      <c r="AJA89" s="706"/>
      <c r="AJB89" s="706"/>
      <c r="AJC89" s="706"/>
      <c r="AJD89" s="504"/>
      <c r="AJE89" s="705"/>
      <c r="AJF89" s="706"/>
      <c r="AJG89" s="706"/>
      <c r="AJH89" s="706"/>
      <c r="AJI89" s="706"/>
      <c r="AJJ89" s="706"/>
      <c r="AJK89" s="504"/>
      <c r="AJL89" s="705"/>
      <c r="AJM89" s="706"/>
      <c r="AJN89" s="706"/>
      <c r="AJO89" s="706"/>
      <c r="AJP89" s="706"/>
      <c r="AJQ89" s="706"/>
      <c r="AJR89" s="504"/>
      <c r="AJS89" s="705"/>
      <c r="AJT89" s="706"/>
      <c r="AJU89" s="706"/>
      <c r="AJV89" s="706"/>
      <c r="AJW89" s="706"/>
      <c r="AJX89" s="706"/>
      <c r="AJY89" s="504"/>
      <c r="AJZ89" s="705"/>
      <c r="AKA89" s="706"/>
      <c r="AKB89" s="706"/>
      <c r="AKC89" s="706"/>
      <c r="AKD89" s="706"/>
      <c r="AKE89" s="706"/>
      <c r="AKF89" s="504"/>
      <c r="AKG89" s="705"/>
      <c r="AKH89" s="706"/>
      <c r="AKI89" s="706"/>
      <c r="AKJ89" s="706"/>
      <c r="AKK89" s="706"/>
      <c r="AKL89" s="706"/>
      <c r="AKM89" s="504"/>
      <c r="AKN89" s="705"/>
      <c r="AKO89" s="706"/>
      <c r="AKP89" s="706"/>
      <c r="AKQ89" s="706"/>
      <c r="AKR89" s="706"/>
      <c r="AKS89" s="706"/>
      <c r="AKT89" s="504"/>
      <c r="AKU89" s="705"/>
      <c r="AKV89" s="706"/>
      <c r="AKW89" s="706"/>
      <c r="AKX89" s="706"/>
      <c r="AKY89" s="706"/>
      <c r="AKZ89" s="706"/>
      <c r="ALA89" s="504"/>
      <c r="ALB89" s="705"/>
      <c r="ALC89" s="706"/>
      <c r="ALD89" s="706"/>
      <c r="ALE89" s="706"/>
      <c r="ALF89" s="706"/>
      <c r="ALG89" s="706"/>
      <c r="ALH89" s="504"/>
      <c r="ALI89" s="705"/>
      <c r="ALJ89" s="706"/>
      <c r="ALK89" s="706"/>
      <c r="ALL89" s="706"/>
      <c r="ALM89" s="706"/>
      <c r="ALN89" s="706"/>
      <c r="ALO89" s="504"/>
      <c r="ALP89" s="705"/>
      <c r="ALQ89" s="706"/>
      <c r="ALR89" s="706"/>
      <c r="ALS89" s="706"/>
      <c r="ALT89" s="706"/>
      <c r="ALU89" s="706"/>
      <c r="ALV89" s="504"/>
      <c r="ALW89" s="705"/>
      <c r="ALX89" s="706"/>
      <c r="ALY89" s="706"/>
      <c r="ALZ89" s="706"/>
      <c r="AMA89" s="706"/>
      <c r="AMB89" s="706"/>
      <c r="AMC89" s="504"/>
      <c r="AMD89" s="705"/>
      <c r="AME89" s="706"/>
      <c r="AMF89" s="706"/>
      <c r="AMG89" s="706"/>
      <c r="AMH89" s="706"/>
      <c r="AMI89" s="706"/>
      <c r="AMJ89" s="504"/>
      <c r="AMK89" s="705"/>
      <c r="AML89" s="706"/>
      <c r="AMM89" s="706"/>
      <c r="AMN89" s="706"/>
      <c r="AMO89" s="706"/>
      <c r="AMP89" s="706"/>
      <c r="AMQ89" s="504"/>
      <c r="AMR89" s="705"/>
      <c r="AMS89" s="706"/>
      <c r="AMT89" s="706"/>
      <c r="AMU89" s="706"/>
      <c r="AMV89" s="706"/>
      <c r="AMW89" s="706"/>
      <c r="AMX89" s="504"/>
      <c r="AMY89" s="705"/>
      <c r="AMZ89" s="706"/>
      <c r="ANA89" s="706"/>
      <c r="ANB89" s="706"/>
      <c r="ANC89" s="706"/>
      <c r="AND89" s="706"/>
      <c r="ANE89" s="504"/>
      <c r="ANF89" s="705"/>
      <c r="ANG89" s="706"/>
      <c r="ANH89" s="706"/>
      <c r="ANI89" s="706"/>
      <c r="ANJ89" s="706"/>
      <c r="ANK89" s="706"/>
      <c r="ANL89" s="504"/>
      <c r="ANM89" s="705"/>
      <c r="ANN89" s="706"/>
      <c r="ANO89" s="706"/>
      <c r="ANP89" s="706"/>
      <c r="ANQ89" s="706"/>
      <c r="ANR89" s="706"/>
      <c r="ANS89" s="504"/>
      <c r="ANT89" s="705"/>
      <c r="ANU89" s="706"/>
      <c r="ANV89" s="706"/>
      <c r="ANW89" s="706"/>
      <c r="ANX89" s="706"/>
      <c r="ANY89" s="706"/>
      <c r="ANZ89" s="504"/>
      <c r="AOA89" s="705"/>
      <c r="AOB89" s="706"/>
      <c r="AOC89" s="706"/>
      <c r="AOD89" s="706"/>
      <c r="AOE89" s="706"/>
      <c r="AOF89" s="706"/>
      <c r="AOG89" s="504"/>
      <c r="AOH89" s="705"/>
      <c r="AOI89" s="706"/>
      <c r="AOJ89" s="706"/>
      <c r="AOK89" s="706"/>
      <c r="AOL89" s="706"/>
      <c r="AOM89" s="706"/>
      <c r="AON89" s="504"/>
      <c r="AOO89" s="705"/>
      <c r="AOP89" s="706"/>
      <c r="AOQ89" s="706"/>
      <c r="AOR89" s="706"/>
      <c r="AOS89" s="706"/>
      <c r="AOT89" s="706"/>
      <c r="AOU89" s="504"/>
      <c r="AOV89" s="705"/>
      <c r="AOW89" s="706"/>
      <c r="AOX89" s="706"/>
      <c r="AOY89" s="706"/>
      <c r="AOZ89" s="706"/>
      <c r="APA89" s="706"/>
      <c r="APB89" s="504"/>
      <c r="APC89" s="705"/>
      <c r="APD89" s="706"/>
      <c r="APE89" s="706"/>
      <c r="APF89" s="706"/>
      <c r="APG89" s="706"/>
      <c r="APH89" s="706"/>
      <c r="API89" s="504"/>
      <c r="APJ89" s="705"/>
      <c r="APK89" s="706"/>
      <c r="APL89" s="706"/>
      <c r="APM89" s="706"/>
      <c r="APN89" s="706"/>
      <c r="APO89" s="706"/>
      <c r="APP89" s="504"/>
      <c r="APQ89" s="705"/>
      <c r="APR89" s="706"/>
      <c r="APS89" s="706"/>
      <c r="APT89" s="706"/>
      <c r="APU89" s="706"/>
      <c r="APV89" s="706"/>
      <c r="APW89" s="504"/>
      <c r="APX89" s="705"/>
      <c r="APY89" s="706"/>
      <c r="APZ89" s="706"/>
      <c r="AQA89" s="706"/>
      <c r="AQB89" s="706"/>
      <c r="AQC89" s="706"/>
      <c r="AQD89" s="504"/>
      <c r="AQE89" s="705"/>
      <c r="AQF89" s="706"/>
      <c r="AQG89" s="706"/>
      <c r="AQH89" s="706"/>
      <c r="AQI89" s="706"/>
      <c r="AQJ89" s="706"/>
      <c r="AQK89" s="504"/>
      <c r="AQL89" s="705"/>
      <c r="AQM89" s="706"/>
      <c r="AQN89" s="706"/>
      <c r="AQO89" s="706"/>
      <c r="AQP89" s="706"/>
      <c r="AQQ89" s="706"/>
      <c r="AQR89" s="504"/>
      <c r="AQS89" s="705"/>
      <c r="AQT89" s="706"/>
      <c r="AQU89" s="706"/>
      <c r="AQV89" s="706"/>
      <c r="AQW89" s="706"/>
      <c r="AQX89" s="706"/>
      <c r="AQY89" s="504"/>
      <c r="AQZ89" s="705"/>
      <c r="ARA89" s="706"/>
      <c r="ARB89" s="706"/>
      <c r="ARC89" s="706"/>
      <c r="ARD89" s="706"/>
      <c r="ARE89" s="706"/>
      <c r="ARF89" s="504"/>
      <c r="ARG89" s="705"/>
      <c r="ARH89" s="706"/>
      <c r="ARI89" s="706"/>
      <c r="ARJ89" s="706"/>
      <c r="ARK89" s="706"/>
      <c r="ARL89" s="706"/>
      <c r="ARM89" s="504"/>
      <c r="ARN89" s="705"/>
      <c r="ARO89" s="706"/>
      <c r="ARP89" s="706"/>
      <c r="ARQ89" s="706"/>
      <c r="ARR89" s="706"/>
      <c r="ARS89" s="706"/>
      <c r="ART89" s="504"/>
      <c r="ARU89" s="705"/>
      <c r="ARV89" s="706"/>
      <c r="ARW89" s="706"/>
      <c r="ARX89" s="706"/>
      <c r="ARY89" s="706"/>
      <c r="ARZ89" s="706"/>
      <c r="ASA89" s="504"/>
      <c r="ASB89" s="705"/>
      <c r="ASC89" s="706"/>
      <c r="ASD89" s="706"/>
      <c r="ASE89" s="706"/>
      <c r="ASF89" s="706"/>
      <c r="ASG89" s="706"/>
      <c r="ASH89" s="504"/>
      <c r="ASI89" s="705"/>
      <c r="ASJ89" s="706"/>
      <c r="ASK89" s="706"/>
      <c r="ASL89" s="706"/>
      <c r="ASM89" s="706"/>
      <c r="ASN89" s="706"/>
      <c r="ASO89" s="504"/>
      <c r="ASP89" s="705"/>
      <c r="ASQ89" s="706"/>
      <c r="ASR89" s="706"/>
      <c r="ASS89" s="706"/>
      <c r="AST89" s="706"/>
      <c r="ASU89" s="706"/>
      <c r="ASV89" s="504"/>
      <c r="ASW89" s="705"/>
      <c r="ASX89" s="706"/>
      <c r="ASY89" s="706"/>
      <c r="ASZ89" s="706"/>
      <c r="ATA89" s="706"/>
      <c r="ATB89" s="706"/>
      <c r="ATC89" s="504"/>
      <c r="ATD89" s="705"/>
      <c r="ATE89" s="706"/>
      <c r="ATF89" s="706"/>
      <c r="ATG89" s="706"/>
      <c r="ATH89" s="706"/>
      <c r="ATI89" s="706"/>
      <c r="ATJ89" s="504"/>
      <c r="ATK89" s="705"/>
      <c r="ATL89" s="706"/>
      <c r="ATM89" s="706"/>
      <c r="ATN89" s="706"/>
      <c r="ATO89" s="706"/>
      <c r="ATP89" s="706"/>
      <c r="ATQ89" s="504"/>
      <c r="ATR89" s="705"/>
      <c r="ATS89" s="706"/>
      <c r="ATT89" s="706"/>
      <c r="ATU89" s="706"/>
      <c r="ATV89" s="706"/>
      <c r="ATW89" s="706"/>
      <c r="ATX89" s="504"/>
      <c r="ATY89" s="705"/>
      <c r="ATZ89" s="706"/>
      <c r="AUA89" s="706"/>
      <c r="AUB89" s="706"/>
      <c r="AUC89" s="706"/>
      <c r="AUD89" s="706"/>
      <c r="AUE89" s="504"/>
      <c r="AUF89" s="705"/>
      <c r="AUG89" s="706"/>
      <c r="AUH89" s="706"/>
      <c r="AUI89" s="706"/>
      <c r="AUJ89" s="706"/>
      <c r="AUK89" s="706"/>
      <c r="AUL89" s="504"/>
      <c r="AUM89" s="705"/>
      <c r="AUN89" s="706"/>
      <c r="AUO89" s="706"/>
      <c r="AUP89" s="706"/>
      <c r="AUQ89" s="706"/>
      <c r="AUR89" s="706"/>
      <c r="AUS89" s="504"/>
      <c r="AUT89" s="705"/>
      <c r="AUU89" s="706"/>
      <c r="AUV89" s="706"/>
      <c r="AUW89" s="706"/>
      <c r="AUX89" s="706"/>
      <c r="AUY89" s="706"/>
      <c r="AUZ89" s="504"/>
      <c r="AVA89" s="705"/>
      <c r="AVB89" s="706"/>
      <c r="AVC89" s="706"/>
      <c r="AVD89" s="706"/>
      <c r="AVE89" s="706"/>
      <c r="AVF89" s="706"/>
      <c r="AVG89" s="504"/>
      <c r="AVH89" s="705"/>
      <c r="AVI89" s="706"/>
      <c r="AVJ89" s="706"/>
      <c r="AVK89" s="706"/>
      <c r="AVL89" s="706"/>
      <c r="AVM89" s="706"/>
      <c r="AVN89" s="504"/>
      <c r="AVO89" s="705"/>
      <c r="AVP89" s="706"/>
      <c r="AVQ89" s="706"/>
      <c r="AVR89" s="706"/>
      <c r="AVS89" s="706"/>
      <c r="AVT89" s="706"/>
      <c r="AVU89" s="504"/>
      <c r="AVV89" s="705"/>
      <c r="AVW89" s="706"/>
      <c r="AVX89" s="706"/>
      <c r="AVY89" s="706"/>
      <c r="AVZ89" s="706"/>
      <c r="AWA89" s="706"/>
      <c r="AWB89" s="504"/>
      <c r="AWC89" s="705"/>
      <c r="AWD89" s="706"/>
      <c r="AWE89" s="706"/>
      <c r="AWF89" s="706"/>
      <c r="AWG89" s="706"/>
      <c r="AWH89" s="706"/>
      <c r="AWI89" s="504"/>
      <c r="AWJ89" s="705"/>
      <c r="AWK89" s="706"/>
      <c r="AWL89" s="706"/>
      <c r="AWM89" s="706"/>
      <c r="AWN89" s="706"/>
      <c r="AWO89" s="706"/>
      <c r="AWP89" s="504"/>
      <c r="AWQ89" s="705"/>
      <c r="AWR89" s="706"/>
      <c r="AWS89" s="706"/>
      <c r="AWT89" s="706"/>
      <c r="AWU89" s="706"/>
      <c r="AWV89" s="706"/>
      <c r="AWW89" s="504"/>
      <c r="AWX89" s="705"/>
      <c r="AWY89" s="706"/>
      <c r="AWZ89" s="706"/>
      <c r="AXA89" s="706"/>
      <c r="AXB89" s="706"/>
      <c r="AXC89" s="706"/>
      <c r="AXD89" s="504"/>
      <c r="AXE89" s="705"/>
      <c r="AXF89" s="706"/>
      <c r="AXG89" s="706"/>
      <c r="AXH89" s="706"/>
      <c r="AXI89" s="706"/>
      <c r="AXJ89" s="706"/>
      <c r="AXK89" s="504"/>
      <c r="AXL89" s="705"/>
      <c r="AXM89" s="706"/>
      <c r="AXN89" s="706"/>
      <c r="AXO89" s="706"/>
      <c r="AXP89" s="706"/>
      <c r="AXQ89" s="706"/>
      <c r="AXR89" s="504"/>
      <c r="AXS89" s="705"/>
      <c r="AXT89" s="706"/>
      <c r="AXU89" s="706"/>
      <c r="AXV89" s="706"/>
      <c r="AXW89" s="706"/>
      <c r="AXX89" s="706"/>
      <c r="AXY89" s="504"/>
      <c r="AXZ89" s="705"/>
      <c r="AYA89" s="706"/>
      <c r="AYB89" s="706"/>
      <c r="AYC89" s="706"/>
      <c r="AYD89" s="706"/>
      <c r="AYE89" s="706"/>
      <c r="AYF89" s="504"/>
      <c r="AYG89" s="705"/>
      <c r="AYH89" s="706"/>
      <c r="AYI89" s="706"/>
      <c r="AYJ89" s="706"/>
      <c r="AYK89" s="706"/>
      <c r="AYL89" s="706"/>
      <c r="AYM89" s="504"/>
      <c r="AYN89" s="705"/>
      <c r="AYO89" s="706"/>
      <c r="AYP89" s="706"/>
      <c r="AYQ89" s="706"/>
      <c r="AYR89" s="706"/>
      <c r="AYS89" s="706"/>
      <c r="AYT89" s="504"/>
      <c r="AYU89" s="705"/>
      <c r="AYV89" s="706"/>
      <c r="AYW89" s="706"/>
      <c r="AYX89" s="706"/>
      <c r="AYY89" s="706"/>
      <c r="AYZ89" s="706"/>
      <c r="AZA89" s="504"/>
      <c r="AZB89" s="705"/>
      <c r="AZC89" s="706"/>
      <c r="AZD89" s="706"/>
      <c r="AZE89" s="706"/>
      <c r="AZF89" s="706"/>
      <c r="AZG89" s="706"/>
      <c r="AZH89" s="504"/>
      <c r="AZI89" s="705"/>
      <c r="AZJ89" s="706"/>
      <c r="AZK89" s="706"/>
      <c r="AZL89" s="706"/>
      <c r="AZM89" s="706"/>
      <c r="AZN89" s="706"/>
      <c r="AZO89" s="504"/>
      <c r="AZP89" s="705"/>
      <c r="AZQ89" s="706"/>
      <c r="AZR89" s="706"/>
      <c r="AZS89" s="706"/>
      <c r="AZT89" s="706"/>
      <c r="AZU89" s="706"/>
      <c r="AZV89" s="504"/>
      <c r="AZW89" s="705"/>
      <c r="AZX89" s="706"/>
      <c r="AZY89" s="706"/>
      <c r="AZZ89" s="706"/>
      <c r="BAA89" s="706"/>
      <c r="BAB89" s="706"/>
      <c r="BAC89" s="504"/>
      <c r="BAD89" s="705"/>
      <c r="BAE89" s="706"/>
      <c r="BAF89" s="706"/>
      <c r="BAG89" s="706"/>
      <c r="BAH89" s="706"/>
      <c r="BAI89" s="706"/>
      <c r="BAJ89" s="504"/>
      <c r="BAK89" s="705"/>
      <c r="BAL89" s="706"/>
      <c r="BAM89" s="706"/>
      <c r="BAN89" s="706"/>
      <c r="BAO89" s="706"/>
      <c r="BAP89" s="706"/>
      <c r="BAQ89" s="504"/>
      <c r="BAR89" s="705"/>
      <c r="BAS89" s="706"/>
      <c r="BAT89" s="706"/>
      <c r="BAU89" s="706"/>
      <c r="BAV89" s="706"/>
      <c r="BAW89" s="706"/>
      <c r="BAX89" s="504"/>
      <c r="BAY89" s="705"/>
      <c r="BAZ89" s="706"/>
      <c r="BBA89" s="706"/>
      <c r="BBB89" s="706"/>
      <c r="BBC89" s="706"/>
      <c r="BBD89" s="706"/>
      <c r="BBE89" s="504"/>
      <c r="BBF89" s="705"/>
      <c r="BBG89" s="706"/>
      <c r="BBH89" s="706"/>
      <c r="BBI89" s="706"/>
      <c r="BBJ89" s="706"/>
      <c r="BBK89" s="706"/>
      <c r="BBL89" s="504"/>
      <c r="BBM89" s="705"/>
      <c r="BBN89" s="706"/>
      <c r="BBO89" s="706"/>
      <c r="BBP89" s="706"/>
      <c r="BBQ89" s="706"/>
      <c r="BBR89" s="706"/>
      <c r="BBS89" s="504"/>
      <c r="BBT89" s="705"/>
      <c r="BBU89" s="706"/>
      <c r="BBV89" s="706"/>
      <c r="BBW89" s="706"/>
      <c r="BBX89" s="706"/>
      <c r="BBY89" s="706"/>
      <c r="BBZ89" s="504"/>
      <c r="BCA89" s="705"/>
      <c r="BCB89" s="706"/>
      <c r="BCC89" s="706"/>
      <c r="BCD89" s="706"/>
      <c r="BCE89" s="706"/>
      <c r="BCF89" s="706"/>
      <c r="BCG89" s="504"/>
      <c r="BCH89" s="705"/>
      <c r="BCI89" s="706"/>
      <c r="BCJ89" s="706"/>
      <c r="BCK89" s="706"/>
      <c r="BCL89" s="706"/>
      <c r="BCM89" s="706"/>
      <c r="BCN89" s="504"/>
      <c r="BCO89" s="705"/>
      <c r="BCP89" s="706"/>
      <c r="BCQ89" s="706"/>
      <c r="BCR89" s="706"/>
      <c r="BCS89" s="706"/>
      <c r="BCT89" s="706"/>
      <c r="BCU89" s="504"/>
      <c r="BCV89" s="705"/>
      <c r="BCW89" s="706"/>
      <c r="BCX89" s="706"/>
      <c r="BCY89" s="706"/>
      <c r="BCZ89" s="706"/>
      <c r="BDA89" s="706"/>
      <c r="BDB89" s="504"/>
      <c r="BDC89" s="705"/>
      <c r="BDD89" s="706"/>
      <c r="BDE89" s="706"/>
      <c r="BDF89" s="706"/>
      <c r="BDG89" s="706"/>
      <c r="BDH89" s="706"/>
      <c r="BDI89" s="504"/>
      <c r="BDJ89" s="705"/>
      <c r="BDK89" s="706"/>
      <c r="BDL89" s="706"/>
      <c r="BDM89" s="706"/>
      <c r="BDN89" s="706"/>
      <c r="BDO89" s="706"/>
      <c r="BDP89" s="504"/>
      <c r="BDQ89" s="705"/>
      <c r="BDR89" s="706"/>
      <c r="BDS89" s="706"/>
      <c r="BDT89" s="706"/>
      <c r="BDU89" s="706"/>
      <c r="BDV89" s="706"/>
      <c r="BDW89" s="504"/>
      <c r="BDX89" s="705"/>
      <c r="BDY89" s="706"/>
      <c r="BDZ89" s="706"/>
      <c r="BEA89" s="706"/>
      <c r="BEB89" s="706"/>
      <c r="BEC89" s="706"/>
      <c r="BED89" s="504"/>
      <c r="BEE89" s="705"/>
      <c r="BEF89" s="706"/>
      <c r="BEG89" s="706"/>
      <c r="BEH89" s="706"/>
      <c r="BEI89" s="706"/>
      <c r="BEJ89" s="706"/>
      <c r="BEK89" s="504"/>
      <c r="BEL89" s="705"/>
      <c r="BEM89" s="706"/>
      <c r="BEN89" s="706"/>
      <c r="BEO89" s="706"/>
      <c r="BEP89" s="706"/>
      <c r="BEQ89" s="706"/>
      <c r="BER89" s="504"/>
      <c r="BES89" s="705"/>
      <c r="BET89" s="706"/>
      <c r="BEU89" s="706"/>
      <c r="BEV89" s="706"/>
      <c r="BEW89" s="706"/>
      <c r="BEX89" s="706"/>
      <c r="BEY89" s="504"/>
      <c r="BEZ89" s="705"/>
      <c r="BFA89" s="706"/>
      <c r="BFB89" s="706"/>
      <c r="BFC89" s="706"/>
      <c r="BFD89" s="706"/>
      <c r="BFE89" s="706"/>
      <c r="BFF89" s="504"/>
      <c r="BFG89" s="705"/>
      <c r="BFH89" s="706"/>
      <c r="BFI89" s="706"/>
      <c r="BFJ89" s="706"/>
      <c r="BFK89" s="706"/>
      <c r="BFL89" s="706"/>
      <c r="BFM89" s="504"/>
      <c r="BFN89" s="705"/>
      <c r="BFO89" s="706"/>
      <c r="BFP89" s="706"/>
      <c r="BFQ89" s="706"/>
      <c r="BFR89" s="706"/>
      <c r="BFS89" s="706"/>
      <c r="BFT89" s="504"/>
      <c r="BFU89" s="705"/>
      <c r="BFV89" s="706"/>
      <c r="BFW89" s="706"/>
      <c r="BFX89" s="706"/>
      <c r="BFY89" s="706"/>
      <c r="BFZ89" s="706"/>
      <c r="BGA89" s="504"/>
      <c r="BGB89" s="705"/>
      <c r="BGC89" s="706"/>
      <c r="BGD89" s="706"/>
      <c r="BGE89" s="706"/>
      <c r="BGF89" s="706"/>
      <c r="BGG89" s="706"/>
      <c r="BGH89" s="504"/>
      <c r="BGI89" s="705"/>
      <c r="BGJ89" s="706"/>
      <c r="BGK89" s="706"/>
      <c r="BGL89" s="706"/>
      <c r="BGM89" s="706"/>
      <c r="BGN89" s="706"/>
      <c r="BGO89" s="504"/>
      <c r="BGP89" s="705"/>
      <c r="BGQ89" s="706"/>
      <c r="BGR89" s="706"/>
      <c r="BGS89" s="706"/>
      <c r="BGT89" s="706"/>
      <c r="BGU89" s="706"/>
      <c r="BGV89" s="504"/>
      <c r="BGW89" s="705"/>
      <c r="BGX89" s="706"/>
      <c r="BGY89" s="706"/>
      <c r="BGZ89" s="706"/>
      <c r="BHA89" s="706"/>
      <c r="BHB89" s="706"/>
      <c r="BHC89" s="504"/>
      <c r="BHD89" s="705"/>
      <c r="BHE89" s="706"/>
      <c r="BHF89" s="706"/>
      <c r="BHG89" s="706"/>
      <c r="BHH89" s="706"/>
      <c r="BHI89" s="706"/>
      <c r="BHJ89" s="504"/>
      <c r="BHK89" s="705"/>
      <c r="BHL89" s="706"/>
      <c r="BHM89" s="706"/>
      <c r="BHN89" s="706"/>
      <c r="BHO89" s="706"/>
      <c r="BHP89" s="706"/>
      <c r="BHQ89" s="504"/>
      <c r="BHR89" s="705"/>
      <c r="BHS89" s="706"/>
      <c r="BHT89" s="706"/>
      <c r="BHU89" s="706"/>
      <c r="BHV89" s="706"/>
      <c r="BHW89" s="706"/>
      <c r="BHX89" s="504"/>
      <c r="BHY89" s="705"/>
      <c r="BHZ89" s="706"/>
      <c r="BIA89" s="706"/>
      <c r="BIB89" s="706"/>
      <c r="BIC89" s="706"/>
      <c r="BID89" s="706"/>
      <c r="BIE89" s="504"/>
      <c r="BIF89" s="705"/>
      <c r="BIG89" s="706"/>
      <c r="BIH89" s="706"/>
      <c r="BII89" s="706"/>
      <c r="BIJ89" s="706"/>
      <c r="BIK89" s="706"/>
      <c r="BIL89" s="504"/>
      <c r="BIM89" s="705"/>
      <c r="BIN89" s="706"/>
      <c r="BIO89" s="706"/>
      <c r="BIP89" s="706"/>
      <c r="BIQ89" s="706"/>
      <c r="BIR89" s="706"/>
      <c r="BIS89" s="504"/>
      <c r="BIT89" s="705"/>
      <c r="BIU89" s="706"/>
      <c r="BIV89" s="706"/>
      <c r="BIW89" s="706"/>
      <c r="BIX89" s="706"/>
      <c r="BIY89" s="706"/>
      <c r="BIZ89" s="504"/>
      <c r="BJA89" s="705"/>
      <c r="BJB89" s="706"/>
      <c r="BJC89" s="706"/>
      <c r="BJD89" s="706"/>
      <c r="BJE89" s="706"/>
      <c r="BJF89" s="706"/>
      <c r="BJG89" s="504"/>
      <c r="BJH89" s="705"/>
      <c r="BJI89" s="706"/>
      <c r="BJJ89" s="706"/>
      <c r="BJK89" s="706"/>
      <c r="BJL89" s="706"/>
      <c r="BJM89" s="706"/>
      <c r="BJN89" s="504"/>
      <c r="BJO89" s="705"/>
      <c r="BJP89" s="706"/>
      <c r="BJQ89" s="706"/>
      <c r="BJR89" s="706"/>
      <c r="BJS89" s="706"/>
      <c r="BJT89" s="706"/>
      <c r="BJU89" s="504"/>
      <c r="BJV89" s="705"/>
      <c r="BJW89" s="706"/>
      <c r="BJX89" s="706"/>
      <c r="BJY89" s="706"/>
      <c r="BJZ89" s="706"/>
      <c r="BKA89" s="706"/>
      <c r="BKB89" s="504"/>
      <c r="BKC89" s="705"/>
      <c r="BKD89" s="706"/>
      <c r="BKE89" s="706"/>
      <c r="BKF89" s="706"/>
      <c r="BKG89" s="706"/>
      <c r="BKH89" s="706"/>
      <c r="BKI89" s="504"/>
      <c r="BKJ89" s="705"/>
      <c r="BKK89" s="706"/>
      <c r="BKL89" s="706"/>
      <c r="BKM89" s="706"/>
      <c r="BKN89" s="706"/>
      <c r="BKO89" s="706"/>
      <c r="BKP89" s="504"/>
      <c r="BKQ89" s="705"/>
      <c r="BKR89" s="706"/>
      <c r="BKS89" s="706"/>
      <c r="BKT89" s="706"/>
      <c r="BKU89" s="706"/>
      <c r="BKV89" s="706"/>
      <c r="BKW89" s="504"/>
      <c r="BKX89" s="705"/>
      <c r="BKY89" s="706"/>
      <c r="BKZ89" s="706"/>
      <c r="BLA89" s="706"/>
      <c r="BLB89" s="706"/>
      <c r="BLC89" s="706"/>
      <c r="BLD89" s="504"/>
      <c r="BLE89" s="705"/>
      <c r="BLF89" s="706"/>
      <c r="BLG89" s="706"/>
      <c r="BLH89" s="706"/>
      <c r="BLI89" s="706"/>
      <c r="BLJ89" s="706"/>
      <c r="BLK89" s="504"/>
      <c r="BLL89" s="705"/>
      <c r="BLM89" s="706"/>
      <c r="BLN89" s="706"/>
      <c r="BLO89" s="706"/>
      <c r="BLP89" s="706"/>
      <c r="BLQ89" s="706"/>
      <c r="BLR89" s="504"/>
      <c r="BLS89" s="705"/>
      <c r="BLT89" s="706"/>
      <c r="BLU89" s="706"/>
      <c r="BLV89" s="706"/>
      <c r="BLW89" s="706"/>
      <c r="BLX89" s="706"/>
      <c r="BLY89" s="504"/>
      <c r="BLZ89" s="705"/>
      <c r="BMA89" s="706"/>
      <c r="BMB89" s="706"/>
      <c r="BMC89" s="706"/>
      <c r="BMD89" s="706"/>
      <c r="BME89" s="706"/>
      <c r="BMF89" s="504"/>
      <c r="BMG89" s="705"/>
      <c r="BMH89" s="706"/>
      <c r="BMI89" s="706"/>
      <c r="BMJ89" s="706"/>
      <c r="BMK89" s="706"/>
      <c r="BML89" s="706"/>
      <c r="BMM89" s="504"/>
      <c r="BMN89" s="705"/>
      <c r="BMO89" s="706"/>
      <c r="BMP89" s="706"/>
      <c r="BMQ89" s="706"/>
      <c r="BMR89" s="706"/>
      <c r="BMS89" s="706"/>
      <c r="BMT89" s="504"/>
      <c r="BMU89" s="705"/>
      <c r="BMV89" s="706"/>
      <c r="BMW89" s="706"/>
      <c r="BMX89" s="706"/>
      <c r="BMY89" s="706"/>
      <c r="BMZ89" s="706"/>
      <c r="BNA89" s="504"/>
      <c r="BNB89" s="705"/>
      <c r="BNC89" s="706"/>
      <c r="BND89" s="706"/>
      <c r="BNE89" s="706"/>
      <c r="BNF89" s="706"/>
      <c r="BNG89" s="706"/>
      <c r="BNH89" s="504"/>
      <c r="BNI89" s="705"/>
      <c r="BNJ89" s="706"/>
      <c r="BNK89" s="706"/>
      <c r="BNL89" s="706"/>
      <c r="BNM89" s="706"/>
      <c r="BNN89" s="706"/>
      <c r="BNO89" s="504"/>
      <c r="BNP89" s="705"/>
      <c r="BNQ89" s="706"/>
      <c r="BNR89" s="706"/>
      <c r="BNS89" s="706"/>
      <c r="BNT89" s="706"/>
      <c r="BNU89" s="706"/>
      <c r="BNV89" s="504"/>
      <c r="BNW89" s="705"/>
      <c r="BNX89" s="706"/>
      <c r="BNY89" s="706"/>
      <c r="BNZ89" s="706"/>
      <c r="BOA89" s="706"/>
      <c r="BOB89" s="706"/>
      <c r="BOC89" s="504"/>
      <c r="BOD89" s="705"/>
      <c r="BOE89" s="706"/>
      <c r="BOF89" s="706"/>
      <c r="BOG89" s="706"/>
      <c r="BOH89" s="706"/>
      <c r="BOI89" s="706"/>
      <c r="BOJ89" s="504"/>
      <c r="BOK89" s="705"/>
      <c r="BOL89" s="706"/>
      <c r="BOM89" s="706"/>
      <c r="BON89" s="706"/>
      <c r="BOO89" s="706"/>
      <c r="BOP89" s="706"/>
      <c r="BOQ89" s="504"/>
      <c r="BOR89" s="705"/>
      <c r="BOS89" s="706"/>
      <c r="BOT89" s="706"/>
      <c r="BOU89" s="706"/>
      <c r="BOV89" s="706"/>
      <c r="BOW89" s="706"/>
      <c r="BOX89" s="504"/>
      <c r="BOY89" s="705"/>
      <c r="BOZ89" s="706"/>
      <c r="BPA89" s="706"/>
      <c r="BPB89" s="706"/>
      <c r="BPC89" s="706"/>
      <c r="BPD89" s="706"/>
      <c r="BPE89" s="504"/>
      <c r="BPF89" s="705"/>
      <c r="BPG89" s="706"/>
      <c r="BPH89" s="706"/>
      <c r="BPI89" s="706"/>
      <c r="BPJ89" s="706"/>
      <c r="BPK89" s="706"/>
      <c r="BPL89" s="504"/>
      <c r="BPM89" s="705"/>
      <c r="BPN89" s="706"/>
      <c r="BPO89" s="706"/>
      <c r="BPP89" s="706"/>
      <c r="BPQ89" s="706"/>
      <c r="BPR89" s="706"/>
      <c r="BPS89" s="504"/>
      <c r="BPT89" s="705"/>
      <c r="BPU89" s="706"/>
      <c r="BPV89" s="706"/>
      <c r="BPW89" s="706"/>
      <c r="BPX89" s="706"/>
      <c r="BPY89" s="706"/>
      <c r="BPZ89" s="504"/>
      <c r="BQA89" s="705"/>
      <c r="BQB89" s="706"/>
      <c r="BQC89" s="706"/>
      <c r="BQD89" s="706"/>
      <c r="BQE89" s="706"/>
      <c r="BQF89" s="706"/>
      <c r="BQG89" s="504"/>
      <c r="BQH89" s="705"/>
      <c r="BQI89" s="706"/>
      <c r="BQJ89" s="706"/>
      <c r="BQK89" s="706"/>
      <c r="BQL89" s="706"/>
      <c r="BQM89" s="706"/>
      <c r="BQN89" s="504"/>
      <c r="BQO89" s="705"/>
      <c r="BQP89" s="706"/>
      <c r="BQQ89" s="706"/>
      <c r="BQR89" s="706"/>
      <c r="BQS89" s="706"/>
      <c r="BQT89" s="706"/>
      <c r="BQU89" s="504"/>
      <c r="BQV89" s="705"/>
      <c r="BQW89" s="706"/>
      <c r="BQX89" s="706"/>
      <c r="BQY89" s="706"/>
      <c r="BQZ89" s="706"/>
      <c r="BRA89" s="706"/>
      <c r="BRB89" s="504"/>
      <c r="BRC89" s="705"/>
      <c r="BRD89" s="706"/>
      <c r="BRE89" s="706"/>
      <c r="BRF89" s="706"/>
      <c r="BRG89" s="706"/>
      <c r="BRH89" s="706"/>
      <c r="BRI89" s="504"/>
      <c r="BRJ89" s="705"/>
      <c r="BRK89" s="706"/>
      <c r="BRL89" s="706"/>
      <c r="BRM89" s="706"/>
      <c r="BRN89" s="706"/>
      <c r="BRO89" s="706"/>
      <c r="BRP89" s="504"/>
      <c r="BRQ89" s="705"/>
      <c r="BRR89" s="706"/>
      <c r="BRS89" s="706"/>
      <c r="BRT89" s="706"/>
      <c r="BRU89" s="706"/>
      <c r="BRV89" s="706"/>
      <c r="BRW89" s="504"/>
      <c r="BRX89" s="705"/>
      <c r="BRY89" s="706"/>
      <c r="BRZ89" s="706"/>
      <c r="BSA89" s="706"/>
      <c r="BSB89" s="706"/>
      <c r="BSC89" s="706"/>
      <c r="BSD89" s="504"/>
      <c r="BSE89" s="705"/>
      <c r="BSF89" s="706"/>
      <c r="BSG89" s="706"/>
      <c r="BSH89" s="706"/>
      <c r="BSI89" s="706"/>
      <c r="BSJ89" s="706"/>
      <c r="BSK89" s="504"/>
      <c r="BSL89" s="705"/>
      <c r="BSM89" s="706"/>
      <c r="BSN89" s="706"/>
      <c r="BSO89" s="706"/>
      <c r="BSP89" s="706"/>
      <c r="BSQ89" s="706"/>
      <c r="BSR89" s="504"/>
      <c r="BSS89" s="705"/>
      <c r="BST89" s="706"/>
      <c r="BSU89" s="706"/>
      <c r="BSV89" s="706"/>
      <c r="BSW89" s="706"/>
      <c r="BSX89" s="706"/>
      <c r="BSY89" s="504"/>
      <c r="BSZ89" s="705"/>
      <c r="BTA89" s="706"/>
      <c r="BTB89" s="706"/>
      <c r="BTC89" s="706"/>
      <c r="BTD89" s="706"/>
      <c r="BTE89" s="706"/>
      <c r="BTF89" s="504"/>
      <c r="BTG89" s="705"/>
      <c r="BTH89" s="706"/>
      <c r="BTI89" s="706"/>
      <c r="BTJ89" s="706"/>
      <c r="BTK89" s="706"/>
      <c r="BTL89" s="706"/>
      <c r="BTM89" s="504"/>
      <c r="BTN89" s="705"/>
      <c r="BTO89" s="706"/>
      <c r="BTP89" s="706"/>
      <c r="BTQ89" s="706"/>
      <c r="BTR89" s="706"/>
      <c r="BTS89" s="706"/>
      <c r="BTT89" s="504"/>
      <c r="BTU89" s="705"/>
      <c r="BTV89" s="706"/>
      <c r="BTW89" s="706"/>
      <c r="BTX89" s="706"/>
      <c r="BTY89" s="706"/>
      <c r="BTZ89" s="706"/>
      <c r="BUA89" s="504"/>
      <c r="BUB89" s="705"/>
      <c r="BUC89" s="706"/>
      <c r="BUD89" s="706"/>
      <c r="BUE89" s="706"/>
      <c r="BUF89" s="706"/>
      <c r="BUG89" s="706"/>
      <c r="BUH89" s="504"/>
      <c r="BUI89" s="705"/>
      <c r="BUJ89" s="706"/>
      <c r="BUK89" s="706"/>
      <c r="BUL89" s="706"/>
      <c r="BUM89" s="706"/>
      <c r="BUN89" s="706"/>
      <c r="BUO89" s="504"/>
      <c r="BUP89" s="705"/>
      <c r="BUQ89" s="706"/>
      <c r="BUR89" s="706"/>
      <c r="BUS89" s="706"/>
      <c r="BUT89" s="706"/>
      <c r="BUU89" s="706"/>
      <c r="BUV89" s="504"/>
      <c r="BUW89" s="705"/>
      <c r="BUX89" s="706"/>
      <c r="BUY89" s="706"/>
      <c r="BUZ89" s="706"/>
      <c r="BVA89" s="706"/>
      <c r="BVB89" s="706"/>
      <c r="BVC89" s="504"/>
      <c r="BVD89" s="705"/>
      <c r="BVE89" s="706"/>
      <c r="BVF89" s="706"/>
      <c r="BVG89" s="706"/>
      <c r="BVH89" s="706"/>
      <c r="BVI89" s="706"/>
      <c r="BVJ89" s="504"/>
      <c r="BVK89" s="705"/>
      <c r="BVL89" s="706"/>
      <c r="BVM89" s="706"/>
      <c r="BVN89" s="706"/>
      <c r="BVO89" s="706"/>
      <c r="BVP89" s="706"/>
      <c r="BVQ89" s="504"/>
      <c r="BVR89" s="705"/>
      <c r="BVS89" s="706"/>
      <c r="BVT89" s="706"/>
      <c r="BVU89" s="706"/>
      <c r="BVV89" s="706"/>
      <c r="BVW89" s="706"/>
      <c r="BVX89" s="504"/>
      <c r="BVY89" s="705"/>
      <c r="BVZ89" s="706"/>
      <c r="BWA89" s="706"/>
      <c r="BWB89" s="706"/>
      <c r="BWC89" s="706"/>
      <c r="BWD89" s="706"/>
      <c r="BWE89" s="504"/>
      <c r="BWF89" s="705"/>
      <c r="BWG89" s="706"/>
      <c r="BWH89" s="706"/>
      <c r="BWI89" s="706"/>
      <c r="BWJ89" s="706"/>
      <c r="BWK89" s="706"/>
      <c r="BWL89" s="504"/>
      <c r="BWM89" s="705"/>
      <c r="BWN89" s="706"/>
      <c r="BWO89" s="706"/>
      <c r="BWP89" s="706"/>
      <c r="BWQ89" s="706"/>
      <c r="BWR89" s="706"/>
      <c r="BWS89" s="504"/>
      <c r="BWT89" s="705"/>
      <c r="BWU89" s="706"/>
      <c r="BWV89" s="706"/>
      <c r="BWW89" s="706"/>
      <c r="BWX89" s="706"/>
      <c r="BWY89" s="706"/>
      <c r="BWZ89" s="504"/>
      <c r="BXA89" s="705"/>
      <c r="BXB89" s="706"/>
      <c r="BXC89" s="706"/>
      <c r="BXD89" s="706"/>
      <c r="BXE89" s="706"/>
      <c r="BXF89" s="706"/>
      <c r="BXG89" s="504"/>
      <c r="BXH89" s="705"/>
      <c r="BXI89" s="706"/>
      <c r="BXJ89" s="706"/>
      <c r="BXK89" s="706"/>
      <c r="BXL89" s="706"/>
      <c r="BXM89" s="706"/>
      <c r="BXN89" s="504"/>
      <c r="BXO89" s="705"/>
      <c r="BXP89" s="706"/>
      <c r="BXQ89" s="706"/>
      <c r="BXR89" s="706"/>
      <c r="BXS89" s="706"/>
      <c r="BXT89" s="706"/>
      <c r="BXU89" s="504"/>
      <c r="BXV89" s="705"/>
      <c r="BXW89" s="706"/>
      <c r="BXX89" s="706"/>
      <c r="BXY89" s="706"/>
      <c r="BXZ89" s="706"/>
      <c r="BYA89" s="706"/>
      <c r="BYB89" s="504"/>
      <c r="BYC89" s="705"/>
      <c r="BYD89" s="706"/>
      <c r="BYE89" s="706"/>
      <c r="BYF89" s="706"/>
      <c r="BYG89" s="706"/>
      <c r="BYH89" s="706"/>
      <c r="BYI89" s="504"/>
      <c r="BYJ89" s="705"/>
      <c r="BYK89" s="706"/>
      <c r="BYL89" s="706"/>
      <c r="BYM89" s="706"/>
      <c r="BYN89" s="706"/>
      <c r="BYO89" s="706"/>
      <c r="BYP89" s="504"/>
      <c r="BYQ89" s="705"/>
      <c r="BYR89" s="706"/>
      <c r="BYS89" s="706"/>
      <c r="BYT89" s="706"/>
      <c r="BYU89" s="706"/>
      <c r="BYV89" s="706"/>
      <c r="BYW89" s="504"/>
      <c r="BYX89" s="705"/>
      <c r="BYY89" s="706"/>
      <c r="BYZ89" s="706"/>
      <c r="BZA89" s="706"/>
      <c r="BZB89" s="706"/>
      <c r="BZC89" s="706"/>
      <c r="BZD89" s="504"/>
      <c r="BZE89" s="705"/>
      <c r="BZF89" s="706"/>
      <c r="BZG89" s="706"/>
      <c r="BZH89" s="706"/>
      <c r="BZI89" s="706"/>
      <c r="BZJ89" s="706"/>
      <c r="BZK89" s="504"/>
      <c r="BZL89" s="705"/>
      <c r="BZM89" s="706"/>
      <c r="BZN89" s="706"/>
      <c r="BZO89" s="706"/>
      <c r="BZP89" s="706"/>
      <c r="BZQ89" s="706"/>
      <c r="BZR89" s="504"/>
      <c r="BZS89" s="705"/>
      <c r="BZT89" s="706"/>
      <c r="BZU89" s="706"/>
      <c r="BZV89" s="706"/>
      <c r="BZW89" s="706"/>
      <c r="BZX89" s="706"/>
      <c r="BZY89" s="504"/>
      <c r="BZZ89" s="705"/>
      <c r="CAA89" s="706"/>
      <c r="CAB89" s="706"/>
      <c r="CAC89" s="706"/>
      <c r="CAD89" s="706"/>
      <c r="CAE89" s="706"/>
      <c r="CAF89" s="504"/>
      <c r="CAG89" s="705"/>
      <c r="CAH89" s="706"/>
      <c r="CAI89" s="706"/>
      <c r="CAJ89" s="706"/>
      <c r="CAK89" s="706"/>
      <c r="CAL89" s="706"/>
      <c r="CAM89" s="504"/>
      <c r="CAN89" s="705"/>
      <c r="CAO89" s="706"/>
      <c r="CAP89" s="706"/>
      <c r="CAQ89" s="706"/>
      <c r="CAR89" s="706"/>
      <c r="CAS89" s="706"/>
      <c r="CAT89" s="504"/>
      <c r="CAU89" s="705"/>
      <c r="CAV89" s="706"/>
      <c r="CAW89" s="706"/>
      <c r="CAX89" s="706"/>
      <c r="CAY89" s="706"/>
      <c r="CAZ89" s="706"/>
      <c r="CBA89" s="504"/>
      <c r="CBB89" s="705"/>
      <c r="CBC89" s="706"/>
      <c r="CBD89" s="706"/>
      <c r="CBE89" s="706"/>
      <c r="CBF89" s="706"/>
      <c r="CBG89" s="706"/>
      <c r="CBH89" s="504"/>
      <c r="CBI89" s="705"/>
      <c r="CBJ89" s="706"/>
      <c r="CBK89" s="706"/>
      <c r="CBL89" s="706"/>
      <c r="CBM89" s="706"/>
      <c r="CBN89" s="706"/>
      <c r="CBO89" s="504"/>
      <c r="CBP89" s="705"/>
      <c r="CBQ89" s="706"/>
      <c r="CBR89" s="706"/>
      <c r="CBS89" s="706"/>
      <c r="CBT89" s="706"/>
      <c r="CBU89" s="706"/>
      <c r="CBV89" s="504"/>
      <c r="CBW89" s="705"/>
      <c r="CBX89" s="706"/>
      <c r="CBY89" s="706"/>
      <c r="CBZ89" s="706"/>
      <c r="CCA89" s="706"/>
      <c r="CCB89" s="706"/>
      <c r="CCC89" s="504"/>
      <c r="CCD89" s="705"/>
      <c r="CCE89" s="706"/>
      <c r="CCF89" s="706"/>
      <c r="CCG89" s="706"/>
      <c r="CCH89" s="706"/>
      <c r="CCI89" s="706"/>
      <c r="CCJ89" s="504"/>
      <c r="CCK89" s="705"/>
      <c r="CCL89" s="706"/>
      <c r="CCM89" s="706"/>
      <c r="CCN89" s="706"/>
      <c r="CCO89" s="706"/>
      <c r="CCP89" s="706"/>
      <c r="CCQ89" s="504"/>
      <c r="CCR89" s="705"/>
      <c r="CCS89" s="706"/>
      <c r="CCT89" s="706"/>
      <c r="CCU89" s="706"/>
      <c r="CCV89" s="706"/>
      <c r="CCW89" s="706"/>
      <c r="CCX89" s="504"/>
      <c r="CCY89" s="705"/>
      <c r="CCZ89" s="706"/>
      <c r="CDA89" s="706"/>
      <c r="CDB89" s="706"/>
      <c r="CDC89" s="706"/>
      <c r="CDD89" s="706"/>
      <c r="CDE89" s="504"/>
      <c r="CDF89" s="705"/>
      <c r="CDG89" s="706"/>
      <c r="CDH89" s="706"/>
      <c r="CDI89" s="706"/>
      <c r="CDJ89" s="706"/>
      <c r="CDK89" s="706"/>
      <c r="CDL89" s="504"/>
      <c r="CDM89" s="705"/>
      <c r="CDN89" s="706"/>
      <c r="CDO89" s="706"/>
      <c r="CDP89" s="706"/>
      <c r="CDQ89" s="706"/>
      <c r="CDR89" s="706"/>
      <c r="CDS89" s="504"/>
      <c r="CDT89" s="705"/>
      <c r="CDU89" s="706"/>
      <c r="CDV89" s="706"/>
      <c r="CDW89" s="706"/>
      <c r="CDX89" s="706"/>
      <c r="CDY89" s="706"/>
      <c r="CDZ89" s="504"/>
      <c r="CEA89" s="705"/>
      <c r="CEB89" s="706"/>
      <c r="CEC89" s="706"/>
      <c r="CED89" s="706"/>
      <c r="CEE89" s="706"/>
      <c r="CEF89" s="706"/>
      <c r="CEG89" s="504"/>
      <c r="CEH89" s="705"/>
      <c r="CEI89" s="706"/>
      <c r="CEJ89" s="706"/>
      <c r="CEK89" s="706"/>
      <c r="CEL89" s="706"/>
      <c r="CEM89" s="706"/>
      <c r="CEN89" s="504"/>
      <c r="CEO89" s="705"/>
      <c r="CEP89" s="706"/>
      <c r="CEQ89" s="706"/>
      <c r="CER89" s="706"/>
      <c r="CES89" s="706"/>
      <c r="CET89" s="706"/>
      <c r="CEU89" s="504"/>
      <c r="CEV89" s="705"/>
      <c r="CEW89" s="706"/>
      <c r="CEX89" s="706"/>
      <c r="CEY89" s="706"/>
      <c r="CEZ89" s="706"/>
      <c r="CFA89" s="706"/>
      <c r="CFB89" s="504"/>
      <c r="CFC89" s="705"/>
      <c r="CFD89" s="706"/>
      <c r="CFE89" s="706"/>
      <c r="CFF89" s="706"/>
      <c r="CFG89" s="706"/>
      <c r="CFH89" s="706"/>
      <c r="CFI89" s="504"/>
      <c r="CFJ89" s="705"/>
      <c r="CFK89" s="706"/>
      <c r="CFL89" s="706"/>
      <c r="CFM89" s="706"/>
      <c r="CFN89" s="706"/>
      <c r="CFO89" s="706"/>
      <c r="CFP89" s="504"/>
      <c r="CFQ89" s="705"/>
      <c r="CFR89" s="706"/>
      <c r="CFS89" s="706"/>
      <c r="CFT89" s="706"/>
      <c r="CFU89" s="706"/>
      <c r="CFV89" s="706"/>
      <c r="CFW89" s="504"/>
      <c r="CFX89" s="705"/>
      <c r="CFY89" s="706"/>
      <c r="CFZ89" s="706"/>
      <c r="CGA89" s="706"/>
      <c r="CGB89" s="706"/>
      <c r="CGC89" s="706"/>
      <c r="CGD89" s="504"/>
      <c r="CGE89" s="705"/>
      <c r="CGF89" s="706"/>
      <c r="CGG89" s="706"/>
      <c r="CGH89" s="706"/>
      <c r="CGI89" s="706"/>
      <c r="CGJ89" s="706"/>
      <c r="CGK89" s="504"/>
      <c r="CGL89" s="705"/>
      <c r="CGM89" s="706"/>
      <c r="CGN89" s="706"/>
      <c r="CGO89" s="706"/>
      <c r="CGP89" s="706"/>
      <c r="CGQ89" s="706"/>
      <c r="CGR89" s="504"/>
      <c r="CGS89" s="705"/>
      <c r="CGT89" s="706"/>
      <c r="CGU89" s="706"/>
      <c r="CGV89" s="706"/>
      <c r="CGW89" s="706"/>
      <c r="CGX89" s="706"/>
      <c r="CGY89" s="504"/>
      <c r="CGZ89" s="705"/>
      <c r="CHA89" s="706"/>
      <c r="CHB89" s="706"/>
      <c r="CHC89" s="706"/>
      <c r="CHD89" s="706"/>
      <c r="CHE89" s="706"/>
      <c r="CHF89" s="504"/>
      <c r="CHG89" s="705"/>
      <c r="CHH89" s="706"/>
      <c r="CHI89" s="706"/>
      <c r="CHJ89" s="706"/>
      <c r="CHK89" s="706"/>
      <c r="CHL89" s="706"/>
      <c r="CHM89" s="504"/>
      <c r="CHN89" s="705"/>
      <c r="CHO89" s="706"/>
      <c r="CHP89" s="706"/>
      <c r="CHQ89" s="706"/>
      <c r="CHR89" s="706"/>
      <c r="CHS89" s="706"/>
      <c r="CHT89" s="504"/>
      <c r="CHU89" s="705"/>
      <c r="CHV89" s="706"/>
      <c r="CHW89" s="706"/>
      <c r="CHX89" s="706"/>
      <c r="CHY89" s="706"/>
      <c r="CHZ89" s="706"/>
      <c r="CIA89" s="504"/>
      <c r="CIB89" s="705"/>
      <c r="CIC89" s="706"/>
      <c r="CID89" s="706"/>
      <c r="CIE89" s="706"/>
      <c r="CIF89" s="706"/>
      <c r="CIG89" s="706"/>
      <c r="CIH89" s="504"/>
      <c r="CII89" s="705"/>
      <c r="CIJ89" s="706"/>
      <c r="CIK89" s="706"/>
      <c r="CIL89" s="706"/>
      <c r="CIM89" s="706"/>
      <c r="CIN89" s="706"/>
      <c r="CIO89" s="504"/>
      <c r="CIP89" s="705"/>
      <c r="CIQ89" s="706"/>
      <c r="CIR89" s="706"/>
      <c r="CIS89" s="706"/>
      <c r="CIT89" s="706"/>
      <c r="CIU89" s="706"/>
      <c r="CIV89" s="504"/>
      <c r="CIW89" s="705"/>
      <c r="CIX89" s="706"/>
      <c r="CIY89" s="706"/>
      <c r="CIZ89" s="706"/>
      <c r="CJA89" s="706"/>
      <c r="CJB89" s="706"/>
      <c r="CJC89" s="504"/>
      <c r="CJD89" s="705"/>
      <c r="CJE89" s="706"/>
      <c r="CJF89" s="706"/>
      <c r="CJG89" s="706"/>
      <c r="CJH89" s="706"/>
      <c r="CJI89" s="706"/>
      <c r="CJJ89" s="504"/>
      <c r="CJK89" s="705"/>
      <c r="CJL89" s="706"/>
      <c r="CJM89" s="706"/>
      <c r="CJN89" s="706"/>
      <c r="CJO89" s="706"/>
      <c r="CJP89" s="706"/>
      <c r="CJQ89" s="504"/>
      <c r="CJR89" s="705"/>
      <c r="CJS89" s="706"/>
      <c r="CJT89" s="706"/>
      <c r="CJU89" s="706"/>
      <c r="CJV89" s="706"/>
      <c r="CJW89" s="706"/>
      <c r="CJX89" s="504"/>
      <c r="CJY89" s="705"/>
      <c r="CJZ89" s="706"/>
      <c r="CKA89" s="706"/>
      <c r="CKB89" s="706"/>
      <c r="CKC89" s="706"/>
      <c r="CKD89" s="706"/>
      <c r="CKE89" s="504"/>
      <c r="CKF89" s="705"/>
      <c r="CKG89" s="706"/>
      <c r="CKH89" s="706"/>
      <c r="CKI89" s="706"/>
      <c r="CKJ89" s="706"/>
      <c r="CKK89" s="706"/>
      <c r="CKL89" s="504"/>
      <c r="CKM89" s="705"/>
      <c r="CKN89" s="706"/>
      <c r="CKO89" s="706"/>
      <c r="CKP89" s="706"/>
      <c r="CKQ89" s="706"/>
      <c r="CKR89" s="706"/>
      <c r="CKS89" s="504"/>
      <c r="CKT89" s="705"/>
      <c r="CKU89" s="706"/>
      <c r="CKV89" s="706"/>
      <c r="CKW89" s="706"/>
      <c r="CKX89" s="706"/>
      <c r="CKY89" s="706"/>
      <c r="CKZ89" s="504"/>
      <c r="CLA89" s="705"/>
      <c r="CLB89" s="706"/>
      <c r="CLC89" s="706"/>
      <c r="CLD89" s="706"/>
      <c r="CLE89" s="706"/>
      <c r="CLF89" s="706"/>
      <c r="CLG89" s="504"/>
      <c r="CLH89" s="705"/>
      <c r="CLI89" s="706"/>
      <c r="CLJ89" s="706"/>
      <c r="CLK89" s="706"/>
      <c r="CLL89" s="706"/>
      <c r="CLM89" s="706"/>
      <c r="CLN89" s="504"/>
      <c r="CLO89" s="705"/>
      <c r="CLP89" s="706"/>
      <c r="CLQ89" s="706"/>
      <c r="CLR89" s="706"/>
      <c r="CLS89" s="706"/>
      <c r="CLT89" s="706"/>
      <c r="CLU89" s="504"/>
      <c r="CLV89" s="705"/>
      <c r="CLW89" s="706"/>
      <c r="CLX89" s="706"/>
      <c r="CLY89" s="706"/>
      <c r="CLZ89" s="706"/>
      <c r="CMA89" s="706"/>
      <c r="CMB89" s="504"/>
      <c r="CMC89" s="705"/>
      <c r="CMD89" s="706"/>
      <c r="CME89" s="706"/>
      <c r="CMF89" s="706"/>
      <c r="CMG89" s="706"/>
      <c r="CMH89" s="706"/>
      <c r="CMI89" s="504"/>
      <c r="CMJ89" s="705"/>
      <c r="CMK89" s="706"/>
      <c r="CML89" s="706"/>
      <c r="CMM89" s="706"/>
      <c r="CMN89" s="706"/>
      <c r="CMO89" s="706"/>
      <c r="CMP89" s="504"/>
      <c r="CMQ89" s="705"/>
      <c r="CMR89" s="706"/>
      <c r="CMS89" s="706"/>
      <c r="CMT89" s="706"/>
      <c r="CMU89" s="706"/>
      <c r="CMV89" s="706"/>
      <c r="CMW89" s="504"/>
      <c r="CMX89" s="705"/>
      <c r="CMY89" s="706"/>
      <c r="CMZ89" s="706"/>
      <c r="CNA89" s="706"/>
      <c r="CNB89" s="706"/>
      <c r="CNC89" s="706"/>
      <c r="CND89" s="504"/>
      <c r="CNE89" s="705"/>
      <c r="CNF89" s="706"/>
      <c r="CNG89" s="706"/>
      <c r="CNH89" s="706"/>
      <c r="CNI89" s="706"/>
      <c r="CNJ89" s="706"/>
      <c r="CNK89" s="504"/>
      <c r="CNL89" s="705"/>
      <c r="CNM89" s="706"/>
      <c r="CNN89" s="706"/>
      <c r="CNO89" s="706"/>
      <c r="CNP89" s="706"/>
      <c r="CNQ89" s="706"/>
      <c r="CNR89" s="504"/>
      <c r="CNS89" s="705"/>
      <c r="CNT89" s="706"/>
      <c r="CNU89" s="706"/>
      <c r="CNV89" s="706"/>
      <c r="CNW89" s="706"/>
      <c r="CNX89" s="706"/>
      <c r="CNY89" s="504"/>
      <c r="CNZ89" s="705"/>
      <c r="COA89" s="706"/>
      <c r="COB89" s="706"/>
      <c r="COC89" s="706"/>
      <c r="COD89" s="706"/>
      <c r="COE89" s="706"/>
      <c r="COF89" s="504"/>
      <c r="COG89" s="705"/>
      <c r="COH89" s="706"/>
      <c r="COI89" s="706"/>
      <c r="COJ89" s="706"/>
      <c r="COK89" s="706"/>
      <c r="COL89" s="706"/>
      <c r="COM89" s="504"/>
      <c r="CON89" s="705"/>
      <c r="COO89" s="706"/>
      <c r="COP89" s="706"/>
      <c r="COQ89" s="706"/>
      <c r="COR89" s="706"/>
      <c r="COS89" s="706"/>
      <c r="COT89" s="504"/>
      <c r="COU89" s="705"/>
      <c r="COV89" s="706"/>
      <c r="COW89" s="706"/>
      <c r="COX89" s="706"/>
      <c r="COY89" s="706"/>
      <c r="COZ89" s="706"/>
      <c r="CPA89" s="504"/>
      <c r="CPB89" s="705"/>
      <c r="CPC89" s="706"/>
      <c r="CPD89" s="706"/>
      <c r="CPE89" s="706"/>
      <c r="CPF89" s="706"/>
      <c r="CPG89" s="706"/>
      <c r="CPH89" s="504"/>
      <c r="CPI89" s="705"/>
      <c r="CPJ89" s="706"/>
      <c r="CPK89" s="706"/>
      <c r="CPL89" s="706"/>
      <c r="CPM89" s="706"/>
      <c r="CPN89" s="706"/>
      <c r="CPO89" s="504"/>
      <c r="CPP89" s="705"/>
      <c r="CPQ89" s="706"/>
      <c r="CPR89" s="706"/>
      <c r="CPS89" s="706"/>
      <c r="CPT89" s="706"/>
      <c r="CPU89" s="706"/>
      <c r="CPV89" s="504"/>
      <c r="CPW89" s="705"/>
      <c r="CPX89" s="706"/>
      <c r="CPY89" s="706"/>
      <c r="CPZ89" s="706"/>
      <c r="CQA89" s="706"/>
      <c r="CQB89" s="706"/>
      <c r="CQC89" s="504"/>
      <c r="CQD89" s="705"/>
      <c r="CQE89" s="706"/>
      <c r="CQF89" s="706"/>
      <c r="CQG89" s="706"/>
      <c r="CQH89" s="706"/>
      <c r="CQI89" s="706"/>
      <c r="CQJ89" s="504"/>
      <c r="CQK89" s="705"/>
      <c r="CQL89" s="706"/>
      <c r="CQM89" s="706"/>
      <c r="CQN89" s="706"/>
      <c r="CQO89" s="706"/>
      <c r="CQP89" s="706"/>
      <c r="CQQ89" s="504"/>
      <c r="CQR89" s="705"/>
      <c r="CQS89" s="706"/>
      <c r="CQT89" s="706"/>
      <c r="CQU89" s="706"/>
      <c r="CQV89" s="706"/>
      <c r="CQW89" s="706"/>
      <c r="CQX89" s="504"/>
      <c r="CQY89" s="705"/>
      <c r="CQZ89" s="706"/>
      <c r="CRA89" s="706"/>
      <c r="CRB89" s="706"/>
      <c r="CRC89" s="706"/>
      <c r="CRD89" s="706"/>
      <c r="CRE89" s="504"/>
      <c r="CRF89" s="705"/>
      <c r="CRG89" s="706"/>
      <c r="CRH89" s="706"/>
      <c r="CRI89" s="706"/>
      <c r="CRJ89" s="706"/>
      <c r="CRK89" s="706"/>
      <c r="CRL89" s="504"/>
      <c r="CRM89" s="705"/>
      <c r="CRN89" s="706"/>
      <c r="CRO89" s="706"/>
      <c r="CRP89" s="706"/>
      <c r="CRQ89" s="706"/>
      <c r="CRR89" s="706"/>
      <c r="CRS89" s="504"/>
      <c r="CRT89" s="705"/>
      <c r="CRU89" s="706"/>
      <c r="CRV89" s="706"/>
      <c r="CRW89" s="706"/>
      <c r="CRX89" s="706"/>
      <c r="CRY89" s="706"/>
      <c r="CRZ89" s="504"/>
      <c r="CSA89" s="705"/>
      <c r="CSB89" s="706"/>
      <c r="CSC89" s="706"/>
      <c r="CSD89" s="706"/>
      <c r="CSE89" s="706"/>
      <c r="CSF89" s="706"/>
      <c r="CSG89" s="504"/>
      <c r="CSH89" s="705"/>
      <c r="CSI89" s="706"/>
      <c r="CSJ89" s="706"/>
      <c r="CSK89" s="706"/>
      <c r="CSL89" s="706"/>
      <c r="CSM89" s="706"/>
      <c r="CSN89" s="504"/>
      <c r="CSO89" s="705"/>
      <c r="CSP89" s="706"/>
      <c r="CSQ89" s="706"/>
      <c r="CSR89" s="706"/>
      <c r="CSS89" s="706"/>
      <c r="CST89" s="706"/>
      <c r="CSU89" s="504"/>
      <c r="CSV89" s="705"/>
      <c r="CSW89" s="706"/>
      <c r="CSX89" s="706"/>
      <c r="CSY89" s="706"/>
      <c r="CSZ89" s="706"/>
      <c r="CTA89" s="706"/>
      <c r="CTB89" s="504"/>
      <c r="CTC89" s="705"/>
      <c r="CTD89" s="706"/>
      <c r="CTE89" s="706"/>
      <c r="CTF89" s="706"/>
      <c r="CTG89" s="706"/>
      <c r="CTH89" s="706"/>
      <c r="CTI89" s="504"/>
      <c r="CTJ89" s="705"/>
      <c r="CTK89" s="706"/>
      <c r="CTL89" s="706"/>
      <c r="CTM89" s="706"/>
      <c r="CTN89" s="706"/>
      <c r="CTO89" s="706"/>
      <c r="CTP89" s="504"/>
      <c r="CTQ89" s="705"/>
      <c r="CTR89" s="706"/>
      <c r="CTS89" s="706"/>
      <c r="CTT89" s="706"/>
      <c r="CTU89" s="706"/>
      <c r="CTV89" s="706"/>
      <c r="CTW89" s="504"/>
      <c r="CTX89" s="705"/>
      <c r="CTY89" s="706"/>
      <c r="CTZ89" s="706"/>
      <c r="CUA89" s="706"/>
      <c r="CUB89" s="706"/>
      <c r="CUC89" s="706"/>
      <c r="CUD89" s="504"/>
      <c r="CUE89" s="705"/>
      <c r="CUF89" s="706"/>
      <c r="CUG89" s="706"/>
      <c r="CUH89" s="706"/>
      <c r="CUI89" s="706"/>
      <c r="CUJ89" s="706"/>
      <c r="CUK89" s="504"/>
      <c r="CUL89" s="705"/>
      <c r="CUM89" s="706"/>
      <c r="CUN89" s="706"/>
      <c r="CUO89" s="706"/>
      <c r="CUP89" s="706"/>
      <c r="CUQ89" s="706"/>
      <c r="CUR89" s="504"/>
      <c r="CUS89" s="705"/>
      <c r="CUT89" s="706"/>
      <c r="CUU89" s="706"/>
      <c r="CUV89" s="706"/>
      <c r="CUW89" s="706"/>
      <c r="CUX89" s="706"/>
      <c r="CUY89" s="504"/>
      <c r="CUZ89" s="705"/>
      <c r="CVA89" s="706"/>
      <c r="CVB89" s="706"/>
      <c r="CVC89" s="706"/>
      <c r="CVD89" s="706"/>
      <c r="CVE89" s="706"/>
      <c r="CVF89" s="504"/>
      <c r="CVG89" s="705"/>
      <c r="CVH89" s="706"/>
      <c r="CVI89" s="706"/>
      <c r="CVJ89" s="706"/>
      <c r="CVK89" s="706"/>
      <c r="CVL89" s="706"/>
      <c r="CVM89" s="504"/>
      <c r="CVN89" s="705"/>
      <c r="CVO89" s="706"/>
      <c r="CVP89" s="706"/>
      <c r="CVQ89" s="706"/>
      <c r="CVR89" s="706"/>
      <c r="CVS89" s="706"/>
      <c r="CVT89" s="504"/>
      <c r="CVU89" s="705"/>
      <c r="CVV89" s="706"/>
      <c r="CVW89" s="706"/>
      <c r="CVX89" s="706"/>
      <c r="CVY89" s="706"/>
      <c r="CVZ89" s="706"/>
      <c r="CWA89" s="504"/>
      <c r="CWB89" s="705"/>
      <c r="CWC89" s="706"/>
      <c r="CWD89" s="706"/>
      <c r="CWE89" s="706"/>
      <c r="CWF89" s="706"/>
      <c r="CWG89" s="706"/>
      <c r="CWH89" s="504"/>
      <c r="CWI89" s="705"/>
      <c r="CWJ89" s="706"/>
      <c r="CWK89" s="706"/>
      <c r="CWL89" s="706"/>
      <c r="CWM89" s="706"/>
      <c r="CWN89" s="706"/>
      <c r="CWO89" s="504"/>
      <c r="CWP89" s="705"/>
      <c r="CWQ89" s="706"/>
      <c r="CWR89" s="706"/>
      <c r="CWS89" s="706"/>
      <c r="CWT89" s="706"/>
      <c r="CWU89" s="706"/>
      <c r="CWV89" s="504"/>
      <c r="CWW89" s="705"/>
      <c r="CWX89" s="706"/>
      <c r="CWY89" s="706"/>
      <c r="CWZ89" s="706"/>
      <c r="CXA89" s="706"/>
      <c r="CXB89" s="706"/>
      <c r="CXC89" s="504"/>
      <c r="CXD89" s="705"/>
      <c r="CXE89" s="706"/>
      <c r="CXF89" s="706"/>
      <c r="CXG89" s="706"/>
      <c r="CXH89" s="706"/>
      <c r="CXI89" s="706"/>
      <c r="CXJ89" s="504"/>
      <c r="CXK89" s="705"/>
      <c r="CXL89" s="706"/>
      <c r="CXM89" s="706"/>
      <c r="CXN89" s="706"/>
      <c r="CXO89" s="706"/>
      <c r="CXP89" s="706"/>
      <c r="CXQ89" s="504"/>
      <c r="CXR89" s="705"/>
      <c r="CXS89" s="706"/>
      <c r="CXT89" s="706"/>
      <c r="CXU89" s="706"/>
      <c r="CXV89" s="706"/>
      <c r="CXW89" s="706"/>
      <c r="CXX89" s="504"/>
      <c r="CXY89" s="705"/>
      <c r="CXZ89" s="706"/>
      <c r="CYA89" s="706"/>
      <c r="CYB89" s="706"/>
      <c r="CYC89" s="706"/>
      <c r="CYD89" s="706"/>
      <c r="CYE89" s="504"/>
      <c r="CYF89" s="705"/>
      <c r="CYG89" s="706"/>
      <c r="CYH89" s="706"/>
      <c r="CYI89" s="706"/>
      <c r="CYJ89" s="706"/>
      <c r="CYK89" s="706"/>
      <c r="CYL89" s="504"/>
      <c r="CYM89" s="705"/>
      <c r="CYN89" s="706"/>
      <c r="CYO89" s="706"/>
      <c r="CYP89" s="706"/>
      <c r="CYQ89" s="706"/>
      <c r="CYR89" s="706"/>
      <c r="CYS89" s="504"/>
      <c r="CYT89" s="705"/>
      <c r="CYU89" s="706"/>
      <c r="CYV89" s="706"/>
      <c r="CYW89" s="706"/>
      <c r="CYX89" s="706"/>
      <c r="CYY89" s="706"/>
      <c r="CYZ89" s="504"/>
      <c r="CZA89" s="705"/>
      <c r="CZB89" s="706"/>
      <c r="CZC89" s="706"/>
      <c r="CZD89" s="706"/>
      <c r="CZE89" s="706"/>
      <c r="CZF89" s="706"/>
      <c r="CZG89" s="504"/>
      <c r="CZH89" s="705"/>
      <c r="CZI89" s="706"/>
      <c r="CZJ89" s="706"/>
      <c r="CZK89" s="706"/>
      <c r="CZL89" s="706"/>
      <c r="CZM89" s="706"/>
      <c r="CZN89" s="504"/>
      <c r="CZO89" s="705"/>
      <c r="CZP89" s="706"/>
      <c r="CZQ89" s="706"/>
      <c r="CZR89" s="706"/>
      <c r="CZS89" s="706"/>
      <c r="CZT89" s="706"/>
      <c r="CZU89" s="504"/>
      <c r="CZV89" s="705"/>
      <c r="CZW89" s="706"/>
      <c r="CZX89" s="706"/>
      <c r="CZY89" s="706"/>
      <c r="CZZ89" s="706"/>
      <c r="DAA89" s="706"/>
      <c r="DAB89" s="504"/>
      <c r="DAC89" s="705"/>
      <c r="DAD89" s="706"/>
      <c r="DAE89" s="706"/>
      <c r="DAF89" s="706"/>
      <c r="DAG89" s="706"/>
      <c r="DAH89" s="706"/>
      <c r="DAI89" s="504"/>
      <c r="DAJ89" s="705"/>
      <c r="DAK89" s="706"/>
      <c r="DAL89" s="706"/>
      <c r="DAM89" s="706"/>
      <c r="DAN89" s="706"/>
      <c r="DAO89" s="706"/>
      <c r="DAP89" s="504"/>
      <c r="DAQ89" s="705"/>
      <c r="DAR89" s="706"/>
      <c r="DAS89" s="706"/>
      <c r="DAT89" s="706"/>
      <c r="DAU89" s="706"/>
      <c r="DAV89" s="706"/>
      <c r="DAW89" s="504"/>
      <c r="DAX89" s="705"/>
      <c r="DAY89" s="706"/>
      <c r="DAZ89" s="706"/>
      <c r="DBA89" s="706"/>
      <c r="DBB89" s="706"/>
      <c r="DBC89" s="706"/>
      <c r="DBD89" s="504"/>
      <c r="DBE89" s="705"/>
      <c r="DBF89" s="706"/>
      <c r="DBG89" s="706"/>
      <c r="DBH89" s="706"/>
      <c r="DBI89" s="706"/>
      <c r="DBJ89" s="706"/>
      <c r="DBK89" s="504"/>
      <c r="DBL89" s="705"/>
      <c r="DBM89" s="706"/>
      <c r="DBN89" s="706"/>
      <c r="DBO89" s="706"/>
      <c r="DBP89" s="706"/>
      <c r="DBQ89" s="706"/>
      <c r="DBR89" s="504"/>
      <c r="DBS89" s="705"/>
      <c r="DBT89" s="706"/>
      <c r="DBU89" s="706"/>
      <c r="DBV89" s="706"/>
      <c r="DBW89" s="706"/>
      <c r="DBX89" s="706"/>
      <c r="DBY89" s="504"/>
      <c r="DBZ89" s="705"/>
      <c r="DCA89" s="706"/>
      <c r="DCB89" s="706"/>
      <c r="DCC89" s="706"/>
      <c r="DCD89" s="706"/>
      <c r="DCE89" s="706"/>
      <c r="DCF89" s="504"/>
      <c r="DCG89" s="705"/>
      <c r="DCH89" s="706"/>
      <c r="DCI89" s="706"/>
      <c r="DCJ89" s="706"/>
      <c r="DCK89" s="706"/>
      <c r="DCL89" s="706"/>
      <c r="DCM89" s="504"/>
      <c r="DCN89" s="705"/>
      <c r="DCO89" s="706"/>
      <c r="DCP89" s="706"/>
      <c r="DCQ89" s="706"/>
      <c r="DCR89" s="706"/>
      <c r="DCS89" s="706"/>
      <c r="DCT89" s="504"/>
      <c r="DCU89" s="705"/>
      <c r="DCV89" s="706"/>
      <c r="DCW89" s="706"/>
      <c r="DCX89" s="706"/>
      <c r="DCY89" s="706"/>
      <c r="DCZ89" s="706"/>
      <c r="DDA89" s="504"/>
      <c r="DDB89" s="705"/>
      <c r="DDC89" s="706"/>
      <c r="DDD89" s="706"/>
      <c r="DDE89" s="706"/>
      <c r="DDF89" s="706"/>
      <c r="DDG89" s="706"/>
      <c r="DDH89" s="504"/>
      <c r="DDI89" s="705"/>
      <c r="DDJ89" s="706"/>
      <c r="DDK89" s="706"/>
      <c r="DDL89" s="706"/>
      <c r="DDM89" s="706"/>
      <c r="DDN89" s="706"/>
      <c r="DDO89" s="504"/>
      <c r="DDP89" s="705"/>
      <c r="DDQ89" s="706"/>
      <c r="DDR89" s="706"/>
      <c r="DDS89" s="706"/>
      <c r="DDT89" s="706"/>
      <c r="DDU89" s="706"/>
      <c r="DDV89" s="504"/>
      <c r="DDW89" s="705"/>
      <c r="DDX89" s="706"/>
      <c r="DDY89" s="706"/>
      <c r="DDZ89" s="706"/>
      <c r="DEA89" s="706"/>
      <c r="DEB89" s="706"/>
      <c r="DEC89" s="504"/>
      <c r="DED89" s="705"/>
      <c r="DEE89" s="706"/>
      <c r="DEF89" s="706"/>
      <c r="DEG89" s="706"/>
      <c r="DEH89" s="706"/>
      <c r="DEI89" s="706"/>
      <c r="DEJ89" s="504"/>
      <c r="DEK89" s="705"/>
      <c r="DEL89" s="706"/>
      <c r="DEM89" s="706"/>
      <c r="DEN89" s="706"/>
      <c r="DEO89" s="706"/>
      <c r="DEP89" s="706"/>
      <c r="DEQ89" s="504"/>
      <c r="DER89" s="705"/>
      <c r="DES89" s="706"/>
      <c r="DET89" s="706"/>
      <c r="DEU89" s="706"/>
      <c r="DEV89" s="706"/>
      <c r="DEW89" s="706"/>
      <c r="DEX89" s="504"/>
      <c r="DEY89" s="705"/>
      <c r="DEZ89" s="706"/>
      <c r="DFA89" s="706"/>
      <c r="DFB89" s="706"/>
      <c r="DFC89" s="706"/>
      <c r="DFD89" s="706"/>
      <c r="DFE89" s="504"/>
      <c r="DFF89" s="705"/>
      <c r="DFG89" s="706"/>
      <c r="DFH89" s="706"/>
      <c r="DFI89" s="706"/>
      <c r="DFJ89" s="706"/>
      <c r="DFK89" s="706"/>
      <c r="DFL89" s="504"/>
      <c r="DFM89" s="705"/>
      <c r="DFN89" s="706"/>
      <c r="DFO89" s="706"/>
      <c r="DFP89" s="706"/>
      <c r="DFQ89" s="706"/>
      <c r="DFR89" s="706"/>
      <c r="DFS89" s="504"/>
      <c r="DFT89" s="705"/>
      <c r="DFU89" s="706"/>
      <c r="DFV89" s="706"/>
      <c r="DFW89" s="706"/>
      <c r="DFX89" s="706"/>
      <c r="DFY89" s="706"/>
      <c r="DFZ89" s="504"/>
      <c r="DGA89" s="705"/>
      <c r="DGB89" s="706"/>
      <c r="DGC89" s="706"/>
      <c r="DGD89" s="706"/>
      <c r="DGE89" s="706"/>
      <c r="DGF89" s="706"/>
      <c r="DGG89" s="504"/>
      <c r="DGH89" s="705"/>
      <c r="DGI89" s="706"/>
      <c r="DGJ89" s="706"/>
      <c r="DGK89" s="706"/>
      <c r="DGL89" s="706"/>
      <c r="DGM89" s="706"/>
      <c r="DGN89" s="504"/>
      <c r="DGO89" s="705"/>
      <c r="DGP89" s="706"/>
      <c r="DGQ89" s="706"/>
      <c r="DGR89" s="706"/>
      <c r="DGS89" s="706"/>
      <c r="DGT89" s="706"/>
      <c r="DGU89" s="504"/>
      <c r="DGV89" s="705"/>
      <c r="DGW89" s="706"/>
      <c r="DGX89" s="706"/>
      <c r="DGY89" s="706"/>
      <c r="DGZ89" s="706"/>
      <c r="DHA89" s="706"/>
      <c r="DHB89" s="504"/>
      <c r="DHC89" s="705"/>
      <c r="DHD89" s="706"/>
      <c r="DHE89" s="706"/>
      <c r="DHF89" s="706"/>
      <c r="DHG89" s="706"/>
      <c r="DHH89" s="706"/>
      <c r="DHI89" s="504"/>
      <c r="DHJ89" s="705"/>
      <c r="DHK89" s="706"/>
      <c r="DHL89" s="706"/>
      <c r="DHM89" s="706"/>
      <c r="DHN89" s="706"/>
      <c r="DHO89" s="706"/>
      <c r="DHP89" s="504"/>
      <c r="DHQ89" s="705"/>
      <c r="DHR89" s="706"/>
      <c r="DHS89" s="706"/>
      <c r="DHT89" s="706"/>
      <c r="DHU89" s="706"/>
      <c r="DHV89" s="706"/>
      <c r="DHW89" s="504"/>
      <c r="DHX89" s="705"/>
      <c r="DHY89" s="706"/>
      <c r="DHZ89" s="706"/>
      <c r="DIA89" s="706"/>
      <c r="DIB89" s="706"/>
      <c r="DIC89" s="706"/>
      <c r="DID89" s="504"/>
      <c r="DIE89" s="705"/>
      <c r="DIF89" s="706"/>
      <c r="DIG89" s="706"/>
      <c r="DIH89" s="706"/>
      <c r="DII89" s="706"/>
      <c r="DIJ89" s="706"/>
      <c r="DIK89" s="504"/>
      <c r="DIL89" s="705"/>
      <c r="DIM89" s="706"/>
      <c r="DIN89" s="706"/>
      <c r="DIO89" s="706"/>
      <c r="DIP89" s="706"/>
      <c r="DIQ89" s="706"/>
      <c r="DIR89" s="504"/>
      <c r="DIS89" s="705"/>
      <c r="DIT89" s="706"/>
      <c r="DIU89" s="706"/>
      <c r="DIV89" s="706"/>
      <c r="DIW89" s="706"/>
      <c r="DIX89" s="706"/>
      <c r="DIY89" s="504"/>
      <c r="DIZ89" s="705"/>
      <c r="DJA89" s="706"/>
      <c r="DJB89" s="706"/>
      <c r="DJC89" s="706"/>
      <c r="DJD89" s="706"/>
      <c r="DJE89" s="706"/>
      <c r="DJF89" s="504"/>
      <c r="DJG89" s="705"/>
      <c r="DJH89" s="706"/>
      <c r="DJI89" s="706"/>
      <c r="DJJ89" s="706"/>
      <c r="DJK89" s="706"/>
      <c r="DJL89" s="706"/>
      <c r="DJM89" s="504"/>
      <c r="DJN89" s="705"/>
      <c r="DJO89" s="706"/>
      <c r="DJP89" s="706"/>
      <c r="DJQ89" s="706"/>
      <c r="DJR89" s="706"/>
      <c r="DJS89" s="706"/>
      <c r="DJT89" s="504"/>
      <c r="DJU89" s="705"/>
      <c r="DJV89" s="706"/>
      <c r="DJW89" s="706"/>
      <c r="DJX89" s="706"/>
      <c r="DJY89" s="706"/>
      <c r="DJZ89" s="706"/>
      <c r="DKA89" s="504"/>
      <c r="DKB89" s="705"/>
      <c r="DKC89" s="706"/>
      <c r="DKD89" s="706"/>
      <c r="DKE89" s="706"/>
      <c r="DKF89" s="706"/>
      <c r="DKG89" s="706"/>
      <c r="DKH89" s="504"/>
      <c r="DKI89" s="705"/>
      <c r="DKJ89" s="706"/>
      <c r="DKK89" s="706"/>
      <c r="DKL89" s="706"/>
      <c r="DKM89" s="706"/>
      <c r="DKN89" s="706"/>
      <c r="DKO89" s="504"/>
      <c r="DKP89" s="705"/>
      <c r="DKQ89" s="706"/>
      <c r="DKR89" s="706"/>
      <c r="DKS89" s="706"/>
      <c r="DKT89" s="706"/>
      <c r="DKU89" s="706"/>
      <c r="DKV89" s="504"/>
      <c r="DKW89" s="705"/>
      <c r="DKX89" s="706"/>
      <c r="DKY89" s="706"/>
      <c r="DKZ89" s="706"/>
      <c r="DLA89" s="706"/>
      <c r="DLB89" s="706"/>
      <c r="DLC89" s="504"/>
      <c r="DLD89" s="705"/>
      <c r="DLE89" s="706"/>
      <c r="DLF89" s="706"/>
      <c r="DLG89" s="706"/>
      <c r="DLH89" s="706"/>
      <c r="DLI89" s="706"/>
      <c r="DLJ89" s="504"/>
      <c r="DLK89" s="705"/>
      <c r="DLL89" s="706"/>
      <c r="DLM89" s="706"/>
      <c r="DLN89" s="706"/>
      <c r="DLO89" s="706"/>
      <c r="DLP89" s="706"/>
      <c r="DLQ89" s="504"/>
      <c r="DLR89" s="705"/>
      <c r="DLS89" s="706"/>
      <c r="DLT89" s="706"/>
      <c r="DLU89" s="706"/>
      <c r="DLV89" s="706"/>
      <c r="DLW89" s="706"/>
      <c r="DLX89" s="504"/>
      <c r="DLY89" s="705"/>
      <c r="DLZ89" s="706"/>
      <c r="DMA89" s="706"/>
      <c r="DMB89" s="706"/>
      <c r="DMC89" s="706"/>
      <c r="DMD89" s="706"/>
      <c r="DME89" s="504"/>
      <c r="DMF89" s="705"/>
      <c r="DMG89" s="706"/>
      <c r="DMH89" s="706"/>
      <c r="DMI89" s="706"/>
      <c r="DMJ89" s="706"/>
      <c r="DMK89" s="706"/>
      <c r="DML89" s="504"/>
      <c r="DMM89" s="705"/>
      <c r="DMN89" s="706"/>
      <c r="DMO89" s="706"/>
      <c r="DMP89" s="706"/>
      <c r="DMQ89" s="706"/>
      <c r="DMR89" s="706"/>
      <c r="DMS89" s="504"/>
      <c r="DMT89" s="705"/>
      <c r="DMU89" s="706"/>
      <c r="DMV89" s="706"/>
      <c r="DMW89" s="706"/>
      <c r="DMX89" s="706"/>
      <c r="DMY89" s="706"/>
      <c r="DMZ89" s="504"/>
      <c r="DNA89" s="705"/>
      <c r="DNB89" s="706"/>
      <c r="DNC89" s="706"/>
      <c r="DND89" s="706"/>
      <c r="DNE89" s="706"/>
      <c r="DNF89" s="706"/>
      <c r="DNG89" s="504"/>
      <c r="DNH89" s="705"/>
      <c r="DNI89" s="706"/>
      <c r="DNJ89" s="706"/>
      <c r="DNK89" s="706"/>
      <c r="DNL89" s="706"/>
      <c r="DNM89" s="706"/>
      <c r="DNN89" s="504"/>
      <c r="DNO89" s="705"/>
      <c r="DNP89" s="706"/>
      <c r="DNQ89" s="706"/>
      <c r="DNR89" s="706"/>
      <c r="DNS89" s="706"/>
      <c r="DNT89" s="706"/>
      <c r="DNU89" s="504"/>
      <c r="DNV89" s="705"/>
      <c r="DNW89" s="706"/>
      <c r="DNX89" s="706"/>
      <c r="DNY89" s="706"/>
      <c r="DNZ89" s="706"/>
      <c r="DOA89" s="706"/>
      <c r="DOB89" s="504"/>
      <c r="DOC89" s="705"/>
      <c r="DOD89" s="706"/>
      <c r="DOE89" s="706"/>
      <c r="DOF89" s="706"/>
      <c r="DOG89" s="706"/>
      <c r="DOH89" s="706"/>
      <c r="DOI89" s="504"/>
      <c r="DOJ89" s="705"/>
      <c r="DOK89" s="706"/>
      <c r="DOL89" s="706"/>
      <c r="DOM89" s="706"/>
      <c r="DON89" s="706"/>
      <c r="DOO89" s="706"/>
      <c r="DOP89" s="504"/>
      <c r="DOQ89" s="705"/>
      <c r="DOR89" s="706"/>
      <c r="DOS89" s="706"/>
      <c r="DOT89" s="706"/>
      <c r="DOU89" s="706"/>
      <c r="DOV89" s="706"/>
      <c r="DOW89" s="504"/>
      <c r="DOX89" s="705"/>
      <c r="DOY89" s="706"/>
      <c r="DOZ89" s="706"/>
      <c r="DPA89" s="706"/>
      <c r="DPB89" s="706"/>
      <c r="DPC89" s="706"/>
      <c r="DPD89" s="504"/>
      <c r="DPE89" s="705"/>
      <c r="DPF89" s="706"/>
      <c r="DPG89" s="706"/>
      <c r="DPH89" s="706"/>
      <c r="DPI89" s="706"/>
      <c r="DPJ89" s="706"/>
      <c r="DPK89" s="504"/>
      <c r="DPL89" s="705"/>
      <c r="DPM89" s="706"/>
      <c r="DPN89" s="706"/>
      <c r="DPO89" s="706"/>
      <c r="DPP89" s="706"/>
      <c r="DPQ89" s="706"/>
      <c r="DPR89" s="504"/>
      <c r="DPS89" s="705"/>
      <c r="DPT89" s="706"/>
      <c r="DPU89" s="706"/>
      <c r="DPV89" s="706"/>
      <c r="DPW89" s="706"/>
      <c r="DPX89" s="706"/>
      <c r="DPY89" s="504"/>
      <c r="DPZ89" s="705"/>
      <c r="DQA89" s="706"/>
      <c r="DQB89" s="706"/>
      <c r="DQC89" s="706"/>
      <c r="DQD89" s="706"/>
      <c r="DQE89" s="706"/>
      <c r="DQF89" s="504"/>
      <c r="DQG89" s="705"/>
      <c r="DQH89" s="706"/>
      <c r="DQI89" s="706"/>
      <c r="DQJ89" s="706"/>
      <c r="DQK89" s="706"/>
      <c r="DQL89" s="706"/>
      <c r="DQM89" s="504"/>
      <c r="DQN89" s="705"/>
      <c r="DQO89" s="706"/>
      <c r="DQP89" s="706"/>
      <c r="DQQ89" s="706"/>
      <c r="DQR89" s="706"/>
      <c r="DQS89" s="706"/>
      <c r="DQT89" s="504"/>
      <c r="DQU89" s="705"/>
      <c r="DQV89" s="706"/>
      <c r="DQW89" s="706"/>
      <c r="DQX89" s="706"/>
      <c r="DQY89" s="706"/>
      <c r="DQZ89" s="706"/>
      <c r="DRA89" s="504"/>
      <c r="DRB89" s="705"/>
      <c r="DRC89" s="706"/>
      <c r="DRD89" s="706"/>
      <c r="DRE89" s="706"/>
      <c r="DRF89" s="706"/>
      <c r="DRG89" s="706"/>
      <c r="DRH89" s="504"/>
      <c r="DRI89" s="705"/>
      <c r="DRJ89" s="706"/>
      <c r="DRK89" s="706"/>
      <c r="DRL89" s="706"/>
      <c r="DRM89" s="706"/>
      <c r="DRN89" s="706"/>
      <c r="DRO89" s="504"/>
      <c r="DRP89" s="705"/>
      <c r="DRQ89" s="706"/>
      <c r="DRR89" s="706"/>
      <c r="DRS89" s="706"/>
      <c r="DRT89" s="706"/>
      <c r="DRU89" s="706"/>
      <c r="DRV89" s="504"/>
      <c r="DRW89" s="705"/>
      <c r="DRX89" s="706"/>
      <c r="DRY89" s="706"/>
      <c r="DRZ89" s="706"/>
      <c r="DSA89" s="706"/>
      <c r="DSB89" s="706"/>
      <c r="DSC89" s="504"/>
      <c r="DSD89" s="705"/>
      <c r="DSE89" s="706"/>
      <c r="DSF89" s="706"/>
      <c r="DSG89" s="706"/>
      <c r="DSH89" s="706"/>
      <c r="DSI89" s="706"/>
      <c r="DSJ89" s="504"/>
      <c r="DSK89" s="705"/>
      <c r="DSL89" s="706"/>
      <c r="DSM89" s="706"/>
      <c r="DSN89" s="706"/>
      <c r="DSO89" s="706"/>
      <c r="DSP89" s="706"/>
      <c r="DSQ89" s="504"/>
      <c r="DSR89" s="705"/>
      <c r="DSS89" s="706"/>
      <c r="DST89" s="706"/>
      <c r="DSU89" s="706"/>
      <c r="DSV89" s="706"/>
      <c r="DSW89" s="706"/>
      <c r="DSX89" s="504"/>
      <c r="DSY89" s="705"/>
      <c r="DSZ89" s="706"/>
      <c r="DTA89" s="706"/>
      <c r="DTB89" s="706"/>
      <c r="DTC89" s="706"/>
      <c r="DTD89" s="706"/>
      <c r="DTE89" s="504"/>
      <c r="DTF89" s="705"/>
      <c r="DTG89" s="706"/>
      <c r="DTH89" s="706"/>
      <c r="DTI89" s="706"/>
      <c r="DTJ89" s="706"/>
      <c r="DTK89" s="706"/>
      <c r="DTL89" s="504"/>
      <c r="DTM89" s="705"/>
      <c r="DTN89" s="706"/>
      <c r="DTO89" s="706"/>
      <c r="DTP89" s="706"/>
      <c r="DTQ89" s="706"/>
      <c r="DTR89" s="706"/>
      <c r="DTS89" s="504"/>
      <c r="DTT89" s="705"/>
      <c r="DTU89" s="706"/>
      <c r="DTV89" s="706"/>
      <c r="DTW89" s="706"/>
      <c r="DTX89" s="706"/>
      <c r="DTY89" s="706"/>
      <c r="DTZ89" s="504"/>
      <c r="DUA89" s="705"/>
      <c r="DUB89" s="706"/>
      <c r="DUC89" s="706"/>
      <c r="DUD89" s="706"/>
      <c r="DUE89" s="706"/>
      <c r="DUF89" s="706"/>
      <c r="DUG89" s="504"/>
      <c r="DUH89" s="705"/>
      <c r="DUI89" s="706"/>
      <c r="DUJ89" s="706"/>
      <c r="DUK89" s="706"/>
      <c r="DUL89" s="706"/>
      <c r="DUM89" s="706"/>
      <c r="DUN89" s="504"/>
      <c r="DUO89" s="705"/>
      <c r="DUP89" s="706"/>
      <c r="DUQ89" s="706"/>
      <c r="DUR89" s="706"/>
      <c r="DUS89" s="706"/>
      <c r="DUT89" s="706"/>
      <c r="DUU89" s="504"/>
      <c r="DUV89" s="705"/>
      <c r="DUW89" s="706"/>
      <c r="DUX89" s="706"/>
      <c r="DUY89" s="706"/>
      <c r="DUZ89" s="706"/>
      <c r="DVA89" s="706"/>
      <c r="DVB89" s="504"/>
      <c r="DVC89" s="705"/>
      <c r="DVD89" s="706"/>
      <c r="DVE89" s="706"/>
      <c r="DVF89" s="706"/>
      <c r="DVG89" s="706"/>
      <c r="DVH89" s="706"/>
      <c r="DVI89" s="504"/>
      <c r="DVJ89" s="705"/>
      <c r="DVK89" s="706"/>
      <c r="DVL89" s="706"/>
      <c r="DVM89" s="706"/>
      <c r="DVN89" s="706"/>
      <c r="DVO89" s="706"/>
      <c r="DVP89" s="504"/>
      <c r="DVQ89" s="705"/>
      <c r="DVR89" s="706"/>
      <c r="DVS89" s="706"/>
      <c r="DVT89" s="706"/>
      <c r="DVU89" s="706"/>
      <c r="DVV89" s="706"/>
      <c r="DVW89" s="504"/>
      <c r="DVX89" s="705"/>
      <c r="DVY89" s="706"/>
      <c r="DVZ89" s="706"/>
      <c r="DWA89" s="706"/>
      <c r="DWB89" s="706"/>
      <c r="DWC89" s="706"/>
      <c r="DWD89" s="504"/>
      <c r="DWE89" s="705"/>
      <c r="DWF89" s="706"/>
      <c r="DWG89" s="706"/>
      <c r="DWH89" s="706"/>
      <c r="DWI89" s="706"/>
      <c r="DWJ89" s="706"/>
      <c r="DWK89" s="504"/>
      <c r="DWL89" s="705"/>
      <c r="DWM89" s="706"/>
      <c r="DWN89" s="706"/>
      <c r="DWO89" s="706"/>
      <c r="DWP89" s="706"/>
      <c r="DWQ89" s="706"/>
      <c r="DWR89" s="504"/>
      <c r="DWS89" s="705"/>
      <c r="DWT89" s="706"/>
      <c r="DWU89" s="706"/>
      <c r="DWV89" s="706"/>
      <c r="DWW89" s="706"/>
      <c r="DWX89" s="706"/>
      <c r="DWY89" s="504"/>
      <c r="DWZ89" s="705"/>
      <c r="DXA89" s="706"/>
      <c r="DXB89" s="706"/>
      <c r="DXC89" s="706"/>
      <c r="DXD89" s="706"/>
      <c r="DXE89" s="706"/>
      <c r="DXF89" s="504"/>
      <c r="DXG89" s="705"/>
      <c r="DXH89" s="706"/>
      <c r="DXI89" s="706"/>
      <c r="DXJ89" s="706"/>
      <c r="DXK89" s="706"/>
      <c r="DXL89" s="706"/>
      <c r="DXM89" s="504"/>
      <c r="DXN89" s="705"/>
      <c r="DXO89" s="706"/>
      <c r="DXP89" s="706"/>
      <c r="DXQ89" s="706"/>
      <c r="DXR89" s="706"/>
      <c r="DXS89" s="706"/>
      <c r="DXT89" s="504"/>
      <c r="DXU89" s="705"/>
      <c r="DXV89" s="706"/>
      <c r="DXW89" s="706"/>
      <c r="DXX89" s="706"/>
      <c r="DXY89" s="706"/>
      <c r="DXZ89" s="706"/>
      <c r="DYA89" s="504"/>
      <c r="DYB89" s="705"/>
      <c r="DYC89" s="706"/>
      <c r="DYD89" s="706"/>
      <c r="DYE89" s="706"/>
      <c r="DYF89" s="706"/>
      <c r="DYG89" s="706"/>
      <c r="DYH89" s="504"/>
      <c r="DYI89" s="705"/>
      <c r="DYJ89" s="706"/>
      <c r="DYK89" s="706"/>
      <c r="DYL89" s="706"/>
      <c r="DYM89" s="706"/>
      <c r="DYN89" s="706"/>
      <c r="DYO89" s="504"/>
      <c r="DYP89" s="705"/>
      <c r="DYQ89" s="706"/>
      <c r="DYR89" s="706"/>
      <c r="DYS89" s="706"/>
      <c r="DYT89" s="706"/>
      <c r="DYU89" s="706"/>
      <c r="DYV89" s="504"/>
      <c r="DYW89" s="705"/>
      <c r="DYX89" s="706"/>
      <c r="DYY89" s="706"/>
      <c r="DYZ89" s="706"/>
      <c r="DZA89" s="706"/>
      <c r="DZB89" s="706"/>
      <c r="DZC89" s="504"/>
      <c r="DZD89" s="705"/>
      <c r="DZE89" s="706"/>
      <c r="DZF89" s="706"/>
      <c r="DZG89" s="706"/>
      <c r="DZH89" s="706"/>
      <c r="DZI89" s="706"/>
      <c r="DZJ89" s="504"/>
      <c r="DZK89" s="705"/>
      <c r="DZL89" s="706"/>
      <c r="DZM89" s="706"/>
      <c r="DZN89" s="706"/>
      <c r="DZO89" s="706"/>
      <c r="DZP89" s="706"/>
      <c r="DZQ89" s="504"/>
      <c r="DZR89" s="705"/>
      <c r="DZS89" s="706"/>
      <c r="DZT89" s="706"/>
      <c r="DZU89" s="706"/>
      <c r="DZV89" s="706"/>
      <c r="DZW89" s="706"/>
      <c r="DZX89" s="504"/>
      <c r="DZY89" s="705"/>
      <c r="DZZ89" s="706"/>
      <c r="EAA89" s="706"/>
      <c r="EAB89" s="706"/>
      <c r="EAC89" s="706"/>
      <c r="EAD89" s="706"/>
      <c r="EAE89" s="504"/>
      <c r="EAF89" s="705"/>
      <c r="EAG89" s="706"/>
      <c r="EAH89" s="706"/>
      <c r="EAI89" s="706"/>
      <c r="EAJ89" s="706"/>
      <c r="EAK89" s="706"/>
      <c r="EAL89" s="504"/>
      <c r="EAM89" s="705"/>
      <c r="EAN89" s="706"/>
      <c r="EAO89" s="706"/>
      <c r="EAP89" s="706"/>
      <c r="EAQ89" s="706"/>
      <c r="EAR89" s="706"/>
      <c r="EAS89" s="504"/>
      <c r="EAT89" s="705"/>
      <c r="EAU89" s="706"/>
      <c r="EAV89" s="706"/>
      <c r="EAW89" s="706"/>
      <c r="EAX89" s="706"/>
      <c r="EAY89" s="706"/>
      <c r="EAZ89" s="504"/>
      <c r="EBA89" s="705"/>
      <c r="EBB89" s="706"/>
      <c r="EBC89" s="706"/>
      <c r="EBD89" s="706"/>
      <c r="EBE89" s="706"/>
      <c r="EBF89" s="706"/>
      <c r="EBG89" s="504"/>
      <c r="EBH89" s="705"/>
      <c r="EBI89" s="706"/>
      <c r="EBJ89" s="706"/>
      <c r="EBK89" s="706"/>
      <c r="EBL89" s="706"/>
      <c r="EBM89" s="706"/>
      <c r="EBN89" s="504"/>
      <c r="EBO89" s="705"/>
      <c r="EBP89" s="706"/>
      <c r="EBQ89" s="706"/>
      <c r="EBR89" s="706"/>
      <c r="EBS89" s="706"/>
      <c r="EBT89" s="706"/>
      <c r="EBU89" s="504"/>
      <c r="EBV89" s="705"/>
      <c r="EBW89" s="706"/>
      <c r="EBX89" s="706"/>
      <c r="EBY89" s="706"/>
      <c r="EBZ89" s="706"/>
      <c r="ECA89" s="706"/>
      <c r="ECB89" s="504"/>
      <c r="ECC89" s="705"/>
      <c r="ECD89" s="706"/>
      <c r="ECE89" s="706"/>
      <c r="ECF89" s="706"/>
      <c r="ECG89" s="706"/>
      <c r="ECH89" s="706"/>
      <c r="ECI89" s="504"/>
      <c r="ECJ89" s="705"/>
      <c r="ECK89" s="706"/>
      <c r="ECL89" s="706"/>
      <c r="ECM89" s="706"/>
      <c r="ECN89" s="706"/>
      <c r="ECO89" s="706"/>
      <c r="ECP89" s="504"/>
      <c r="ECQ89" s="705"/>
      <c r="ECR89" s="706"/>
      <c r="ECS89" s="706"/>
      <c r="ECT89" s="706"/>
      <c r="ECU89" s="706"/>
      <c r="ECV89" s="706"/>
      <c r="ECW89" s="504"/>
      <c r="ECX89" s="705"/>
      <c r="ECY89" s="706"/>
      <c r="ECZ89" s="706"/>
      <c r="EDA89" s="706"/>
      <c r="EDB89" s="706"/>
      <c r="EDC89" s="706"/>
      <c r="EDD89" s="504"/>
      <c r="EDE89" s="705"/>
      <c r="EDF89" s="706"/>
      <c r="EDG89" s="706"/>
      <c r="EDH89" s="706"/>
      <c r="EDI89" s="706"/>
      <c r="EDJ89" s="706"/>
      <c r="EDK89" s="504"/>
      <c r="EDL89" s="705"/>
      <c r="EDM89" s="706"/>
      <c r="EDN89" s="706"/>
      <c r="EDO89" s="706"/>
      <c r="EDP89" s="706"/>
      <c r="EDQ89" s="706"/>
      <c r="EDR89" s="504"/>
      <c r="EDS89" s="705"/>
      <c r="EDT89" s="706"/>
      <c r="EDU89" s="706"/>
      <c r="EDV89" s="706"/>
      <c r="EDW89" s="706"/>
      <c r="EDX89" s="706"/>
      <c r="EDY89" s="504"/>
      <c r="EDZ89" s="705"/>
      <c r="EEA89" s="706"/>
      <c r="EEB89" s="706"/>
      <c r="EEC89" s="706"/>
      <c r="EED89" s="706"/>
      <c r="EEE89" s="706"/>
      <c r="EEF89" s="504"/>
      <c r="EEG89" s="705"/>
      <c r="EEH89" s="706"/>
      <c r="EEI89" s="706"/>
      <c r="EEJ89" s="706"/>
      <c r="EEK89" s="706"/>
      <c r="EEL89" s="706"/>
      <c r="EEM89" s="504"/>
      <c r="EEN89" s="705"/>
      <c r="EEO89" s="706"/>
      <c r="EEP89" s="706"/>
      <c r="EEQ89" s="706"/>
      <c r="EER89" s="706"/>
      <c r="EES89" s="706"/>
      <c r="EET89" s="504"/>
      <c r="EEU89" s="705"/>
      <c r="EEV89" s="706"/>
      <c r="EEW89" s="706"/>
      <c r="EEX89" s="706"/>
      <c r="EEY89" s="706"/>
      <c r="EEZ89" s="706"/>
      <c r="EFA89" s="504"/>
      <c r="EFB89" s="705"/>
      <c r="EFC89" s="706"/>
      <c r="EFD89" s="706"/>
      <c r="EFE89" s="706"/>
      <c r="EFF89" s="706"/>
      <c r="EFG89" s="706"/>
      <c r="EFH89" s="504"/>
      <c r="EFI89" s="705"/>
      <c r="EFJ89" s="706"/>
      <c r="EFK89" s="706"/>
      <c r="EFL89" s="706"/>
      <c r="EFM89" s="706"/>
      <c r="EFN89" s="706"/>
      <c r="EFO89" s="504"/>
      <c r="EFP89" s="705"/>
      <c r="EFQ89" s="706"/>
      <c r="EFR89" s="706"/>
      <c r="EFS89" s="706"/>
      <c r="EFT89" s="706"/>
      <c r="EFU89" s="706"/>
      <c r="EFV89" s="504"/>
      <c r="EFW89" s="705"/>
      <c r="EFX89" s="706"/>
      <c r="EFY89" s="706"/>
      <c r="EFZ89" s="706"/>
      <c r="EGA89" s="706"/>
      <c r="EGB89" s="706"/>
      <c r="EGC89" s="504"/>
      <c r="EGD89" s="705"/>
      <c r="EGE89" s="706"/>
      <c r="EGF89" s="706"/>
      <c r="EGG89" s="706"/>
      <c r="EGH89" s="706"/>
      <c r="EGI89" s="706"/>
      <c r="EGJ89" s="504"/>
      <c r="EGK89" s="705"/>
      <c r="EGL89" s="706"/>
      <c r="EGM89" s="706"/>
      <c r="EGN89" s="706"/>
      <c r="EGO89" s="706"/>
      <c r="EGP89" s="706"/>
      <c r="EGQ89" s="504"/>
      <c r="EGR89" s="705"/>
      <c r="EGS89" s="706"/>
      <c r="EGT89" s="706"/>
      <c r="EGU89" s="706"/>
      <c r="EGV89" s="706"/>
      <c r="EGW89" s="706"/>
      <c r="EGX89" s="504"/>
      <c r="EGY89" s="705"/>
      <c r="EGZ89" s="706"/>
      <c r="EHA89" s="706"/>
      <c r="EHB89" s="706"/>
      <c r="EHC89" s="706"/>
      <c r="EHD89" s="706"/>
      <c r="EHE89" s="504"/>
      <c r="EHF89" s="705"/>
      <c r="EHG89" s="706"/>
      <c r="EHH89" s="706"/>
      <c r="EHI89" s="706"/>
      <c r="EHJ89" s="706"/>
      <c r="EHK89" s="706"/>
      <c r="EHL89" s="504"/>
      <c r="EHM89" s="705"/>
      <c r="EHN89" s="706"/>
      <c r="EHO89" s="706"/>
      <c r="EHP89" s="706"/>
      <c r="EHQ89" s="706"/>
      <c r="EHR89" s="706"/>
      <c r="EHS89" s="504"/>
      <c r="EHT89" s="705"/>
      <c r="EHU89" s="706"/>
      <c r="EHV89" s="706"/>
      <c r="EHW89" s="706"/>
      <c r="EHX89" s="706"/>
      <c r="EHY89" s="706"/>
      <c r="EHZ89" s="504"/>
      <c r="EIA89" s="705"/>
      <c r="EIB89" s="706"/>
      <c r="EIC89" s="706"/>
      <c r="EID89" s="706"/>
      <c r="EIE89" s="706"/>
      <c r="EIF89" s="706"/>
      <c r="EIG89" s="504"/>
      <c r="EIH89" s="705"/>
      <c r="EII89" s="706"/>
      <c r="EIJ89" s="706"/>
      <c r="EIK89" s="706"/>
      <c r="EIL89" s="706"/>
      <c r="EIM89" s="706"/>
      <c r="EIN89" s="504"/>
      <c r="EIO89" s="705"/>
      <c r="EIP89" s="706"/>
      <c r="EIQ89" s="706"/>
      <c r="EIR89" s="706"/>
      <c r="EIS89" s="706"/>
      <c r="EIT89" s="706"/>
      <c r="EIU89" s="504"/>
      <c r="EIV89" s="705"/>
      <c r="EIW89" s="706"/>
      <c r="EIX89" s="706"/>
      <c r="EIY89" s="706"/>
      <c r="EIZ89" s="706"/>
      <c r="EJA89" s="706"/>
      <c r="EJB89" s="504"/>
      <c r="EJC89" s="705"/>
      <c r="EJD89" s="706"/>
      <c r="EJE89" s="706"/>
      <c r="EJF89" s="706"/>
      <c r="EJG89" s="706"/>
      <c r="EJH89" s="706"/>
      <c r="EJI89" s="504"/>
      <c r="EJJ89" s="705"/>
      <c r="EJK89" s="706"/>
      <c r="EJL89" s="706"/>
      <c r="EJM89" s="706"/>
      <c r="EJN89" s="706"/>
      <c r="EJO89" s="706"/>
      <c r="EJP89" s="504"/>
      <c r="EJQ89" s="705"/>
      <c r="EJR89" s="706"/>
      <c r="EJS89" s="706"/>
      <c r="EJT89" s="706"/>
      <c r="EJU89" s="706"/>
      <c r="EJV89" s="706"/>
      <c r="EJW89" s="504"/>
      <c r="EJX89" s="705"/>
      <c r="EJY89" s="706"/>
      <c r="EJZ89" s="706"/>
      <c r="EKA89" s="706"/>
      <c r="EKB89" s="706"/>
      <c r="EKC89" s="706"/>
      <c r="EKD89" s="504"/>
      <c r="EKE89" s="705"/>
      <c r="EKF89" s="706"/>
      <c r="EKG89" s="706"/>
      <c r="EKH89" s="706"/>
      <c r="EKI89" s="706"/>
      <c r="EKJ89" s="706"/>
      <c r="EKK89" s="504"/>
      <c r="EKL89" s="705"/>
      <c r="EKM89" s="706"/>
      <c r="EKN89" s="706"/>
      <c r="EKO89" s="706"/>
      <c r="EKP89" s="706"/>
      <c r="EKQ89" s="706"/>
      <c r="EKR89" s="504"/>
      <c r="EKS89" s="705"/>
      <c r="EKT89" s="706"/>
      <c r="EKU89" s="706"/>
      <c r="EKV89" s="706"/>
      <c r="EKW89" s="706"/>
      <c r="EKX89" s="706"/>
      <c r="EKY89" s="504"/>
      <c r="EKZ89" s="705"/>
      <c r="ELA89" s="706"/>
      <c r="ELB89" s="706"/>
      <c r="ELC89" s="706"/>
      <c r="ELD89" s="706"/>
      <c r="ELE89" s="706"/>
      <c r="ELF89" s="504"/>
      <c r="ELG89" s="705"/>
      <c r="ELH89" s="706"/>
      <c r="ELI89" s="706"/>
      <c r="ELJ89" s="706"/>
      <c r="ELK89" s="706"/>
      <c r="ELL89" s="706"/>
      <c r="ELM89" s="504"/>
      <c r="ELN89" s="705"/>
      <c r="ELO89" s="706"/>
      <c r="ELP89" s="706"/>
      <c r="ELQ89" s="706"/>
      <c r="ELR89" s="706"/>
      <c r="ELS89" s="706"/>
      <c r="ELT89" s="504"/>
      <c r="ELU89" s="705"/>
      <c r="ELV89" s="706"/>
      <c r="ELW89" s="706"/>
      <c r="ELX89" s="706"/>
      <c r="ELY89" s="706"/>
      <c r="ELZ89" s="706"/>
      <c r="EMA89" s="504"/>
      <c r="EMB89" s="705"/>
      <c r="EMC89" s="706"/>
      <c r="EMD89" s="706"/>
      <c r="EME89" s="706"/>
      <c r="EMF89" s="706"/>
      <c r="EMG89" s="706"/>
      <c r="EMH89" s="504"/>
      <c r="EMI89" s="705"/>
      <c r="EMJ89" s="706"/>
      <c r="EMK89" s="706"/>
      <c r="EML89" s="706"/>
      <c r="EMM89" s="706"/>
      <c r="EMN89" s="706"/>
      <c r="EMO89" s="504"/>
      <c r="EMP89" s="705"/>
      <c r="EMQ89" s="706"/>
      <c r="EMR89" s="706"/>
      <c r="EMS89" s="706"/>
      <c r="EMT89" s="706"/>
      <c r="EMU89" s="706"/>
      <c r="EMV89" s="504"/>
      <c r="EMW89" s="705"/>
      <c r="EMX89" s="706"/>
      <c r="EMY89" s="706"/>
      <c r="EMZ89" s="706"/>
      <c r="ENA89" s="706"/>
      <c r="ENB89" s="706"/>
      <c r="ENC89" s="504"/>
      <c r="END89" s="705"/>
      <c r="ENE89" s="706"/>
      <c r="ENF89" s="706"/>
      <c r="ENG89" s="706"/>
      <c r="ENH89" s="706"/>
      <c r="ENI89" s="706"/>
      <c r="ENJ89" s="504"/>
      <c r="ENK89" s="705"/>
      <c r="ENL89" s="706"/>
      <c r="ENM89" s="706"/>
      <c r="ENN89" s="706"/>
      <c r="ENO89" s="706"/>
      <c r="ENP89" s="706"/>
      <c r="ENQ89" s="504"/>
      <c r="ENR89" s="705"/>
      <c r="ENS89" s="706"/>
      <c r="ENT89" s="706"/>
      <c r="ENU89" s="706"/>
      <c r="ENV89" s="706"/>
      <c r="ENW89" s="706"/>
      <c r="ENX89" s="504"/>
      <c r="ENY89" s="705"/>
      <c r="ENZ89" s="706"/>
      <c r="EOA89" s="706"/>
      <c r="EOB89" s="706"/>
      <c r="EOC89" s="706"/>
      <c r="EOD89" s="706"/>
      <c r="EOE89" s="504"/>
      <c r="EOF89" s="705"/>
      <c r="EOG89" s="706"/>
      <c r="EOH89" s="706"/>
      <c r="EOI89" s="706"/>
      <c r="EOJ89" s="706"/>
      <c r="EOK89" s="706"/>
      <c r="EOL89" s="504"/>
      <c r="EOM89" s="705"/>
      <c r="EON89" s="706"/>
      <c r="EOO89" s="706"/>
      <c r="EOP89" s="706"/>
      <c r="EOQ89" s="706"/>
      <c r="EOR89" s="706"/>
      <c r="EOS89" s="504"/>
      <c r="EOT89" s="705"/>
      <c r="EOU89" s="706"/>
      <c r="EOV89" s="706"/>
      <c r="EOW89" s="706"/>
      <c r="EOX89" s="706"/>
      <c r="EOY89" s="706"/>
      <c r="EOZ89" s="504"/>
      <c r="EPA89" s="705"/>
      <c r="EPB89" s="706"/>
      <c r="EPC89" s="706"/>
      <c r="EPD89" s="706"/>
      <c r="EPE89" s="706"/>
      <c r="EPF89" s="706"/>
      <c r="EPG89" s="504"/>
      <c r="EPH89" s="705"/>
      <c r="EPI89" s="706"/>
      <c r="EPJ89" s="706"/>
      <c r="EPK89" s="706"/>
      <c r="EPL89" s="706"/>
      <c r="EPM89" s="706"/>
      <c r="EPN89" s="504"/>
      <c r="EPO89" s="705"/>
      <c r="EPP89" s="706"/>
      <c r="EPQ89" s="706"/>
      <c r="EPR89" s="706"/>
      <c r="EPS89" s="706"/>
      <c r="EPT89" s="706"/>
      <c r="EPU89" s="504"/>
      <c r="EPV89" s="705"/>
      <c r="EPW89" s="706"/>
      <c r="EPX89" s="706"/>
      <c r="EPY89" s="706"/>
      <c r="EPZ89" s="706"/>
      <c r="EQA89" s="706"/>
      <c r="EQB89" s="504"/>
      <c r="EQC89" s="705"/>
      <c r="EQD89" s="706"/>
      <c r="EQE89" s="706"/>
      <c r="EQF89" s="706"/>
      <c r="EQG89" s="706"/>
      <c r="EQH89" s="706"/>
      <c r="EQI89" s="504"/>
      <c r="EQJ89" s="705"/>
      <c r="EQK89" s="706"/>
      <c r="EQL89" s="706"/>
      <c r="EQM89" s="706"/>
      <c r="EQN89" s="706"/>
      <c r="EQO89" s="706"/>
      <c r="EQP89" s="504"/>
      <c r="EQQ89" s="705"/>
      <c r="EQR89" s="706"/>
      <c r="EQS89" s="706"/>
      <c r="EQT89" s="706"/>
      <c r="EQU89" s="706"/>
      <c r="EQV89" s="706"/>
      <c r="EQW89" s="504"/>
      <c r="EQX89" s="705"/>
      <c r="EQY89" s="706"/>
      <c r="EQZ89" s="706"/>
      <c r="ERA89" s="706"/>
      <c r="ERB89" s="706"/>
      <c r="ERC89" s="706"/>
      <c r="ERD89" s="504"/>
      <c r="ERE89" s="705"/>
      <c r="ERF89" s="706"/>
      <c r="ERG89" s="706"/>
      <c r="ERH89" s="706"/>
      <c r="ERI89" s="706"/>
      <c r="ERJ89" s="706"/>
      <c r="ERK89" s="504"/>
      <c r="ERL89" s="705"/>
      <c r="ERM89" s="706"/>
      <c r="ERN89" s="706"/>
      <c r="ERO89" s="706"/>
      <c r="ERP89" s="706"/>
      <c r="ERQ89" s="706"/>
      <c r="ERR89" s="504"/>
      <c r="ERS89" s="705"/>
      <c r="ERT89" s="706"/>
      <c r="ERU89" s="706"/>
      <c r="ERV89" s="706"/>
      <c r="ERW89" s="706"/>
      <c r="ERX89" s="706"/>
      <c r="ERY89" s="504"/>
      <c r="ERZ89" s="705"/>
      <c r="ESA89" s="706"/>
      <c r="ESB89" s="706"/>
      <c r="ESC89" s="706"/>
      <c r="ESD89" s="706"/>
      <c r="ESE89" s="706"/>
      <c r="ESF89" s="504"/>
      <c r="ESG89" s="705"/>
      <c r="ESH89" s="706"/>
      <c r="ESI89" s="706"/>
      <c r="ESJ89" s="706"/>
      <c r="ESK89" s="706"/>
      <c r="ESL89" s="706"/>
      <c r="ESM89" s="504"/>
      <c r="ESN89" s="705"/>
      <c r="ESO89" s="706"/>
      <c r="ESP89" s="706"/>
      <c r="ESQ89" s="706"/>
      <c r="ESR89" s="706"/>
      <c r="ESS89" s="706"/>
      <c r="EST89" s="504"/>
      <c r="ESU89" s="705"/>
      <c r="ESV89" s="706"/>
      <c r="ESW89" s="706"/>
      <c r="ESX89" s="706"/>
      <c r="ESY89" s="706"/>
      <c r="ESZ89" s="706"/>
      <c r="ETA89" s="504"/>
      <c r="ETB89" s="705"/>
      <c r="ETC89" s="706"/>
      <c r="ETD89" s="706"/>
      <c r="ETE89" s="706"/>
      <c r="ETF89" s="706"/>
      <c r="ETG89" s="706"/>
      <c r="ETH89" s="504"/>
      <c r="ETI89" s="705"/>
      <c r="ETJ89" s="706"/>
      <c r="ETK89" s="706"/>
      <c r="ETL89" s="706"/>
      <c r="ETM89" s="706"/>
      <c r="ETN89" s="706"/>
      <c r="ETO89" s="504"/>
      <c r="ETP89" s="705"/>
      <c r="ETQ89" s="706"/>
      <c r="ETR89" s="706"/>
      <c r="ETS89" s="706"/>
      <c r="ETT89" s="706"/>
      <c r="ETU89" s="706"/>
      <c r="ETV89" s="504"/>
      <c r="ETW89" s="705"/>
      <c r="ETX89" s="706"/>
      <c r="ETY89" s="706"/>
      <c r="ETZ89" s="706"/>
      <c r="EUA89" s="706"/>
      <c r="EUB89" s="706"/>
      <c r="EUC89" s="504"/>
      <c r="EUD89" s="705"/>
      <c r="EUE89" s="706"/>
      <c r="EUF89" s="706"/>
      <c r="EUG89" s="706"/>
      <c r="EUH89" s="706"/>
      <c r="EUI89" s="706"/>
      <c r="EUJ89" s="504"/>
      <c r="EUK89" s="705"/>
      <c r="EUL89" s="706"/>
      <c r="EUM89" s="706"/>
      <c r="EUN89" s="706"/>
      <c r="EUO89" s="706"/>
      <c r="EUP89" s="706"/>
      <c r="EUQ89" s="504"/>
      <c r="EUR89" s="705"/>
      <c r="EUS89" s="706"/>
      <c r="EUT89" s="706"/>
      <c r="EUU89" s="706"/>
      <c r="EUV89" s="706"/>
      <c r="EUW89" s="706"/>
      <c r="EUX89" s="504"/>
      <c r="EUY89" s="705"/>
      <c r="EUZ89" s="706"/>
      <c r="EVA89" s="706"/>
      <c r="EVB89" s="706"/>
      <c r="EVC89" s="706"/>
      <c r="EVD89" s="706"/>
      <c r="EVE89" s="504"/>
      <c r="EVF89" s="705"/>
      <c r="EVG89" s="706"/>
      <c r="EVH89" s="706"/>
      <c r="EVI89" s="706"/>
      <c r="EVJ89" s="706"/>
      <c r="EVK89" s="706"/>
      <c r="EVL89" s="504"/>
      <c r="EVM89" s="705"/>
      <c r="EVN89" s="706"/>
      <c r="EVO89" s="706"/>
      <c r="EVP89" s="706"/>
      <c r="EVQ89" s="706"/>
      <c r="EVR89" s="706"/>
      <c r="EVS89" s="504"/>
      <c r="EVT89" s="705"/>
      <c r="EVU89" s="706"/>
      <c r="EVV89" s="706"/>
      <c r="EVW89" s="706"/>
      <c r="EVX89" s="706"/>
      <c r="EVY89" s="706"/>
      <c r="EVZ89" s="504"/>
      <c r="EWA89" s="705"/>
      <c r="EWB89" s="706"/>
      <c r="EWC89" s="706"/>
      <c r="EWD89" s="706"/>
      <c r="EWE89" s="706"/>
      <c r="EWF89" s="706"/>
      <c r="EWG89" s="504"/>
      <c r="EWH89" s="705"/>
      <c r="EWI89" s="706"/>
      <c r="EWJ89" s="706"/>
      <c r="EWK89" s="706"/>
      <c r="EWL89" s="706"/>
      <c r="EWM89" s="706"/>
      <c r="EWN89" s="504"/>
      <c r="EWO89" s="705"/>
      <c r="EWP89" s="706"/>
      <c r="EWQ89" s="706"/>
      <c r="EWR89" s="706"/>
      <c r="EWS89" s="706"/>
      <c r="EWT89" s="706"/>
      <c r="EWU89" s="504"/>
      <c r="EWV89" s="705"/>
      <c r="EWW89" s="706"/>
      <c r="EWX89" s="706"/>
      <c r="EWY89" s="706"/>
      <c r="EWZ89" s="706"/>
      <c r="EXA89" s="706"/>
      <c r="EXB89" s="504"/>
      <c r="EXC89" s="705"/>
      <c r="EXD89" s="706"/>
      <c r="EXE89" s="706"/>
      <c r="EXF89" s="706"/>
      <c r="EXG89" s="706"/>
      <c r="EXH89" s="706"/>
      <c r="EXI89" s="504"/>
      <c r="EXJ89" s="705"/>
      <c r="EXK89" s="706"/>
      <c r="EXL89" s="706"/>
      <c r="EXM89" s="706"/>
      <c r="EXN89" s="706"/>
      <c r="EXO89" s="706"/>
      <c r="EXP89" s="504"/>
      <c r="EXQ89" s="705"/>
      <c r="EXR89" s="706"/>
      <c r="EXS89" s="706"/>
      <c r="EXT89" s="706"/>
      <c r="EXU89" s="706"/>
      <c r="EXV89" s="706"/>
      <c r="EXW89" s="504"/>
      <c r="EXX89" s="705"/>
      <c r="EXY89" s="706"/>
      <c r="EXZ89" s="706"/>
      <c r="EYA89" s="706"/>
      <c r="EYB89" s="706"/>
      <c r="EYC89" s="706"/>
      <c r="EYD89" s="504"/>
      <c r="EYE89" s="705"/>
      <c r="EYF89" s="706"/>
      <c r="EYG89" s="706"/>
      <c r="EYH89" s="706"/>
      <c r="EYI89" s="706"/>
      <c r="EYJ89" s="706"/>
      <c r="EYK89" s="504"/>
      <c r="EYL89" s="705"/>
      <c r="EYM89" s="706"/>
      <c r="EYN89" s="706"/>
      <c r="EYO89" s="706"/>
      <c r="EYP89" s="706"/>
      <c r="EYQ89" s="706"/>
      <c r="EYR89" s="504"/>
      <c r="EYS89" s="705"/>
      <c r="EYT89" s="706"/>
      <c r="EYU89" s="706"/>
      <c r="EYV89" s="706"/>
      <c r="EYW89" s="706"/>
      <c r="EYX89" s="706"/>
      <c r="EYY89" s="504"/>
      <c r="EYZ89" s="705"/>
      <c r="EZA89" s="706"/>
      <c r="EZB89" s="706"/>
      <c r="EZC89" s="706"/>
      <c r="EZD89" s="706"/>
      <c r="EZE89" s="706"/>
      <c r="EZF89" s="504"/>
      <c r="EZG89" s="705"/>
      <c r="EZH89" s="706"/>
      <c r="EZI89" s="706"/>
      <c r="EZJ89" s="706"/>
      <c r="EZK89" s="706"/>
      <c r="EZL89" s="706"/>
      <c r="EZM89" s="504"/>
      <c r="EZN89" s="705"/>
      <c r="EZO89" s="706"/>
      <c r="EZP89" s="706"/>
      <c r="EZQ89" s="706"/>
      <c r="EZR89" s="706"/>
      <c r="EZS89" s="706"/>
      <c r="EZT89" s="504"/>
      <c r="EZU89" s="705"/>
      <c r="EZV89" s="706"/>
      <c r="EZW89" s="706"/>
      <c r="EZX89" s="706"/>
      <c r="EZY89" s="706"/>
      <c r="EZZ89" s="706"/>
      <c r="FAA89" s="504"/>
      <c r="FAB89" s="705"/>
      <c r="FAC89" s="706"/>
      <c r="FAD89" s="706"/>
      <c r="FAE89" s="706"/>
      <c r="FAF89" s="706"/>
      <c r="FAG89" s="706"/>
      <c r="FAH89" s="504"/>
      <c r="FAI89" s="705"/>
      <c r="FAJ89" s="706"/>
      <c r="FAK89" s="706"/>
      <c r="FAL89" s="706"/>
      <c r="FAM89" s="706"/>
      <c r="FAN89" s="706"/>
      <c r="FAO89" s="504"/>
      <c r="FAP89" s="705"/>
      <c r="FAQ89" s="706"/>
      <c r="FAR89" s="706"/>
      <c r="FAS89" s="706"/>
      <c r="FAT89" s="706"/>
      <c r="FAU89" s="706"/>
      <c r="FAV89" s="504"/>
      <c r="FAW89" s="705"/>
      <c r="FAX89" s="706"/>
      <c r="FAY89" s="706"/>
      <c r="FAZ89" s="706"/>
      <c r="FBA89" s="706"/>
      <c r="FBB89" s="706"/>
      <c r="FBC89" s="504"/>
      <c r="FBD89" s="705"/>
      <c r="FBE89" s="706"/>
      <c r="FBF89" s="706"/>
      <c r="FBG89" s="706"/>
      <c r="FBH89" s="706"/>
      <c r="FBI89" s="706"/>
      <c r="FBJ89" s="504"/>
      <c r="FBK89" s="705"/>
      <c r="FBL89" s="706"/>
      <c r="FBM89" s="706"/>
      <c r="FBN89" s="706"/>
      <c r="FBO89" s="706"/>
      <c r="FBP89" s="706"/>
      <c r="FBQ89" s="504"/>
      <c r="FBR89" s="705"/>
      <c r="FBS89" s="706"/>
      <c r="FBT89" s="706"/>
      <c r="FBU89" s="706"/>
      <c r="FBV89" s="706"/>
      <c r="FBW89" s="706"/>
      <c r="FBX89" s="504"/>
      <c r="FBY89" s="705"/>
      <c r="FBZ89" s="706"/>
      <c r="FCA89" s="706"/>
      <c r="FCB89" s="706"/>
      <c r="FCC89" s="706"/>
      <c r="FCD89" s="706"/>
      <c r="FCE89" s="504"/>
      <c r="FCF89" s="705"/>
      <c r="FCG89" s="706"/>
      <c r="FCH89" s="706"/>
      <c r="FCI89" s="706"/>
      <c r="FCJ89" s="706"/>
      <c r="FCK89" s="706"/>
      <c r="FCL89" s="504"/>
      <c r="FCM89" s="705"/>
      <c r="FCN89" s="706"/>
      <c r="FCO89" s="706"/>
      <c r="FCP89" s="706"/>
      <c r="FCQ89" s="706"/>
      <c r="FCR89" s="706"/>
      <c r="FCS89" s="504"/>
      <c r="FCT89" s="705"/>
      <c r="FCU89" s="706"/>
      <c r="FCV89" s="706"/>
      <c r="FCW89" s="706"/>
      <c r="FCX89" s="706"/>
      <c r="FCY89" s="706"/>
      <c r="FCZ89" s="504"/>
      <c r="FDA89" s="705"/>
      <c r="FDB89" s="706"/>
      <c r="FDC89" s="706"/>
      <c r="FDD89" s="706"/>
      <c r="FDE89" s="706"/>
      <c r="FDF89" s="706"/>
      <c r="FDG89" s="504"/>
      <c r="FDH89" s="705"/>
      <c r="FDI89" s="706"/>
      <c r="FDJ89" s="706"/>
      <c r="FDK89" s="706"/>
      <c r="FDL89" s="706"/>
      <c r="FDM89" s="706"/>
      <c r="FDN89" s="504"/>
      <c r="FDO89" s="705"/>
      <c r="FDP89" s="706"/>
      <c r="FDQ89" s="706"/>
      <c r="FDR89" s="706"/>
      <c r="FDS89" s="706"/>
      <c r="FDT89" s="706"/>
      <c r="FDU89" s="504"/>
      <c r="FDV89" s="705"/>
      <c r="FDW89" s="706"/>
      <c r="FDX89" s="706"/>
      <c r="FDY89" s="706"/>
      <c r="FDZ89" s="706"/>
      <c r="FEA89" s="706"/>
      <c r="FEB89" s="504"/>
      <c r="FEC89" s="705"/>
      <c r="FED89" s="706"/>
      <c r="FEE89" s="706"/>
      <c r="FEF89" s="706"/>
      <c r="FEG89" s="706"/>
      <c r="FEH89" s="706"/>
      <c r="FEI89" s="504"/>
      <c r="FEJ89" s="705"/>
      <c r="FEK89" s="706"/>
      <c r="FEL89" s="706"/>
      <c r="FEM89" s="706"/>
      <c r="FEN89" s="706"/>
      <c r="FEO89" s="706"/>
      <c r="FEP89" s="504"/>
      <c r="FEQ89" s="705"/>
      <c r="FER89" s="706"/>
      <c r="FES89" s="706"/>
      <c r="FET89" s="706"/>
      <c r="FEU89" s="706"/>
      <c r="FEV89" s="706"/>
      <c r="FEW89" s="504"/>
      <c r="FEX89" s="705"/>
      <c r="FEY89" s="706"/>
      <c r="FEZ89" s="706"/>
      <c r="FFA89" s="706"/>
      <c r="FFB89" s="706"/>
      <c r="FFC89" s="706"/>
      <c r="FFD89" s="504"/>
      <c r="FFE89" s="705"/>
      <c r="FFF89" s="706"/>
      <c r="FFG89" s="706"/>
      <c r="FFH89" s="706"/>
      <c r="FFI89" s="706"/>
      <c r="FFJ89" s="706"/>
      <c r="FFK89" s="504"/>
      <c r="FFL89" s="705"/>
      <c r="FFM89" s="706"/>
      <c r="FFN89" s="706"/>
      <c r="FFO89" s="706"/>
      <c r="FFP89" s="706"/>
      <c r="FFQ89" s="706"/>
      <c r="FFR89" s="504"/>
      <c r="FFS89" s="705"/>
      <c r="FFT89" s="706"/>
      <c r="FFU89" s="706"/>
      <c r="FFV89" s="706"/>
      <c r="FFW89" s="706"/>
      <c r="FFX89" s="706"/>
      <c r="FFY89" s="504"/>
      <c r="FFZ89" s="705"/>
      <c r="FGA89" s="706"/>
      <c r="FGB89" s="706"/>
      <c r="FGC89" s="706"/>
      <c r="FGD89" s="706"/>
      <c r="FGE89" s="706"/>
      <c r="FGF89" s="504"/>
      <c r="FGG89" s="705"/>
      <c r="FGH89" s="706"/>
      <c r="FGI89" s="706"/>
      <c r="FGJ89" s="706"/>
      <c r="FGK89" s="706"/>
      <c r="FGL89" s="706"/>
      <c r="FGM89" s="504"/>
      <c r="FGN89" s="705"/>
      <c r="FGO89" s="706"/>
      <c r="FGP89" s="706"/>
      <c r="FGQ89" s="706"/>
      <c r="FGR89" s="706"/>
      <c r="FGS89" s="706"/>
      <c r="FGT89" s="504"/>
      <c r="FGU89" s="705"/>
      <c r="FGV89" s="706"/>
      <c r="FGW89" s="706"/>
      <c r="FGX89" s="706"/>
      <c r="FGY89" s="706"/>
      <c r="FGZ89" s="706"/>
      <c r="FHA89" s="504"/>
      <c r="FHB89" s="705"/>
      <c r="FHC89" s="706"/>
      <c r="FHD89" s="706"/>
      <c r="FHE89" s="706"/>
      <c r="FHF89" s="706"/>
      <c r="FHG89" s="706"/>
      <c r="FHH89" s="504"/>
      <c r="FHI89" s="705"/>
      <c r="FHJ89" s="706"/>
      <c r="FHK89" s="706"/>
      <c r="FHL89" s="706"/>
      <c r="FHM89" s="706"/>
      <c r="FHN89" s="706"/>
      <c r="FHO89" s="504"/>
      <c r="FHP89" s="705"/>
      <c r="FHQ89" s="706"/>
      <c r="FHR89" s="706"/>
      <c r="FHS89" s="706"/>
      <c r="FHT89" s="706"/>
      <c r="FHU89" s="706"/>
      <c r="FHV89" s="504"/>
      <c r="FHW89" s="705"/>
      <c r="FHX89" s="706"/>
      <c r="FHY89" s="706"/>
      <c r="FHZ89" s="706"/>
      <c r="FIA89" s="706"/>
      <c r="FIB89" s="706"/>
      <c r="FIC89" s="504"/>
      <c r="FID89" s="705"/>
      <c r="FIE89" s="706"/>
      <c r="FIF89" s="706"/>
      <c r="FIG89" s="706"/>
      <c r="FIH89" s="706"/>
      <c r="FII89" s="706"/>
      <c r="FIJ89" s="504"/>
      <c r="FIK89" s="705"/>
      <c r="FIL89" s="706"/>
      <c r="FIM89" s="706"/>
      <c r="FIN89" s="706"/>
      <c r="FIO89" s="706"/>
      <c r="FIP89" s="706"/>
      <c r="FIQ89" s="504"/>
      <c r="FIR89" s="705"/>
      <c r="FIS89" s="706"/>
      <c r="FIT89" s="706"/>
      <c r="FIU89" s="706"/>
      <c r="FIV89" s="706"/>
      <c r="FIW89" s="706"/>
      <c r="FIX89" s="504"/>
      <c r="FIY89" s="705"/>
      <c r="FIZ89" s="706"/>
      <c r="FJA89" s="706"/>
      <c r="FJB89" s="706"/>
      <c r="FJC89" s="706"/>
      <c r="FJD89" s="706"/>
      <c r="FJE89" s="504"/>
      <c r="FJF89" s="705"/>
      <c r="FJG89" s="706"/>
      <c r="FJH89" s="706"/>
      <c r="FJI89" s="706"/>
      <c r="FJJ89" s="706"/>
      <c r="FJK89" s="706"/>
      <c r="FJL89" s="504"/>
      <c r="FJM89" s="705"/>
      <c r="FJN89" s="706"/>
      <c r="FJO89" s="706"/>
      <c r="FJP89" s="706"/>
      <c r="FJQ89" s="706"/>
      <c r="FJR89" s="706"/>
      <c r="FJS89" s="504"/>
      <c r="FJT89" s="705"/>
      <c r="FJU89" s="706"/>
      <c r="FJV89" s="706"/>
      <c r="FJW89" s="706"/>
      <c r="FJX89" s="706"/>
      <c r="FJY89" s="706"/>
      <c r="FJZ89" s="504"/>
      <c r="FKA89" s="705"/>
      <c r="FKB89" s="706"/>
      <c r="FKC89" s="706"/>
      <c r="FKD89" s="706"/>
      <c r="FKE89" s="706"/>
      <c r="FKF89" s="706"/>
      <c r="FKG89" s="504"/>
      <c r="FKH89" s="705"/>
      <c r="FKI89" s="706"/>
      <c r="FKJ89" s="706"/>
      <c r="FKK89" s="706"/>
      <c r="FKL89" s="706"/>
      <c r="FKM89" s="706"/>
      <c r="FKN89" s="504"/>
      <c r="FKO89" s="705"/>
      <c r="FKP89" s="706"/>
      <c r="FKQ89" s="706"/>
      <c r="FKR89" s="706"/>
      <c r="FKS89" s="706"/>
      <c r="FKT89" s="706"/>
      <c r="FKU89" s="504"/>
      <c r="FKV89" s="705"/>
      <c r="FKW89" s="706"/>
      <c r="FKX89" s="706"/>
      <c r="FKY89" s="706"/>
      <c r="FKZ89" s="706"/>
      <c r="FLA89" s="706"/>
      <c r="FLB89" s="504"/>
      <c r="FLC89" s="705"/>
      <c r="FLD89" s="706"/>
      <c r="FLE89" s="706"/>
      <c r="FLF89" s="706"/>
      <c r="FLG89" s="706"/>
      <c r="FLH89" s="706"/>
      <c r="FLI89" s="504"/>
      <c r="FLJ89" s="705"/>
      <c r="FLK89" s="706"/>
      <c r="FLL89" s="706"/>
      <c r="FLM89" s="706"/>
      <c r="FLN89" s="706"/>
      <c r="FLO89" s="706"/>
      <c r="FLP89" s="504"/>
      <c r="FLQ89" s="705"/>
      <c r="FLR89" s="706"/>
      <c r="FLS89" s="706"/>
      <c r="FLT89" s="706"/>
      <c r="FLU89" s="706"/>
      <c r="FLV89" s="706"/>
      <c r="FLW89" s="504"/>
      <c r="FLX89" s="705"/>
      <c r="FLY89" s="706"/>
      <c r="FLZ89" s="706"/>
      <c r="FMA89" s="706"/>
      <c r="FMB89" s="706"/>
      <c r="FMC89" s="706"/>
      <c r="FMD89" s="504"/>
      <c r="FME89" s="705"/>
      <c r="FMF89" s="706"/>
      <c r="FMG89" s="706"/>
      <c r="FMH89" s="706"/>
      <c r="FMI89" s="706"/>
      <c r="FMJ89" s="706"/>
      <c r="FMK89" s="504"/>
      <c r="FML89" s="705"/>
      <c r="FMM89" s="706"/>
      <c r="FMN89" s="706"/>
      <c r="FMO89" s="706"/>
      <c r="FMP89" s="706"/>
      <c r="FMQ89" s="706"/>
      <c r="FMR89" s="504"/>
      <c r="FMS89" s="705"/>
      <c r="FMT89" s="706"/>
      <c r="FMU89" s="706"/>
      <c r="FMV89" s="706"/>
      <c r="FMW89" s="706"/>
      <c r="FMX89" s="706"/>
      <c r="FMY89" s="504"/>
      <c r="FMZ89" s="705"/>
      <c r="FNA89" s="706"/>
      <c r="FNB89" s="706"/>
      <c r="FNC89" s="706"/>
      <c r="FND89" s="706"/>
      <c r="FNE89" s="706"/>
      <c r="FNF89" s="504"/>
      <c r="FNG89" s="705"/>
      <c r="FNH89" s="706"/>
      <c r="FNI89" s="706"/>
      <c r="FNJ89" s="706"/>
      <c r="FNK89" s="706"/>
      <c r="FNL89" s="706"/>
      <c r="FNM89" s="504"/>
      <c r="FNN89" s="705"/>
      <c r="FNO89" s="706"/>
      <c r="FNP89" s="706"/>
      <c r="FNQ89" s="706"/>
      <c r="FNR89" s="706"/>
      <c r="FNS89" s="706"/>
      <c r="FNT89" s="504"/>
      <c r="FNU89" s="705"/>
      <c r="FNV89" s="706"/>
      <c r="FNW89" s="706"/>
      <c r="FNX89" s="706"/>
      <c r="FNY89" s="706"/>
      <c r="FNZ89" s="706"/>
      <c r="FOA89" s="504"/>
      <c r="FOB89" s="705"/>
      <c r="FOC89" s="706"/>
      <c r="FOD89" s="706"/>
      <c r="FOE89" s="706"/>
      <c r="FOF89" s="706"/>
      <c r="FOG89" s="706"/>
      <c r="FOH89" s="504"/>
      <c r="FOI89" s="705"/>
      <c r="FOJ89" s="706"/>
      <c r="FOK89" s="706"/>
      <c r="FOL89" s="706"/>
      <c r="FOM89" s="706"/>
      <c r="FON89" s="706"/>
      <c r="FOO89" s="504"/>
      <c r="FOP89" s="705"/>
      <c r="FOQ89" s="706"/>
      <c r="FOR89" s="706"/>
      <c r="FOS89" s="706"/>
      <c r="FOT89" s="706"/>
      <c r="FOU89" s="706"/>
      <c r="FOV89" s="504"/>
      <c r="FOW89" s="705"/>
      <c r="FOX89" s="706"/>
      <c r="FOY89" s="706"/>
      <c r="FOZ89" s="706"/>
      <c r="FPA89" s="706"/>
      <c r="FPB89" s="706"/>
      <c r="FPC89" s="504"/>
      <c r="FPD89" s="705"/>
      <c r="FPE89" s="706"/>
      <c r="FPF89" s="706"/>
      <c r="FPG89" s="706"/>
      <c r="FPH89" s="706"/>
      <c r="FPI89" s="706"/>
      <c r="FPJ89" s="504"/>
      <c r="FPK89" s="705"/>
      <c r="FPL89" s="706"/>
      <c r="FPM89" s="706"/>
      <c r="FPN89" s="706"/>
      <c r="FPO89" s="706"/>
      <c r="FPP89" s="706"/>
      <c r="FPQ89" s="504"/>
      <c r="FPR89" s="705"/>
      <c r="FPS89" s="706"/>
      <c r="FPT89" s="706"/>
      <c r="FPU89" s="706"/>
      <c r="FPV89" s="706"/>
      <c r="FPW89" s="706"/>
      <c r="FPX89" s="504"/>
      <c r="FPY89" s="705"/>
      <c r="FPZ89" s="706"/>
      <c r="FQA89" s="706"/>
      <c r="FQB89" s="706"/>
      <c r="FQC89" s="706"/>
      <c r="FQD89" s="706"/>
      <c r="FQE89" s="504"/>
      <c r="FQF89" s="705"/>
      <c r="FQG89" s="706"/>
      <c r="FQH89" s="706"/>
      <c r="FQI89" s="706"/>
      <c r="FQJ89" s="706"/>
      <c r="FQK89" s="706"/>
      <c r="FQL89" s="504"/>
      <c r="FQM89" s="705"/>
      <c r="FQN89" s="706"/>
      <c r="FQO89" s="706"/>
      <c r="FQP89" s="706"/>
      <c r="FQQ89" s="706"/>
      <c r="FQR89" s="706"/>
      <c r="FQS89" s="504"/>
      <c r="FQT89" s="705"/>
      <c r="FQU89" s="706"/>
      <c r="FQV89" s="706"/>
      <c r="FQW89" s="706"/>
      <c r="FQX89" s="706"/>
      <c r="FQY89" s="706"/>
      <c r="FQZ89" s="504"/>
      <c r="FRA89" s="705"/>
      <c r="FRB89" s="706"/>
      <c r="FRC89" s="706"/>
      <c r="FRD89" s="706"/>
      <c r="FRE89" s="706"/>
      <c r="FRF89" s="706"/>
      <c r="FRG89" s="504"/>
      <c r="FRH89" s="705"/>
      <c r="FRI89" s="706"/>
      <c r="FRJ89" s="706"/>
      <c r="FRK89" s="706"/>
      <c r="FRL89" s="706"/>
      <c r="FRM89" s="706"/>
      <c r="FRN89" s="504"/>
      <c r="FRO89" s="705"/>
      <c r="FRP89" s="706"/>
      <c r="FRQ89" s="706"/>
      <c r="FRR89" s="706"/>
      <c r="FRS89" s="706"/>
      <c r="FRT89" s="706"/>
      <c r="FRU89" s="504"/>
      <c r="FRV89" s="705"/>
      <c r="FRW89" s="706"/>
      <c r="FRX89" s="706"/>
      <c r="FRY89" s="706"/>
      <c r="FRZ89" s="706"/>
      <c r="FSA89" s="706"/>
      <c r="FSB89" s="504"/>
      <c r="FSC89" s="705"/>
      <c r="FSD89" s="706"/>
      <c r="FSE89" s="706"/>
      <c r="FSF89" s="706"/>
      <c r="FSG89" s="706"/>
      <c r="FSH89" s="706"/>
      <c r="FSI89" s="504"/>
      <c r="FSJ89" s="705"/>
      <c r="FSK89" s="706"/>
      <c r="FSL89" s="706"/>
      <c r="FSM89" s="706"/>
      <c r="FSN89" s="706"/>
      <c r="FSO89" s="706"/>
      <c r="FSP89" s="504"/>
      <c r="FSQ89" s="705"/>
      <c r="FSR89" s="706"/>
      <c r="FSS89" s="706"/>
      <c r="FST89" s="706"/>
      <c r="FSU89" s="706"/>
      <c r="FSV89" s="706"/>
      <c r="FSW89" s="504"/>
      <c r="FSX89" s="705"/>
      <c r="FSY89" s="706"/>
      <c r="FSZ89" s="706"/>
      <c r="FTA89" s="706"/>
      <c r="FTB89" s="706"/>
      <c r="FTC89" s="706"/>
      <c r="FTD89" s="504"/>
      <c r="FTE89" s="705"/>
      <c r="FTF89" s="706"/>
      <c r="FTG89" s="706"/>
      <c r="FTH89" s="706"/>
      <c r="FTI89" s="706"/>
      <c r="FTJ89" s="706"/>
      <c r="FTK89" s="504"/>
      <c r="FTL89" s="705"/>
      <c r="FTM89" s="706"/>
      <c r="FTN89" s="706"/>
      <c r="FTO89" s="706"/>
      <c r="FTP89" s="706"/>
      <c r="FTQ89" s="706"/>
      <c r="FTR89" s="504"/>
      <c r="FTS89" s="705"/>
      <c r="FTT89" s="706"/>
      <c r="FTU89" s="706"/>
      <c r="FTV89" s="706"/>
      <c r="FTW89" s="706"/>
      <c r="FTX89" s="706"/>
      <c r="FTY89" s="504"/>
      <c r="FTZ89" s="705"/>
      <c r="FUA89" s="706"/>
      <c r="FUB89" s="706"/>
      <c r="FUC89" s="706"/>
      <c r="FUD89" s="706"/>
      <c r="FUE89" s="706"/>
      <c r="FUF89" s="504"/>
      <c r="FUG89" s="705"/>
      <c r="FUH89" s="706"/>
      <c r="FUI89" s="706"/>
      <c r="FUJ89" s="706"/>
      <c r="FUK89" s="706"/>
      <c r="FUL89" s="706"/>
      <c r="FUM89" s="504"/>
      <c r="FUN89" s="705"/>
      <c r="FUO89" s="706"/>
      <c r="FUP89" s="706"/>
      <c r="FUQ89" s="706"/>
      <c r="FUR89" s="706"/>
      <c r="FUS89" s="706"/>
      <c r="FUT89" s="504"/>
      <c r="FUU89" s="705"/>
      <c r="FUV89" s="706"/>
      <c r="FUW89" s="706"/>
      <c r="FUX89" s="706"/>
      <c r="FUY89" s="706"/>
      <c r="FUZ89" s="706"/>
      <c r="FVA89" s="504"/>
      <c r="FVB89" s="705"/>
      <c r="FVC89" s="706"/>
      <c r="FVD89" s="706"/>
      <c r="FVE89" s="706"/>
      <c r="FVF89" s="706"/>
      <c r="FVG89" s="706"/>
      <c r="FVH89" s="504"/>
      <c r="FVI89" s="705"/>
      <c r="FVJ89" s="706"/>
      <c r="FVK89" s="706"/>
      <c r="FVL89" s="706"/>
      <c r="FVM89" s="706"/>
      <c r="FVN89" s="706"/>
      <c r="FVO89" s="504"/>
      <c r="FVP89" s="705"/>
      <c r="FVQ89" s="706"/>
      <c r="FVR89" s="706"/>
      <c r="FVS89" s="706"/>
      <c r="FVT89" s="706"/>
      <c r="FVU89" s="706"/>
      <c r="FVV89" s="504"/>
      <c r="FVW89" s="705"/>
      <c r="FVX89" s="706"/>
      <c r="FVY89" s="706"/>
      <c r="FVZ89" s="706"/>
      <c r="FWA89" s="706"/>
      <c r="FWB89" s="706"/>
      <c r="FWC89" s="504"/>
      <c r="FWD89" s="705"/>
      <c r="FWE89" s="706"/>
      <c r="FWF89" s="706"/>
      <c r="FWG89" s="706"/>
      <c r="FWH89" s="706"/>
      <c r="FWI89" s="706"/>
      <c r="FWJ89" s="504"/>
      <c r="FWK89" s="705"/>
      <c r="FWL89" s="706"/>
      <c r="FWM89" s="706"/>
      <c r="FWN89" s="706"/>
      <c r="FWO89" s="706"/>
      <c r="FWP89" s="706"/>
      <c r="FWQ89" s="504"/>
      <c r="FWR89" s="705"/>
      <c r="FWS89" s="706"/>
      <c r="FWT89" s="706"/>
      <c r="FWU89" s="706"/>
      <c r="FWV89" s="706"/>
      <c r="FWW89" s="706"/>
      <c r="FWX89" s="504"/>
      <c r="FWY89" s="705"/>
      <c r="FWZ89" s="706"/>
      <c r="FXA89" s="706"/>
      <c r="FXB89" s="706"/>
      <c r="FXC89" s="706"/>
      <c r="FXD89" s="706"/>
      <c r="FXE89" s="504"/>
      <c r="FXF89" s="705"/>
      <c r="FXG89" s="706"/>
      <c r="FXH89" s="706"/>
      <c r="FXI89" s="706"/>
      <c r="FXJ89" s="706"/>
      <c r="FXK89" s="706"/>
      <c r="FXL89" s="504"/>
      <c r="FXM89" s="705"/>
      <c r="FXN89" s="706"/>
      <c r="FXO89" s="706"/>
      <c r="FXP89" s="706"/>
      <c r="FXQ89" s="706"/>
      <c r="FXR89" s="706"/>
      <c r="FXS89" s="504"/>
      <c r="FXT89" s="705"/>
      <c r="FXU89" s="706"/>
      <c r="FXV89" s="706"/>
      <c r="FXW89" s="706"/>
      <c r="FXX89" s="706"/>
      <c r="FXY89" s="706"/>
      <c r="FXZ89" s="504"/>
      <c r="FYA89" s="705"/>
      <c r="FYB89" s="706"/>
      <c r="FYC89" s="706"/>
      <c r="FYD89" s="706"/>
      <c r="FYE89" s="706"/>
      <c r="FYF89" s="706"/>
      <c r="FYG89" s="504"/>
      <c r="FYH89" s="705"/>
      <c r="FYI89" s="706"/>
      <c r="FYJ89" s="706"/>
      <c r="FYK89" s="706"/>
      <c r="FYL89" s="706"/>
      <c r="FYM89" s="706"/>
      <c r="FYN89" s="504"/>
      <c r="FYO89" s="705"/>
      <c r="FYP89" s="706"/>
      <c r="FYQ89" s="706"/>
      <c r="FYR89" s="706"/>
      <c r="FYS89" s="706"/>
      <c r="FYT89" s="706"/>
      <c r="FYU89" s="504"/>
      <c r="FYV89" s="705"/>
      <c r="FYW89" s="706"/>
      <c r="FYX89" s="706"/>
      <c r="FYY89" s="706"/>
      <c r="FYZ89" s="706"/>
      <c r="FZA89" s="706"/>
      <c r="FZB89" s="504"/>
      <c r="FZC89" s="705"/>
      <c r="FZD89" s="706"/>
      <c r="FZE89" s="706"/>
      <c r="FZF89" s="706"/>
      <c r="FZG89" s="706"/>
      <c r="FZH89" s="706"/>
      <c r="FZI89" s="504"/>
      <c r="FZJ89" s="705"/>
      <c r="FZK89" s="706"/>
      <c r="FZL89" s="706"/>
      <c r="FZM89" s="706"/>
      <c r="FZN89" s="706"/>
      <c r="FZO89" s="706"/>
      <c r="FZP89" s="504"/>
      <c r="FZQ89" s="705"/>
      <c r="FZR89" s="706"/>
      <c r="FZS89" s="706"/>
      <c r="FZT89" s="706"/>
      <c r="FZU89" s="706"/>
      <c r="FZV89" s="706"/>
      <c r="FZW89" s="504"/>
      <c r="FZX89" s="705"/>
      <c r="FZY89" s="706"/>
      <c r="FZZ89" s="706"/>
      <c r="GAA89" s="706"/>
      <c r="GAB89" s="706"/>
      <c r="GAC89" s="706"/>
      <c r="GAD89" s="504"/>
      <c r="GAE89" s="705"/>
      <c r="GAF89" s="706"/>
      <c r="GAG89" s="706"/>
      <c r="GAH89" s="706"/>
      <c r="GAI89" s="706"/>
      <c r="GAJ89" s="706"/>
      <c r="GAK89" s="504"/>
      <c r="GAL89" s="705"/>
      <c r="GAM89" s="706"/>
      <c r="GAN89" s="706"/>
      <c r="GAO89" s="706"/>
      <c r="GAP89" s="706"/>
      <c r="GAQ89" s="706"/>
      <c r="GAR89" s="504"/>
      <c r="GAS89" s="705"/>
      <c r="GAT89" s="706"/>
      <c r="GAU89" s="706"/>
      <c r="GAV89" s="706"/>
      <c r="GAW89" s="706"/>
      <c r="GAX89" s="706"/>
      <c r="GAY89" s="504"/>
      <c r="GAZ89" s="705"/>
      <c r="GBA89" s="706"/>
      <c r="GBB89" s="706"/>
      <c r="GBC89" s="706"/>
      <c r="GBD89" s="706"/>
      <c r="GBE89" s="706"/>
      <c r="GBF89" s="504"/>
      <c r="GBG89" s="705"/>
      <c r="GBH89" s="706"/>
      <c r="GBI89" s="706"/>
      <c r="GBJ89" s="706"/>
      <c r="GBK89" s="706"/>
      <c r="GBL89" s="706"/>
      <c r="GBM89" s="504"/>
      <c r="GBN89" s="705"/>
      <c r="GBO89" s="706"/>
      <c r="GBP89" s="706"/>
      <c r="GBQ89" s="706"/>
      <c r="GBR89" s="706"/>
      <c r="GBS89" s="706"/>
      <c r="GBT89" s="504"/>
      <c r="GBU89" s="705"/>
      <c r="GBV89" s="706"/>
      <c r="GBW89" s="706"/>
      <c r="GBX89" s="706"/>
      <c r="GBY89" s="706"/>
      <c r="GBZ89" s="706"/>
      <c r="GCA89" s="504"/>
      <c r="GCB89" s="705"/>
      <c r="GCC89" s="706"/>
      <c r="GCD89" s="706"/>
      <c r="GCE89" s="706"/>
      <c r="GCF89" s="706"/>
      <c r="GCG89" s="706"/>
      <c r="GCH89" s="504"/>
      <c r="GCI89" s="705"/>
      <c r="GCJ89" s="706"/>
      <c r="GCK89" s="706"/>
      <c r="GCL89" s="706"/>
      <c r="GCM89" s="706"/>
      <c r="GCN89" s="706"/>
      <c r="GCO89" s="504"/>
      <c r="GCP89" s="705"/>
      <c r="GCQ89" s="706"/>
      <c r="GCR89" s="706"/>
      <c r="GCS89" s="706"/>
      <c r="GCT89" s="706"/>
      <c r="GCU89" s="706"/>
      <c r="GCV89" s="504"/>
      <c r="GCW89" s="705"/>
      <c r="GCX89" s="706"/>
      <c r="GCY89" s="706"/>
      <c r="GCZ89" s="706"/>
      <c r="GDA89" s="706"/>
      <c r="GDB89" s="706"/>
      <c r="GDC89" s="504"/>
      <c r="GDD89" s="705"/>
      <c r="GDE89" s="706"/>
      <c r="GDF89" s="706"/>
      <c r="GDG89" s="706"/>
      <c r="GDH89" s="706"/>
      <c r="GDI89" s="706"/>
      <c r="GDJ89" s="504"/>
      <c r="GDK89" s="705"/>
      <c r="GDL89" s="706"/>
      <c r="GDM89" s="706"/>
      <c r="GDN89" s="706"/>
      <c r="GDO89" s="706"/>
      <c r="GDP89" s="706"/>
      <c r="GDQ89" s="504"/>
      <c r="GDR89" s="705"/>
      <c r="GDS89" s="706"/>
      <c r="GDT89" s="706"/>
      <c r="GDU89" s="706"/>
      <c r="GDV89" s="706"/>
      <c r="GDW89" s="706"/>
      <c r="GDX89" s="504"/>
      <c r="GDY89" s="705"/>
      <c r="GDZ89" s="706"/>
      <c r="GEA89" s="706"/>
      <c r="GEB89" s="706"/>
      <c r="GEC89" s="706"/>
      <c r="GED89" s="706"/>
      <c r="GEE89" s="504"/>
      <c r="GEF89" s="705"/>
      <c r="GEG89" s="706"/>
      <c r="GEH89" s="706"/>
      <c r="GEI89" s="706"/>
      <c r="GEJ89" s="706"/>
      <c r="GEK89" s="706"/>
      <c r="GEL89" s="504"/>
      <c r="GEM89" s="705"/>
      <c r="GEN89" s="706"/>
      <c r="GEO89" s="706"/>
      <c r="GEP89" s="706"/>
      <c r="GEQ89" s="706"/>
      <c r="GER89" s="706"/>
      <c r="GES89" s="504"/>
      <c r="GET89" s="705"/>
      <c r="GEU89" s="706"/>
      <c r="GEV89" s="706"/>
      <c r="GEW89" s="706"/>
      <c r="GEX89" s="706"/>
      <c r="GEY89" s="706"/>
      <c r="GEZ89" s="504"/>
      <c r="GFA89" s="705"/>
      <c r="GFB89" s="706"/>
      <c r="GFC89" s="706"/>
      <c r="GFD89" s="706"/>
      <c r="GFE89" s="706"/>
      <c r="GFF89" s="706"/>
      <c r="GFG89" s="504"/>
      <c r="GFH89" s="705"/>
      <c r="GFI89" s="706"/>
      <c r="GFJ89" s="706"/>
      <c r="GFK89" s="706"/>
      <c r="GFL89" s="706"/>
      <c r="GFM89" s="706"/>
      <c r="GFN89" s="504"/>
      <c r="GFO89" s="705"/>
      <c r="GFP89" s="706"/>
      <c r="GFQ89" s="706"/>
      <c r="GFR89" s="706"/>
      <c r="GFS89" s="706"/>
      <c r="GFT89" s="706"/>
      <c r="GFU89" s="504"/>
      <c r="GFV89" s="705"/>
      <c r="GFW89" s="706"/>
      <c r="GFX89" s="706"/>
      <c r="GFY89" s="706"/>
      <c r="GFZ89" s="706"/>
      <c r="GGA89" s="706"/>
      <c r="GGB89" s="504"/>
      <c r="GGC89" s="705"/>
      <c r="GGD89" s="706"/>
      <c r="GGE89" s="706"/>
      <c r="GGF89" s="706"/>
      <c r="GGG89" s="706"/>
      <c r="GGH89" s="706"/>
      <c r="GGI89" s="504"/>
      <c r="GGJ89" s="705"/>
      <c r="GGK89" s="706"/>
      <c r="GGL89" s="706"/>
      <c r="GGM89" s="706"/>
      <c r="GGN89" s="706"/>
      <c r="GGO89" s="706"/>
      <c r="GGP89" s="504"/>
      <c r="GGQ89" s="705"/>
      <c r="GGR89" s="706"/>
      <c r="GGS89" s="706"/>
      <c r="GGT89" s="706"/>
      <c r="GGU89" s="706"/>
      <c r="GGV89" s="706"/>
      <c r="GGW89" s="504"/>
      <c r="GGX89" s="705"/>
      <c r="GGY89" s="706"/>
      <c r="GGZ89" s="706"/>
      <c r="GHA89" s="706"/>
      <c r="GHB89" s="706"/>
      <c r="GHC89" s="706"/>
      <c r="GHD89" s="504"/>
      <c r="GHE89" s="705"/>
      <c r="GHF89" s="706"/>
      <c r="GHG89" s="706"/>
      <c r="GHH89" s="706"/>
      <c r="GHI89" s="706"/>
      <c r="GHJ89" s="706"/>
      <c r="GHK89" s="504"/>
      <c r="GHL89" s="705"/>
      <c r="GHM89" s="706"/>
      <c r="GHN89" s="706"/>
      <c r="GHO89" s="706"/>
      <c r="GHP89" s="706"/>
      <c r="GHQ89" s="706"/>
      <c r="GHR89" s="504"/>
      <c r="GHS89" s="705"/>
      <c r="GHT89" s="706"/>
      <c r="GHU89" s="706"/>
      <c r="GHV89" s="706"/>
      <c r="GHW89" s="706"/>
      <c r="GHX89" s="706"/>
      <c r="GHY89" s="504"/>
      <c r="GHZ89" s="705"/>
      <c r="GIA89" s="706"/>
      <c r="GIB89" s="706"/>
      <c r="GIC89" s="706"/>
      <c r="GID89" s="706"/>
      <c r="GIE89" s="706"/>
      <c r="GIF89" s="504"/>
      <c r="GIG89" s="705"/>
      <c r="GIH89" s="706"/>
      <c r="GII89" s="706"/>
      <c r="GIJ89" s="706"/>
      <c r="GIK89" s="706"/>
      <c r="GIL89" s="706"/>
      <c r="GIM89" s="504"/>
      <c r="GIN89" s="705"/>
      <c r="GIO89" s="706"/>
      <c r="GIP89" s="706"/>
      <c r="GIQ89" s="706"/>
      <c r="GIR89" s="706"/>
      <c r="GIS89" s="706"/>
      <c r="GIT89" s="504"/>
      <c r="GIU89" s="705"/>
      <c r="GIV89" s="706"/>
      <c r="GIW89" s="706"/>
      <c r="GIX89" s="706"/>
      <c r="GIY89" s="706"/>
      <c r="GIZ89" s="706"/>
      <c r="GJA89" s="504"/>
      <c r="GJB89" s="705"/>
      <c r="GJC89" s="706"/>
      <c r="GJD89" s="706"/>
      <c r="GJE89" s="706"/>
      <c r="GJF89" s="706"/>
      <c r="GJG89" s="706"/>
      <c r="GJH89" s="504"/>
      <c r="GJI89" s="705"/>
      <c r="GJJ89" s="706"/>
      <c r="GJK89" s="706"/>
      <c r="GJL89" s="706"/>
      <c r="GJM89" s="706"/>
      <c r="GJN89" s="706"/>
      <c r="GJO89" s="504"/>
      <c r="GJP89" s="705"/>
      <c r="GJQ89" s="706"/>
      <c r="GJR89" s="706"/>
      <c r="GJS89" s="706"/>
      <c r="GJT89" s="706"/>
      <c r="GJU89" s="706"/>
      <c r="GJV89" s="504"/>
      <c r="GJW89" s="705"/>
      <c r="GJX89" s="706"/>
      <c r="GJY89" s="706"/>
      <c r="GJZ89" s="706"/>
      <c r="GKA89" s="706"/>
      <c r="GKB89" s="706"/>
      <c r="GKC89" s="504"/>
      <c r="GKD89" s="705"/>
      <c r="GKE89" s="706"/>
      <c r="GKF89" s="706"/>
      <c r="GKG89" s="706"/>
      <c r="GKH89" s="706"/>
      <c r="GKI89" s="706"/>
      <c r="GKJ89" s="504"/>
      <c r="GKK89" s="705"/>
      <c r="GKL89" s="706"/>
      <c r="GKM89" s="706"/>
      <c r="GKN89" s="706"/>
      <c r="GKO89" s="706"/>
      <c r="GKP89" s="706"/>
      <c r="GKQ89" s="504"/>
      <c r="GKR89" s="705"/>
      <c r="GKS89" s="706"/>
      <c r="GKT89" s="706"/>
      <c r="GKU89" s="706"/>
      <c r="GKV89" s="706"/>
      <c r="GKW89" s="706"/>
      <c r="GKX89" s="504"/>
      <c r="GKY89" s="705"/>
      <c r="GKZ89" s="706"/>
      <c r="GLA89" s="706"/>
      <c r="GLB89" s="706"/>
      <c r="GLC89" s="706"/>
      <c r="GLD89" s="706"/>
      <c r="GLE89" s="504"/>
      <c r="GLF89" s="705"/>
      <c r="GLG89" s="706"/>
      <c r="GLH89" s="706"/>
      <c r="GLI89" s="706"/>
      <c r="GLJ89" s="706"/>
      <c r="GLK89" s="706"/>
      <c r="GLL89" s="504"/>
      <c r="GLM89" s="705"/>
      <c r="GLN89" s="706"/>
      <c r="GLO89" s="706"/>
      <c r="GLP89" s="706"/>
      <c r="GLQ89" s="706"/>
      <c r="GLR89" s="706"/>
      <c r="GLS89" s="504"/>
      <c r="GLT89" s="705"/>
      <c r="GLU89" s="706"/>
      <c r="GLV89" s="706"/>
      <c r="GLW89" s="706"/>
      <c r="GLX89" s="706"/>
      <c r="GLY89" s="706"/>
      <c r="GLZ89" s="504"/>
      <c r="GMA89" s="705"/>
      <c r="GMB89" s="706"/>
      <c r="GMC89" s="706"/>
      <c r="GMD89" s="706"/>
      <c r="GME89" s="706"/>
      <c r="GMF89" s="706"/>
      <c r="GMG89" s="504"/>
      <c r="GMH89" s="705"/>
      <c r="GMI89" s="706"/>
      <c r="GMJ89" s="706"/>
      <c r="GMK89" s="706"/>
      <c r="GML89" s="706"/>
      <c r="GMM89" s="706"/>
      <c r="GMN89" s="504"/>
      <c r="GMO89" s="705"/>
      <c r="GMP89" s="706"/>
      <c r="GMQ89" s="706"/>
      <c r="GMR89" s="706"/>
      <c r="GMS89" s="706"/>
      <c r="GMT89" s="706"/>
      <c r="GMU89" s="504"/>
      <c r="GMV89" s="705"/>
      <c r="GMW89" s="706"/>
      <c r="GMX89" s="706"/>
      <c r="GMY89" s="706"/>
      <c r="GMZ89" s="706"/>
      <c r="GNA89" s="706"/>
      <c r="GNB89" s="504"/>
      <c r="GNC89" s="705"/>
      <c r="GND89" s="706"/>
      <c r="GNE89" s="706"/>
      <c r="GNF89" s="706"/>
      <c r="GNG89" s="706"/>
      <c r="GNH89" s="706"/>
      <c r="GNI89" s="504"/>
      <c r="GNJ89" s="705"/>
      <c r="GNK89" s="706"/>
      <c r="GNL89" s="706"/>
      <c r="GNM89" s="706"/>
      <c r="GNN89" s="706"/>
      <c r="GNO89" s="706"/>
      <c r="GNP89" s="504"/>
      <c r="GNQ89" s="705"/>
      <c r="GNR89" s="706"/>
      <c r="GNS89" s="706"/>
      <c r="GNT89" s="706"/>
      <c r="GNU89" s="706"/>
      <c r="GNV89" s="706"/>
      <c r="GNW89" s="504"/>
      <c r="GNX89" s="705"/>
      <c r="GNY89" s="706"/>
      <c r="GNZ89" s="706"/>
      <c r="GOA89" s="706"/>
      <c r="GOB89" s="706"/>
      <c r="GOC89" s="706"/>
      <c r="GOD89" s="504"/>
      <c r="GOE89" s="705"/>
      <c r="GOF89" s="706"/>
      <c r="GOG89" s="706"/>
      <c r="GOH89" s="706"/>
      <c r="GOI89" s="706"/>
      <c r="GOJ89" s="706"/>
      <c r="GOK89" s="504"/>
      <c r="GOL89" s="705"/>
      <c r="GOM89" s="706"/>
      <c r="GON89" s="706"/>
      <c r="GOO89" s="706"/>
      <c r="GOP89" s="706"/>
      <c r="GOQ89" s="706"/>
      <c r="GOR89" s="504"/>
      <c r="GOS89" s="705"/>
      <c r="GOT89" s="706"/>
      <c r="GOU89" s="706"/>
      <c r="GOV89" s="706"/>
      <c r="GOW89" s="706"/>
      <c r="GOX89" s="706"/>
      <c r="GOY89" s="504"/>
      <c r="GOZ89" s="705"/>
      <c r="GPA89" s="706"/>
      <c r="GPB89" s="706"/>
      <c r="GPC89" s="706"/>
      <c r="GPD89" s="706"/>
      <c r="GPE89" s="706"/>
      <c r="GPF89" s="504"/>
      <c r="GPG89" s="705"/>
      <c r="GPH89" s="706"/>
      <c r="GPI89" s="706"/>
      <c r="GPJ89" s="706"/>
      <c r="GPK89" s="706"/>
      <c r="GPL89" s="706"/>
      <c r="GPM89" s="504"/>
      <c r="GPN89" s="705"/>
      <c r="GPO89" s="706"/>
      <c r="GPP89" s="706"/>
      <c r="GPQ89" s="706"/>
      <c r="GPR89" s="706"/>
      <c r="GPS89" s="706"/>
      <c r="GPT89" s="504"/>
      <c r="GPU89" s="705"/>
      <c r="GPV89" s="706"/>
      <c r="GPW89" s="706"/>
      <c r="GPX89" s="706"/>
      <c r="GPY89" s="706"/>
      <c r="GPZ89" s="706"/>
      <c r="GQA89" s="504"/>
      <c r="GQB89" s="705"/>
      <c r="GQC89" s="706"/>
      <c r="GQD89" s="706"/>
      <c r="GQE89" s="706"/>
      <c r="GQF89" s="706"/>
      <c r="GQG89" s="706"/>
      <c r="GQH89" s="504"/>
      <c r="GQI89" s="705"/>
      <c r="GQJ89" s="706"/>
      <c r="GQK89" s="706"/>
      <c r="GQL89" s="706"/>
      <c r="GQM89" s="706"/>
      <c r="GQN89" s="706"/>
      <c r="GQO89" s="504"/>
      <c r="GQP89" s="705"/>
      <c r="GQQ89" s="706"/>
      <c r="GQR89" s="706"/>
      <c r="GQS89" s="706"/>
      <c r="GQT89" s="706"/>
      <c r="GQU89" s="706"/>
      <c r="GQV89" s="504"/>
      <c r="GQW89" s="705"/>
      <c r="GQX89" s="706"/>
      <c r="GQY89" s="706"/>
      <c r="GQZ89" s="706"/>
      <c r="GRA89" s="706"/>
      <c r="GRB89" s="706"/>
      <c r="GRC89" s="504"/>
      <c r="GRD89" s="705"/>
      <c r="GRE89" s="706"/>
      <c r="GRF89" s="706"/>
      <c r="GRG89" s="706"/>
      <c r="GRH89" s="706"/>
      <c r="GRI89" s="706"/>
      <c r="GRJ89" s="504"/>
      <c r="GRK89" s="705"/>
      <c r="GRL89" s="706"/>
      <c r="GRM89" s="706"/>
      <c r="GRN89" s="706"/>
      <c r="GRO89" s="706"/>
      <c r="GRP89" s="706"/>
      <c r="GRQ89" s="504"/>
      <c r="GRR89" s="705"/>
      <c r="GRS89" s="706"/>
      <c r="GRT89" s="706"/>
      <c r="GRU89" s="706"/>
      <c r="GRV89" s="706"/>
      <c r="GRW89" s="706"/>
      <c r="GRX89" s="504"/>
      <c r="GRY89" s="705"/>
      <c r="GRZ89" s="706"/>
      <c r="GSA89" s="706"/>
      <c r="GSB89" s="706"/>
      <c r="GSC89" s="706"/>
      <c r="GSD89" s="706"/>
      <c r="GSE89" s="504"/>
      <c r="GSF89" s="705"/>
      <c r="GSG89" s="706"/>
      <c r="GSH89" s="706"/>
      <c r="GSI89" s="706"/>
      <c r="GSJ89" s="706"/>
      <c r="GSK89" s="706"/>
      <c r="GSL89" s="504"/>
      <c r="GSM89" s="705"/>
      <c r="GSN89" s="706"/>
      <c r="GSO89" s="706"/>
      <c r="GSP89" s="706"/>
      <c r="GSQ89" s="706"/>
      <c r="GSR89" s="706"/>
      <c r="GSS89" s="504"/>
      <c r="GST89" s="705"/>
      <c r="GSU89" s="706"/>
      <c r="GSV89" s="706"/>
      <c r="GSW89" s="706"/>
      <c r="GSX89" s="706"/>
      <c r="GSY89" s="706"/>
      <c r="GSZ89" s="504"/>
      <c r="GTA89" s="705"/>
      <c r="GTB89" s="706"/>
      <c r="GTC89" s="706"/>
      <c r="GTD89" s="706"/>
      <c r="GTE89" s="706"/>
      <c r="GTF89" s="706"/>
      <c r="GTG89" s="504"/>
      <c r="GTH89" s="705"/>
      <c r="GTI89" s="706"/>
      <c r="GTJ89" s="706"/>
      <c r="GTK89" s="706"/>
      <c r="GTL89" s="706"/>
      <c r="GTM89" s="706"/>
      <c r="GTN89" s="504"/>
      <c r="GTO89" s="705"/>
      <c r="GTP89" s="706"/>
      <c r="GTQ89" s="706"/>
      <c r="GTR89" s="706"/>
      <c r="GTS89" s="706"/>
      <c r="GTT89" s="706"/>
      <c r="GTU89" s="504"/>
      <c r="GTV89" s="705"/>
      <c r="GTW89" s="706"/>
      <c r="GTX89" s="706"/>
      <c r="GTY89" s="706"/>
      <c r="GTZ89" s="706"/>
      <c r="GUA89" s="706"/>
      <c r="GUB89" s="504"/>
      <c r="GUC89" s="705"/>
      <c r="GUD89" s="706"/>
      <c r="GUE89" s="706"/>
      <c r="GUF89" s="706"/>
      <c r="GUG89" s="706"/>
      <c r="GUH89" s="706"/>
      <c r="GUI89" s="504"/>
      <c r="GUJ89" s="705"/>
      <c r="GUK89" s="706"/>
      <c r="GUL89" s="706"/>
      <c r="GUM89" s="706"/>
      <c r="GUN89" s="706"/>
      <c r="GUO89" s="706"/>
      <c r="GUP89" s="504"/>
      <c r="GUQ89" s="705"/>
      <c r="GUR89" s="706"/>
      <c r="GUS89" s="706"/>
      <c r="GUT89" s="706"/>
      <c r="GUU89" s="706"/>
      <c r="GUV89" s="706"/>
      <c r="GUW89" s="504"/>
      <c r="GUX89" s="705"/>
      <c r="GUY89" s="706"/>
      <c r="GUZ89" s="706"/>
      <c r="GVA89" s="706"/>
      <c r="GVB89" s="706"/>
      <c r="GVC89" s="706"/>
      <c r="GVD89" s="504"/>
      <c r="GVE89" s="705"/>
      <c r="GVF89" s="706"/>
      <c r="GVG89" s="706"/>
      <c r="GVH89" s="706"/>
      <c r="GVI89" s="706"/>
      <c r="GVJ89" s="706"/>
      <c r="GVK89" s="504"/>
      <c r="GVL89" s="705"/>
      <c r="GVM89" s="706"/>
      <c r="GVN89" s="706"/>
      <c r="GVO89" s="706"/>
      <c r="GVP89" s="706"/>
      <c r="GVQ89" s="706"/>
      <c r="GVR89" s="504"/>
      <c r="GVS89" s="705"/>
      <c r="GVT89" s="706"/>
      <c r="GVU89" s="706"/>
      <c r="GVV89" s="706"/>
      <c r="GVW89" s="706"/>
      <c r="GVX89" s="706"/>
      <c r="GVY89" s="504"/>
      <c r="GVZ89" s="705"/>
      <c r="GWA89" s="706"/>
      <c r="GWB89" s="706"/>
      <c r="GWC89" s="706"/>
      <c r="GWD89" s="706"/>
      <c r="GWE89" s="706"/>
      <c r="GWF89" s="504"/>
      <c r="GWG89" s="705"/>
      <c r="GWH89" s="706"/>
      <c r="GWI89" s="706"/>
      <c r="GWJ89" s="706"/>
      <c r="GWK89" s="706"/>
      <c r="GWL89" s="706"/>
      <c r="GWM89" s="504"/>
      <c r="GWN89" s="705"/>
      <c r="GWO89" s="706"/>
      <c r="GWP89" s="706"/>
      <c r="GWQ89" s="706"/>
      <c r="GWR89" s="706"/>
      <c r="GWS89" s="706"/>
      <c r="GWT89" s="504"/>
      <c r="GWU89" s="705"/>
      <c r="GWV89" s="706"/>
      <c r="GWW89" s="706"/>
      <c r="GWX89" s="706"/>
      <c r="GWY89" s="706"/>
      <c r="GWZ89" s="706"/>
      <c r="GXA89" s="504"/>
      <c r="GXB89" s="705"/>
      <c r="GXC89" s="706"/>
      <c r="GXD89" s="706"/>
      <c r="GXE89" s="706"/>
      <c r="GXF89" s="706"/>
      <c r="GXG89" s="706"/>
      <c r="GXH89" s="504"/>
      <c r="GXI89" s="705"/>
      <c r="GXJ89" s="706"/>
      <c r="GXK89" s="706"/>
      <c r="GXL89" s="706"/>
      <c r="GXM89" s="706"/>
      <c r="GXN89" s="706"/>
      <c r="GXO89" s="504"/>
      <c r="GXP89" s="705"/>
      <c r="GXQ89" s="706"/>
      <c r="GXR89" s="706"/>
      <c r="GXS89" s="706"/>
      <c r="GXT89" s="706"/>
      <c r="GXU89" s="706"/>
      <c r="GXV89" s="504"/>
      <c r="GXW89" s="705"/>
      <c r="GXX89" s="706"/>
      <c r="GXY89" s="706"/>
      <c r="GXZ89" s="706"/>
      <c r="GYA89" s="706"/>
      <c r="GYB89" s="706"/>
      <c r="GYC89" s="504"/>
      <c r="GYD89" s="705"/>
      <c r="GYE89" s="706"/>
      <c r="GYF89" s="706"/>
      <c r="GYG89" s="706"/>
      <c r="GYH89" s="706"/>
      <c r="GYI89" s="706"/>
      <c r="GYJ89" s="504"/>
      <c r="GYK89" s="705"/>
      <c r="GYL89" s="706"/>
      <c r="GYM89" s="706"/>
      <c r="GYN89" s="706"/>
      <c r="GYO89" s="706"/>
      <c r="GYP89" s="706"/>
      <c r="GYQ89" s="504"/>
      <c r="GYR89" s="705"/>
      <c r="GYS89" s="706"/>
      <c r="GYT89" s="706"/>
      <c r="GYU89" s="706"/>
      <c r="GYV89" s="706"/>
      <c r="GYW89" s="706"/>
      <c r="GYX89" s="504"/>
      <c r="GYY89" s="705"/>
      <c r="GYZ89" s="706"/>
      <c r="GZA89" s="706"/>
      <c r="GZB89" s="706"/>
      <c r="GZC89" s="706"/>
      <c r="GZD89" s="706"/>
      <c r="GZE89" s="504"/>
      <c r="GZF89" s="705"/>
      <c r="GZG89" s="706"/>
      <c r="GZH89" s="706"/>
      <c r="GZI89" s="706"/>
      <c r="GZJ89" s="706"/>
      <c r="GZK89" s="706"/>
      <c r="GZL89" s="504"/>
      <c r="GZM89" s="705"/>
      <c r="GZN89" s="706"/>
      <c r="GZO89" s="706"/>
      <c r="GZP89" s="706"/>
      <c r="GZQ89" s="706"/>
      <c r="GZR89" s="706"/>
      <c r="GZS89" s="504"/>
      <c r="GZT89" s="705"/>
      <c r="GZU89" s="706"/>
      <c r="GZV89" s="706"/>
      <c r="GZW89" s="706"/>
      <c r="GZX89" s="706"/>
      <c r="GZY89" s="706"/>
      <c r="GZZ89" s="504"/>
      <c r="HAA89" s="705"/>
      <c r="HAB89" s="706"/>
      <c r="HAC89" s="706"/>
      <c r="HAD89" s="706"/>
      <c r="HAE89" s="706"/>
      <c r="HAF89" s="706"/>
      <c r="HAG89" s="504"/>
      <c r="HAH89" s="705"/>
      <c r="HAI89" s="706"/>
      <c r="HAJ89" s="706"/>
      <c r="HAK89" s="706"/>
      <c r="HAL89" s="706"/>
      <c r="HAM89" s="706"/>
      <c r="HAN89" s="504"/>
      <c r="HAO89" s="705"/>
      <c r="HAP89" s="706"/>
      <c r="HAQ89" s="706"/>
      <c r="HAR89" s="706"/>
      <c r="HAS89" s="706"/>
      <c r="HAT89" s="706"/>
      <c r="HAU89" s="504"/>
      <c r="HAV89" s="705"/>
      <c r="HAW89" s="706"/>
      <c r="HAX89" s="706"/>
      <c r="HAY89" s="706"/>
      <c r="HAZ89" s="706"/>
      <c r="HBA89" s="706"/>
      <c r="HBB89" s="504"/>
      <c r="HBC89" s="705"/>
      <c r="HBD89" s="706"/>
      <c r="HBE89" s="706"/>
      <c r="HBF89" s="706"/>
      <c r="HBG89" s="706"/>
      <c r="HBH89" s="706"/>
      <c r="HBI89" s="504"/>
      <c r="HBJ89" s="705"/>
      <c r="HBK89" s="706"/>
      <c r="HBL89" s="706"/>
      <c r="HBM89" s="706"/>
      <c r="HBN89" s="706"/>
      <c r="HBO89" s="706"/>
      <c r="HBP89" s="504"/>
      <c r="HBQ89" s="705"/>
      <c r="HBR89" s="706"/>
      <c r="HBS89" s="706"/>
      <c r="HBT89" s="706"/>
      <c r="HBU89" s="706"/>
      <c r="HBV89" s="706"/>
      <c r="HBW89" s="504"/>
      <c r="HBX89" s="705"/>
      <c r="HBY89" s="706"/>
      <c r="HBZ89" s="706"/>
      <c r="HCA89" s="706"/>
      <c r="HCB89" s="706"/>
      <c r="HCC89" s="706"/>
      <c r="HCD89" s="504"/>
      <c r="HCE89" s="705"/>
      <c r="HCF89" s="706"/>
      <c r="HCG89" s="706"/>
      <c r="HCH89" s="706"/>
      <c r="HCI89" s="706"/>
      <c r="HCJ89" s="706"/>
      <c r="HCK89" s="504"/>
      <c r="HCL89" s="705"/>
      <c r="HCM89" s="706"/>
      <c r="HCN89" s="706"/>
      <c r="HCO89" s="706"/>
      <c r="HCP89" s="706"/>
      <c r="HCQ89" s="706"/>
      <c r="HCR89" s="504"/>
      <c r="HCS89" s="705"/>
      <c r="HCT89" s="706"/>
      <c r="HCU89" s="706"/>
      <c r="HCV89" s="706"/>
      <c r="HCW89" s="706"/>
      <c r="HCX89" s="706"/>
      <c r="HCY89" s="504"/>
      <c r="HCZ89" s="705"/>
      <c r="HDA89" s="706"/>
      <c r="HDB89" s="706"/>
      <c r="HDC89" s="706"/>
      <c r="HDD89" s="706"/>
      <c r="HDE89" s="706"/>
      <c r="HDF89" s="504"/>
      <c r="HDG89" s="705"/>
      <c r="HDH89" s="706"/>
      <c r="HDI89" s="706"/>
      <c r="HDJ89" s="706"/>
      <c r="HDK89" s="706"/>
      <c r="HDL89" s="706"/>
      <c r="HDM89" s="504"/>
      <c r="HDN89" s="705"/>
      <c r="HDO89" s="706"/>
      <c r="HDP89" s="706"/>
      <c r="HDQ89" s="706"/>
      <c r="HDR89" s="706"/>
      <c r="HDS89" s="706"/>
      <c r="HDT89" s="504"/>
      <c r="HDU89" s="705"/>
      <c r="HDV89" s="706"/>
      <c r="HDW89" s="706"/>
      <c r="HDX89" s="706"/>
      <c r="HDY89" s="706"/>
      <c r="HDZ89" s="706"/>
      <c r="HEA89" s="504"/>
      <c r="HEB89" s="705"/>
      <c r="HEC89" s="706"/>
      <c r="HED89" s="706"/>
      <c r="HEE89" s="706"/>
      <c r="HEF89" s="706"/>
      <c r="HEG89" s="706"/>
      <c r="HEH89" s="504"/>
      <c r="HEI89" s="705"/>
      <c r="HEJ89" s="706"/>
      <c r="HEK89" s="706"/>
      <c r="HEL89" s="706"/>
      <c r="HEM89" s="706"/>
      <c r="HEN89" s="706"/>
      <c r="HEO89" s="504"/>
      <c r="HEP89" s="705"/>
      <c r="HEQ89" s="706"/>
      <c r="HER89" s="706"/>
      <c r="HES89" s="706"/>
      <c r="HET89" s="706"/>
      <c r="HEU89" s="706"/>
      <c r="HEV89" s="504"/>
      <c r="HEW89" s="705"/>
      <c r="HEX89" s="706"/>
      <c r="HEY89" s="706"/>
      <c r="HEZ89" s="706"/>
      <c r="HFA89" s="706"/>
      <c r="HFB89" s="706"/>
      <c r="HFC89" s="504"/>
      <c r="HFD89" s="705"/>
      <c r="HFE89" s="706"/>
      <c r="HFF89" s="706"/>
      <c r="HFG89" s="706"/>
      <c r="HFH89" s="706"/>
      <c r="HFI89" s="706"/>
      <c r="HFJ89" s="504"/>
      <c r="HFK89" s="705"/>
      <c r="HFL89" s="706"/>
      <c r="HFM89" s="706"/>
      <c r="HFN89" s="706"/>
      <c r="HFO89" s="706"/>
      <c r="HFP89" s="706"/>
      <c r="HFQ89" s="504"/>
      <c r="HFR89" s="705"/>
      <c r="HFS89" s="706"/>
      <c r="HFT89" s="706"/>
      <c r="HFU89" s="706"/>
      <c r="HFV89" s="706"/>
      <c r="HFW89" s="706"/>
      <c r="HFX89" s="504"/>
      <c r="HFY89" s="705"/>
      <c r="HFZ89" s="706"/>
      <c r="HGA89" s="706"/>
      <c r="HGB89" s="706"/>
      <c r="HGC89" s="706"/>
      <c r="HGD89" s="706"/>
      <c r="HGE89" s="504"/>
      <c r="HGF89" s="705"/>
      <c r="HGG89" s="706"/>
      <c r="HGH89" s="706"/>
      <c r="HGI89" s="706"/>
      <c r="HGJ89" s="706"/>
      <c r="HGK89" s="706"/>
      <c r="HGL89" s="504"/>
      <c r="HGM89" s="705"/>
      <c r="HGN89" s="706"/>
      <c r="HGO89" s="706"/>
      <c r="HGP89" s="706"/>
      <c r="HGQ89" s="706"/>
      <c r="HGR89" s="706"/>
      <c r="HGS89" s="504"/>
      <c r="HGT89" s="705"/>
      <c r="HGU89" s="706"/>
      <c r="HGV89" s="706"/>
      <c r="HGW89" s="706"/>
      <c r="HGX89" s="706"/>
      <c r="HGY89" s="706"/>
      <c r="HGZ89" s="504"/>
      <c r="HHA89" s="705"/>
      <c r="HHB89" s="706"/>
      <c r="HHC89" s="706"/>
      <c r="HHD89" s="706"/>
      <c r="HHE89" s="706"/>
      <c r="HHF89" s="706"/>
      <c r="HHG89" s="504"/>
      <c r="HHH89" s="705"/>
      <c r="HHI89" s="706"/>
      <c r="HHJ89" s="706"/>
      <c r="HHK89" s="706"/>
      <c r="HHL89" s="706"/>
      <c r="HHM89" s="706"/>
      <c r="HHN89" s="504"/>
      <c r="HHO89" s="705"/>
      <c r="HHP89" s="706"/>
      <c r="HHQ89" s="706"/>
      <c r="HHR89" s="706"/>
      <c r="HHS89" s="706"/>
      <c r="HHT89" s="706"/>
      <c r="HHU89" s="504"/>
      <c r="HHV89" s="705"/>
      <c r="HHW89" s="706"/>
      <c r="HHX89" s="706"/>
      <c r="HHY89" s="706"/>
      <c r="HHZ89" s="706"/>
      <c r="HIA89" s="706"/>
      <c r="HIB89" s="504"/>
      <c r="HIC89" s="705"/>
      <c r="HID89" s="706"/>
      <c r="HIE89" s="706"/>
      <c r="HIF89" s="706"/>
      <c r="HIG89" s="706"/>
      <c r="HIH89" s="706"/>
      <c r="HII89" s="504"/>
      <c r="HIJ89" s="705"/>
      <c r="HIK89" s="706"/>
      <c r="HIL89" s="706"/>
      <c r="HIM89" s="706"/>
      <c r="HIN89" s="706"/>
      <c r="HIO89" s="706"/>
      <c r="HIP89" s="504"/>
      <c r="HIQ89" s="705"/>
      <c r="HIR89" s="706"/>
      <c r="HIS89" s="706"/>
      <c r="HIT89" s="706"/>
      <c r="HIU89" s="706"/>
      <c r="HIV89" s="706"/>
      <c r="HIW89" s="504"/>
      <c r="HIX89" s="705"/>
      <c r="HIY89" s="706"/>
      <c r="HIZ89" s="706"/>
      <c r="HJA89" s="706"/>
      <c r="HJB89" s="706"/>
      <c r="HJC89" s="706"/>
      <c r="HJD89" s="504"/>
      <c r="HJE89" s="705"/>
      <c r="HJF89" s="706"/>
      <c r="HJG89" s="706"/>
      <c r="HJH89" s="706"/>
      <c r="HJI89" s="706"/>
      <c r="HJJ89" s="706"/>
      <c r="HJK89" s="504"/>
      <c r="HJL89" s="705"/>
      <c r="HJM89" s="706"/>
      <c r="HJN89" s="706"/>
      <c r="HJO89" s="706"/>
      <c r="HJP89" s="706"/>
      <c r="HJQ89" s="706"/>
      <c r="HJR89" s="504"/>
      <c r="HJS89" s="705"/>
      <c r="HJT89" s="706"/>
      <c r="HJU89" s="706"/>
      <c r="HJV89" s="706"/>
      <c r="HJW89" s="706"/>
      <c r="HJX89" s="706"/>
      <c r="HJY89" s="504"/>
      <c r="HJZ89" s="705"/>
      <c r="HKA89" s="706"/>
      <c r="HKB89" s="706"/>
      <c r="HKC89" s="706"/>
      <c r="HKD89" s="706"/>
      <c r="HKE89" s="706"/>
      <c r="HKF89" s="504"/>
      <c r="HKG89" s="705"/>
      <c r="HKH89" s="706"/>
      <c r="HKI89" s="706"/>
      <c r="HKJ89" s="706"/>
      <c r="HKK89" s="706"/>
      <c r="HKL89" s="706"/>
      <c r="HKM89" s="504"/>
      <c r="HKN89" s="705"/>
      <c r="HKO89" s="706"/>
      <c r="HKP89" s="706"/>
      <c r="HKQ89" s="706"/>
      <c r="HKR89" s="706"/>
      <c r="HKS89" s="706"/>
      <c r="HKT89" s="504"/>
      <c r="HKU89" s="705"/>
      <c r="HKV89" s="706"/>
      <c r="HKW89" s="706"/>
      <c r="HKX89" s="706"/>
      <c r="HKY89" s="706"/>
      <c r="HKZ89" s="706"/>
      <c r="HLA89" s="504"/>
      <c r="HLB89" s="705"/>
      <c r="HLC89" s="706"/>
      <c r="HLD89" s="706"/>
      <c r="HLE89" s="706"/>
      <c r="HLF89" s="706"/>
      <c r="HLG89" s="706"/>
      <c r="HLH89" s="504"/>
      <c r="HLI89" s="705"/>
      <c r="HLJ89" s="706"/>
      <c r="HLK89" s="706"/>
      <c r="HLL89" s="706"/>
      <c r="HLM89" s="706"/>
      <c r="HLN89" s="706"/>
      <c r="HLO89" s="504"/>
      <c r="HLP89" s="705"/>
      <c r="HLQ89" s="706"/>
      <c r="HLR89" s="706"/>
      <c r="HLS89" s="706"/>
      <c r="HLT89" s="706"/>
      <c r="HLU89" s="706"/>
      <c r="HLV89" s="504"/>
      <c r="HLW89" s="705"/>
      <c r="HLX89" s="706"/>
      <c r="HLY89" s="706"/>
      <c r="HLZ89" s="706"/>
      <c r="HMA89" s="706"/>
      <c r="HMB89" s="706"/>
      <c r="HMC89" s="504"/>
      <c r="HMD89" s="705"/>
      <c r="HME89" s="706"/>
      <c r="HMF89" s="706"/>
      <c r="HMG89" s="706"/>
      <c r="HMH89" s="706"/>
      <c r="HMI89" s="706"/>
      <c r="HMJ89" s="504"/>
      <c r="HMK89" s="705"/>
      <c r="HML89" s="706"/>
      <c r="HMM89" s="706"/>
      <c r="HMN89" s="706"/>
      <c r="HMO89" s="706"/>
      <c r="HMP89" s="706"/>
      <c r="HMQ89" s="504"/>
      <c r="HMR89" s="705"/>
      <c r="HMS89" s="706"/>
      <c r="HMT89" s="706"/>
      <c r="HMU89" s="706"/>
      <c r="HMV89" s="706"/>
      <c r="HMW89" s="706"/>
      <c r="HMX89" s="504"/>
      <c r="HMY89" s="705"/>
      <c r="HMZ89" s="706"/>
      <c r="HNA89" s="706"/>
      <c r="HNB89" s="706"/>
      <c r="HNC89" s="706"/>
      <c r="HND89" s="706"/>
      <c r="HNE89" s="504"/>
      <c r="HNF89" s="705"/>
      <c r="HNG89" s="706"/>
      <c r="HNH89" s="706"/>
      <c r="HNI89" s="706"/>
      <c r="HNJ89" s="706"/>
      <c r="HNK89" s="706"/>
      <c r="HNL89" s="504"/>
      <c r="HNM89" s="705"/>
      <c r="HNN89" s="706"/>
      <c r="HNO89" s="706"/>
      <c r="HNP89" s="706"/>
      <c r="HNQ89" s="706"/>
      <c r="HNR89" s="706"/>
      <c r="HNS89" s="504"/>
      <c r="HNT89" s="705"/>
      <c r="HNU89" s="706"/>
      <c r="HNV89" s="706"/>
      <c r="HNW89" s="706"/>
      <c r="HNX89" s="706"/>
      <c r="HNY89" s="706"/>
      <c r="HNZ89" s="504"/>
      <c r="HOA89" s="705"/>
      <c r="HOB89" s="706"/>
      <c r="HOC89" s="706"/>
      <c r="HOD89" s="706"/>
      <c r="HOE89" s="706"/>
      <c r="HOF89" s="706"/>
      <c r="HOG89" s="504"/>
      <c r="HOH89" s="705"/>
      <c r="HOI89" s="706"/>
      <c r="HOJ89" s="706"/>
      <c r="HOK89" s="706"/>
      <c r="HOL89" s="706"/>
      <c r="HOM89" s="706"/>
      <c r="HON89" s="504"/>
      <c r="HOO89" s="705"/>
      <c r="HOP89" s="706"/>
      <c r="HOQ89" s="706"/>
      <c r="HOR89" s="706"/>
      <c r="HOS89" s="706"/>
      <c r="HOT89" s="706"/>
      <c r="HOU89" s="504"/>
      <c r="HOV89" s="705"/>
      <c r="HOW89" s="706"/>
      <c r="HOX89" s="706"/>
      <c r="HOY89" s="706"/>
      <c r="HOZ89" s="706"/>
      <c r="HPA89" s="706"/>
      <c r="HPB89" s="504"/>
      <c r="HPC89" s="705"/>
      <c r="HPD89" s="706"/>
      <c r="HPE89" s="706"/>
      <c r="HPF89" s="706"/>
      <c r="HPG89" s="706"/>
      <c r="HPH89" s="706"/>
      <c r="HPI89" s="504"/>
      <c r="HPJ89" s="705"/>
      <c r="HPK89" s="706"/>
      <c r="HPL89" s="706"/>
      <c r="HPM89" s="706"/>
      <c r="HPN89" s="706"/>
      <c r="HPO89" s="706"/>
      <c r="HPP89" s="504"/>
      <c r="HPQ89" s="705"/>
      <c r="HPR89" s="706"/>
      <c r="HPS89" s="706"/>
      <c r="HPT89" s="706"/>
      <c r="HPU89" s="706"/>
      <c r="HPV89" s="706"/>
      <c r="HPW89" s="504"/>
      <c r="HPX89" s="705"/>
      <c r="HPY89" s="706"/>
      <c r="HPZ89" s="706"/>
      <c r="HQA89" s="706"/>
      <c r="HQB89" s="706"/>
      <c r="HQC89" s="706"/>
      <c r="HQD89" s="504"/>
      <c r="HQE89" s="705"/>
      <c r="HQF89" s="706"/>
      <c r="HQG89" s="706"/>
      <c r="HQH89" s="706"/>
      <c r="HQI89" s="706"/>
      <c r="HQJ89" s="706"/>
      <c r="HQK89" s="504"/>
      <c r="HQL89" s="705"/>
      <c r="HQM89" s="706"/>
      <c r="HQN89" s="706"/>
      <c r="HQO89" s="706"/>
      <c r="HQP89" s="706"/>
      <c r="HQQ89" s="706"/>
      <c r="HQR89" s="504"/>
      <c r="HQS89" s="705"/>
      <c r="HQT89" s="706"/>
      <c r="HQU89" s="706"/>
      <c r="HQV89" s="706"/>
      <c r="HQW89" s="706"/>
      <c r="HQX89" s="706"/>
      <c r="HQY89" s="504"/>
      <c r="HQZ89" s="705"/>
      <c r="HRA89" s="706"/>
      <c r="HRB89" s="706"/>
      <c r="HRC89" s="706"/>
      <c r="HRD89" s="706"/>
      <c r="HRE89" s="706"/>
      <c r="HRF89" s="504"/>
      <c r="HRG89" s="705"/>
      <c r="HRH89" s="706"/>
      <c r="HRI89" s="706"/>
      <c r="HRJ89" s="706"/>
      <c r="HRK89" s="706"/>
      <c r="HRL89" s="706"/>
      <c r="HRM89" s="504"/>
      <c r="HRN89" s="705"/>
      <c r="HRO89" s="706"/>
      <c r="HRP89" s="706"/>
      <c r="HRQ89" s="706"/>
      <c r="HRR89" s="706"/>
      <c r="HRS89" s="706"/>
      <c r="HRT89" s="504"/>
      <c r="HRU89" s="705"/>
      <c r="HRV89" s="706"/>
      <c r="HRW89" s="706"/>
      <c r="HRX89" s="706"/>
      <c r="HRY89" s="706"/>
      <c r="HRZ89" s="706"/>
      <c r="HSA89" s="504"/>
      <c r="HSB89" s="705"/>
      <c r="HSC89" s="706"/>
      <c r="HSD89" s="706"/>
      <c r="HSE89" s="706"/>
      <c r="HSF89" s="706"/>
      <c r="HSG89" s="706"/>
      <c r="HSH89" s="504"/>
      <c r="HSI89" s="705"/>
      <c r="HSJ89" s="706"/>
      <c r="HSK89" s="706"/>
      <c r="HSL89" s="706"/>
      <c r="HSM89" s="706"/>
      <c r="HSN89" s="706"/>
      <c r="HSO89" s="504"/>
      <c r="HSP89" s="705"/>
      <c r="HSQ89" s="706"/>
      <c r="HSR89" s="706"/>
      <c r="HSS89" s="706"/>
      <c r="HST89" s="706"/>
      <c r="HSU89" s="706"/>
      <c r="HSV89" s="504"/>
      <c r="HSW89" s="705"/>
      <c r="HSX89" s="706"/>
      <c r="HSY89" s="706"/>
      <c r="HSZ89" s="706"/>
      <c r="HTA89" s="706"/>
      <c r="HTB89" s="706"/>
      <c r="HTC89" s="504"/>
      <c r="HTD89" s="705"/>
      <c r="HTE89" s="706"/>
      <c r="HTF89" s="706"/>
      <c r="HTG89" s="706"/>
      <c r="HTH89" s="706"/>
      <c r="HTI89" s="706"/>
      <c r="HTJ89" s="504"/>
      <c r="HTK89" s="705"/>
      <c r="HTL89" s="706"/>
      <c r="HTM89" s="706"/>
      <c r="HTN89" s="706"/>
      <c r="HTO89" s="706"/>
      <c r="HTP89" s="706"/>
      <c r="HTQ89" s="504"/>
      <c r="HTR89" s="705"/>
      <c r="HTS89" s="706"/>
      <c r="HTT89" s="706"/>
      <c r="HTU89" s="706"/>
      <c r="HTV89" s="706"/>
      <c r="HTW89" s="706"/>
      <c r="HTX89" s="504"/>
      <c r="HTY89" s="705"/>
      <c r="HTZ89" s="706"/>
      <c r="HUA89" s="706"/>
      <c r="HUB89" s="706"/>
      <c r="HUC89" s="706"/>
      <c r="HUD89" s="706"/>
      <c r="HUE89" s="504"/>
      <c r="HUF89" s="705"/>
      <c r="HUG89" s="706"/>
      <c r="HUH89" s="706"/>
      <c r="HUI89" s="706"/>
      <c r="HUJ89" s="706"/>
      <c r="HUK89" s="706"/>
      <c r="HUL89" s="504"/>
      <c r="HUM89" s="705"/>
      <c r="HUN89" s="706"/>
      <c r="HUO89" s="706"/>
      <c r="HUP89" s="706"/>
      <c r="HUQ89" s="706"/>
      <c r="HUR89" s="706"/>
      <c r="HUS89" s="504"/>
      <c r="HUT89" s="705"/>
      <c r="HUU89" s="706"/>
      <c r="HUV89" s="706"/>
      <c r="HUW89" s="706"/>
      <c r="HUX89" s="706"/>
      <c r="HUY89" s="706"/>
      <c r="HUZ89" s="504"/>
      <c r="HVA89" s="705"/>
      <c r="HVB89" s="706"/>
      <c r="HVC89" s="706"/>
      <c r="HVD89" s="706"/>
      <c r="HVE89" s="706"/>
      <c r="HVF89" s="706"/>
      <c r="HVG89" s="504"/>
      <c r="HVH89" s="705"/>
      <c r="HVI89" s="706"/>
      <c r="HVJ89" s="706"/>
      <c r="HVK89" s="706"/>
      <c r="HVL89" s="706"/>
      <c r="HVM89" s="706"/>
      <c r="HVN89" s="504"/>
      <c r="HVO89" s="705"/>
      <c r="HVP89" s="706"/>
      <c r="HVQ89" s="706"/>
      <c r="HVR89" s="706"/>
      <c r="HVS89" s="706"/>
      <c r="HVT89" s="706"/>
      <c r="HVU89" s="504"/>
      <c r="HVV89" s="705"/>
      <c r="HVW89" s="706"/>
      <c r="HVX89" s="706"/>
      <c r="HVY89" s="706"/>
      <c r="HVZ89" s="706"/>
      <c r="HWA89" s="706"/>
      <c r="HWB89" s="504"/>
      <c r="HWC89" s="705"/>
      <c r="HWD89" s="706"/>
      <c r="HWE89" s="706"/>
      <c r="HWF89" s="706"/>
      <c r="HWG89" s="706"/>
      <c r="HWH89" s="706"/>
      <c r="HWI89" s="504"/>
      <c r="HWJ89" s="705"/>
      <c r="HWK89" s="706"/>
      <c r="HWL89" s="706"/>
      <c r="HWM89" s="706"/>
      <c r="HWN89" s="706"/>
      <c r="HWO89" s="706"/>
      <c r="HWP89" s="504"/>
      <c r="HWQ89" s="705"/>
      <c r="HWR89" s="706"/>
      <c r="HWS89" s="706"/>
      <c r="HWT89" s="706"/>
      <c r="HWU89" s="706"/>
      <c r="HWV89" s="706"/>
      <c r="HWW89" s="504"/>
      <c r="HWX89" s="705"/>
      <c r="HWY89" s="706"/>
      <c r="HWZ89" s="706"/>
      <c r="HXA89" s="706"/>
      <c r="HXB89" s="706"/>
      <c r="HXC89" s="706"/>
      <c r="HXD89" s="504"/>
      <c r="HXE89" s="705"/>
      <c r="HXF89" s="706"/>
      <c r="HXG89" s="706"/>
      <c r="HXH89" s="706"/>
      <c r="HXI89" s="706"/>
      <c r="HXJ89" s="706"/>
      <c r="HXK89" s="504"/>
      <c r="HXL89" s="705"/>
      <c r="HXM89" s="706"/>
      <c r="HXN89" s="706"/>
      <c r="HXO89" s="706"/>
      <c r="HXP89" s="706"/>
      <c r="HXQ89" s="706"/>
      <c r="HXR89" s="504"/>
      <c r="HXS89" s="705"/>
      <c r="HXT89" s="706"/>
      <c r="HXU89" s="706"/>
      <c r="HXV89" s="706"/>
      <c r="HXW89" s="706"/>
      <c r="HXX89" s="706"/>
      <c r="HXY89" s="504"/>
      <c r="HXZ89" s="705"/>
      <c r="HYA89" s="706"/>
      <c r="HYB89" s="706"/>
      <c r="HYC89" s="706"/>
      <c r="HYD89" s="706"/>
      <c r="HYE89" s="706"/>
      <c r="HYF89" s="504"/>
      <c r="HYG89" s="705"/>
      <c r="HYH89" s="706"/>
      <c r="HYI89" s="706"/>
      <c r="HYJ89" s="706"/>
      <c r="HYK89" s="706"/>
      <c r="HYL89" s="706"/>
      <c r="HYM89" s="504"/>
      <c r="HYN89" s="705"/>
      <c r="HYO89" s="706"/>
      <c r="HYP89" s="706"/>
      <c r="HYQ89" s="706"/>
      <c r="HYR89" s="706"/>
      <c r="HYS89" s="706"/>
      <c r="HYT89" s="504"/>
      <c r="HYU89" s="705"/>
      <c r="HYV89" s="706"/>
      <c r="HYW89" s="706"/>
      <c r="HYX89" s="706"/>
      <c r="HYY89" s="706"/>
      <c r="HYZ89" s="706"/>
      <c r="HZA89" s="504"/>
      <c r="HZB89" s="705"/>
      <c r="HZC89" s="706"/>
      <c r="HZD89" s="706"/>
      <c r="HZE89" s="706"/>
      <c r="HZF89" s="706"/>
      <c r="HZG89" s="706"/>
      <c r="HZH89" s="504"/>
      <c r="HZI89" s="705"/>
      <c r="HZJ89" s="706"/>
      <c r="HZK89" s="706"/>
      <c r="HZL89" s="706"/>
      <c r="HZM89" s="706"/>
      <c r="HZN89" s="706"/>
      <c r="HZO89" s="504"/>
      <c r="HZP89" s="705"/>
      <c r="HZQ89" s="706"/>
      <c r="HZR89" s="706"/>
      <c r="HZS89" s="706"/>
      <c r="HZT89" s="706"/>
      <c r="HZU89" s="706"/>
      <c r="HZV89" s="504"/>
      <c r="HZW89" s="705"/>
      <c r="HZX89" s="706"/>
      <c r="HZY89" s="706"/>
      <c r="HZZ89" s="706"/>
      <c r="IAA89" s="706"/>
      <c r="IAB89" s="706"/>
      <c r="IAC89" s="504"/>
      <c r="IAD89" s="705"/>
      <c r="IAE89" s="706"/>
      <c r="IAF89" s="706"/>
      <c r="IAG89" s="706"/>
      <c r="IAH89" s="706"/>
      <c r="IAI89" s="706"/>
      <c r="IAJ89" s="504"/>
      <c r="IAK89" s="705"/>
      <c r="IAL89" s="706"/>
      <c r="IAM89" s="706"/>
      <c r="IAN89" s="706"/>
      <c r="IAO89" s="706"/>
      <c r="IAP89" s="706"/>
      <c r="IAQ89" s="504"/>
      <c r="IAR89" s="705"/>
      <c r="IAS89" s="706"/>
      <c r="IAT89" s="706"/>
      <c r="IAU89" s="706"/>
      <c r="IAV89" s="706"/>
      <c r="IAW89" s="706"/>
      <c r="IAX89" s="504"/>
      <c r="IAY89" s="705"/>
      <c r="IAZ89" s="706"/>
      <c r="IBA89" s="706"/>
      <c r="IBB89" s="706"/>
      <c r="IBC89" s="706"/>
      <c r="IBD89" s="706"/>
      <c r="IBE89" s="504"/>
      <c r="IBF89" s="705"/>
      <c r="IBG89" s="706"/>
      <c r="IBH89" s="706"/>
      <c r="IBI89" s="706"/>
      <c r="IBJ89" s="706"/>
      <c r="IBK89" s="706"/>
      <c r="IBL89" s="504"/>
      <c r="IBM89" s="705"/>
      <c r="IBN89" s="706"/>
      <c r="IBO89" s="706"/>
      <c r="IBP89" s="706"/>
      <c r="IBQ89" s="706"/>
      <c r="IBR89" s="706"/>
      <c r="IBS89" s="504"/>
      <c r="IBT89" s="705"/>
      <c r="IBU89" s="706"/>
      <c r="IBV89" s="706"/>
      <c r="IBW89" s="706"/>
      <c r="IBX89" s="706"/>
      <c r="IBY89" s="706"/>
      <c r="IBZ89" s="504"/>
      <c r="ICA89" s="705"/>
      <c r="ICB89" s="706"/>
      <c r="ICC89" s="706"/>
      <c r="ICD89" s="706"/>
      <c r="ICE89" s="706"/>
      <c r="ICF89" s="706"/>
      <c r="ICG89" s="504"/>
      <c r="ICH89" s="705"/>
      <c r="ICI89" s="706"/>
      <c r="ICJ89" s="706"/>
      <c r="ICK89" s="706"/>
      <c r="ICL89" s="706"/>
      <c r="ICM89" s="706"/>
      <c r="ICN89" s="504"/>
      <c r="ICO89" s="705"/>
      <c r="ICP89" s="706"/>
      <c r="ICQ89" s="706"/>
      <c r="ICR89" s="706"/>
      <c r="ICS89" s="706"/>
      <c r="ICT89" s="706"/>
      <c r="ICU89" s="504"/>
      <c r="ICV89" s="705"/>
      <c r="ICW89" s="706"/>
      <c r="ICX89" s="706"/>
      <c r="ICY89" s="706"/>
      <c r="ICZ89" s="706"/>
      <c r="IDA89" s="706"/>
      <c r="IDB89" s="504"/>
      <c r="IDC89" s="705"/>
      <c r="IDD89" s="706"/>
      <c r="IDE89" s="706"/>
      <c r="IDF89" s="706"/>
      <c r="IDG89" s="706"/>
      <c r="IDH89" s="706"/>
      <c r="IDI89" s="504"/>
      <c r="IDJ89" s="705"/>
      <c r="IDK89" s="706"/>
      <c r="IDL89" s="706"/>
      <c r="IDM89" s="706"/>
      <c r="IDN89" s="706"/>
      <c r="IDO89" s="706"/>
      <c r="IDP89" s="504"/>
      <c r="IDQ89" s="705"/>
      <c r="IDR89" s="706"/>
      <c r="IDS89" s="706"/>
      <c r="IDT89" s="706"/>
      <c r="IDU89" s="706"/>
      <c r="IDV89" s="706"/>
      <c r="IDW89" s="504"/>
      <c r="IDX89" s="705"/>
      <c r="IDY89" s="706"/>
      <c r="IDZ89" s="706"/>
      <c r="IEA89" s="706"/>
      <c r="IEB89" s="706"/>
      <c r="IEC89" s="706"/>
      <c r="IED89" s="504"/>
      <c r="IEE89" s="705"/>
      <c r="IEF89" s="706"/>
      <c r="IEG89" s="706"/>
      <c r="IEH89" s="706"/>
      <c r="IEI89" s="706"/>
      <c r="IEJ89" s="706"/>
      <c r="IEK89" s="504"/>
      <c r="IEL89" s="705"/>
      <c r="IEM89" s="706"/>
      <c r="IEN89" s="706"/>
      <c r="IEO89" s="706"/>
      <c r="IEP89" s="706"/>
      <c r="IEQ89" s="706"/>
      <c r="IER89" s="504"/>
      <c r="IES89" s="705"/>
      <c r="IET89" s="706"/>
      <c r="IEU89" s="706"/>
      <c r="IEV89" s="706"/>
      <c r="IEW89" s="706"/>
      <c r="IEX89" s="706"/>
      <c r="IEY89" s="504"/>
      <c r="IEZ89" s="705"/>
      <c r="IFA89" s="706"/>
      <c r="IFB89" s="706"/>
      <c r="IFC89" s="706"/>
      <c r="IFD89" s="706"/>
      <c r="IFE89" s="706"/>
      <c r="IFF89" s="504"/>
      <c r="IFG89" s="705"/>
      <c r="IFH89" s="706"/>
      <c r="IFI89" s="706"/>
      <c r="IFJ89" s="706"/>
      <c r="IFK89" s="706"/>
      <c r="IFL89" s="706"/>
      <c r="IFM89" s="504"/>
      <c r="IFN89" s="705"/>
      <c r="IFO89" s="706"/>
      <c r="IFP89" s="706"/>
      <c r="IFQ89" s="706"/>
      <c r="IFR89" s="706"/>
      <c r="IFS89" s="706"/>
      <c r="IFT89" s="504"/>
      <c r="IFU89" s="705"/>
      <c r="IFV89" s="706"/>
      <c r="IFW89" s="706"/>
      <c r="IFX89" s="706"/>
      <c r="IFY89" s="706"/>
      <c r="IFZ89" s="706"/>
      <c r="IGA89" s="504"/>
      <c r="IGB89" s="705"/>
      <c r="IGC89" s="706"/>
      <c r="IGD89" s="706"/>
      <c r="IGE89" s="706"/>
      <c r="IGF89" s="706"/>
      <c r="IGG89" s="706"/>
      <c r="IGH89" s="504"/>
      <c r="IGI89" s="705"/>
      <c r="IGJ89" s="706"/>
      <c r="IGK89" s="706"/>
      <c r="IGL89" s="706"/>
      <c r="IGM89" s="706"/>
      <c r="IGN89" s="706"/>
      <c r="IGO89" s="504"/>
      <c r="IGP89" s="705"/>
      <c r="IGQ89" s="706"/>
      <c r="IGR89" s="706"/>
      <c r="IGS89" s="706"/>
      <c r="IGT89" s="706"/>
      <c r="IGU89" s="706"/>
      <c r="IGV89" s="504"/>
      <c r="IGW89" s="705"/>
      <c r="IGX89" s="706"/>
      <c r="IGY89" s="706"/>
      <c r="IGZ89" s="706"/>
      <c r="IHA89" s="706"/>
      <c r="IHB89" s="706"/>
      <c r="IHC89" s="504"/>
      <c r="IHD89" s="705"/>
      <c r="IHE89" s="706"/>
      <c r="IHF89" s="706"/>
      <c r="IHG89" s="706"/>
      <c r="IHH89" s="706"/>
      <c r="IHI89" s="706"/>
      <c r="IHJ89" s="504"/>
      <c r="IHK89" s="705"/>
      <c r="IHL89" s="706"/>
      <c r="IHM89" s="706"/>
      <c r="IHN89" s="706"/>
      <c r="IHO89" s="706"/>
      <c r="IHP89" s="706"/>
      <c r="IHQ89" s="504"/>
      <c r="IHR89" s="705"/>
      <c r="IHS89" s="706"/>
      <c r="IHT89" s="706"/>
      <c r="IHU89" s="706"/>
      <c r="IHV89" s="706"/>
      <c r="IHW89" s="706"/>
      <c r="IHX89" s="504"/>
      <c r="IHY89" s="705"/>
      <c r="IHZ89" s="706"/>
      <c r="IIA89" s="706"/>
      <c r="IIB89" s="706"/>
      <c r="IIC89" s="706"/>
      <c r="IID89" s="706"/>
      <c r="IIE89" s="504"/>
      <c r="IIF89" s="705"/>
      <c r="IIG89" s="706"/>
      <c r="IIH89" s="706"/>
      <c r="III89" s="706"/>
      <c r="IIJ89" s="706"/>
      <c r="IIK89" s="706"/>
      <c r="IIL89" s="504"/>
      <c r="IIM89" s="705"/>
      <c r="IIN89" s="706"/>
      <c r="IIO89" s="706"/>
      <c r="IIP89" s="706"/>
      <c r="IIQ89" s="706"/>
      <c r="IIR89" s="706"/>
      <c r="IIS89" s="504"/>
      <c r="IIT89" s="705"/>
      <c r="IIU89" s="706"/>
      <c r="IIV89" s="706"/>
      <c r="IIW89" s="706"/>
      <c r="IIX89" s="706"/>
      <c r="IIY89" s="706"/>
      <c r="IIZ89" s="504"/>
      <c r="IJA89" s="705"/>
      <c r="IJB89" s="706"/>
      <c r="IJC89" s="706"/>
      <c r="IJD89" s="706"/>
      <c r="IJE89" s="706"/>
      <c r="IJF89" s="706"/>
      <c r="IJG89" s="504"/>
      <c r="IJH89" s="705"/>
      <c r="IJI89" s="706"/>
      <c r="IJJ89" s="706"/>
      <c r="IJK89" s="706"/>
      <c r="IJL89" s="706"/>
      <c r="IJM89" s="706"/>
      <c r="IJN89" s="504"/>
      <c r="IJO89" s="705"/>
      <c r="IJP89" s="706"/>
      <c r="IJQ89" s="706"/>
      <c r="IJR89" s="706"/>
      <c r="IJS89" s="706"/>
      <c r="IJT89" s="706"/>
      <c r="IJU89" s="504"/>
      <c r="IJV89" s="705"/>
      <c r="IJW89" s="706"/>
      <c r="IJX89" s="706"/>
      <c r="IJY89" s="706"/>
      <c r="IJZ89" s="706"/>
      <c r="IKA89" s="706"/>
      <c r="IKB89" s="504"/>
      <c r="IKC89" s="705"/>
      <c r="IKD89" s="706"/>
      <c r="IKE89" s="706"/>
      <c r="IKF89" s="706"/>
      <c r="IKG89" s="706"/>
      <c r="IKH89" s="706"/>
      <c r="IKI89" s="504"/>
      <c r="IKJ89" s="705"/>
      <c r="IKK89" s="706"/>
      <c r="IKL89" s="706"/>
      <c r="IKM89" s="706"/>
      <c r="IKN89" s="706"/>
      <c r="IKO89" s="706"/>
      <c r="IKP89" s="504"/>
      <c r="IKQ89" s="705"/>
      <c r="IKR89" s="706"/>
      <c r="IKS89" s="706"/>
      <c r="IKT89" s="706"/>
      <c r="IKU89" s="706"/>
      <c r="IKV89" s="706"/>
      <c r="IKW89" s="504"/>
      <c r="IKX89" s="705"/>
      <c r="IKY89" s="706"/>
      <c r="IKZ89" s="706"/>
      <c r="ILA89" s="706"/>
      <c r="ILB89" s="706"/>
      <c r="ILC89" s="706"/>
      <c r="ILD89" s="504"/>
      <c r="ILE89" s="705"/>
      <c r="ILF89" s="706"/>
      <c r="ILG89" s="706"/>
      <c r="ILH89" s="706"/>
      <c r="ILI89" s="706"/>
      <c r="ILJ89" s="706"/>
      <c r="ILK89" s="504"/>
      <c r="ILL89" s="705"/>
      <c r="ILM89" s="706"/>
      <c r="ILN89" s="706"/>
      <c r="ILO89" s="706"/>
      <c r="ILP89" s="706"/>
      <c r="ILQ89" s="706"/>
      <c r="ILR89" s="504"/>
      <c r="ILS89" s="705"/>
      <c r="ILT89" s="706"/>
      <c r="ILU89" s="706"/>
      <c r="ILV89" s="706"/>
      <c r="ILW89" s="706"/>
      <c r="ILX89" s="706"/>
      <c r="ILY89" s="504"/>
      <c r="ILZ89" s="705"/>
      <c r="IMA89" s="706"/>
      <c r="IMB89" s="706"/>
      <c r="IMC89" s="706"/>
      <c r="IMD89" s="706"/>
      <c r="IME89" s="706"/>
      <c r="IMF89" s="504"/>
      <c r="IMG89" s="705"/>
      <c r="IMH89" s="706"/>
      <c r="IMI89" s="706"/>
      <c r="IMJ89" s="706"/>
      <c r="IMK89" s="706"/>
      <c r="IML89" s="706"/>
      <c r="IMM89" s="504"/>
      <c r="IMN89" s="705"/>
      <c r="IMO89" s="706"/>
      <c r="IMP89" s="706"/>
      <c r="IMQ89" s="706"/>
      <c r="IMR89" s="706"/>
      <c r="IMS89" s="706"/>
      <c r="IMT89" s="504"/>
      <c r="IMU89" s="705"/>
      <c r="IMV89" s="706"/>
      <c r="IMW89" s="706"/>
      <c r="IMX89" s="706"/>
      <c r="IMY89" s="706"/>
      <c r="IMZ89" s="706"/>
      <c r="INA89" s="504"/>
      <c r="INB89" s="705"/>
      <c r="INC89" s="706"/>
      <c r="IND89" s="706"/>
      <c r="INE89" s="706"/>
      <c r="INF89" s="706"/>
      <c r="ING89" s="706"/>
      <c r="INH89" s="504"/>
      <c r="INI89" s="705"/>
      <c r="INJ89" s="706"/>
      <c r="INK89" s="706"/>
      <c r="INL89" s="706"/>
      <c r="INM89" s="706"/>
      <c r="INN89" s="706"/>
      <c r="INO89" s="504"/>
      <c r="INP89" s="705"/>
      <c r="INQ89" s="706"/>
      <c r="INR89" s="706"/>
      <c r="INS89" s="706"/>
      <c r="INT89" s="706"/>
      <c r="INU89" s="706"/>
      <c r="INV89" s="504"/>
      <c r="INW89" s="705"/>
      <c r="INX89" s="706"/>
      <c r="INY89" s="706"/>
      <c r="INZ89" s="706"/>
      <c r="IOA89" s="706"/>
      <c r="IOB89" s="706"/>
      <c r="IOC89" s="504"/>
      <c r="IOD89" s="705"/>
      <c r="IOE89" s="706"/>
      <c r="IOF89" s="706"/>
      <c r="IOG89" s="706"/>
      <c r="IOH89" s="706"/>
      <c r="IOI89" s="706"/>
      <c r="IOJ89" s="504"/>
      <c r="IOK89" s="705"/>
      <c r="IOL89" s="706"/>
      <c r="IOM89" s="706"/>
      <c r="ION89" s="706"/>
      <c r="IOO89" s="706"/>
      <c r="IOP89" s="706"/>
      <c r="IOQ89" s="504"/>
      <c r="IOR89" s="705"/>
      <c r="IOS89" s="706"/>
      <c r="IOT89" s="706"/>
      <c r="IOU89" s="706"/>
      <c r="IOV89" s="706"/>
      <c r="IOW89" s="706"/>
      <c r="IOX89" s="504"/>
      <c r="IOY89" s="705"/>
      <c r="IOZ89" s="706"/>
      <c r="IPA89" s="706"/>
      <c r="IPB89" s="706"/>
      <c r="IPC89" s="706"/>
      <c r="IPD89" s="706"/>
      <c r="IPE89" s="504"/>
      <c r="IPF89" s="705"/>
      <c r="IPG89" s="706"/>
      <c r="IPH89" s="706"/>
      <c r="IPI89" s="706"/>
      <c r="IPJ89" s="706"/>
      <c r="IPK89" s="706"/>
      <c r="IPL89" s="504"/>
      <c r="IPM89" s="705"/>
      <c r="IPN89" s="706"/>
      <c r="IPO89" s="706"/>
      <c r="IPP89" s="706"/>
      <c r="IPQ89" s="706"/>
      <c r="IPR89" s="706"/>
      <c r="IPS89" s="504"/>
      <c r="IPT89" s="705"/>
      <c r="IPU89" s="706"/>
      <c r="IPV89" s="706"/>
      <c r="IPW89" s="706"/>
      <c r="IPX89" s="706"/>
      <c r="IPY89" s="706"/>
      <c r="IPZ89" s="504"/>
      <c r="IQA89" s="705"/>
      <c r="IQB89" s="706"/>
      <c r="IQC89" s="706"/>
      <c r="IQD89" s="706"/>
      <c r="IQE89" s="706"/>
      <c r="IQF89" s="706"/>
      <c r="IQG89" s="504"/>
      <c r="IQH89" s="705"/>
      <c r="IQI89" s="706"/>
      <c r="IQJ89" s="706"/>
      <c r="IQK89" s="706"/>
      <c r="IQL89" s="706"/>
      <c r="IQM89" s="706"/>
      <c r="IQN89" s="504"/>
      <c r="IQO89" s="705"/>
      <c r="IQP89" s="706"/>
      <c r="IQQ89" s="706"/>
      <c r="IQR89" s="706"/>
      <c r="IQS89" s="706"/>
      <c r="IQT89" s="706"/>
      <c r="IQU89" s="504"/>
      <c r="IQV89" s="705"/>
      <c r="IQW89" s="706"/>
      <c r="IQX89" s="706"/>
      <c r="IQY89" s="706"/>
      <c r="IQZ89" s="706"/>
      <c r="IRA89" s="706"/>
      <c r="IRB89" s="504"/>
      <c r="IRC89" s="705"/>
      <c r="IRD89" s="706"/>
      <c r="IRE89" s="706"/>
      <c r="IRF89" s="706"/>
      <c r="IRG89" s="706"/>
      <c r="IRH89" s="706"/>
      <c r="IRI89" s="504"/>
      <c r="IRJ89" s="705"/>
      <c r="IRK89" s="706"/>
      <c r="IRL89" s="706"/>
      <c r="IRM89" s="706"/>
      <c r="IRN89" s="706"/>
      <c r="IRO89" s="706"/>
      <c r="IRP89" s="504"/>
      <c r="IRQ89" s="705"/>
      <c r="IRR89" s="706"/>
      <c r="IRS89" s="706"/>
      <c r="IRT89" s="706"/>
      <c r="IRU89" s="706"/>
      <c r="IRV89" s="706"/>
      <c r="IRW89" s="504"/>
      <c r="IRX89" s="705"/>
      <c r="IRY89" s="706"/>
      <c r="IRZ89" s="706"/>
      <c r="ISA89" s="706"/>
      <c r="ISB89" s="706"/>
      <c r="ISC89" s="706"/>
      <c r="ISD89" s="504"/>
      <c r="ISE89" s="705"/>
      <c r="ISF89" s="706"/>
      <c r="ISG89" s="706"/>
      <c r="ISH89" s="706"/>
      <c r="ISI89" s="706"/>
      <c r="ISJ89" s="706"/>
      <c r="ISK89" s="504"/>
      <c r="ISL89" s="705"/>
      <c r="ISM89" s="706"/>
      <c r="ISN89" s="706"/>
      <c r="ISO89" s="706"/>
      <c r="ISP89" s="706"/>
      <c r="ISQ89" s="706"/>
      <c r="ISR89" s="504"/>
      <c r="ISS89" s="705"/>
      <c r="IST89" s="706"/>
      <c r="ISU89" s="706"/>
      <c r="ISV89" s="706"/>
      <c r="ISW89" s="706"/>
      <c r="ISX89" s="706"/>
      <c r="ISY89" s="504"/>
      <c r="ISZ89" s="705"/>
      <c r="ITA89" s="706"/>
      <c r="ITB89" s="706"/>
      <c r="ITC89" s="706"/>
      <c r="ITD89" s="706"/>
      <c r="ITE89" s="706"/>
      <c r="ITF89" s="504"/>
      <c r="ITG89" s="705"/>
      <c r="ITH89" s="706"/>
      <c r="ITI89" s="706"/>
      <c r="ITJ89" s="706"/>
      <c r="ITK89" s="706"/>
      <c r="ITL89" s="706"/>
      <c r="ITM89" s="504"/>
      <c r="ITN89" s="705"/>
      <c r="ITO89" s="706"/>
      <c r="ITP89" s="706"/>
      <c r="ITQ89" s="706"/>
      <c r="ITR89" s="706"/>
      <c r="ITS89" s="706"/>
      <c r="ITT89" s="504"/>
      <c r="ITU89" s="705"/>
      <c r="ITV89" s="706"/>
      <c r="ITW89" s="706"/>
      <c r="ITX89" s="706"/>
      <c r="ITY89" s="706"/>
      <c r="ITZ89" s="706"/>
      <c r="IUA89" s="504"/>
      <c r="IUB89" s="705"/>
      <c r="IUC89" s="706"/>
      <c r="IUD89" s="706"/>
      <c r="IUE89" s="706"/>
      <c r="IUF89" s="706"/>
      <c r="IUG89" s="706"/>
      <c r="IUH89" s="504"/>
      <c r="IUI89" s="705"/>
      <c r="IUJ89" s="706"/>
      <c r="IUK89" s="706"/>
      <c r="IUL89" s="706"/>
      <c r="IUM89" s="706"/>
      <c r="IUN89" s="706"/>
      <c r="IUO89" s="504"/>
      <c r="IUP89" s="705"/>
      <c r="IUQ89" s="706"/>
      <c r="IUR89" s="706"/>
      <c r="IUS89" s="706"/>
      <c r="IUT89" s="706"/>
      <c r="IUU89" s="706"/>
      <c r="IUV89" s="504"/>
      <c r="IUW89" s="705"/>
      <c r="IUX89" s="706"/>
      <c r="IUY89" s="706"/>
      <c r="IUZ89" s="706"/>
      <c r="IVA89" s="706"/>
      <c r="IVB89" s="706"/>
      <c r="IVC89" s="504"/>
      <c r="IVD89" s="705"/>
      <c r="IVE89" s="706"/>
      <c r="IVF89" s="706"/>
      <c r="IVG89" s="706"/>
      <c r="IVH89" s="706"/>
      <c r="IVI89" s="706"/>
      <c r="IVJ89" s="504"/>
      <c r="IVK89" s="705"/>
      <c r="IVL89" s="706"/>
      <c r="IVM89" s="706"/>
      <c r="IVN89" s="706"/>
      <c r="IVO89" s="706"/>
      <c r="IVP89" s="706"/>
      <c r="IVQ89" s="504"/>
      <c r="IVR89" s="705"/>
      <c r="IVS89" s="706"/>
      <c r="IVT89" s="706"/>
      <c r="IVU89" s="706"/>
      <c r="IVV89" s="706"/>
      <c r="IVW89" s="706"/>
      <c r="IVX89" s="504"/>
      <c r="IVY89" s="705"/>
      <c r="IVZ89" s="706"/>
      <c r="IWA89" s="706"/>
      <c r="IWB89" s="706"/>
      <c r="IWC89" s="706"/>
      <c r="IWD89" s="706"/>
      <c r="IWE89" s="504"/>
      <c r="IWF89" s="705"/>
      <c r="IWG89" s="706"/>
      <c r="IWH89" s="706"/>
      <c r="IWI89" s="706"/>
      <c r="IWJ89" s="706"/>
      <c r="IWK89" s="706"/>
      <c r="IWL89" s="504"/>
      <c r="IWM89" s="705"/>
      <c r="IWN89" s="706"/>
      <c r="IWO89" s="706"/>
      <c r="IWP89" s="706"/>
      <c r="IWQ89" s="706"/>
      <c r="IWR89" s="706"/>
      <c r="IWS89" s="504"/>
      <c r="IWT89" s="705"/>
      <c r="IWU89" s="706"/>
      <c r="IWV89" s="706"/>
      <c r="IWW89" s="706"/>
      <c r="IWX89" s="706"/>
      <c r="IWY89" s="706"/>
      <c r="IWZ89" s="504"/>
      <c r="IXA89" s="705"/>
      <c r="IXB89" s="706"/>
      <c r="IXC89" s="706"/>
      <c r="IXD89" s="706"/>
      <c r="IXE89" s="706"/>
      <c r="IXF89" s="706"/>
      <c r="IXG89" s="504"/>
      <c r="IXH89" s="705"/>
      <c r="IXI89" s="706"/>
      <c r="IXJ89" s="706"/>
      <c r="IXK89" s="706"/>
      <c r="IXL89" s="706"/>
      <c r="IXM89" s="706"/>
      <c r="IXN89" s="504"/>
      <c r="IXO89" s="705"/>
      <c r="IXP89" s="706"/>
      <c r="IXQ89" s="706"/>
      <c r="IXR89" s="706"/>
      <c r="IXS89" s="706"/>
      <c r="IXT89" s="706"/>
      <c r="IXU89" s="504"/>
      <c r="IXV89" s="705"/>
      <c r="IXW89" s="706"/>
      <c r="IXX89" s="706"/>
      <c r="IXY89" s="706"/>
      <c r="IXZ89" s="706"/>
      <c r="IYA89" s="706"/>
      <c r="IYB89" s="504"/>
      <c r="IYC89" s="705"/>
      <c r="IYD89" s="706"/>
      <c r="IYE89" s="706"/>
      <c r="IYF89" s="706"/>
      <c r="IYG89" s="706"/>
      <c r="IYH89" s="706"/>
      <c r="IYI89" s="504"/>
      <c r="IYJ89" s="705"/>
      <c r="IYK89" s="706"/>
      <c r="IYL89" s="706"/>
      <c r="IYM89" s="706"/>
      <c r="IYN89" s="706"/>
      <c r="IYO89" s="706"/>
      <c r="IYP89" s="504"/>
      <c r="IYQ89" s="705"/>
      <c r="IYR89" s="706"/>
      <c r="IYS89" s="706"/>
      <c r="IYT89" s="706"/>
      <c r="IYU89" s="706"/>
      <c r="IYV89" s="706"/>
      <c r="IYW89" s="504"/>
      <c r="IYX89" s="705"/>
      <c r="IYY89" s="706"/>
      <c r="IYZ89" s="706"/>
      <c r="IZA89" s="706"/>
      <c r="IZB89" s="706"/>
      <c r="IZC89" s="706"/>
      <c r="IZD89" s="504"/>
      <c r="IZE89" s="705"/>
      <c r="IZF89" s="706"/>
      <c r="IZG89" s="706"/>
      <c r="IZH89" s="706"/>
      <c r="IZI89" s="706"/>
      <c r="IZJ89" s="706"/>
      <c r="IZK89" s="504"/>
      <c r="IZL89" s="705"/>
      <c r="IZM89" s="706"/>
      <c r="IZN89" s="706"/>
      <c r="IZO89" s="706"/>
      <c r="IZP89" s="706"/>
      <c r="IZQ89" s="706"/>
      <c r="IZR89" s="504"/>
      <c r="IZS89" s="705"/>
      <c r="IZT89" s="706"/>
      <c r="IZU89" s="706"/>
      <c r="IZV89" s="706"/>
      <c r="IZW89" s="706"/>
      <c r="IZX89" s="706"/>
      <c r="IZY89" s="504"/>
      <c r="IZZ89" s="705"/>
      <c r="JAA89" s="706"/>
      <c r="JAB89" s="706"/>
      <c r="JAC89" s="706"/>
      <c r="JAD89" s="706"/>
      <c r="JAE89" s="706"/>
      <c r="JAF89" s="504"/>
      <c r="JAG89" s="705"/>
      <c r="JAH89" s="706"/>
      <c r="JAI89" s="706"/>
      <c r="JAJ89" s="706"/>
      <c r="JAK89" s="706"/>
      <c r="JAL89" s="706"/>
      <c r="JAM89" s="504"/>
      <c r="JAN89" s="705"/>
      <c r="JAO89" s="706"/>
      <c r="JAP89" s="706"/>
      <c r="JAQ89" s="706"/>
      <c r="JAR89" s="706"/>
      <c r="JAS89" s="706"/>
      <c r="JAT89" s="504"/>
      <c r="JAU89" s="705"/>
      <c r="JAV89" s="706"/>
      <c r="JAW89" s="706"/>
      <c r="JAX89" s="706"/>
      <c r="JAY89" s="706"/>
      <c r="JAZ89" s="706"/>
      <c r="JBA89" s="504"/>
      <c r="JBB89" s="705"/>
      <c r="JBC89" s="706"/>
      <c r="JBD89" s="706"/>
      <c r="JBE89" s="706"/>
      <c r="JBF89" s="706"/>
      <c r="JBG89" s="706"/>
      <c r="JBH89" s="504"/>
      <c r="JBI89" s="705"/>
      <c r="JBJ89" s="706"/>
      <c r="JBK89" s="706"/>
      <c r="JBL89" s="706"/>
      <c r="JBM89" s="706"/>
      <c r="JBN89" s="706"/>
      <c r="JBO89" s="504"/>
      <c r="JBP89" s="705"/>
      <c r="JBQ89" s="706"/>
      <c r="JBR89" s="706"/>
      <c r="JBS89" s="706"/>
      <c r="JBT89" s="706"/>
      <c r="JBU89" s="706"/>
      <c r="JBV89" s="504"/>
      <c r="JBW89" s="705"/>
      <c r="JBX89" s="706"/>
      <c r="JBY89" s="706"/>
      <c r="JBZ89" s="706"/>
      <c r="JCA89" s="706"/>
      <c r="JCB89" s="706"/>
      <c r="JCC89" s="504"/>
      <c r="JCD89" s="705"/>
      <c r="JCE89" s="706"/>
      <c r="JCF89" s="706"/>
      <c r="JCG89" s="706"/>
      <c r="JCH89" s="706"/>
      <c r="JCI89" s="706"/>
      <c r="JCJ89" s="504"/>
      <c r="JCK89" s="705"/>
      <c r="JCL89" s="706"/>
      <c r="JCM89" s="706"/>
      <c r="JCN89" s="706"/>
      <c r="JCO89" s="706"/>
      <c r="JCP89" s="706"/>
      <c r="JCQ89" s="504"/>
      <c r="JCR89" s="705"/>
      <c r="JCS89" s="706"/>
      <c r="JCT89" s="706"/>
      <c r="JCU89" s="706"/>
      <c r="JCV89" s="706"/>
      <c r="JCW89" s="706"/>
      <c r="JCX89" s="504"/>
      <c r="JCY89" s="705"/>
      <c r="JCZ89" s="706"/>
      <c r="JDA89" s="706"/>
      <c r="JDB89" s="706"/>
      <c r="JDC89" s="706"/>
      <c r="JDD89" s="706"/>
      <c r="JDE89" s="504"/>
      <c r="JDF89" s="705"/>
      <c r="JDG89" s="706"/>
      <c r="JDH89" s="706"/>
      <c r="JDI89" s="706"/>
      <c r="JDJ89" s="706"/>
      <c r="JDK89" s="706"/>
      <c r="JDL89" s="504"/>
      <c r="JDM89" s="705"/>
      <c r="JDN89" s="706"/>
      <c r="JDO89" s="706"/>
      <c r="JDP89" s="706"/>
      <c r="JDQ89" s="706"/>
      <c r="JDR89" s="706"/>
      <c r="JDS89" s="504"/>
      <c r="JDT89" s="705"/>
      <c r="JDU89" s="706"/>
      <c r="JDV89" s="706"/>
      <c r="JDW89" s="706"/>
      <c r="JDX89" s="706"/>
      <c r="JDY89" s="706"/>
      <c r="JDZ89" s="504"/>
      <c r="JEA89" s="705"/>
      <c r="JEB89" s="706"/>
      <c r="JEC89" s="706"/>
      <c r="JED89" s="706"/>
      <c r="JEE89" s="706"/>
      <c r="JEF89" s="706"/>
      <c r="JEG89" s="504"/>
      <c r="JEH89" s="705"/>
      <c r="JEI89" s="706"/>
      <c r="JEJ89" s="706"/>
      <c r="JEK89" s="706"/>
      <c r="JEL89" s="706"/>
      <c r="JEM89" s="706"/>
      <c r="JEN89" s="504"/>
      <c r="JEO89" s="705"/>
      <c r="JEP89" s="706"/>
      <c r="JEQ89" s="706"/>
      <c r="JER89" s="706"/>
      <c r="JES89" s="706"/>
      <c r="JET89" s="706"/>
      <c r="JEU89" s="504"/>
      <c r="JEV89" s="705"/>
      <c r="JEW89" s="706"/>
      <c r="JEX89" s="706"/>
      <c r="JEY89" s="706"/>
      <c r="JEZ89" s="706"/>
      <c r="JFA89" s="706"/>
      <c r="JFB89" s="504"/>
      <c r="JFC89" s="705"/>
      <c r="JFD89" s="706"/>
      <c r="JFE89" s="706"/>
      <c r="JFF89" s="706"/>
      <c r="JFG89" s="706"/>
      <c r="JFH89" s="706"/>
      <c r="JFI89" s="504"/>
      <c r="JFJ89" s="705"/>
      <c r="JFK89" s="706"/>
      <c r="JFL89" s="706"/>
      <c r="JFM89" s="706"/>
      <c r="JFN89" s="706"/>
      <c r="JFO89" s="706"/>
      <c r="JFP89" s="504"/>
      <c r="JFQ89" s="705"/>
      <c r="JFR89" s="706"/>
      <c r="JFS89" s="706"/>
      <c r="JFT89" s="706"/>
      <c r="JFU89" s="706"/>
      <c r="JFV89" s="706"/>
      <c r="JFW89" s="504"/>
      <c r="JFX89" s="705"/>
      <c r="JFY89" s="706"/>
      <c r="JFZ89" s="706"/>
      <c r="JGA89" s="706"/>
      <c r="JGB89" s="706"/>
      <c r="JGC89" s="706"/>
      <c r="JGD89" s="504"/>
      <c r="JGE89" s="705"/>
      <c r="JGF89" s="706"/>
      <c r="JGG89" s="706"/>
      <c r="JGH89" s="706"/>
      <c r="JGI89" s="706"/>
      <c r="JGJ89" s="706"/>
      <c r="JGK89" s="504"/>
      <c r="JGL89" s="705"/>
      <c r="JGM89" s="706"/>
      <c r="JGN89" s="706"/>
      <c r="JGO89" s="706"/>
      <c r="JGP89" s="706"/>
      <c r="JGQ89" s="706"/>
      <c r="JGR89" s="504"/>
      <c r="JGS89" s="705"/>
      <c r="JGT89" s="706"/>
      <c r="JGU89" s="706"/>
      <c r="JGV89" s="706"/>
      <c r="JGW89" s="706"/>
      <c r="JGX89" s="706"/>
      <c r="JGY89" s="504"/>
      <c r="JGZ89" s="705"/>
      <c r="JHA89" s="706"/>
      <c r="JHB89" s="706"/>
      <c r="JHC89" s="706"/>
      <c r="JHD89" s="706"/>
      <c r="JHE89" s="706"/>
      <c r="JHF89" s="504"/>
      <c r="JHG89" s="705"/>
      <c r="JHH89" s="706"/>
      <c r="JHI89" s="706"/>
      <c r="JHJ89" s="706"/>
      <c r="JHK89" s="706"/>
      <c r="JHL89" s="706"/>
      <c r="JHM89" s="504"/>
      <c r="JHN89" s="705"/>
      <c r="JHO89" s="706"/>
      <c r="JHP89" s="706"/>
      <c r="JHQ89" s="706"/>
      <c r="JHR89" s="706"/>
      <c r="JHS89" s="706"/>
      <c r="JHT89" s="504"/>
      <c r="JHU89" s="705"/>
      <c r="JHV89" s="706"/>
      <c r="JHW89" s="706"/>
      <c r="JHX89" s="706"/>
      <c r="JHY89" s="706"/>
      <c r="JHZ89" s="706"/>
      <c r="JIA89" s="504"/>
      <c r="JIB89" s="705"/>
      <c r="JIC89" s="706"/>
      <c r="JID89" s="706"/>
      <c r="JIE89" s="706"/>
      <c r="JIF89" s="706"/>
      <c r="JIG89" s="706"/>
      <c r="JIH89" s="504"/>
      <c r="JII89" s="705"/>
      <c r="JIJ89" s="706"/>
      <c r="JIK89" s="706"/>
      <c r="JIL89" s="706"/>
      <c r="JIM89" s="706"/>
      <c r="JIN89" s="706"/>
      <c r="JIO89" s="504"/>
      <c r="JIP89" s="705"/>
      <c r="JIQ89" s="706"/>
      <c r="JIR89" s="706"/>
      <c r="JIS89" s="706"/>
      <c r="JIT89" s="706"/>
      <c r="JIU89" s="706"/>
      <c r="JIV89" s="504"/>
      <c r="JIW89" s="705"/>
      <c r="JIX89" s="706"/>
      <c r="JIY89" s="706"/>
      <c r="JIZ89" s="706"/>
      <c r="JJA89" s="706"/>
      <c r="JJB89" s="706"/>
      <c r="JJC89" s="504"/>
      <c r="JJD89" s="705"/>
      <c r="JJE89" s="706"/>
      <c r="JJF89" s="706"/>
      <c r="JJG89" s="706"/>
      <c r="JJH89" s="706"/>
      <c r="JJI89" s="706"/>
      <c r="JJJ89" s="504"/>
      <c r="JJK89" s="705"/>
      <c r="JJL89" s="706"/>
      <c r="JJM89" s="706"/>
      <c r="JJN89" s="706"/>
      <c r="JJO89" s="706"/>
      <c r="JJP89" s="706"/>
      <c r="JJQ89" s="504"/>
      <c r="JJR89" s="705"/>
      <c r="JJS89" s="706"/>
      <c r="JJT89" s="706"/>
      <c r="JJU89" s="706"/>
      <c r="JJV89" s="706"/>
      <c r="JJW89" s="706"/>
      <c r="JJX89" s="504"/>
      <c r="JJY89" s="705"/>
      <c r="JJZ89" s="706"/>
      <c r="JKA89" s="706"/>
      <c r="JKB89" s="706"/>
      <c r="JKC89" s="706"/>
      <c r="JKD89" s="706"/>
      <c r="JKE89" s="504"/>
      <c r="JKF89" s="705"/>
      <c r="JKG89" s="706"/>
      <c r="JKH89" s="706"/>
      <c r="JKI89" s="706"/>
      <c r="JKJ89" s="706"/>
      <c r="JKK89" s="706"/>
      <c r="JKL89" s="504"/>
      <c r="JKM89" s="705"/>
      <c r="JKN89" s="706"/>
      <c r="JKO89" s="706"/>
      <c r="JKP89" s="706"/>
      <c r="JKQ89" s="706"/>
      <c r="JKR89" s="706"/>
      <c r="JKS89" s="504"/>
      <c r="JKT89" s="705"/>
      <c r="JKU89" s="706"/>
      <c r="JKV89" s="706"/>
      <c r="JKW89" s="706"/>
      <c r="JKX89" s="706"/>
      <c r="JKY89" s="706"/>
      <c r="JKZ89" s="504"/>
      <c r="JLA89" s="705"/>
      <c r="JLB89" s="706"/>
      <c r="JLC89" s="706"/>
      <c r="JLD89" s="706"/>
      <c r="JLE89" s="706"/>
      <c r="JLF89" s="706"/>
      <c r="JLG89" s="504"/>
      <c r="JLH89" s="705"/>
      <c r="JLI89" s="706"/>
      <c r="JLJ89" s="706"/>
      <c r="JLK89" s="706"/>
      <c r="JLL89" s="706"/>
      <c r="JLM89" s="706"/>
      <c r="JLN89" s="504"/>
      <c r="JLO89" s="705"/>
      <c r="JLP89" s="706"/>
      <c r="JLQ89" s="706"/>
      <c r="JLR89" s="706"/>
      <c r="JLS89" s="706"/>
      <c r="JLT89" s="706"/>
      <c r="JLU89" s="504"/>
      <c r="JLV89" s="705"/>
      <c r="JLW89" s="706"/>
      <c r="JLX89" s="706"/>
      <c r="JLY89" s="706"/>
      <c r="JLZ89" s="706"/>
      <c r="JMA89" s="706"/>
      <c r="JMB89" s="504"/>
      <c r="JMC89" s="705"/>
      <c r="JMD89" s="706"/>
      <c r="JME89" s="706"/>
      <c r="JMF89" s="706"/>
      <c r="JMG89" s="706"/>
      <c r="JMH89" s="706"/>
      <c r="JMI89" s="504"/>
      <c r="JMJ89" s="705"/>
      <c r="JMK89" s="706"/>
      <c r="JML89" s="706"/>
      <c r="JMM89" s="706"/>
      <c r="JMN89" s="706"/>
      <c r="JMO89" s="706"/>
      <c r="JMP89" s="504"/>
      <c r="JMQ89" s="705"/>
      <c r="JMR89" s="706"/>
      <c r="JMS89" s="706"/>
      <c r="JMT89" s="706"/>
      <c r="JMU89" s="706"/>
      <c r="JMV89" s="706"/>
      <c r="JMW89" s="504"/>
      <c r="JMX89" s="705"/>
      <c r="JMY89" s="706"/>
      <c r="JMZ89" s="706"/>
      <c r="JNA89" s="706"/>
      <c r="JNB89" s="706"/>
      <c r="JNC89" s="706"/>
      <c r="JND89" s="504"/>
      <c r="JNE89" s="705"/>
      <c r="JNF89" s="706"/>
      <c r="JNG89" s="706"/>
      <c r="JNH89" s="706"/>
      <c r="JNI89" s="706"/>
      <c r="JNJ89" s="706"/>
      <c r="JNK89" s="504"/>
      <c r="JNL89" s="705"/>
      <c r="JNM89" s="706"/>
      <c r="JNN89" s="706"/>
      <c r="JNO89" s="706"/>
      <c r="JNP89" s="706"/>
      <c r="JNQ89" s="706"/>
      <c r="JNR89" s="504"/>
      <c r="JNS89" s="705"/>
      <c r="JNT89" s="706"/>
      <c r="JNU89" s="706"/>
      <c r="JNV89" s="706"/>
      <c r="JNW89" s="706"/>
      <c r="JNX89" s="706"/>
      <c r="JNY89" s="504"/>
      <c r="JNZ89" s="705"/>
      <c r="JOA89" s="706"/>
      <c r="JOB89" s="706"/>
      <c r="JOC89" s="706"/>
      <c r="JOD89" s="706"/>
      <c r="JOE89" s="706"/>
      <c r="JOF89" s="504"/>
      <c r="JOG89" s="705"/>
      <c r="JOH89" s="706"/>
      <c r="JOI89" s="706"/>
      <c r="JOJ89" s="706"/>
      <c r="JOK89" s="706"/>
      <c r="JOL89" s="706"/>
      <c r="JOM89" s="504"/>
      <c r="JON89" s="705"/>
      <c r="JOO89" s="706"/>
      <c r="JOP89" s="706"/>
      <c r="JOQ89" s="706"/>
      <c r="JOR89" s="706"/>
      <c r="JOS89" s="706"/>
      <c r="JOT89" s="504"/>
      <c r="JOU89" s="705"/>
      <c r="JOV89" s="706"/>
      <c r="JOW89" s="706"/>
      <c r="JOX89" s="706"/>
      <c r="JOY89" s="706"/>
      <c r="JOZ89" s="706"/>
      <c r="JPA89" s="504"/>
      <c r="JPB89" s="705"/>
      <c r="JPC89" s="706"/>
      <c r="JPD89" s="706"/>
      <c r="JPE89" s="706"/>
      <c r="JPF89" s="706"/>
      <c r="JPG89" s="706"/>
      <c r="JPH89" s="504"/>
      <c r="JPI89" s="705"/>
      <c r="JPJ89" s="706"/>
      <c r="JPK89" s="706"/>
      <c r="JPL89" s="706"/>
      <c r="JPM89" s="706"/>
      <c r="JPN89" s="706"/>
      <c r="JPO89" s="504"/>
      <c r="JPP89" s="705"/>
      <c r="JPQ89" s="706"/>
      <c r="JPR89" s="706"/>
      <c r="JPS89" s="706"/>
      <c r="JPT89" s="706"/>
      <c r="JPU89" s="706"/>
      <c r="JPV89" s="504"/>
      <c r="JPW89" s="705"/>
      <c r="JPX89" s="706"/>
      <c r="JPY89" s="706"/>
      <c r="JPZ89" s="706"/>
      <c r="JQA89" s="706"/>
      <c r="JQB89" s="706"/>
      <c r="JQC89" s="504"/>
      <c r="JQD89" s="705"/>
      <c r="JQE89" s="706"/>
      <c r="JQF89" s="706"/>
      <c r="JQG89" s="706"/>
      <c r="JQH89" s="706"/>
      <c r="JQI89" s="706"/>
      <c r="JQJ89" s="504"/>
      <c r="JQK89" s="705"/>
      <c r="JQL89" s="706"/>
      <c r="JQM89" s="706"/>
      <c r="JQN89" s="706"/>
      <c r="JQO89" s="706"/>
      <c r="JQP89" s="706"/>
      <c r="JQQ89" s="504"/>
      <c r="JQR89" s="705"/>
      <c r="JQS89" s="706"/>
      <c r="JQT89" s="706"/>
      <c r="JQU89" s="706"/>
      <c r="JQV89" s="706"/>
      <c r="JQW89" s="706"/>
      <c r="JQX89" s="504"/>
      <c r="JQY89" s="705"/>
      <c r="JQZ89" s="706"/>
      <c r="JRA89" s="706"/>
      <c r="JRB89" s="706"/>
      <c r="JRC89" s="706"/>
      <c r="JRD89" s="706"/>
      <c r="JRE89" s="504"/>
      <c r="JRF89" s="705"/>
      <c r="JRG89" s="706"/>
      <c r="JRH89" s="706"/>
      <c r="JRI89" s="706"/>
      <c r="JRJ89" s="706"/>
      <c r="JRK89" s="706"/>
      <c r="JRL89" s="504"/>
      <c r="JRM89" s="705"/>
      <c r="JRN89" s="706"/>
      <c r="JRO89" s="706"/>
      <c r="JRP89" s="706"/>
      <c r="JRQ89" s="706"/>
      <c r="JRR89" s="706"/>
      <c r="JRS89" s="504"/>
      <c r="JRT89" s="705"/>
      <c r="JRU89" s="706"/>
      <c r="JRV89" s="706"/>
      <c r="JRW89" s="706"/>
      <c r="JRX89" s="706"/>
      <c r="JRY89" s="706"/>
      <c r="JRZ89" s="504"/>
      <c r="JSA89" s="705"/>
      <c r="JSB89" s="706"/>
      <c r="JSC89" s="706"/>
      <c r="JSD89" s="706"/>
      <c r="JSE89" s="706"/>
      <c r="JSF89" s="706"/>
      <c r="JSG89" s="504"/>
      <c r="JSH89" s="705"/>
      <c r="JSI89" s="706"/>
      <c r="JSJ89" s="706"/>
      <c r="JSK89" s="706"/>
      <c r="JSL89" s="706"/>
      <c r="JSM89" s="706"/>
      <c r="JSN89" s="504"/>
      <c r="JSO89" s="705"/>
      <c r="JSP89" s="706"/>
      <c r="JSQ89" s="706"/>
      <c r="JSR89" s="706"/>
      <c r="JSS89" s="706"/>
      <c r="JST89" s="706"/>
      <c r="JSU89" s="504"/>
      <c r="JSV89" s="705"/>
      <c r="JSW89" s="706"/>
      <c r="JSX89" s="706"/>
      <c r="JSY89" s="706"/>
      <c r="JSZ89" s="706"/>
      <c r="JTA89" s="706"/>
      <c r="JTB89" s="504"/>
      <c r="JTC89" s="705"/>
      <c r="JTD89" s="706"/>
      <c r="JTE89" s="706"/>
      <c r="JTF89" s="706"/>
      <c r="JTG89" s="706"/>
      <c r="JTH89" s="706"/>
      <c r="JTI89" s="504"/>
      <c r="JTJ89" s="705"/>
      <c r="JTK89" s="706"/>
      <c r="JTL89" s="706"/>
      <c r="JTM89" s="706"/>
      <c r="JTN89" s="706"/>
      <c r="JTO89" s="706"/>
      <c r="JTP89" s="504"/>
      <c r="JTQ89" s="705"/>
      <c r="JTR89" s="706"/>
      <c r="JTS89" s="706"/>
      <c r="JTT89" s="706"/>
      <c r="JTU89" s="706"/>
      <c r="JTV89" s="706"/>
      <c r="JTW89" s="504"/>
      <c r="JTX89" s="705"/>
      <c r="JTY89" s="706"/>
      <c r="JTZ89" s="706"/>
      <c r="JUA89" s="706"/>
      <c r="JUB89" s="706"/>
      <c r="JUC89" s="706"/>
      <c r="JUD89" s="504"/>
      <c r="JUE89" s="705"/>
      <c r="JUF89" s="706"/>
      <c r="JUG89" s="706"/>
      <c r="JUH89" s="706"/>
      <c r="JUI89" s="706"/>
      <c r="JUJ89" s="706"/>
      <c r="JUK89" s="504"/>
      <c r="JUL89" s="705"/>
      <c r="JUM89" s="706"/>
      <c r="JUN89" s="706"/>
      <c r="JUO89" s="706"/>
      <c r="JUP89" s="706"/>
      <c r="JUQ89" s="706"/>
      <c r="JUR89" s="504"/>
      <c r="JUS89" s="705"/>
      <c r="JUT89" s="706"/>
      <c r="JUU89" s="706"/>
      <c r="JUV89" s="706"/>
      <c r="JUW89" s="706"/>
      <c r="JUX89" s="706"/>
      <c r="JUY89" s="504"/>
      <c r="JUZ89" s="705"/>
      <c r="JVA89" s="706"/>
      <c r="JVB89" s="706"/>
      <c r="JVC89" s="706"/>
      <c r="JVD89" s="706"/>
      <c r="JVE89" s="706"/>
      <c r="JVF89" s="504"/>
      <c r="JVG89" s="705"/>
      <c r="JVH89" s="706"/>
      <c r="JVI89" s="706"/>
      <c r="JVJ89" s="706"/>
      <c r="JVK89" s="706"/>
      <c r="JVL89" s="706"/>
      <c r="JVM89" s="504"/>
      <c r="JVN89" s="705"/>
      <c r="JVO89" s="706"/>
      <c r="JVP89" s="706"/>
      <c r="JVQ89" s="706"/>
      <c r="JVR89" s="706"/>
      <c r="JVS89" s="706"/>
      <c r="JVT89" s="504"/>
      <c r="JVU89" s="705"/>
      <c r="JVV89" s="706"/>
      <c r="JVW89" s="706"/>
      <c r="JVX89" s="706"/>
      <c r="JVY89" s="706"/>
      <c r="JVZ89" s="706"/>
      <c r="JWA89" s="504"/>
      <c r="JWB89" s="705"/>
      <c r="JWC89" s="706"/>
      <c r="JWD89" s="706"/>
      <c r="JWE89" s="706"/>
      <c r="JWF89" s="706"/>
      <c r="JWG89" s="706"/>
      <c r="JWH89" s="504"/>
      <c r="JWI89" s="705"/>
      <c r="JWJ89" s="706"/>
      <c r="JWK89" s="706"/>
      <c r="JWL89" s="706"/>
      <c r="JWM89" s="706"/>
      <c r="JWN89" s="706"/>
      <c r="JWO89" s="504"/>
      <c r="JWP89" s="705"/>
      <c r="JWQ89" s="706"/>
      <c r="JWR89" s="706"/>
      <c r="JWS89" s="706"/>
      <c r="JWT89" s="706"/>
      <c r="JWU89" s="706"/>
      <c r="JWV89" s="504"/>
      <c r="JWW89" s="705"/>
      <c r="JWX89" s="706"/>
      <c r="JWY89" s="706"/>
      <c r="JWZ89" s="706"/>
      <c r="JXA89" s="706"/>
      <c r="JXB89" s="706"/>
      <c r="JXC89" s="504"/>
      <c r="JXD89" s="705"/>
      <c r="JXE89" s="706"/>
      <c r="JXF89" s="706"/>
      <c r="JXG89" s="706"/>
      <c r="JXH89" s="706"/>
      <c r="JXI89" s="706"/>
      <c r="JXJ89" s="504"/>
      <c r="JXK89" s="705"/>
      <c r="JXL89" s="706"/>
      <c r="JXM89" s="706"/>
      <c r="JXN89" s="706"/>
      <c r="JXO89" s="706"/>
      <c r="JXP89" s="706"/>
      <c r="JXQ89" s="504"/>
      <c r="JXR89" s="705"/>
      <c r="JXS89" s="706"/>
      <c r="JXT89" s="706"/>
      <c r="JXU89" s="706"/>
      <c r="JXV89" s="706"/>
      <c r="JXW89" s="706"/>
      <c r="JXX89" s="504"/>
      <c r="JXY89" s="705"/>
      <c r="JXZ89" s="706"/>
      <c r="JYA89" s="706"/>
      <c r="JYB89" s="706"/>
      <c r="JYC89" s="706"/>
      <c r="JYD89" s="706"/>
      <c r="JYE89" s="504"/>
      <c r="JYF89" s="705"/>
      <c r="JYG89" s="706"/>
      <c r="JYH89" s="706"/>
      <c r="JYI89" s="706"/>
      <c r="JYJ89" s="706"/>
      <c r="JYK89" s="706"/>
      <c r="JYL89" s="504"/>
      <c r="JYM89" s="705"/>
      <c r="JYN89" s="706"/>
      <c r="JYO89" s="706"/>
      <c r="JYP89" s="706"/>
      <c r="JYQ89" s="706"/>
      <c r="JYR89" s="706"/>
      <c r="JYS89" s="504"/>
      <c r="JYT89" s="705"/>
      <c r="JYU89" s="706"/>
      <c r="JYV89" s="706"/>
      <c r="JYW89" s="706"/>
      <c r="JYX89" s="706"/>
      <c r="JYY89" s="706"/>
      <c r="JYZ89" s="504"/>
      <c r="JZA89" s="705"/>
      <c r="JZB89" s="706"/>
      <c r="JZC89" s="706"/>
      <c r="JZD89" s="706"/>
      <c r="JZE89" s="706"/>
      <c r="JZF89" s="706"/>
      <c r="JZG89" s="504"/>
      <c r="JZH89" s="705"/>
      <c r="JZI89" s="706"/>
      <c r="JZJ89" s="706"/>
      <c r="JZK89" s="706"/>
      <c r="JZL89" s="706"/>
      <c r="JZM89" s="706"/>
      <c r="JZN89" s="504"/>
      <c r="JZO89" s="705"/>
      <c r="JZP89" s="706"/>
      <c r="JZQ89" s="706"/>
      <c r="JZR89" s="706"/>
      <c r="JZS89" s="706"/>
      <c r="JZT89" s="706"/>
      <c r="JZU89" s="504"/>
      <c r="JZV89" s="705"/>
      <c r="JZW89" s="706"/>
      <c r="JZX89" s="706"/>
      <c r="JZY89" s="706"/>
      <c r="JZZ89" s="706"/>
      <c r="KAA89" s="706"/>
      <c r="KAB89" s="504"/>
      <c r="KAC89" s="705"/>
      <c r="KAD89" s="706"/>
      <c r="KAE89" s="706"/>
      <c r="KAF89" s="706"/>
      <c r="KAG89" s="706"/>
      <c r="KAH89" s="706"/>
      <c r="KAI89" s="504"/>
      <c r="KAJ89" s="705"/>
      <c r="KAK89" s="706"/>
      <c r="KAL89" s="706"/>
      <c r="KAM89" s="706"/>
      <c r="KAN89" s="706"/>
      <c r="KAO89" s="706"/>
      <c r="KAP89" s="504"/>
      <c r="KAQ89" s="705"/>
      <c r="KAR89" s="706"/>
      <c r="KAS89" s="706"/>
      <c r="KAT89" s="706"/>
      <c r="KAU89" s="706"/>
      <c r="KAV89" s="706"/>
      <c r="KAW89" s="504"/>
      <c r="KAX89" s="705"/>
      <c r="KAY89" s="706"/>
      <c r="KAZ89" s="706"/>
      <c r="KBA89" s="706"/>
      <c r="KBB89" s="706"/>
      <c r="KBC89" s="706"/>
      <c r="KBD89" s="504"/>
      <c r="KBE89" s="705"/>
      <c r="KBF89" s="706"/>
      <c r="KBG89" s="706"/>
      <c r="KBH89" s="706"/>
      <c r="KBI89" s="706"/>
      <c r="KBJ89" s="706"/>
      <c r="KBK89" s="504"/>
      <c r="KBL89" s="705"/>
      <c r="KBM89" s="706"/>
      <c r="KBN89" s="706"/>
      <c r="KBO89" s="706"/>
      <c r="KBP89" s="706"/>
      <c r="KBQ89" s="706"/>
      <c r="KBR89" s="504"/>
      <c r="KBS89" s="705"/>
      <c r="KBT89" s="706"/>
      <c r="KBU89" s="706"/>
      <c r="KBV89" s="706"/>
      <c r="KBW89" s="706"/>
      <c r="KBX89" s="706"/>
      <c r="KBY89" s="504"/>
      <c r="KBZ89" s="705"/>
      <c r="KCA89" s="706"/>
      <c r="KCB89" s="706"/>
      <c r="KCC89" s="706"/>
      <c r="KCD89" s="706"/>
      <c r="KCE89" s="706"/>
      <c r="KCF89" s="504"/>
      <c r="KCG89" s="705"/>
      <c r="KCH89" s="706"/>
      <c r="KCI89" s="706"/>
      <c r="KCJ89" s="706"/>
      <c r="KCK89" s="706"/>
      <c r="KCL89" s="706"/>
      <c r="KCM89" s="504"/>
      <c r="KCN89" s="705"/>
      <c r="KCO89" s="706"/>
      <c r="KCP89" s="706"/>
      <c r="KCQ89" s="706"/>
      <c r="KCR89" s="706"/>
      <c r="KCS89" s="706"/>
      <c r="KCT89" s="504"/>
      <c r="KCU89" s="705"/>
      <c r="KCV89" s="706"/>
      <c r="KCW89" s="706"/>
      <c r="KCX89" s="706"/>
      <c r="KCY89" s="706"/>
      <c r="KCZ89" s="706"/>
      <c r="KDA89" s="504"/>
      <c r="KDB89" s="705"/>
      <c r="KDC89" s="706"/>
      <c r="KDD89" s="706"/>
      <c r="KDE89" s="706"/>
      <c r="KDF89" s="706"/>
      <c r="KDG89" s="706"/>
      <c r="KDH89" s="504"/>
      <c r="KDI89" s="705"/>
      <c r="KDJ89" s="706"/>
      <c r="KDK89" s="706"/>
      <c r="KDL89" s="706"/>
      <c r="KDM89" s="706"/>
      <c r="KDN89" s="706"/>
      <c r="KDO89" s="504"/>
      <c r="KDP89" s="705"/>
      <c r="KDQ89" s="706"/>
      <c r="KDR89" s="706"/>
      <c r="KDS89" s="706"/>
      <c r="KDT89" s="706"/>
      <c r="KDU89" s="706"/>
      <c r="KDV89" s="504"/>
      <c r="KDW89" s="705"/>
      <c r="KDX89" s="706"/>
      <c r="KDY89" s="706"/>
      <c r="KDZ89" s="706"/>
      <c r="KEA89" s="706"/>
      <c r="KEB89" s="706"/>
      <c r="KEC89" s="504"/>
      <c r="KED89" s="705"/>
      <c r="KEE89" s="706"/>
      <c r="KEF89" s="706"/>
      <c r="KEG89" s="706"/>
      <c r="KEH89" s="706"/>
      <c r="KEI89" s="706"/>
      <c r="KEJ89" s="504"/>
      <c r="KEK89" s="705"/>
      <c r="KEL89" s="706"/>
      <c r="KEM89" s="706"/>
      <c r="KEN89" s="706"/>
      <c r="KEO89" s="706"/>
      <c r="KEP89" s="706"/>
      <c r="KEQ89" s="504"/>
      <c r="KER89" s="705"/>
      <c r="KES89" s="706"/>
      <c r="KET89" s="706"/>
      <c r="KEU89" s="706"/>
      <c r="KEV89" s="706"/>
      <c r="KEW89" s="706"/>
      <c r="KEX89" s="504"/>
      <c r="KEY89" s="705"/>
      <c r="KEZ89" s="706"/>
      <c r="KFA89" s="706"/>
      <c r="KFB89" s="706"/>
      <c r="KFC89" s="706"/>
      <c r="KFD89" s="706"/>
      <c r="KFE89" s="504"/>
      <c r="KFF89" s="705"/>
      <c r="KFG89" s="706"/>
      <c r="KFH89" s="706"/>
      <c r="KFI89" s="706"/>
      <c r="KFJ89" s="706"/>
      <c r="KFK89" s="706"/>
      <c r="KFL89" s="504"/>
      <c r="KFM89" s="705"/>
      <c r="KFN89" s="706"/>
      <c r="KFO89" s="706"/>
      <c r="KFP89" s="706"/>
      <c r="KFQ89" s="706"/>
      <c r="KFR89" s="706"/>
      <c r="KFS89" s="504"/>
      <c r="KFT89" s="705"/>
      <c r="KFU89" s="706"/>
      <c r="KFV89" s="706"/>
      <c r="KFW89" s="706"/>
      <c r="KFX89" s="706"/>
      <c r="KFY89" s="706"/>
      <c r="KFZ89" s="504"/>
      <c r="KGA89" s="705"/>
      <c r="KGB89" s="706"/>
      <c r="KGC89" s="706"/>
      <c r="KGD89" s="706"/>
      <c r="KGE89" s="706"/>
      <c r="KGF89" s="706"/>
      <c r="KGG89" s="504"/>
      <c r="KGH89" s="705"/>
      <c r="KGI89" s="706"/>
      <c r="KGJ89" s="706"/>
      <c r="KGK89" s="706"/>
      <c r="KGL89" s="706"/>
      <c r="KGM89" s="706"/>
      <c r="KGN89" s="504"/>
      <c r="KGO89" s="705"/>
      <c r="KGP89" s="706"/>
      <c r="KGQ89" s="706"/>
      <c r="KGR89" s="706"/>
      <c r="KGS89" s="706"/>
      <c r="KGT89" s="706"/>
      <c r="KGU89" s="504"/>
      <c r="KGV89" s="705"/>
      <c r="KGW89" s="706"/>
      <c r="KGX89" s="706"/>
      <c r="KGY89" s="706"/>
      <c r="KGZ89" s="706"/>
      <c r="KHA89" s="706"/>
      <c r="KHB89" s="504"/>
      <c r="KHC89" s="705"/>
      <c r="KHD89" s="706"/>
      <c r="KHE89" s="706"/>
      <c r="KHF89" s="706"/>
      <c r="KHG89" s="706"/>
      <c r="KHH89" s="706"/>
      <c r="KHI89" s="504"/>
      <c r="KHJ89" s="705"/>
      <c r="KHK89" s="706"/>
      <c r="KHL89" s="706"/>
      <c r="KHM89" s="706"/>
      <c r="KHN89" s="706"/>
      <c r="KHO89" s="706"/>
      <c r="KHP89" s="504"/>
      <c r="KHQ89" s="705"/>
      <c r="KHR89" s="706"/>
      <c r="KHS89" s="706"/>
      <c r="KHT89" s="706"/>
      <c r="KHU89" s="706"/>
      <c r="KHV89" s="706"/>
      <c r="KHW89" s="504"/>
      <c r="KHX89" s="705"/>
      <c r="KHY89" s="706"/>
      <c r="KHZ89" s="706"/>
      <c r="KIA89" s="706"/>
      <c r="KIB89" s="706"/>
      <c r="KIC89" s="706"/>
      <c r="KID89" s="504"/>
      <c r="KIE89" s="705"/>
      <c r="KIF89" s="706"/>
      <c r="KIG89" s="706"/>
      <c r="KIH89" s="706"/>
      <c r="KII89" s="706"/>
      <c r="KIJ89" s="706"/>
      <c r="KIK89" s="504"/>
      <c r="KIL89" s="705"/>
      <c r="KIM89" s="706"/>
      <c r="KIN89" s="706"/>
      <c r="KIO89" s="706"/>
      <c r="KIP89" s="706"/>
      <c r="KIQ89" s="706"/>
      <c r="KIR89" s="504"/>
      <c r="KIS89" s="705"/>
      <c r="KIT89" s="706"/>
      <c r="KIU89" s="706"/>
      <c r="KIV89" s="706"/>
      <c r="KIW89" s="706"/>
      <c r="KIX89" s="706"/>
      <c r="KIY89" s="504"/>
      <c r="KIZ89" s="705"/>
      <c r="KJA89" s="706"/>
      <c r="KJB89" s="706"/>
      <c r="KJC89" s="706"/>
      <c r="KJD89" s="706"/>
      <c r="KJE89" s="706"/>
      <c r="KJF89" s="504"/>
      <c r="KJG89" s="705"/>
      <c r="KJH89" s="706"/>
      <c r="KJI89" s="706"/>
      <c r="KJJ89" s="706"/>
      <c r="KJK89" s="706"/>
      <c r="KJL89" s="706"/>
      <c r="KJM89" s="504"/>
      <c r="KJN89" s="705"/>
      <c r="KJO89" s="706"/>
      <c r="KJP89" s="706"/>
      <c r="KJQ89" s="706"/>
      <c r="KJR89" s="706"/>
      <c r="KJS89" s="706"/>
      <c r="KJT89" s="504"/>
      <c r="KJU89" s="705"/>
      <c r="KJV89" s="706"/>
      <c r="KJW89" s="706"/>
      <c r="KJX89" s="706"/>
      <c r="KJY89" s="706"/>
      <c r="KJZ89" s="706"/>
      <c r="KKA89" s="504"/>
      <c r="KKB89" s="705"/>
      <c r="KKC89" s="706"/>
      <c r="KKD89" s="706"/>
      <c r="KKE89" s="706"/>
      <c r="KKF89" s="706"/>
      <c r="KKG89" s="706"/>
      <c r="KKH89" s="504"/>
      <c r="KKI89" s="705"/>
      <c r="KKJ89" s="706"/>
      <c r="KKK89" s="706"/>
      <c r="KKL89" s="706"/>
      <c r="KKM89" s="706"/>
      <c r="KKN89" s="706"/>
      <c r="KKO89" s="504"/>
      <c r="KKP89" s="705"/>
      <c r="KKQ89" s="706"/>
      <c r="KKR89" s="706"/>
      <c r="KKS89" s="706"/>
      <c r="KKT89" s="706"/>
      <c r="KKU89" s="706"/>
      <c r="KKV89" s="504"/>
      <c r="KKW89" s="705"/>
      <c r="KKX89" s="706"/>
      <c r="KKY89" s="706"/>
      <c r="KKZ89" s="706"/>
      <c r="KLA89" s="706"/>
      <c r="KLB89" s="706"/>
      <c r="KLC89" s="504"/>
      <c r="KLD89" s="705"/>
      <c r="KLE89" s="706"/>
      <c r="KLF89" s="706"/>
      <c r="KLG89" s="706"/>
      <c r="KLH89" s="706"/>
      <c r="KLI89" s="706"/>
      <c r="KLJ89" s="504"/>
      <c r="KLK89" s="705"/>
      <c r="KLL89" s="706"/>
      <c r="KLM89" s="706"/>
      <c r="KLN89" s="706"/>
      <c r="KLO89" s="706"/>
      <c r="KLP89" s="706"/>
      <c r="KLQ89" s="504"/>
      <c r="KLR89" s="705"/>
      <c r="KLS89" s="706"/>
      <c r="KLT89" s="706"/>
      <c r="KLU89" s="706"/>
      <c r="KLV89" s="706"/>
      <c r="KLW89" s="706"/>
      <c r="KLX89" s="504"/>
      <c r="KLY89" s="705"/>
      <c r="KLZ89" s="706"/>
      <c r="KMA89" s="706"/>
      <c r="KMB89" s="706"/>
      <c r="KMC89" s="706"/>
      <c r="KMD89" s="706"/>
      <c r="KME89" s="504"/>
      <c r="KMF89" s="705"/>
      <c r="KMG89" s="706"/>
      <c r="KMH89" s="706"/>
      <c r="KMI89" s="706"/>
      <c r="KMJ89" s="706"/>
      <c r="KMK89" s="706"/>
      <c r="KML89" s="504"/>
      <c r="KMM89" s="705"/>
      <c r="KMN89" s="706"/>
      <c r="KMO89" s="706"/>
      <c r="KMP89" s="706"/>
      <c r="KMQ89" s="706"/>
      <c r="KMR89" s="706"/>
      <c r="KMS89" s="504"/>
      <c r="KMT89" s="705"/>
      <c r="KMU89" s="706"/>
      <c r="KMV89" s="706"/>
      <c r="KMW89" s="706"/>
      <c r="KMX89" s="706"/>
      <c r="KMY89" s="706"/>
      <c r="KMZ89" s="504"/>
      <c r="KNA89" s="705"/>
      <c r="KNB89" s="706"/>
      <c r="KNC89" s="706"/>
      <c r="KND89" s="706"/>
      <c r="KNE89" s="706"/>
      <c r="KNF89" s="706"/>
      <c r="KNG89" s="504"/>
      <c r="KNH89" s="705"/>
      <c r="KNI89" s="706"/>
      <c r="KNJ89" s="706"/>
      <c r="KNK89" s="706"/>
      <c r="KNL89" s="706"/>
      <c r="KNM89" s="706"/>
      <c r="KNN89" s="504"/>
      <c r="KNO89" s="705"/>
      <c r="KNP89" s="706"/>
      <c r="KNQ89" s="706"/>
      <c r="KNR89" s="706"/>
      <c r="KNS89" s="706"/>
      <c r="KNT89" s="706"/>
      <c r="KNU89" s="504"/>
      <c r="KNV89" s="705"/>
      <c r="KNW89" s="706"/>
      <c r="KNX89" s="706"/>
      <c r="KNY89" s="706"/>
      <c r="KNZ89" s="706"/>
      <c r="KOA89" s="706"/>
      <c r="KOB89" s="504"/>
      <c r="KOC89" s="705"/>
      <c r="KOD89" s="706"/>
      <c r="KOE89" s="706"/>
      <c r="KOF89" s="706"/>
      <c r="KOG89" s="706"/>
      <c r="KOH89" s="706"/>
      <c r="KOI89" s="504"/>
      <c r="KOJ89" s="705"/>
      <c r="KOK89" s="706"/>
      <c r="KOL89" s="706"/>
      <c r="KOM89" s="706"/>
      <c r="KON89" s="706"/>
      <c r="KOO89" s="706"/>
      <c r="KOP89" s="504"/>
      <c r="KOQ89" s="705"/>
      <c r="KOR89" s="706"/>
      <c r="KOS89" s="706"/>
      <c r="KOT89" s="706"/>
      <c r="KOU89" s="706"/>
      <c r="KOV89" s="706"/>
      <c r="KOW89" s="504"/>
      <c r="KOX89" s="705"/>
      <c r="KOY89" s="706"/>
      <c r="KOZ89" s="706"/>
      <c r="KPA89" s="706"/>
      <c r="KPB89" s="706"/>
      <c r="KPC89" s="706"/>
      <c r="KPD89" s="504"/>
      <c r="KPE89" s="705"/>
      <c r="KPF89" s="706"/>
      <c r="KPG89" s="706"/>
      <c r="KPH89" s="706"/>
      <c r="KPI89" s="706"/>
      <c r="KPJ89" s="706"/>
      <c r="KPK89" s="504"/>
      <c r="KPL89" s="705"/>
      <c r="KPM89" s="706"/>
      <c r="KPN89" s="706"/>
      <c r="KPO89" s="706"/>
      <c r="KPP89" s="706"/>
      <c r="KPQ89" s="706"/>
      <c r="KPR89" s="504"/>
      <c r="KPS89" s="705"/>
      <c r="KPT89" s="706"/>
      <c r="KPU89" s="706"/>
      <c r="KPV89" s="706"/>
      <c r="KPW89" s="706"/>
      <c r="KPX89" s="706"/>
      <c r="KPY89" s="504"/>
      <c r="KPZ89" s="705"/>
      <c r="KQA89" s="706"/>
      <c r="KQB89" s="706"/>
      <c r="KQC89" s="706"/>
      <c r="KQD89" s="706"/>
      <c r="KQE89" s="706"/>
      <c r="KQF89" s="504"/>
      <c r="KQG89" s="705"/>
      <c r="KQH89" s="706"/>
      <c r="KQI89" s="706"/>
      <c r="KQJ89" s="706"/>
      <c r="KQK89" s="706"/>
      <c r="KQL89" s="706"/>
      <c r="KQM89" s="504"/>
      <c r="KQN89" s="705"/>
      <c r="KQO89" s="706"/>
      <c r="KQP89" s="706"/>
      <c r="KQQ89" s="706"/>
      <c r="KQR89" s="706"/>
      <c r="KQS89" s="706"/>
      <c r="KQT89" s="504"/>
      <c r="KQU89" s="705"/>
      <c r="KQV89" s="706"/>
      <c r="KQW89" s="706"/>
      <c r="KQX89" s="706"/>
      <c r="KQY89" s="706"/>
      <c r="KQZ89" s="706"/>
      <c r="KRA89" s="504"/>
      <c r="KRB89" s="705"/>
      <c r="KRC89" s="706"/>
      <c r="KRD89" s="706"/>
      <c r="KRE89" s="706"/>
      <c r="KRF89" s="706"/>
      <c r="KRG89" s="706"/>
      <c r="KRH89" s="504"/>
      <c r="KRI89" s="705"/>
      <c r="KRJ89" s="706"/>
      <c r="KRK89" s="706"/>
      <c r="KRL89" s="706"/>
      <c r="KRM89" s="706"/>
      <c r="KRN89" s="706"/>
      <c r="KRO89" s="504"/>
      <c r="KRP89" s="705"/>
      <c r="KRQ89" s="706"/>
      <c r="KRR89" s="706"/>
      <c r="KRS89" s="706"/>
      <c r="KRT89" s="706"/>
      <c r="KRU89" s="706"/>
      <c r="KRV89" s="504"/>
      <c r="KRW89" s="705"/>
      <c r="KRX89" s="706"/>
      <c r="KRY89" s="706"/>
      <c r="KRZ89" s="706"/>
      <c r="KSA89" s="706"/>
      <c r="KSB89" s="706"/>
      <c r="KSC89" s="504"/>
      <c r="KSD89" s="705"/>
      <c r="KSE89" s="706"/>
      <c r="KSF89" s="706"/>
      <c r="KSG89" s="706"/>
      <c r="KSH89" s="706"/>
      <c r="KSI89" s="706"/>
      <c r="KSJ89" s="504"/>
      <c r="KSK89" s="705"/>
      <c r="KSL89" s="706"/>
      <c r="KSM89" s="706"/>
      <c r="KSN89" s="706"/>
      <c r="KSO89" s="706"/>
      <c r="KSP89" s="706"/>
      <c r="KSQ89" s="504"/>
      <c r="KSR89" s="705"/>
      <c r="KSS89" s="706"/>
      <c r="KST89" s="706"/>
      <c r="KSU89" s="706"/>
      <c r="KSV89" s="706"/>
      <c r="KSW89" s="706"/>
      <c r="KSX89" s="504"/>
      <c r="KSY89" s="705"/>
      <c r="KSZ89" s="706"/>
      <c r="KTA89" s="706"/>
      <c r="KTB89" s="706"/>
      <c r="KTC89" s="706"/>
      <c r="KTD89" s="706"/>
      <c r="KTE89" s="504"/>
      <c r="KTF89" s="705"/>
      <c r="KTG89" s="706"/>
      <c r="KTH89" s="706"/>
      <c r="KTI89" s="706"/>
      <c r="KTJ89" s="706"/>
      <c r="KTK89" s="706"/>
      <c r="KTL89" s="504"/>
      <c r="KTM89" s="705"/>
      <c r="KTN89" s="706"/>
      <c r="KTO89" s="706"/>
      <c r="KTP89" s="706"/>
      <c r="KTQ89" s="706"/>
      <c r="KTR89" s="706"/>
      <c r="KTS89" s="504"/>
      <c r="KTT89" s="705"/>
      <c r="KTU89" s="706"/>
      <c r="KTV89" s="706"/>
      <c r="KTW89" s="706"/>
      <c r="KTX89" s="706"/>
      <c r="KTY89" s="706"/>
      <c r="KTZ89" s="504"/>
      <c r="KUA89" s="705"/>
      <c r="KUB89" s="706"/>
      <c r="KUC89" s="706"/>
      <c r="KUD89" s="706"/>
      <c r="KUE89" s="706"/>
      <c r="KUF89" s="706"/>
      <c r="KUG89" s="504"/>
      <c r="KUH89" s="705"/>
      <c r="KUI89" s="706"/>
      <c r="KUJ89" s="706"/>
      <c r="KUK89" s="706"/>
      <c r="KUL89" s="706"/>
      <c r="KUM89" s="706"/>
      <c r="KUN89" s="504"/>
      <c r="KUO89" s="705"/>
      <c r="KUP89" s="706"/>
      <c r="KUQ89" s="706"/>
      <c r="KUR89" s="706"/>
      <c r="KUS89" s="706"/>
      <c r="KUT89" s="706"/>
      <c r="KUU89" s="504"/>
      <c r="KUV89" s="705"/>
      <c r="KUW89" s="706"/>
      <c r="KUX89" s="706"/>
      <c r="KUY89" s="706"/>
      <c r="KUZ89" s="706"/>
      <c r="KVA89" s="706"/>
      <c r="KVB89" s="504"/>
      <c r="KVC89" s="705"/>
      <c r="KVD89" s="706"/>
      <c r="KVE89" s="706"/>
      <c r="KVF89" s="706"/>
      <c r="KVG89" s="706"/>
      <c r="KVH89" s="706"/>
      <c r="KVI89" s="504"/>
      <c r="KVJ89" s="705"/>
      <c r="KVK89" s="706"/>
      <c r="KVL89" s="706"/>
      <c r="KVM89" s="706"/>
      <c r="KVN89" s="706"/>
      <c r="KVO89" s="706"/>
      <c r="KVP89" s="504"/>
      <c r="KVQ89" s="705"/>
      <c r="KVR89" s="706"/>
      <c r="KVS89" s="706"/>
      <c r="KVT89" s="706"/>
      <c r="KVU89" s="706"/>
      <c r="KVV89" s="706"/>
      <c r="KVW89" s="504"/>
      <c r="KVX89" s="705"/>
      <c r="KVY89" s="706"/>
      <c r="KVZ89" s="706"/>
      <c r="KWA89" s="706"/>
      <c r="KWB89" s="706"/>
      <c r="KWC89" s="706"/>
      <c r="KWD89" s="504"/>
      <c r="KWE89" s="705"/>
      <c r="KWF89" s="706"/>
      <c r="KWG89" s="706"/>
      <c r="KWH89" s="706"/>
      <c r="KWI89" s="706"/>
      <c r="KWJ89" s="706"/>
      <c r="KWK89" s="504"/>
      <c r="KWL89" s="705"/>
      <c r="KWM89" s="706"/>
      <c r="KWN89" s="706"/>
      <c r="KWO89" s="706"/>
      <c r="KWP89" s="706"/>
      <c r="KWQ89" s="706"/>
      <c r="KWR89" s="504"/>
      <c r="KWS89" s="705"/>
      <c r="KWT89" s="706"/>
      <c r="KWU89" s="706"/>
      <c r="KWV89" s="706"/>
      <c r="KWW89" s="706"/>
      <c r="KWX89" s="706"/>
      <c r="KWY89" s="504"/>
      <c r="KWZ89" s="705"/>
      <c r="KXA89" s="706"/>
      <c r="KXB89" s="706"/>
      <c r="KXC89" s="706"/>
      <c r="KXD89" s="706"/>
      <c r="KXE89" s="706"/>
      <c r="KXF89" s="504"/>
      <c r="KXG89" s="705"/>
      <c r="KXH89" s="706"/>
      <c r="KXI89" s="706"/>
      <c r="KXJ89" s="706"/>
      <c r="KXK89" s="706"/>
      <c r="KXL89" s="706"/>
      <c r="KXM89" s="504"/>
      <c r="KXN89" s="705"/>
      <c r="KXO89" s="706"/>
      <c r="KXP89" s="706"/>
      <c r="KXQ89" s="706"/>
      <c r="KXR89" s="706"/>
      <c r="KXS89" s="706"/>
      <c r="KXT89" s="504"/>
      <c r="KXU89" s="705"/>
      <c r="KXV89" s="706"/>
      <c r="KXW89" s="706"/>
      <c r="KXX89" s="706"/>
      <c r="KXY89" s="706"/>
      <c r="KXZ89" s="706"/>
      <c r="KYA89" s="504"/>
      <c r="KYB89" s="705"/>
      <c r="KYC89" s="706"/>
      <c r="KYD89" s="706"/>
      <c r="KYE89" s="706"/>
      <c r="KYF89" s="706"/>
      <c r="KYG89" s="706"/>
      <c r="KYH89" s="504"/>
      <c r="KYI89" s="705"/>
      <c r="KYJ89" s="706"/>
      <c r="KYK89" s="706"/>
      <c r="KYL89" s="706"/>
      <c r="KYM89" s="706"/>
      <c r="KYN89" s="706"/>
      <c r="KYO89" s="504"/>
      <c r="KYP89" s="705"/>
      <c r="KYQ89" s="706"/>
      <c r="KYR89" s="706"/>
      <c r="KYS89" s="706"/>
      <c r="KYT89" s="706"/>
      <c r="KYU89" s="706"/>
      <c r="KYV89" s="504"/>
      <c r="KYW89" s="705"/>
      <c r="KYX89" s="706"/>
      <c r="KYY89" s="706"/>
      <c r="KYZ89" s="706"/>
      <c r="KZA89" s="706"/>
      <c r="KZB89" s="706"/>
      <c r="KZC89" s="504"/>
      <c r="KZD89" s="705"/>
      <c r="KZE89" s="706"/>
      <c r="KZF89" s="706"/>
      <c r="KZG89" s="706"/>
      <c r="KZH89" s="706"/>
      <c r="KZI89" s="706"/>
      <c r="KZJ89" s="504"/>
      <c r="KZK89" s="705"/>
      <c r="KZL89" s="706"/>
      <c r="KZM89" s="706"/>
      <c r="KZN89" s="706"/>
      <c r="KZO89" s="706"/>
      <c r="KZP89" s="706"/>
      <c r="KZQ89" s="504"/>
      <c r="KZR89" s="705"/>
      <c r="KZS89" s="706"/>
      <c r="KZT89" s="706"/>
      <c r="KZU89" s="706"/>
      <c r="KZV89" s="706"/>
      <c r="KZW89" s="706"/>
      <c r="KZX89" s="504"/>
      <c r="KZY89" s="705"/>
      <c r="KZZ89" s="706"/>
      <c r="LAA89" s="706"/>
      <c r="LAB89" s="706"/>
      <c r="LAC89" s="706"/>
      <c r="LAD89" s="706"/>
      <c r="LAE89" s="504"/>
      <c r="LAF89" s="705"/>
      <c r="LAG89" s="706"/>
      <c r="LAH89" s="706"/>
      <c r="LAI89" s="706"/>
      <c r="LAJ89" s="706"/>
      <c r="LAK89" s="706"/>
      <c r="LAL89" s="504"/>
      <c r="LAM89" s="705"/>
      <c r="LAN89" s="706"/>
      <c r="LAO89" s="706"/>
      <c r="LAP89" s="706"/>
      <c r="LAQ89" s="706"/>
      <c r="LAR89" s="706"/>
      <c r="LAS89" s="504"/>
      <c r="LAT89" s="705"/>
      <c r="LAU89" s="706"/>
      <c r="LAV89" s="706"/>
      <c r="LAW89" s="706"/>
      <c r="LAX89" s="706"/>
      <c r="LAY89" s="706"/>
      <c r="LAZ89" s="504"/>
      <c r="LBA89" s="705"/>
      <c r="LBB89" s="706"/>
      <c r="LBC89" s="706"/>
      <c r="LBD89" s="706"/>
      <c r="LBE89" s="706"/>
      <c r="LBF89" s="706"/>
      <c r="LBG89" s="504"/>
      <c r="LBH89" s="705"/>
      <c r="LBI89" s="706"/>
      <c r="LBJ89" s="706"/>
      <c r="LBK89" s="706"/>
      <c r="LBL89" s="706"/>
      <c r="LBM89" s="706"/>
      <c r="LBN89" s="504"/>
      <c r="LBO89" s="705"/>
      <c r="LBP89" s="706"/>
      <c r="LBQ89" s="706"/>
      <c r="LBR89" s="706"/>
      <c r="LBS89" s="706"/>
      <c r="LBT89" s="706"/>
      <c r="LBU89" s="504"/>
      <c r="LBV89" s="705"/>
      <c r="LBW89" s="706"/>
      <c r="LBX89" s="706"/>
      <c r="LBY89" s="706"/>
      <c r="LBZ89" s="706"/>
      <c r="LCA89" s="706"/>
      <c r="LCB89" s="504"/>
      <c r="LCC89" s="705"/>
      <c r="LCD89" s="706"/>
      <c r="LCE89" s="706"/>
      <c r="LCF89" s="706"/>
      <c r="LCG89" s="706"/>
      <c r="LCH89" s="706"/>
      <c r="LCI89" s="504"/>
      <c r="LCJ89" s="705"/>
      <c r="LCK89" s="706"/>
      <c r="LCL89" s="706"/>
      <c r="LCM89" s="706"/>
      <c r="LCN89" s="706"/>
      <c r="LCO89" s="706"/>
      <c r="LCP89" s="504"/>
      <c r="LCQ89" s="705"/>
      <c r="LCR89" s="706"/>
      <c r="LCS89" s="706"/>
      <c r="LCT89" s="706"/>
      <c r="LCU89" s="706"/>
      <c r="LCV89" s="706"/>
      <c r="LCW89" s="504"/>
      <c r="LCX89" s="705"/>
      <c r="LCY89" s="706"/>
      <c r="LCZ89" s="706"/>
      <c r="LDA89" s="706"/>
      <c r="LDB89" s="706"/>
      <c r="LDC89" s="706"/>
      <c r="LDD89" s="504"/>
      <c r="LDE89" s="705"/>
      <c r="LDF89" s="706"/>
      <c r="LDG89" s="706"/>
      <c r="LDH89" s="706"/>
      <c r="LDI89" s="706"/>
      <c r="LDJ89" s="706"/>
      <c r="LDK89" s="504"/>
      <c r="LDL89" s="705"/>
      <c r="LDM89" s="706"/>
      <c r="LDN89" s="706"/>
      <c r="LDO89" s="706"/>
      <c r="LDP89" s="706"/>
      <c r="LDQ89" s="706"/>
      <c r="LDR89" s="504"/>
      <c r="LDS89" s="705"/>
      <c r="LDT89" s="706"/>
      <c r="LDU89" s="706"/>
      <c r="LDV89" s="706"/>
      <c r="LDW89" s="706"/>
      <c r="LDX89" s="706"/>
      <c r="LDY89" s="504"/>
      <c r="LDZ89" s="705"/>
      <c r="LEA89" s="706"/>
      <c r="LEB89" s="706"/>
      <c r="LEC89" s="706"/>
      <c r="LED89" s="706"/>
      <c r="LEE89" s="706"/>
      <c r="LEF89" s="504"/>
      <c r="LEG89" s="705"/>
      <c r="LEH89" s="706"/>
      <c r="LEI89" s="706"/>
      <c r="LEJ89" s="706"/>
      <c r="LEK89" s="706"/>
      <c r="LEL89" s="706"/>
      <c r="LEM89" s="504"/>
      <c r="LEN89" s="705"/>
      <c r="LEO89" s="706"/>
      <c r="LEP89" s="706"/>
      <c r="LEQ89" s="706"/>
      <c r="LER89" s="706"/>
      <c r="LES89" s="706"/>
      <c r="LET89" s="504"/>
      <c r="LEU89" s="705"/>
      <c r="LEV89" s="706"/>
      <c r="LEW89" s="706"/>
      <c r="LEX89" s="706"/>
      <c r="LEY89" s="706"/>
      <c r="LEZ89" s="706"/>
      <c r="LFA89" s="504"/>
      <c r="LFB89" s="705"/>
      <c r="LFC89" s="706"/>
      <c r="LFD89" s="706"/>
      <c r="LFE89" s="706"/>
      <c r="LFF89" s="706"/>
      <c r="LFG89" s="706"/>
      <c r="LFH89" s="504"/>
      <c r="LFI89" s="705"/>
      <c r="LFJ89" s="706"/>
      <c r="LFK89" s="706"/>
      <c r="LFL89" s="706"/>
      <c r="LFM89" s="706"/>
      <c r="LFN89" s="706"/>
      <c r="LFO89" s="504"/>
      <c r="LFP89" s="705"/>
      <c r="LFQ89" s="706"/>
      <c r="LFR89" s="706"/>
      <c r="LFS89" s="706"/>
      <c r="LFT89" s="706"/>
      <c r="LFU89" s="706"/>
      <c r="LFV89" s="504"/>
      <c r="LFW89" s="705"/>
      <c r="LFX89" s="706"/>
      <c r="LFY89" s="706"/>
      <c r="LFZ89" s="706"/>
      <c r="LGA89" s="706"/>
      <c r="LGB89" s="706"/>
      <c r="LGC89" s="504"/>
      <c r="LGD89" s="705"/>
      <c r="LGE89" s="706"/>
      <c r="LGF89" s="706"/>
      <c r="LGG89" s="706"/>
      <c r="LGH89" s="706"/>
      <c r="LGI89" s="706"/>
      <c r="LGJ89" s="504"/>
      <c r="LGK89" s="705"/>
      <c r="LGL89" s="706"/>
      <c r="LGM89" s="706"/>
      <c r="LGN89" s="706"/>
      <c r="LGO89" s="706"/>
      <c r="LGP89" s="706"/>
      <c r="LGQ89" s="504"/>
      <c r="LGR89" s="705"/>
      <c r="LGS89" s="706"/>
      <c r="LGT89" s="706"/>
      <c r="LGU89" s="706"/>
      <c r="LGV89" s="706"/>
      <c r="LGW89" s="706"/>
      <c r="LGX89" s="504"/>
      <c r="LGY89" s="705"/>
      <c r="LGZ89" s="706"/>
      <c r="LHA89" s="706"/>
      <c r="LHB89" s="706"/>
      <c r="LHC89" s="706"/>
      <c r="LHD89" s="706"/>
      <c r="LHE89" s="504"/>
      <c r="LHF89" s="705"/>
      <c r="LHG89" s="706"/>
      <c r="LHH89" s="706"/>
      <c r="LHI89" s="706"/>
      <c r="LHJ89" s="706"/>
      <c r="LHK89" s="706"/>
      <c r="LHL89" s="504"/>
      <c r="LHM89" s="705"/>
      <c r="LHN89" s="706"/>
      <c r="LHO89" s="706"/>
      <c r="LHP89" s="706"/>
      <c r="LHQ89" s="706"/>
      <c r="LHR89" s="706"/>
      <c r="LHS89" s="504"/>
      <c r="LHT89" s="705"/>
      <c r="LHU89" s="706"/>
      <c r="LHV89" s="706"/>
      <c r="LHW89" s="706"/>
      <c r="LHX89" s="706"/>
      <c r="LHY89" s="706"/>
      <c r="LHZ89" s="504"/>
      <c r="LIA89" s="705"/>
      <c r="LIB89" s="706"/>
      <c r="LIC89" s="706"/>
      <c r="LID89" s="706"/>
      <c r="LIE89" s="706"/>
      <c r="LIF89" s="706"/>
      <c r="LIG89" s="504"/>
      <c r="LIH89" s="705"/>
      <c r="LII89" s="706"/>
      <c r="LIJ89" s="706"/>
      <c r="LIK89" s="706"/>
      <c r="LIL89" s="706"/>
      <c r="LIM89" s="706"/>
      <c r="LIN89" s="504"/>
      <c r="LIO89" s="705"/>
      <c r="LIP89" s="706"/>
      <c r="LIQ89" s="706"/>
      <c r="LIR89" s="706"/>
      <c r="LIS89" s="706"/>
      <c r="LIT89" s="706"/>
      <c r="LIU89" s="504"/>
      <c r="LIV89" s="705"/>
      <c r="LIW89" s="706"/>
      <c r="LIX89" s="706"/>
      <c r="LIY89" s="706"/>
      <c r="LIZ89" s="706"/>
      <c r="LJA89" s="706"/>
      <c r="LJB89" s="504"/>
      <c r="LJC89" s="705"/>
      <c r="LJD89" s="706"/>
      <c r="LJE89" s="706"/>
      <c r="LJF89" s="706"/>
      <c r="LJG89" s="706"/>
      <c r="LJH89" s="706"/>
      <c r="LJI89" s="504"/>
      <c r="LJJ89" s="705"/>
      <c r="LJK89" s="706"/>
      <c r="LJL89" s="706"/>
      <c r="LJM89" s="706"/>
      <c r="LJN89" s="706"/>
      <c r="LJO89" s="706"/>
      <c r="LJP89" s="504"/>
      <c r="LJQ89" s="705"/>
      <c r="LJR89" s="706"/>
      <c r="LJS89" s="706"/>
      <c r="LJT89" s="706"/>
      <c r="LJU89" s="706"/>
      <c r="LJV89" s="706"/>
      <c r="LJW89" s="504"/>
      <c r="LJX89" s="705"/>
      <c r="LJY89" s="706"/>
      <c r="LJZ89" s="706"/>
      <c r="LKA89" s="706"/>
      <c r="LKB89" s="706"/>
      <c r="LKC89" s="706"/>
      <c r="LKD89" s="504"/>
      <c r="LKE89" s="705"/>
      <c r="LKF89" s="706"/>
      <c r="LKG89" s="706"/>
      <c r="LKH89" s="706"/>
      <c r="LKI89" s="706"/>
      <c r="LKJ89" s="706"/>
      <c r="LKK89" s="504"/>
      <c r="LKL89" s="705"/>
      <c r="LKM89" s="706"/>
      <c r="LKN89" s="706"/>
      <c r="LKO89" s="706"/>
      <c r="LKP89" s="706"/>
      <c r="LKQ89" s="706"/>
      <c r="LKR89" s="504"/>
      <c r="LKS89" s="705"/>
      <c r="LKT89" s="706"/>
      <c r="LKU89" s="706"/>
      <c r="LKV89" s="706"/>
      <c r="LKW89" s="706"/>
      <c r="LKX89" s="706"/>
      <c r="LKY89" s="504"/>
      <c r="LKZ89" s="705"/>
      <c r="LLA89" s="706"/>
      <c r="LLB89" s="706"/>
      <c r="LLC89" s="706"/>
      <c r="LLD89" s="706"/>
      <c r="LLE89" s="706"/>
      <c r="LLF89" s="504"/>
      <c r="LLG89" s="705"/>
      <c r="LLH89" s="706"/>
      <c r="LLI89" s="706"/>
      <c r="LLJ89" s="706"/>
      <c r="LLK89" s="706"/>
      <c r="LLL89" s="706"/>
      <c r="LLM89" s="504"/>
      <c r="LLN89" s="705"/>
      <c r="LLO89" s="706"/>
      <c r="LLP89" s="706"/>
      <c r="LLQ89" s="706"/>
      <c r="LLR89" s="706"/>
      <c r="LLS89" s="706"/>
      <c r="LLT89" s="504"/>
      <c r="LLU89" s="705"/>
      <c r="LLV89" s="706"/>
      <c r="LLW89" s="706"/>
      <c r="LLX89" s="706"/>
      <c r="LLY89" s="706"/>
      <c r="LLZ89" s="706"/>
      <c r="LMA89" s="504"/>
      <c r="LMB89" s="705"/>
      <c r="LMC89" s="706"/>
      <c r="LMD89" s="706"/>
      <c r="LME89" s="706"/>
      <c r="LMF89" s="706"/>
      <c r="LMG89" s="706"/>
      <c r="LMH89" s="504"/>
      <c r="LMI89" s="705"/>
      <c r="LMJ89" s="706"/>
      <c r="LMK89" s="706"/>
      <c r="LML89" s="706"/>
      <c r="LMM89" s="706"/>
      <c r="LMN89" s="706"/>
      <c r="LMO89" s="504"/>
      <c r="LMP89" s="705"/>
      <c r="LMQ89" s="706"/>
      <c r="LMR89" s="706"/>
      <c r="LMS89" s="706"/>
      <c r="LMT89" s="706"/>
      <c r="LMU89" s="706"/>
      <c r="LMV89" s="504"/>
      <c r="LMW89" s="705"/>
      <c r="LMX89" s="706"/>
      <c r="LMY89" s="706"/>
      <c r="LMZ89" s="706"/>
      <c r="LNA89" s="706"/>
      <c r="LNB89" s="706"/>
      <c r="LNC89" s="504"/>
      <c r="LND89" s="705"/>
      <c r="LNE89" s="706"/>
      <c r="LNF89" s="706"/>
      <c r="LNG89" s="706"/>
      <c r="LNH89" s="706"/>
      <c r="LNI89" s="706"/>
      <c r="LNJ89" s="504"/>
      <c r="LNK89" s="705"/>
      <c r="LNL89" s="706"/>
      <c r="LNM89" s="706"/>
      <c r="LNN89" s="706"/>
      <c r="LNO89" s="706"/>
      <c r="LNP89" s="706"/>
      <c r="LNQ89" s="504"/>
      <c r="LNR89" s="705"/>
      <c r="LNS89" s="706"/>
      <c r="LNT89" s="706"/>
      <c r="LNU89" s="706"/>
      <c r="LNV89" s="706"/>
      <c r="LNW89" s="706"/>
      <c r="LNX89" s="504"/>
      <c r="LNY89" s="705"/>
      <c r="LNZ89" s="706"/>
      <c r="LOA89" s="706"/>
      <c r="LOB89" s="706"/>
      <c r="LOC89" s="706"/>
      <c r="LOD89" s="706"/>
      <c r="LOE89" s="504"/>
      <c r="LOF89" s="705"/>
      <c r="LOG89" s="706"/>
      <c r="LOH89" s="706"/>
      <c r="LOI89" s="706"/>
      <c r="LOJ89" s="706"/>
      <c r="LOK89" s="706"/>
      <c r="LOL89" s="504"/>
      <c r="LOM89" s="705"/>
      <c r="LON89" s="706"/>
      <c r="LOO89" s="706"/>
      <c r="LOP89" s="706"/>
      <c r="LOQ89" s="706"/>
      <c r="LOR89" s="706"/>
      <c r="LOS89" s="504"/>
      <c r="LOT89" s="705"/>
      <c r="LOU89" s="706"/>
      <c r="LOV89" s="706"/>
      <c r="LOW89" s="706"/>
      <c r="LOX89" s="706"/>
      <c r="LOY89" s="706"/>
      <c r="LOZ89" s="504"/>
      <c r="LPA89" s="705"/>
      <c r="LPB89" s="706"/>
      <c r="LPC89" s="706"/>
      <c r="LPD89" s="706"/>
      <c r="LPE89" s="706"/>
      <c r="LPF89" s="706"/>
      <c r="LPG89" s="504"/>
      <c r="LPH89" s="705"/>
      <c r="LPI89" s="706"/>
      <c r="LPJ89" s="706"/>
      <c r="LPK89" s="706"/>
      <c r="LPL89" s="706"/>
      <c r="LPM89" s="706"/>
      <c r="LPN89" s="504"/>
      <c r="LPO89" s="705"/>
      <c r="LPP89" s="706"/>
      <c r="LPQ89" s="706"/>
      <c r="LPR89" s="706"/>
      <c r="LPS89" s="706"/>
      <c r="LPT89" s="706"/>
      <c r="LPU89" s="504"/>
      <c r="LPV89" s="705"/>
      <c r="LPW89" s="706"/>
      <c r="LPX89" s="706"/>
      <c r="LPY89" s="706"/>
      <c r="LPZ89" s="706"/>
      <c r="LQA89" s="706"/>
      <c r="LQB89" s="504"/>
      <c r="LQC89" s="705"/>
      <c r="LQD89" s="706"/>
      <c r="LQE89" s="706"/>
      <c r="LQF89" s="706"/>
      <c r="LQG89" s="706"/>
      <c r="LQH89" s="706"/>
      <c r="LQI89" s="504"/>
      <c r="LQJ89" s="705"/>
      <c r="LQK89" s="706"/>
      <c r="LQL89" s="706"/>
      <c r="LQM89" s="706"/>
      <c r="LQN89" s="706"/>
      <c r="LQO89" s="706"/>
      <c r="LQP89" s="504"/>
      <c r="LQQ89" s="705"/>
      <c r="LQR89" s="706"/>
      <c r="LQS89" s="706"/>
      <c r="LQT89" s="706"/>
      <c r="LQU89" s="706"/>
      <c r="LQV89" s="706"/>
      <c r="LQW89" s="504"/>
      <c r="LQX89" s="705"/>
      <c r="LQY89" s="706"/>
      <c r="LQZ89" s="706"/>
      <c r="LRA89" s="706"/>
      <c r="LRB89" s="706"/>
      <c r="LRC89" s="706"/>
      <c r="LRD89" s="504"/>
      <c r="LRE89" s="705"/>
      <c r="LRF89" s="706"/>
      <c r="LRG89" s="706"/>
      <c r="LRH89" s="706"/>
      <c r="LRI89" s="706"/>
      <c r="LRJ89" s="706"/>
      <c r="LRK89" s="504"/>
      <c r="LRL89" s="705"/>
      <c r="LRM89" s="706"/>
      <c r="LRN89" s="706"/>
      <c r="LRO89" s="706"/>
      <c r="LRP89" s="706"/>
      <c r="LRQ89" s="706"/>
      <c r="LRR89" s="504"/>
      <c r="LRS89" s="705"/>
      <c r="LRT89" s="706"/>
      <c r="LRU89" s="706"/>
      <c r="LRV89" s="706"/>
      <c r="LRW89" s="706"/>
      <c r="LRX89" s="706"/>
      <c r="LRY89" s="504"/>
      <c r="LRZ89" s="705"/>
      <c r="LSA89" s="706"/>
      <c r="LSB89" s="706"/>
      <c r="LSC89" s="706"/>
      <c r="LSD89" s="706"/>
      <c r="LSE89" s="706"/>
      <c r="LSF89" s="504"/>
      <c r="LSG89" s="705"/>
      <c r="LSH89" s="706"/>
      <c r="LSI89" s="706"/>
      <c r="LSJ89" s="706"/>
      <c r="LSK89" s="706"/>
      <c r="LSL89" s="706"/>
      <c r="LSM89" s="504"/>
      <c r="LSN89" s="705"/>
      <c r="LSO89" s="706"/>
      <c r="LSP89" s="706"/>
      <c r="LSQ89" s="706"/>
      <c r="LSR89" s="706"/>
      <c r="LSS89" s="706"/>
      <c r="LST89" s="504"/>
      <c r="LSU89" s="705"/>
      <c r="LSV89" s="706"/>
      <c r="LSW89" s="706"/>
      <c r="LSX89" s="706"/>
      <c r="LSY89" s="706"/>
      <c r="LSZ89" s="706"/>
      <c r="LTA89" s="504"/>
      <c r="LTB89" s="705"/>
      <c r="LTC89" s="706"/>
      <c r="LTD89" s="706"/>
      <c r="LTE89" s="706"/>
      <c r="LTF89" s="706"/>
      <c r="LTG89" s="706"/>
      <c r="LTH89" s="504"/>
      <c r="LTI89" s="705"/>
      <c r="LTJ89" s="706"/>
      <c r="LTK89" s="706"/>
      <c r="LTL89" s="706"/>
      <c r="LTM89" s="706"/>
      <c r="LTN89" s="706"/>
      <c r="LTO89" s="504"/>
      <c r="LTP89" s="705"/>
      <c r="LTQ89" s="706"/>
      <c r="LTR89" s="706"/>
      <c r="LTS89" s="706"/>
      <c r="LTT89" s="706"/>
      <c r="LTU89" s="706"/>
      <c r="LTV89" s="504"/>
      <c r="LTW89" s="705"/>
      <c r="LTX89" s="706"/>
      <c r="LTY89" s="706"/>
      <c r="LTZ89" s="706"/>
      <c r="LUA89" s="706"/>
      <c r="LUB89" s="706"/>
      <c r="LUC89" s="504"/>
      <c r="LUD89" s="705"/>
      <c r="LUE89" s="706"/>
      <c r="LUF89" s="706"/>
      <c r="LUG89" s="706"/>
      <c r="LUH89" s="706"/>
      <c r="LUI89" s="706"/>
      <c r="LUJ89" s="504"/>
      <c r="LUK89" s="705"/>
      <c r="LUL89" s="706"/>
      <c r="LUM89" s="706"/>
      <c r="LUN89" s="706"/>
      <c r="LUO89" s="706"/>
      <c r="LUP89" s="706"/>
      <c r="LUQ89" s="504"/>
      <c r="LUR89" s="705"/>
      <c r="LUS89" s="706"/>
      <c r="LUT89" s="706"/>
      <c r="LUU89" s="706"/>
      <c r="LUV89" s="706"/>
      <c r="LUW89" s="706"/>
      <c r="LUX89" s="504"/>
      <c r="LUY89" s="705"/>
      <c r="LUZ89" s="706"/>
      <c r="LVA89" s="706"/>
      <c r="LVB89" s="706"/>
      <c r="LVC89" s="706"/>
      <c r="LVD89" s="706"/>
      <c r="LVE89" s="504"/>
      <c r="LVF89" s="705"/>
      <c r="LVG89" s="706"/>
      <c r="LVH89" s="706"/>
      <c r="LVI89" s="706"/>
      <c r="LVJ89" s="706"/>
      <c r="LVK89" s="706"/>
      <c r="LVL89" s="504"/>
      <c r="LVM89" s="705"/>
      <c r="LVN89" s="706"/>
      <c r="LVO89" s="706"/>
      <c r="LVP89" s="706"/>
      <c r="LVQ89" s="706"/>
      <c r="LVR89" s="706"/>
      <c r="LVS89" s="504"/>
      <c r="LVT89" s="705"/>
      <c r="LVU89" s="706"/>
      <c r="LVV89" s="706"/>
      <c r="LVW89" s="706"/>
      <c r="LVX89" s="706"/>
      <c r="LVY89" s="706"/>
      <c r="LVZ89" s="504"/>
      <c r="LWA89" s="705"/>
      <c r="LWB89" s="706"/>
      <c r="LWC89" s="706"/>
      <c r="LWD89" s="706"/>
      <c r="LWE89" s="706"/>
      <c r="LWF89" s="706"/>
      <c r="LWG89" s="504"/>
      <c r="LWH89" s="705"/>
      <c r="LWI89" s="706"/>
      <c r="LWJ89" s="706"/>
      <c r="LWK89" s="706"/>
      <c r="LWL89" s="706"/>
      <c r="LWM89" s="706"/>
      <c r="LWN89" s="504"/>
      <c r="LWO89" s="705"/>
      <c r="LWP89" s="706"/>
      <c r="LWQ89" s="706"/>
      <c r="LWR89" s="706"/>
      <c r="LWS89" s="706"/>
      <c r="LWT89" s="706"/>
      <c r="LWU89" s="504"/>
      <c r="LWV89" s="705"/>
      <c r="LWW89" s="706"/>
      <c r="LWX89" s="706"/>
      <c r="LWY89" s="706"/>
      <c r="LWZ89" s="706"/>
      <c r="LXA89" s="706"/>
      <c r="LXB89" s="504"/>
      <c r="LXC89" s="705"/>
      <c r="LXD89" s="706"/>
      <c r="LXE89" s="706"/>
      <c r="LXF89" s="706"/>
      <c r="LXG89" s="706"/>
      <c r="LXH89" s="706"/>
      <c r="LXI89" s="504"/>
      <c r="LXJ89" s="705"/>
      <c r="LXK89" s="706"/>
      <c r="LXL89" s="706"/>
      <c r="LXM89" s="706"/>
      <c r="LXN89" s="706"/>
      <c r="LXO89" s="706"/>
      <c r="LXP89" s="504"/>
      <c r="LXQ89" s="705"/>
      <c r="LXR89" s="706"/>
      <c r="LXS89" s="706"/>
      <c r="LXT89" s="706"/>
      <c r="LXU89" s="706"/>
      <c r="LXV89" s="706"/>
      <c r="LXW89" s="504"/>
      <c r="LXX89" s="705"/>
      <c r="LXY89" s="706"/>
      <c r="LXZ89" s="706"/>
      <c r="LYA89" s="706"/>
      <c r="LYB89" s="706"/>
      <c r="LYC89" s="706"/>
      <c r="LYD89" s="504"/>
      <c r="LYE89" s="705"/>
      <c r="LYF89" s="706"/>
      <c r="LYG89" s="706"/>
      <c r="LYH89" s="706"/>
      <c r="LYI89" s="706"/>
      <c r="LYJ89" s="706"/>
      <c r="LYK89" s="504"/>
      <c r="LYL89" s="705"/>
      <c r="LYM89" s="706"/>
      <c r="LYN89" s="706"/>
      <c r="LYO89" s="706"/>
      <c r="LYP89" s="706"/>
      <c r="LYQ89" s="706"/>
      <c r="LYR89" s="504"/>
      <c r="LYS89" s="705"/>
      <c r="LYT89" s="706"/>
      <c r="LYU89" s="706"/>
      <c r="LYV89" s="706"/>
      <c r="LYW89" s="706"/>
      <c r="LYX89" s="706"/>
      <c r="LYY89" s="504"/>
      <c r="LYZ89" s="705"/>
      <c r="LZA89" s="706"/>
      <c r="LZB89" s="706"/>
      <c r="LZC89" s="706"/>
      <c r="LZD89" s="706"/>
      <c r="LZE89" s="706"/>
      <c r="LZF89" s="504"/>
      <c r="LZG89" s="705"/>
      <c r="LZH89" s="706"/>
      <c r="LZI89" s="706"/>
      <c r="LZJ89" s="706"/>
      <c r="LZK89" s="706"/>
      <c r="LZL89" s="706"/>
      <c r="LZM89" s="504"/>
      <c r="LZN89" s="705"/>
      <c r="LZO89" s="706"/>
      <c r="LZP89" s="706"/>
      <c r="LZQ89" s="706"/>
      <c r="LZR89" s="706"/>
      <c r="LZS89" s="706"/>
      <c r="LZT89" s="504"/>
      <c r="LZU89" s="705"/>
      <c r="LZV89" s="706"/>
      <c r="LZW89" s="706"/>
      <c r="LZX89" s="706"/>
      <c r="LZY89" s="706"/>
      <c r="LZZ89" s="706"/>
      <c r="MAA89" s="504"/>
      <c r="MAB89" s="705"/>
      <c r="MAC89" s="706"/>
      <c r="MAD89" s="706"/>
      <c r="MAE89" s="706"/>
      <c r="MAF89" s="706"/>
      <c r="MAG89" s="706"/>
      <c r="MAH89" s="504"/>
      <c r="MAI89" s="705"/>
      <c r="MAJ89" s="706"/>
      <c r="MAK89" s="706"/>
      <c r="MAL89" s="706"/>
      <c r="MAM89" s="706"/>
      <c r="MAN89" s="706"/>
      <c r="MAO89" s="504"/>
      <c r="MAP89" s="705"/>
      <c r="MAQ89" s="706"/>
      <c r="MAR89" s="706"/>
      <c r="MAS89" s="706"/>
      <c r="MAT89" s="706"/>
      <c r="MAU89" s="706"/>
      <c r="MAV89" s="504"/>
      <c r="MAW89" s="705"/>
      <c r="MAX89" s="706"/>
      <c r="MAY89" s="706"/>
      <c r="MAZ89" s="706"/>
      <c r="MBA89" s="706"/>
      <c r="MBB89" s="706"/>
      <c r="MBC89" s="504"/>
      <c r="MBD89" s="705"/>
      <c r="MBE89" s="706"/>
      <c r="MBF89" s="706"/>
      <c r="MBG89" s="706"/>
      <c r="MBH89" s="706"/>
      <c r="MBI89" s="706"/>
      <c r="MBJ89" s="504"/>
      <c r="MBK89" s="705"/>
      <c r="MBL89" s="706"/>
      <c r="MBM89" s="706"/>
      <c r="MBN89" s="706"/>
      <c r="MBO89" s="706"/>
      <c r="MBP89" s="706"/>
      <c r="MBQ89" s="504"/>
      <c r="MBR89" s="705"/>
      <c r="MBS89" s="706"/>
      <c r="MBT89" s="706"/>
      <c r="MBU89" s="706"/>
      <c r="MBV89" s="706"/>
      <c r="MBW89" s="706"/>
      <c r="MBX89" s="504"/>
      <c r="MBY89" s="705"/>
      <c r="MBZ89" s="706"/>
      <c r="MCA89" s="706"/>
      <c r="MCB89" s="706"/>
      <c r="MCC89" s="706"/>
      <c r="MCD89" s="706"/>
      <c r="MCE89" s="504"/>
      <c r="MCF89" s="705"/>
      <c r="MCG89" s="706"/>
      <c r="MCH89" s="706"/>
      <c r="MCI89" s="706"/>
      <c r="MCJ89" s="706"/>
      <c r="MCK89" s="706"/>
      <c r="MCL89" s="504"/>
      <c r="MCM89" s="705"/>
      <c r="MCN89" s="706"/>
      <c r="MCO89" s="706"/>
      <c r="MCP89" s="706"/>
      <c r="MCQ89" s="706"/>
      <c r="MCR89" s="706"/>
      <c r="MCS89" s="504"/>
      <c r="MCT89" s="705"/>
      <c r="MCU89" s="706"/>
      <c r="MCV89" s="706"/>
      <c r="MCW89" s="706"/>
      <c r="MCX89" s="706"/>
      <c r="MCY89" s="706"/>
      <c r="MCZ89" s="504"/>
      <c r="MDA89" s="705"/>
      <c r="MDB89" s="706"/>
      <c r="MDC89" s="706"/>
      <c r="MDD89" s="706"/>
      <c r="MDE89" s="706"/>
      <c r="MDF89" s="706"/>
      <c r="MDG89" s="504"/>
      <c r="MDH89" s="705"/>
      <c r="MDI89" s="706"/>
      <c r="MDJ89" s="706"/>
      <c r="MDK89" s="706"/>
      <c r="MDL89" s="706"/>
      <c r="MDM89" s="706"/>
      <c r="MDN89" s="504"/>
      <c r="MDO89" s="705"/>
      <c r="MDP89" s="706"/>
      <c r="MDQ89" s="706"/>
      <c r="MDR89" s="706"/>
      <c r="MDS89" s="706"/>
      <c r="MDT89" s="706"/>
      <c r="MDU89" s="504"/>
      <c r="MDV89" s="705"/>
      <c r="MDW89" s="706"/>
      <c r="MDX89" s="706"/>
      <c r="MDY89" s="706"/>
      <c r="MDZ89" s="706"/>
      <c r="MEA89" s="706"/>
      <c r="MEB89" s="504"/>
      <c r="MEC89" s="705"/>
      <c r="MED89" s="706"/>
      <c r="MEE89" s="706"/>
      <c r="MEF89" s="706"/>
      <c r="MEG89" s="706"/>
      <c r="MEH89" s="706"/>
      <c r="MEI89" s="504"/>
      <c r="MEJ89" s="705"/>
      <c r="MEK89" s="706"/>
      <c r="MEL89" s="706"/>
      <c r="MEM89" s="706"/>
      <c r="MEN89" s="706"/>
      <c r="MEO89" s="706"/>
      <c r="MEP89" s="504"/>
      <c r="MEQ89" s="705"/>
      <c r="MER89" s="706"/>
      <c r="MES89" s="706"/>
      <c r="MET89" s="706"/>
      <c r="MEU89" s="706"/>
      <c r="MEV89" s="706"/>
      <c r="MEW89" s="504"/>
      <c r="MEX89" s="705"/>
      <c r="MEY89" s="706"/>
      <c r="MEZ89" s="706"/>
      <c r="MFA89" s="706"/>
      <c r="MFB89" s="706"/>
      <c r="MFC89" s="706"/>
      <c r="MFD89" s="504"/>
      <c r="MFE89" s="705"/>
      <c r="MFF89" s="706"/>
      <c r="MFG89" s="706"/>
      <c r="MFH89" s="706"/>
      <c r="MFI89" s="706"/>
      <c r="MFJ89" s="706"/>
      <c r="MFK89" s="504"/>
      <c r="MFL89" s="705"/>
      <c r="MFM89" s="706"/>
      <c r="MFN89" s="706"/>
      <c r="MFO89" s="706"/>
      <c r="MFP89" s="706"/>
      <c r="MFQ89" s="706"/>
      <c r="MFR89" s="504"/>
      <c r="MFS89" s="705"/>
      <c r="MFT89" s="706"/>
      <c r="MFU89" s="706"/>
      <c r="MFV89" s="706"/>
      <c r="MFW89" s="706"/>
      <c r="MFX89" s="706"/>
      <c r="MFY89" s="504"/>
      <c r="MFZ89" s="705"/>
      <c r="MGA89" s="706"/>
      <c r="MGB89" s="706"/>
      <c r="MGC89" s="706"/>
      <c r="MGD89" s="706"/>
      <c r="MGE89" s="706"/>
      <c r="MGF89" s="504"/>
      <c r="MGG89" s="705"/>
      <c r="MGH89" s="706"/>
      <c r="MGI89" s="706"/>
      <c r="MGJ89" s="706"/>
      <c r="MGK89" s="706"/>
      <c r="MGL89" s="706"/>
      <c r="MGM89" s="504"/>
      <c r="MGN89" s="705"/>
      <c r="MGO89" s="706"/>
      <c r="MGP89" s="706"/>
      <c r="MGQ89" s="706"/>
      <c r="MGR89" s="706"/>
      <c r="MGS89" s="706"/>
      <c r="MGT89" s="504"/>
      <c r="MGU89" s="705"/>
      <c r="MGV89" s="706"/>
      <c r="MGW89" s="706"/>
      <c r="MGX89" s="706"/>
      <c r="MGY89" s="706"/>
      <c r="MGZ89" s="706"/>
      <c r="MHA89" s="504"/>
      <c r="MHB89" s="705"/>
      <c r="MHC89" s="706"/>
      <c r="MHD89" s="706"/>
      <c r="MHE89" s="706"/>
      <c r="MHF89" s="706"/>
      <c r="MHG89" s="706"/>
      <c r="MHH89" s="504"/>
      <c r="MHI89" s="705"/>
      <c r="MHJ89" s="706"/>
      <c r="MHK89" s="706"/>
      <c r="MHL89" s="706"/>
      <c r="MHM89" s="706"/>
      <c r="MHN89" s="706"/>
      <c r="MHO89" s="504"/>
      <c r="MHP89" s="705"/>
      <c r="MHQ89" s="706"/>
      <c r="MHR89" s="706"/>
      <c r="MHS89" s="706"/>
      <c r="MHT89" s="706"/>
      <c r="MHU89" s="706"/>
      <c r="MHV89" s="504"/>
      <c r="MHW89" s="705"/>
      <c r="MHX89" s="706"/>
      <c r="MHY89" s="706"/>
      <c r="MHZ89" s="706"/>
      <c r="MIA89" s="706"/>
      <c r="MIB89" s="706"/>
      <c r="MIC89" s="504"/>
      <c r="MID89" s="705"/>
      <c r="MIE89" s="706"/>
      <c r="MIF89" s="706"/>
      <c r="MIG89" s="706"/>
      <c r="MIH89" s="706"/>
      <c r="MII89" s="706"/>
      <c r="MIJ89" s="504"/>
      <c r="MIK89" s="705"/>
      <c r="MIL89" s="706"/>
      <c r="MIM89" s="706"/>
      <c r="MIN89" s="706"/>
      <c r="MIO89" s="706"/>
      <c r="MIP89" s="706"/>
      <c r="MIQ89" s="504"/>
      <c r="MIR89" s="705"/>
      <c r="MIS89" s="706"/>
      <c r="MIT89" s="706"/>
      <c r="MIU89" s="706"/>
      <c r="MIV89" s="706"/>
      <c r="MIW89" s="706"/>
      <c r="MIX89" s="504"/>
      <c r="MIY89" s="705"/>
      <c r="MIZ89" s="706"/>
      <c r="MJA89" s="706"/>
      <c r="MJB89" s="706"/>
      <c r="MJC89" s="706"/>
      <c r="MJD89" s="706"/>
      <c r="MJE89" s="504"/>
      <c r="MJF89" s="705"/>
      <c r="MJG89" s="706"/>
      <c r="MJH89" s="706"/>
      <c r="MJI89" s="706"/>
      <c r="MJJ89" s="706"/>
      <c r="MJK89" s="706"/>
      <c r="MJL89" s="504"/>
      <c r="MJM89" s="705"/>
      <c r="MJN89" s="706"/>
      <c r="MJO89" s="706"/>
      <c r="MJP89" s="706"/>
      <c r="MJQ89" s="706"/>
      <c r="MJR89" s="706"/>
      <c r="MJS89" s="504"/>
      <c r="MJT89" s="705"/>
      <c r="MJU89" s="706"/>
      <c r="MJV89" s="706"/>
      <c r="MJW89" s="706"/>
      <c r="MJX89" s="706"/>
      <c r="MJY89" s="706"/>
      <c r="MJZ89" s="504"/>
      <c r="MKA89" s="705"/>
      <c r="MKB89" s="706"/>
      <c r="MKC89" s="706"/>
      <c r="MKD89" s="706"/>
      <c r="MKE89" s="706"/>
      <c r="MKF89" s="706"/>
      <c r="MKG89" s="504"/>
      <c r="MKH89" s="705"/>
      <c r="MKI89" s="706"/>
      <c r="MKJ89" s="706"/>
      <c r="MKK89" s="706"/>
      <c r="MKL89" s="706"/>
      <c r="MKM89" s="706"/>
      <c r="MKN89" s="504"/>
      <c r="MKO89" s="705"/>
      <c r="MKP89" s="706"/>
      <c r="MKQ89" s="706"/>
      <c r="MKR89" s="706"/>
      <c r="MKS89" s="706"/>
      <c r="MKT89" s="706"/>
      <c r="MKU89" s="504"/>
      <c r="MKV89" s="705"/>
      <c r="MKW89" s="706"/>
      <c r="MKX89" s="706"/>
      <c r="MKY89" s="706"/>
      <c r="MKZ89" s="706"/>
      <c r="MLA89" s="706"/>
      <c r="MLB89" s="504"/>
      <c r="MLC89" s="705"/>
      <c r="MLD89" s="706"/>
      <c r="MLE89" s="706"/>
      <c r="MLF89" s="706"/>
      <c r="MLG89" s="706"/>
      <c r="MLH89" s="706"/>
      <c r="MLI89" s="504"/>
      <c r="MLJ89" s="705"/>
      <c r="MLK89" s="706"/>
      <c r="MLL89" s="706"/>
      <c r="MLM89" s="706"/>
      <c r="MLN89" s="706"/>
      <c r="MLO89" s="706"/>
      <c r="MLP89" s="504"/>
      <c r="MLQ89" s="705"/>
      <c r="MLR89" s="706"/>
      <c r="MLS89" s="706"/>
      <c r="MLT89" s="706"/>
      <c r="MLU89" s="706"/>
      <c r="MLV89" s="706"/>
      <c r="MLW89" s="504"/>
      <c r="MLX89" s="705"/>
      <c r="MLY89" s="706"/>
      <c r="MLZ89" s="706"/>
      <c r="MMA89" s="706"/>
      <c r="MMB89" s="706"/>
      <c r="MMC89" s="706"/>
      <c r="MMD89" s="504"/>
      <c r="MME89" s="705"/>
      <c r="MMF89" s="706"/>
      <c r="MMG89" s="706"/>
      <c r="MMH89" s="706"/>
      <c r="MMI89" s="706"/>
      <c r="MMJ89" s="706"/>
      <c r="MMK89" s="504"/>
      <c r="MML89" s="705"/>
      <c r="MMM89" s="706"/>
      <c r="MMN89" s="706"/>
      <c r="MMO89" s="706"/>
      <c r="MMP89" s="706"/>
      <c r="MMQ89" s="706"/>
      <c r="MMR89" s="504"/>
      <c r="MMS89" s="705"/>
      <c r="MMT89" s="706"/>
      <c r="MMU89" s="706"/>
      <c r="MMV89" s="706"/>
      <c r="MMW89" s="706"/>
      <c r="MMX89" s="706"/>
      <c r="MMY89" s="504"/>
      <c r="MMZ89" s="705"/>
      <c r="MNA89" s="706"/>
      <c r="MNB89" s="706"/>
      <c r="MNC89" s="706"/>
      <c r="MND89" s="706"/>
      <c r="MNE89" s="706"/>
      <c r="MNF89" s="504"/>
      <c r="MNG89" s="705"/>
      <c r="MNH89" s="706"/>
      <c r="MNI89" s="706"/>
      <c r="MNJ89" s="706"/>
      <c r="MNK89" s="706"/>
      <c r="MNL89" s="706"/>
      <c r="MNM89" s="504"/>
      <c r="MNN89" s="705"/>
      <c r="MNO89" s="706"/>
      <c r="MNP89" s="706"/>
      <c r="MNQ89" s="706"/>
      <c r="MNR89" s="706"/>
      <c r="MNS89" s="706"/>
      <c r="MNT89" s="504"/>
      <c r="MNU89" s="705"/>
      <c r="MNV89" s="706"/>
      <c r="MNW89" s="706"/>
      <c r="MNX89" s="706"/>
      <c r="MNY89" s="706"/>
      <c r="MNZ89" s="706"/>
      <c r="MOA89" s="504"/>
      <c r="MOB89" s="705"/>
      <c r="MOC89" s="706"/>
      <c r="MOD89" s="706"/>
      <c r="MOE89" s="706"/>
      <c r="MOF89" s="706"/>
      <c r="MOG89" s="706"/>
      <c r="MOH89" s="504"/>
      <c r="MOI89" s="705"/>
      <c r="MOJ89" s="706"/>
      <c r="MOK89" s="706"/>
      <c r="MOL89" s="706"/>
      <c r="MOM89" s="706"/>
      <c r="MON89" s="706"/>
      <c r="MOO89" s="504"/>
      <c r="MOP89" s="705"/>
      <c r="MOQ89" s="706"/>
      <c r="MOR89" s="706"/>
      <c r="MOS89" s="706"/>
      <c r="MOT89" s="706"/>
      <c r="MOU89" s="706"/>
      <c r="MOV89" s="504"/>
      <c r="MOW89" s="705"/>
      <c r="MOX89" s="706"/>
      <c r="MOY89" s="706"/>
      <c r="MOZ89" s="706"/>
      <c r="MPA89" s="706"/>
      <c r="MPB89" s="706"/>
      <c r="MPC89" s="504"/>
      <c r="MPD89" s="705"/>
      <c r="MPE89" s="706"/>
      <c r="MPF89" s="706"/>
      <c r="MPG89" s="706"/>
      <c r="MPH89" s="706"/>
      <c r="MPI89" s="706"/>
      <c r="MPJ89" s="504"/>
      <c r="MPK89" s="705"/>
      <c r="MPL89" s="706"/>
      <c r="MPM89" s="706"/>
      <c r="MPN89" s="706"/>
      <c r="MPO89" s="706"/>
      <c r="MPP89" s="706"/>
      <c r="MPQ89" s="504"/>
      <c r="MPR89" s="705"/>
      <c r="MPS89" s="706"/>
      <c r="MPT89" s="706"/>
      <c r="MPU89" s="706"/>
      <c r="MPV89" s="706"/>
      <c r="MPW89" s="706"/>
      <c r="MPX89" s="504"/>
      <c r="MPY89" s="705"/>
      <c r="MPZ89" s="706"/>
      <c r="MQA89" s="706"/>
      <c r="MQB89" s="706"/>
      <c r="MQC89" s="706"/>
      <c r="MQD89" s="706"/>
      <c r="MQE89" s="504"/>
      <c r="MQF89" s="705"/>
      <c r="MQG89" s="706"/>
      <c r="MQH89" s="706"/>
      <c r="MQI89" s="706"/>
      <c r="MQJ89" s="706"/>
      <c r="MQK89" s="706"/>
      <c r="MQL89" s="504"/>
      <c r="MQM89" s="705"/>
      <c r="MQN89" s="706"/>
      <c r="MQO89" s="706"/>
      <c r="MQP89" s="706"/>
      <c r="MQQ89" s="706"/>
      <c r="MQR89" s="706"/>
      <c r="MQS89" s="504"/>
      <c r="MQT89" s="705"/>
      <c r="MQU89" s="706"/>
      <c r="MQV89" s="706"/>
      <c r="MQW89" s="706"/>
      <c r="MQX89" s="706"/>
      <c r="MQY89" s="706"/>
      <c r="MQZ89" s="504"/>
      <c r="MRA89" s="705"/>
      <c r="MRB89" s="706"/>
      <c r="MRC89" s="706"/>
      <c r="MRD89" s="706"/>
      <c r="MRE89" s="706"/>
      <c r="MRF89" s="706"/>
      <c r="MRG89" s="504"/>
      <c r="MRH89" s="705"/>
      <c r="MRI89" s="706"/>
      <c r="MRJ89" s="706"/>
      <c r="MRK89" s="706"/>
      <c r="MRL89" s="706"/>
      <c r="MRM89" s="706"/>
      <c r="MRN89" s="504"/>
      <c r="MRO89" s="705"/>
      <c r="MRP89" s="706"/>
      <c r="MRQ89" s="706"/>
      <c r="MRR89" s="706"/>
      <c r="MRS89" s="706"/>
      <c r="MRT89" s="706"/>
      <c r="MRU89" s="504"/>
      <c r="MRV89" s="705"/>
      <c r="MRW89" s="706"/>
      <c r="MRX89" s="706"/>
      <c r="MRY89" s="706"/>
      <c r="MRZ89" s="706"/>
      <c r="MSA89" s="706"/>
      <c r="MSB89" s="504"/>
      <c r="MSC89" s="705"/>
      <c r="MSD89" s="706"/>
      <c r="MSE89" s="706"/>
      <c r="MSF89" s="706"/>
      <c r="MSG89" s="706"/>
      <c r="MSH89" s="706"/>
      <c r="MSI89" s="504"/>
      <c r="MSJ89" s="705"/>
      <c r="MSK89" s="706"/>
      <c r="MSL89" s="706"/>
      <c r="MSM89" s="706"/>
      <c r="MSN89" s="706"/>
      <c r="MSO89" s="706"/>
      <c r="MSP89" s="504"/>
      <c r="MSQ89" s="705"/>
      <c r="MSR89" s="706"/>
      <c r="MSS89" s="706"/>
      <c r="MST89" s="706"/>
      <c r="MSU89" s="706"/>
      <c r="MSV89" s="706"/>
      <c r="MSW89" s="504"/>
      <c r="MSX89" s="705"/>
      <c r="MSY89" s="706"/>
      <c r="MSZ89" s="706"/>
      <c r="MTA89" s="706"/>
      <c r="MTB89" s="706"/>
      <c r="MTC89" s="706"/>
      <c r="MTD89" s="504"/>
      <c r="MTE89" s="705"/>
      <c r="MTF89" s="706"/>
      <c r="MTG89" s="706"/>
      <c r="MTH89" s="706"/>
      <c r="MTI89" s="706"/>
      <c r="MTJ89" s="706"/>
      <c r="MTK89" s="504"/>
      <c r="MTL89" s="705"/>
      <c r="MTM89" s="706"/>
      <c r="MTN89" s="706"/>
      <c r="MTO89" s="706"/>
      <c r="MTP89" s="706"/>
      <c r="MTQ89" s="706"/>
      <c r="MTR89" s="504"/>
      <c r="MTS89" s="705"/>
      <c r="MTT89" s="706"/>
      <c r="MTU89" s="706"/>
      <c r="MTV89" s="706"/>
      <c r="MTW89" s="706"/>
      <c r="MTX89" s="706"/>
      <c r="MTY89" s="504"/>
      <c r="MTZ89" s="705"/>
      <c r="MUA89" s="706"/>
      <c r="MUB89" s="706"/>
      <c r="MUC89" s="706"/>
      <c r="MUD89" s="706"/>
      <c r="MUE89" s="706"/>
      <c r="MUF89" s="504"/>
      <c r="MUG89" s="705"/>
      <c r="MUH89" s="706"/>
      <c r="MUI89" s="706"/>
      <c r="MUJ89" s="706"/>
      <c r="MUK89" s="706"/>
      <c r="MUL89" s="706"/>
      <c r="MUM89" s="504"/>
      <c r="MUN89" s="705"/>
      <c r="MUO89" s="706"/>
      <c r="MUP89" s="706"/>
      <c r="MUQ89" s="706"/>
      <c r="MUR89" s="706"/>
      <c r="MUS89" s="706"/>
      <c r="MUT89" s="504"/>
      <c r="MUU89" s="705"/>
      <c r="MUV89" s="706"/>
      <c r="MUW89" s="706"/>
      <c r="MUX89" s="706"/>
      <c r="MUY89" s="706"/>
      <c r="MUZ89" s="706"/>
      <c r="MVA89" s="504"/>
      <c r="MVB89" s="705"/>
      <c r="MVC89" s="706"/>
      <c r="MVD89" s="706"/>
      <c r="MVE89" s="706"/>
      <c r="MVF89" s="706"/>
      <c r="MVG89" s="706"/>
      <c r="MVH89" s="504"/>
      <c r="MVI89" s="705"/>
      <c r="MVJ89" s="706"/>
      <c r="MVK89" s="706"/>
      <c r="MVL89" s="706"/>
      <c r="MVM89" s="706"/>
      <c r="MVN89" s="706"/>
      <c r="MVO89" s="504"/>
      <c r="MVP89" s="705"/>
      <c r="MVQ89" s="706"/>
      <c r="MVR89" s="706"/>
      <c r="MVS89" s="706"/>
      <c r="MVT89" s="706"/>
      <c r="MVU89" s="706"/>
      <c r="MVV89" s="504"/>
      <c r="MVW89" s="705"/>
      <c r="MVX89" s="706"/>
      <c r="MVY89" s="706"/>
      <c r="MVZ89" s="706"/>
      <c r="MWA89" s="706"/>
      <c r="MWB89" s="706"/>
      <c r="MWC89" s="504"/>
      <c r="MWD89" s="705"/>
      <c r="MWE89" s="706"/>
      <c r="MWF89" s="706"/>
      <c r="MWG89" s="706"/>
      <c r="MWH89" s="706"/>
      <c r="MWI89" s="706"/>
      <c r="MWJ89" s="504"/>
      <c r="MWK89" s="705"/>
      <c r="MWL89" s="706"/>
      <c r="MWM89" s="706"/>
      <c r="MWN89" s="706"/>
      <c r="MWO89" s="706"/>
      <c r="MWP89" s="706"/>
      <c r="MWQ89" s="504"/>
      <c r="MWR89" s="705"/>
      <c r="MWS89" s="706"/>
      <c r="MWT89" s="706"/>
      <c r="MWU89" s="706"/>
      <c r="MWV89" s="706"/>
      <c r="MWW89" s="706"/>
      <c r="MWX89" s="504"/>
      <c r="MWY89" s="705"/>
      <c r="MWZ89" s="706"/>
      <c r="MXA89" s="706"/>
      <c r="MXB89" s="706"/>
      <c r="MXC89" s="706"/>
      <c r="MXD89" s="706"/>
      <c r="MXE89" s="504"/>
      <c r="MXF89" s="705"/>
      <c r="MXG89" s="706"/>
      <c r="MXH89" s="706"/>
      <c r="MXI89" s="706"/>
      <c r="MXJ89" s="706"/>
      <c r="MXK89" s="706"/>
      <c r="MXL89" s="504"/>
      <c r="MXM89" s="705"/>
      <c r="MXN89" s="706"/>
      <c r="MXO89" s="706"/>
      <c r="MXP89" s="706"/>
      <c r="MXQ89" s="706"/>
      <c r="MXR89" s="706"/>
      <c r="MXS89" s="504"/>
      <c r="MXT89" s="705"/>
      <c r="MXU89" s="706"/>
      <c r="MXV89" s="706"/>
      <c r="MXW89" s="706"/>
      <c r="MXX89" s="706"/>
      <c r="MXY89" s="706"/>
      <c r="MXZ89" s="504"/>
      <c r="MYA89" s="705"/>
      <c r="MYB89" s="706"/>
      <c r="MYC89" s="706"/>
      <c r="MYD89" s="706"/>
      <c r="MYE89" s="706"/>
      <c r="MYF89" s="706"/>
      <c r="MYG89" s="504"/>
      <c r="MYH89" s="705"/>
      <c r="MYI89" s="706"/>
      <c r="MYJ89" s="706"/>
      <c r="MYK89" s="706"/>
      <c r="MYL89" s="706"/>
      <c r="MYM89" s="706"/>
      <c r="MYN89" s="504"/>
      <c r="MYO89" s="705"/>
      <c r="MYP89" s="706"/>
      <c r="MYQ89" s="706"/>
      <c r="MYR89" s="706"/>
      <c r="MYS89" s="706"/>
      <c r="MYT89" s="706"/>
      <c r="MYU89" s="504"/>
      <c r="MYV89" s="705"/>
      <c r="MYW89" s="706"/>
      <c r="MYX89" s="706"/>
      <c r="MYY89" s="706"/>
      <c r="MYZ89" s="706"/>
      <c r="MZA89" s="706"/>
      <c r="MZB89" s="504"/>
      <c r="MZC89" s="705"/>
      <c r="MZD89" s="706"/>
      <c r="MZE89" s="706"/>
      <c r="MZF89" s="706"/>
      <c r="MZG89" s="706"/>
      <c r="MZH89" s="706"/>
      <c r="MZI89" s="504"/>
      <c r="MZJ89" s="705"/>
      <c r="MZK89" s="706"/>
      <c r="MZL89" s="706"/>
      <c r="MZM89" s="706"/>
      <c r="MZN89" s="706"/>
      <c r="MZO89" s="706"/>
      <c r="MZP89" s="504"/>
      <c r="MZQ89" s="705"/>
      <c r="MZR89" s="706"/>
      <c r="MZS89" s="706"/>
      <c r="MZT89" s="706"/>
      <c r="MZU89" s="706"/>
      <c r="MZV89" s="706"/>
      <c r="MZW89" s="504"/>
      <c r="MZX89" s="705"/>
      <c r="MZY89" s="706"/>
      <c r="MZZ89" s="706"/>
      <c r="NAA89" s="706"/>
      <c r="NAB89" s="706"/>
      <c r="NAC89" s="706"/>
      <c r="NAD89" s="504"/>
      <c r="NAE89" s="705"/>
      <c r="NAF89" s="706"/>
      <c r="NAG89" s="706"/>
      <c r="NAH89" s="706"/>
      <c r="NAI89" s="706"/>
      <c r="NAJ89" s="706"/>
      <c r="NAK89" s="504"/>
      <c r="NAL89" s="705"/>
      <c r="NAM89" s="706"/>
      <c r="NAN89" s="706"/>
      <c r="NAO89" s="706"/>
      <c r="NAP89" s="706"/>
      <c r="NAQ89" s="706"/>
      <c r="NAR89" s="504"/>
      <c r="NAS89" s="705"/>
      <c r="NAT89" s="706"/>
      <c r="NAU89" s="706"/>
      <c r="NAV89" s="706"/>
      <c r="NAW89" s="706"/>
      <c r="NAX89" s="706"/>
      <c r="NAY89" s="504"/>
      <c r="NAZ89" s="705"/>
      <c r="NBA89" s="706"/>
      <c r="NBB89" s="706"/>
      <c r="NBC89" s="706"/>
      <c r="NBD89" s="706"/>
      <c r="NBE89" s="706"/>
      <c r="NBF89" s="504"/>
      <c r="NBG89" s="705"/>
      <c r="NBH89" s="706"/>
      <c r="NBI89" s="706"/>
      <c r="NBJ89" s="706"/>
      <c r="NBK89" s="706"/>
      <c r="NBL89" s="706"/>
      <c r="NBM89" s="504"/>
      <c r="NBN89" s="705"/>
      <c r="NBO89" s="706"/>
      <c r="NBP89" s="706"/>
      <c r="NBQ89" s="706"/>
      <c r="NBR89" s="706"/>
      <c r="NBS89" s="706"/>
      <c r="NBT89" s="504"/>
      <c r="NBU89" s="705"/>
      <c r="NBV89" s="706"/>
      <c r="NBW89" s="706"/>
      <c r="NBX89" s="706"/>
      <c r="NBY89" s="706"/>
      <c r="NBZ89" s="706"/>
      <c r="NCA89" s="504"/>
      <c r="NCB89" s="705"/>
      <c r="NCC89" s="706"/>
      <c r="NCD89" s="706"/>
      <c r="NCE89" s="706"/>
      <c r="NCF89" s="706"/>
      <c r="NCG89" s="706"/>
      <c r="NCH89" s="504"/>
      <c r="NCI89" s="705"/>
      <c r="NCJ89" s="706"/>
      <c r="NCK89" s="706"/>
      <c r="NCL89" s="706"/>
      <c r="NCM89" s="706"/>
      <c r="NCN89" s="706"/>
      <c r="NCO89" s="504"/>
      <c r="NCP89" s="705"/>
      <c r="NCQ89" s="706"/>
      <c r="NCR89" s="706"/>
      <c r="NCS89" s="706"/>
      <c r="NCT89" s="706"/>
      <c r="NCU89" s="706"/>
      <c r="NCV89" s="504"/>
      <c r="NCW89" s="705"/>
      <c r="NCX89" s="706"/>
      <c r="NCY89" s="706"/>
      <c r="NCZ89" s="706"/>
      <c r="NDA89" s="706"/>
      <c r="NDB89" s="706"/>
      <c r="NDC89" s="504"/>
      <c r="NDD89" s="705"/>
      <c r="NDE89" s="706"/>
      <c r="NDF89" s="706"/>
      <c r="NDG89" s="706"/>
      <c r="NDH89" s="706"/>
      <c r="NDI89" s="706"/>
      <c r="NDJ89" s="504"/>
      <c r="NDK89" s="705"/>
      <c r="NDL89" s="706"/>
      <c r="NDM89" s="706"/>
      <c r="NDN89" s="706"/>
      <c r="NDO89" s="706"/>
      <c r="NDP89" s="706"/>
      <c r="NDQ89" s="504"/>
      <c r="NDR89" s="705"/>
      <c r="NDS89" s="706"/>
      <c r="NDT89" s="706"/>
      <c r="NDU89" s="706"/>
      <c r="NDV89" s="706"/>
      <c r="NDW89" s="706"/>
      <c r="NDX89" s="504"/>
      <c r="NDY89" s="705"/>
      <c r="NDZ89" s="706"/>
      <c r="NEA89" s="706"/>
      <c r="NEB89" s="706"/>
      <c r="NEC89" s="706"/>
      <c r="NED89" s="706"/>
      <c r="NEE89" s="504"/>
      <c r="NEF89" s="705"/>
      <c r="NEG89" s="706"/>
      <c r="NEH89" s="706"/>
      <c r="NEI89" s="706"/>
      <c r="NEJ89" s="706"/>
      <c r="NEK89" s="706"/>
      <c r="NEL89" s="504"/>
      <c r="NEM89" s="705"/>
      <c r="NEN89" s="706"/>
      <c r="NEO89" s="706"/>
      <c r="NEP89" s="706"/>
      <c r="NEQ89" s="706"/>
      <c r="NER89" s="706"/>
      <c r="NES89" s="504"/>
      <c r="NET89" s="705"/>
      <c r="NEU89" s="706"/>
      <c r="NEV89" s="706"/>
      <c r="NEW89" s="706"/>
      <c r="NEX89" s="706"/>
      <c r="NEY89" s="706"/>
      <c r="NEZ89" s="504"/>
      <c r="NFA89" s="705"/>
      <c r="NFB89" s="706"/>
      <c r="NFC89" s="706"/>
      <c r="NFD89" s="706"/>
      <c r="NFE89" s="706"/>
      <c r="NFF89" s="706"/>
      <c r="NFG89" s="504"/>
      <c r="NFH89" s="705"/>
      <c r="NFI89" s="706"/>
      <c r="NFJ89" s="706"/>
      <c r="NFK89" s="706"/>
      <c r="NFL89" s="706"/>
      <c r="NFM89" s="706"/>
      <c r="NFN89" s="504"/>
      <c r="NFO89" s="705"/>
      <c r="NFP89" s="706"/>
      <c r="NFQ89" s="706"/>
      <c r="NFR89" s="706"/>
      <c r="NFS89" s="706"/>
      <c r="NFT89" s="706"/>
      <c r="NFU89" s="504"/>
      <c r="NFV89" s="705"/>
      <c r="NFW89" s="706"/>
      <c r="NFX89" s="706"/>
      <c r="NFY89" s="706"/>
      <c r="NFZ89" s="706"/>
      <c r="NGA89" s="706"/>
      <c r="NGB89" s="504"/>
      <c r="NGC89" s="705"/>
      <c r="NGD89" s="706"/>
      <c r="NGE89" s="706"/>
      <c r="NGF89" s="706"/>
      <c r="NGG89" s="706"/>
      <c r="NGH89" s="706"/>
      <c r="NGI89" s="504"/>
      <c r="NGJ89" s="705"/>
      <c r="NGK89" s="706"/>
      <c r="NGL89" s="706"/>
      <c r="NGM89" s="706"/>
      <c r="NGN89" s="706"/>
      <c r="NGO89" s="706"/>
      <c r="NGP89" s="504"/>
      <c r="NGQ89" s="705"/>
      <c r="NGR89" s="706"/>
      <c r="NGS89" s="706"/>
      <c r="NGT89" s="706"/>
      <c r="NGU89" s="706"/>
      <c r="NGV89" s="706"/>
      <c r="NGW89" s="504"/>
      <c r="NGX89" s="705"/>
      <c r="NGY89" s="706"/>
      <c r="NGZ89" s="706"/>
      <c r="NHA89" s="706"/>
      <c r="NHB89" s="706"/>
      <c r="NHC89" s="706"/>
      <c r="NHD89" s="504"/>
      <c r="NHE89" s="705"/>
      <c r="NHF89" s="706"/>
      <c r="NHG89" s="706"/>
      <c r="NHH89" s="706"/>
      <c r="NHI89" s="706"/>
      <c r="NHJ89" s="706"/>
      <c r="NHK89" s="504"/>
      <c r="NHL89" s="705"/>
      <c r="NHM89" s="706"/>
      <c r="NHN89" s="706"/>
      <c r="NHO89" s="706"/>
      <c r="NHP89" s="706"/>
      <c r="NHQ89" s="706"/>
      <c r="NHR89" s="504"/>
      <c r="NHS89" s="705"/>
      <c r="NHT89" s="706"/>
      <c r="NHU89" s="706"/>
      <c r="NHV89" s="706"/>
      <c r="NHW89" s="706"/>
      <c r="NHX89" s="706"/>
      <c r="NHY89" s="504"/>
      <c r="NHZ89" s="705"/>
      <c r="NIA89" s="706"/>
      <c r="NIB89" s="706"/>
      <c r="NIC89" s="706"/>
      <c r="NID89" s="706"/>
      <c r="NIE89" s="706"/>
      <c r="NIF89" s="504"/>
      <c r="NIG89" s="705"/>
      <c r="NIH89" s="706"/>
      <c r="NII89" s="706"/>
      <c r="NIJ89" s="706"/>
      <c r="NIK89" s="706"/>
      <c r="NIL89" s="706"/>
      <c r="NIM89" s="504"/>
      <c r="NIN89" s="705"/>
      <c r="NIO89" s="706"/>
      <c r="NIP89" s="706"/>
      <c r="NIQ89" s="706"/>
      <c r="NIR89" s="706"/>
      <c r="NIS89" s="706"/>
      <c r="NIT89" s="504"/>
      <c r="NIU89" s="705"/>
      <c r="NIV89" s="706"/>
      <c r="NIW89" s="706"/>
      <c r="NIX89" s="706"/>
      <c r="NIY89" s="706"/>
      <c r="NIZ89" s="706"/>
      <c r="NJA89" s="504"/>
      <c r="NJB89" s="705"/>
      <c r="NJC89" s="706"/>
      <c r="NJD89" s="706"/>
      <c r="NJE89" s="706"/>
      <c r="NJF89" s="706"/>
      <c r="NJG89" s="706"/>
      <c r="NJH89" s="504"/>
      <c r="NJI89" s="705"/>
      <c r="NJJ89" s="706"/>
      <c r="NJK89" s="706"/>
      <c r="NJL89" s="706"/>
      <c r="NJM89" s="706"/>
      <c r="NJN89" s="706"/>
      <c r="NJO89" s="504"/>
      <c r="NJP89" s="705"/>
      <c r="NJQ89" s="706"/>
      <c r="NJR89" s="706"/>
      <c r="NJS89" s="706"/>
      <c r="NJT89" s="706"/>
      <c r="NJU89" s="706"/>
      <c r="NJV89" s="504"/>
      <c r="NJW89" s="705"/>
      <c r="NJX89" s="706"/>
      <c r="NJY89" s="706"/>
      <c r="NJZ89" s="706"/>
      <c r="NKA89" s="706"/>
      <c r="NKB89" s="706"/>
      <c r="NKC89" s="504"/>
      <c r="NKD89" s="705"/>
      <c r="NKE89" s="706"/>
      <c r="NKF89" s="706"/>
      <c r="NKG89" s="706"/>
      <c r="NKH89" s="706"/>
      <c r="NKI89" s="706"/>
      <c r="NKJ89" s="504"/>
      <c r="NKK89" s="705"/>
      <c r="NKL89" s="706"/>
      <c r="NKM89" s="706"/>
      <c r="NKN89" s="706"/>
      <c r="NKO89" s="706"/>
      <c r="NKP89" s="706"/>
      <c r="NKQ89" s="504"/>
      <c r="NKR89" s="705"/>
      <c r="NKS89" s="706"/>
      <c r="NKT89" s="706"/>
      <c r="NKU89" s="706"/>
      <c r="NKV89" s="706"/>
      <c r="NKW89" s="706"/>
      <c r="NKX89" s="504"/>
      <c r="NKY89" s="705"/>
      <c r="NKZ89" s="706"/>
      <c r="NLA89" s="706"/>
      <c r="NLB89" s="706"/>
      <c r="NLC89" s="706"/>
      <c r="NLD89" s="706"/>
      <c r="NLE89" s="504"/>
      <c r="NLF89" s="705"/>
      <c r="NLG89" s="706"/>
      <c r="NLH89" s="706"/>
      <c r="NLI89" s="706"/>
      <c r="NLJ89" s="706"/>
      <c r="NLK89" s="706"/>
      <c r="NLL89" s="504"/>
      <c r="NLM89" s="705"/>
      <c r="NLN89" s="706"/>
      <c r="NLO89" s="706"/>
      <c r="NLP89" s="706"/>
      <c r="NLQ89" s="706"/>
      <c r="NLR89" s="706"/>
      <c r="NLS89" s="504"/>
      <c r="NLT89" s="705"/>
      <c r="NLU89" s="706"/>
      <c r="NLV89" s="706"/>
      <c r="NLW89" s="706"/>
      <c r="NLX89" s="706"/>
      <c r="NLY89" s="706"/>
      <c r="NLZ89" s="504"/>
      <c r="NMA89" s="705"/>
      <c r="NMB89" s="706"/>
      <c r="NMC89" s="706"/>
      <c r="NMD89" s="706"/>
      <c r="NME89" s="706"/>
      <c r="NMF89" s="706"/>
      <c r="NMG89" s="504"/>
      <c r="NMH89" s="705"/>
      <c r="NMI89" s="706"/>
      <c r="NMJ89" s="706"/>
      <c r="NMK89" s="706"/>
      <c r="NML89" s="706"/>
      <c r="NMM89" s="706"/>
      <c r="NMN89" s="504"/>
      <c r="NMO89" s="705"/>
      <c r="NMP89" s="706"/>
      <c r="NMQ89" s="706"/>
      <c r="NMR89" s="706"/>
      <c r="NMS89" s="706"/>
      <c r="NMT89" s="706"/>
      <c r="NMU89" s="504"/>
      <c r="NMV89" s="705"/>
      <c r="NMW89" s="706"/>
      <c r="NMX89" s="706"/>
      <c r="NMY89" s="706"/>
      <c r="NMZ89" s="706"/>
      <c r="NNA89" s="706"/>
      <c r="NNB89" s="504"/>
      <c r="NNC89" s="705"/>
      <c r="NND89" s="706"/>
      <c r="NNE89" s="706"/>
      <c r="NNF89" s="706"/>
      <c r="NNG89" s="706"/>
      <c r="NNH89" s="706"/>
      <c r="NNI89" s="504"/>
      <c r="NNJ89" s="705"/>
      <c r="NNK89" s="706"/>
      <c r="NNL89" s="706"/>
      <c r="NNM89" s="706"/>
      <c r="NNN89" s="706"/>
      <c r="NNO89" s="706"/>
      <c r="NNP89" s="504"/>
      <c r="NNQ89" s="705"/>
      <c r="NNR89" s="706"/>
      <c r="NNS89" s="706"/>
      <c r="NNT89" s="706"/>
      <c r="NNU89" s="706"/>
      <c r="NNV89" s="706"/>
      <c r="NNW89" s="504"/>
      <c r="NNX89" s="705"/>
      <c r="NNY89" s="706"/>
      <c r="NNZ89" s="706"/>
      <c r="NOA89" s="706"/>
      <c r="NOB89" s="706"/>
      <c r="NOC89" s="706"/>
      <c r="NOD89" s="504"/>
      <c r="NOE89" s="705"/>
      <c r="NOF89" s="706"/>
      <c r="NOG89" s="706"/>
      <c r="NOH89" s="706"/>
      <c r="NOI89" s="706"/>
      <c r="NOJ89" s="706"/>
      <c r="NOK89" s="504"/>
      <c r="NOL89" s="705"/>
      <c r="NOM89" s="706"/>
      <c r="NON89" s="706"/>
      <c r="NOO89" s="706"/>
      <c r="NOP89" s="706"/>
      <c r="NOQ89" s="706"/>
      <c r="NOR89" s="504"/>
      <c r="NOS89" s="705"/>
      <c r="NOT89" s="706"/>
      <c r="NOU89" s="706"/>
      <c r="NOV89" s="706"/>
      <c r="NOW89" s="706"/>
      <c r="NOX89" s="706"/>
      <c r="NOY89" s="504"/>
      <c r="NOZ89" s="705"/>
      <c r="NPA89" s="706"/>
      <c r="NPB89" s="706"/>
      <c r="NPC89" s="706"/>
      <c r="NPD89" s="706"/>
      <c r="NPE89" s="706"/>
      <c r="NPF89" s="504"/>
      <c r="NPG89" s="705"/>
      <c r="NPH89" s="706"/>
      <c r="NPI89" s="706"/>
      <c r="NPJ89" s="706"/>
      <c r="NPK89" s="706"/>
      <c r="NPL89" s="706"/>
      <c r="NPM89" s="504"/>
      <c r="NPN89" s="705"/>
      <c r="NPO89" s="706"/>
      <c r="NPP89" s="706"/>
      <c r="NPQ89" s="706"/>
      <c r="NPR89" s="706"/>
      <c r="NPS89" s="706"/>
      <c r="NPT89" s="504"/>
      <c r="NPU89" s="705"/>
      <c r="NPV89" s="706"/>
      <c r="NPW89" s="706"/>
      <c r="NPX89" s="706"/>
      <c r="NPY89" s="706"/>
      <c r="NPZ89" s="706"/>
      <c r="NQA89" s="504"/>
      <c r="NQB89" s="705"/>
      <c r="NQC89" s="706"/>
      <c r="NQD89" s="706"/>
      <c r="NQE89" s="706"/>
      <c r="NQF89" s="706"/>
      <c r="NQG89" s="706"/>
      <c r="NQH89" s="504"/>
      <c r="NQI89" s="705"/>
      <c r="NQJ89" s="706"/>
      <c r="NQK89" s="706"/>
      <c r="NQL89" s="706"/>
      <c r="NQM89" s="706"/>
      <c r="NQN89" s="706"/>
      <c r="NQO89" s="504"/>
      <c r="NQP89" s="705"/>
      <c r="NQQ89" s="706"/>
      <c r="NQR89" s="706"/>
      <c r="NQS89" s="706"/>
      <c r="NQT89" s="706"/>
      <c r="NQU89" s="706"/>
      <c r="NQV89" s="504"/>
      <c r="NQW89" s="705"/>
      <c r="NQX89" s="706"/>
      <c r="NQY89" s="706"/>
      <c r="NQZ89" s="706"/>
      <c r="NRA89" s="706"/>
      <c r="NRB89" s="706"/>
      <c r="NRC89" s="504"/>
      <c r="NRD89" s="705"/>
      <c r="NRE89" s="706"/>
      <c r="NRF89" s="706"/>
      <c r="NRG89" s="706"/>
      <c r="NRH89" s="706"/>
      <c r="NRI89" s="706"/>
      <c r="NRJ89" s="504"/>
      <c r="NRK89" s="705"/>
      <c r="NRL89" s="706"/>
      <c r="NRM89" s="706"/>
      <c r="NRN89" s="706"/>
      <c r="NRO89" s="706"/>
      <c r="NRP89" s="706"/>
      <c r="NRQ89" s="504"/>
      <c r="NRR89" s="705"/>
      <c r="NRS89" s="706"/>
      <c r="NRT89" s="706"/>
      <c r="NRU89" s="706"/>
      <c r="NRV89" s="706"/>
      <c r="NRW89" s="706"/>
      <c r="NRX89" s="504"/>
      <c r="NRY89" s="705"/>
      <c r="NRZ89" s="706"/>
      <c r="NSA89" s="706"/>
      <c r="NSB89" s="706"/>
      <c r="NSC89" s="706"/>
      <c r="NSD89" s="706"/>
      <c r="NSE89" s="504"/>
      <c r="NSF89" s="705"/>
      <c r="NSG89" s="706"/>
      <c r="NSH89" s="706"/>
      <c r="NSI89" s="706"/>
      <c r="NSJ89" s="706"/>
      <c r="NSK89" s="706"/>
      <c r="NSL89" s="504"/>
      <c r="NSM89" s="705"/>
      <c r="NSN89" s="706"/>
      <c r="NSO89" s="706"/>
      <c r="NSP89" s="706"/>
      <c r="NSQ89" s="706"/>
      <c r="NSR89" s="706"/>
      <c r="NSS89" s="504"/>
      <c r="NST89" s="705"/>
      <c r="NSU89" s="706"/>
      <c r="NSV89" s="706"/>
      <c r="NSW89" s="706"/>
      <c r="NSX89" s="706"/>
      <c r="NSY89" s="706"/>
      <c r="NSZ89" s="504"/>
      <c r="NTA89" s="705"/>
      <c r="NTB89" s="706"/>
      <c r="NTC89" s="706"/>
      <c r="NTD89" s="706"/>
      <c r="NTE89" s="706"/>
      <c r="NTF89" s="706"/>
      <c r="NTG89" s="504"/>
      <c r="NTH89" s="705"/>
      <c r="NTI89" s="706"/>
      <c r="NTJ89" s="706"/>
      <c r="NTK89" s="706"/>
      <c r="NTL89" s="706"/>
      <c r="NTM89" s="706"/>
      <c r="NTN89" s="504"/>
      <c r="NTO89" s="705"/>
      <c r="NTP89" s="706"/>
      <c r="NTQ89" s="706"/>
      <c r="NTR89" s="706"/>
      <c r="NTS89" s="706"/>
      <c r="NTT89" s="706"/>
      <c r="NTU89" s="504"/>
      <c r="NTV89" s="705"/>
      <c r="NTW89" s="706"/>
      <c r="NTX89" s="706"/>
      <c r="NTY89" s="706"/>
      <c r="NTZ89" s="706"/>
      <c r="NUA89" s="706"/>
      <c r="NUB89" s="504"/>
      <c r="NUC89" s="705"/>
      <c r="NUD89" s="706"/>
      <c r="NUE89" s="706"/>
      <c r="NUF89" s="706"/>
      <c r="NUG89" s="706"/>
      <c r="NUH89" s="706"/>
      <c r="NUI89" s="504"/>
      <c r="NUJ89" s="705"/>
      <c r="NUK89" s="706"/>
      <c r="NUL89" s="706"/>
      <c r="NUM89" s="706"/>
      <c r="NUN89" s="706"/>
      <c r="NUO89" s="706"/>
      <c r="NUP89" s="504"/>
      <c r="NUQ89" s="705"/>
      <c r="NUR89" s="706"/>
      <c r="NUS89" s="706"/>
      <c r="NUT89" s="706"/>
      <c r="NUU89" s="706"/>
      <c r="NUV89" s="706"/>
      <c r="NUW89" s="504"/>
      <c r="NUX89" s="705"/>
      <c r="NUY89" s="706"/>
      <c r="NUZ89" s="706"/>
      <c r="NVA89" s="706"/>
      <c r="NVB89" s="706"/>
      <c r="NVC89" s="706"/>
      <c r="NVD89" s="504"/>
      <c r="NVE89" s="705"/>
      <c r="NVF89" s="706"/>
      <c r="NVG89" s="706"/>
      <c r="NVH89" s="706"/>
      <c r="NVI89" s="706"/>
      <c r="NVJ89" s="706"/>
      <c r="NVK89" s="504"/>
      <c r="NVL89" s="705"/>
      <c r="NVM89" s="706"/>
      <c r="NVN89" s="706"/>
      <c r="NVO89" s="706"/>
      <c r="NVP89" s="706"/>
      <c r="NVQ89" s="706"/>
      <c r="NVR89" s="504"/>
      <c r="NVS89" s="705"/>
      <c r="NVT89" s="706"/>
      <c r="NVU89" s="706"/>
      <c r="NVV89" s="706"/>
      <c r="NVW89" s="706"/>
      <c r="NVX89" s="706"/>
      <c r="NVY89" s="504"/>
      <c r="NVZ89" s="705"/>
      <c r="NWA89" s="706"/>
      <c r="NWB89" s="706"/>
      <c r="NWC89" s="706"/>
      <c r="NWD89" s="706"/>
      <c r="NWE89" s="706"/>
      <c r="NWF89" s="504"/>
      <c r="NWG89" s="705"/>
      <c r="NWH89" s="706"/>
      <c r="NWI89" s="706"/>
      <c r="NWJ89" s="706"/>
      <c r="NWK89" s="706"/>
      <c r="NWL89" s="706"/>
      <c r="NWM89" s="504"/>
      <c r="NWN89" s="705"/>
      <c r="NWO89" s="706"/>
      <c r="NWP89" s="706"/>
      <c r="NWQ89" s="706"/>
      <c r="NWR89" s="706"/>
      <c r="NWS89" s="706"/>
      <c r="NWT89" s="504"/>
      <c r="NWU89" s="705"/>
      <c r="NWV89" s="706"/>
      <c r="NWW89" s="706"/>
      <c r="NWX89" s="706"/>
      <c r="NWY89" s="706"/>
      <c r="NWZ89" s="706"/>
      <c r="NXA89" s="504"/>
      <c r="NXB89" s="705"/>
      <c r="NXC89" s="706"/>
      <c r="NXD89" s="706"/>
      <c r="NXE89" s="706"/>
      <c r="NXF89" s="706"/>
      <c r="NXG89" s="706"/>
      <c r="NXH89" s="504"/>
      <c r="NXI89" s="705"/>
      <c r="NXJ89" s="706"/>
      <c r="NXK89" s="706"/>
      <c r="NXL89" s="706"/>
      <c r="NXM89" s="706"/>
      <c r="NXN89" s="706"/>
      <c r="NXO89" s="504"/>
      <c r="NXP89" s="705"/>
      <c r="NXQ89" s="706"/>
      <c r="NXR89" s="706"/>
      <c r="NXS89" s="706"/>
      <c r="NXT89" s="706"/>
      <c r="NXU89" s="706"/>
      <c r="NXV89" s="504"/>
      <c r="NXW89" s="705"/>
      <c r="NXX89" s="706"/>
      <c r="NXY89" s="706"/>
      <c r="NXZ89" s="706"/>
      <c r="NYA89" s="706"/>
      <c r="NYB89" s="706"/>
      <c r="NYC89" s="504"/>
      <c r="NYD89" s="705"/>
      <c r="NYE89" s="706"/>
      <c r="NYF89" s="706"/>
      <c r="NYG89" s="706"/>
      <c r="NYH89" s="706"/>
      <c r="NYI89" s="706"/>
      <c r="NYJ89" s="504"/>
      <c r="NYK89" s="705"/>
      <c r="NYL89" s="706"/>
      <c r="NYM89" s="706"/>
      <c r="NYN89" s="706"/>
      <c r="NYO89" s="706"/>
      <c r="NYP89" s="706"/>
      <c r="NYQ89" s="504"/>
      <c r="NYR89" s="705"/>
      <c r="NYS89" s="706"/>
      <c r="NYT89" s="706"/>
      <c r="NYU89" s="706"/>
      <c r="NYV89" s="706"/>
      <c r="NYW89" s="706"/>
      <c r="NYX89" s="504"/>
      <c r="NYY89" s="705"/>
      <c r="NYZ89" s="706"/>
      <c r="NZA89" s="706"/>
      <c r="NZB89" s="706"/>
      <c r="NZC89" s="706"/>
      <c r="NZD89" s="706"/>
      <c r="NZE89" s="504"/>
      <c r="NZF89" s="705"/>
      <c r="NZG89" s="706"/>
      <c r="NZH89" s="706"/>
      <c r="NZI89" s="706"/>
      <c r="NZJ89" s="706"/>
      <c r="NZK89" s="706"/>
      <c r="NZL89" s="504"/>
      <c r="NZM89" s="705"/>
      <c r="NZN89" s="706"/>
      <c r="NZO89" s="706"/>
      <c r="NZP89" s="706"/>
      <c r="NZQ89" s="706"/>
      <c r="NZR89" s="706"/>
      <c r="NZS89" s="504"/>
      <c r="NZT89" s="705"/>
      <c r="NZU89" s="706"/>
      <c r="NZV89" s="706"/>
      <c r="NZW89" s="706"/>
      <c r="NZX89" s="706"/>
      <c r="NZY89" s="706"/>
      <c r="NZZ89" s="504"/>
      <c r="OAA89" s="705"/>
      <c r="OAB89" s="706"/>
      <c r="OAC89" s="706"/>
      <c r="OAD89" s="706"/>
      <c r="OAE89" s="706"/>
      <c r="OAF89" s="706"/>
      <c r="OAG89" s="504"/>
      <c r="OAH89" s="705"/>
      <c r="OAI89" s="706"/>
      <c r="OAJ89" s="706"/>
      <c r="OAK89" s="706"/>
      <c r="OAL89" s="706"/>
      <c r="OAM89" s="706"/>
      <c r="OAN89" s="504"/>
      <c r="OAO89" s="705"/>
      <c r="OAP89" s="706"/>
      <c r="OAQ89" s="706"/>
      <c r="OAR89" s="706"/>
      <c r="OAS89" s="706"/>
      <c r="OAT89" s="706"/>
      <c r="OAU89" s="504"/>
      <c r="OAV89" s="705"/>
      <c r="OAW89" s="706"/>
      <c r="OAX89" s="706"/>
      <c r="OAY89" s="706"/>
      <c r="OAZ89" s="706"/>
      <c r="OBA89" s="706"/>
      <c r="OBB89" s="504"/>
      <c r="OBC89" s="705"/>
      <c r="OBD89" s="706"/>
      <c r="OBE89" s="706"/>
      <c r="OBF89" s="706"/>
      <c r="OBG89" s="706"/>
      <c r="OBH89" s="706"/>
      <c r="OBI89" s="504"/>
      <c r="OBJ89" s="705"/>
      <c r="OBK89" s="706"/>
      <c r="OBL89" s="706"/>
      <c r="OBM89" s="706"/>
      <c r="OBN89" s="706"/>
      <c r="OBO89" s="706"/>
      <c r="OBP89" s="504"/>
      <c r="OBQ89" s="705"/>
      <c r="OBR89" s="706"/>
      <c r="OBS89" s="706"/>
      <c r="OBT89" s="706"/>
      <c r="OBU89" s="706"/>
      <c r="OBV89" s="706"/>
      <c r="OBW89" s="504"/>
      <c r="OBX89" s="705"/>
      <c r="OBY89" s="706"/>
      <c r="OBZ89" s="706"/>
      <c r="OCA89" s="706"/>
      <c r="OCB89" s="706"/>
      <c r="OCC89" s="706"/>
      <c r="OCD89" s="504"/>
      <c r="OCE89" s="705"/>
      <c r="OCF89" s="706"/>
      <c r="OCG89" s="706"/>
      <c r="OCH89" s="706"/>
      <c r="OCI89" s="706"/>
      <c r="OCJ89" s="706"/>
      <c r="OCK89" s="504"/>
      <c r="OCL89" s="705"/>
      <c r="OCM89" s="706"/>
      <c r="OCN89" s="706"/>
      <c r="OCO89" s="706"/>
      <c r="OCP89" s="706"/>
      <c r="OCQ89" s="706"/>
      <c r="OCR89" s="504"/>
      <c r="OCS89" s="705"/>
      <c r="OCT89" s="706"/>
      <c r="OCU89" s="706"/>
      <c r="OCV89" s="706"/>
      <c r="OCW89" s="706"/>
      <c r="OCX89" s="706"/>
      <c r="OCY89" s="504"/>
      <c r="OCZ89" s="705"/>
      <c r="ODA89" s="706"/>
      <c r="ODB89" s="706"/>
      <c r="ODC89" s="706"/>
      <c r="ODD89" s="706"/>
      <c r="ODE89" s="706"/>
      <c r="ODF89" s="504"/>
      <c r="ODG89" s="705"/>
      <c r="ODH89" s="706"/>
      <c r="ODI89" s="706"/>
      <c r="ODJ89" s="706"/>
      <c r="ODK89" s="706"/>
      <c r="ODL89" s="706"/>
      <c r="ODM89" s="504"/>
      <c r="ODN89" s="705"/>
      <c r="ODO89" s="706"/>
      <c r="ODP89" s="706"/>
      <c r="ODQ89" s="706"/>
      <c r="ODR89" s="706"/>
      <c r="ODS89" s="706"/>
      <c r="ODT89" s="504"/>
      <c r="ODU89" s="705"/>
      <c r="ODV89" s="706"/>
      <c r="ODW89" s="706"/>
      <c r="ODX89" s="706"/>
      <c r="ODY89" s="706"/>
      <c r="ODZ89" s="706"/>
      <c r="OEA89" s="504"/>
      <c r="OEB89" s="705"/>
      <c r="OEC89" s="706"/>
      <c r="OED89" s="706"/>
      <c r="OEE89" s="706"/>
      <c r="OEF89" s="706"/>
      <c r="OEG89" s="706"/>
      <c r="OEH89" s="504"/>
      <c r="OEI89" s="705"/>
      <c r="OEJ89" s="706"/>
      <c r="OEK89" s="706"/>
      <c r="OEL89" s="706"/>
      <c r="OEM89" s="706"/>
      <c r="OEN89" s="706"/>
      <c r="OEO89" s="504"/>
      <c r="OEP89" s="705"/>
      <c r="OEQ89" s="706"/>
      <c r="OER89" s="706"/>
      <c r="OES89" s="706"/>
      <c r="OET89" s="706"/>
      <c r="OEU89" s="706"/>
      <c r="OEV89" s="504"/>
      <c r="OEW89" s="705"/>
      <c r="OEX89" s="706"/>
      <c r="OEY89" s="706"/>
      <c r="OEZ89" s="706"/>
      <c r="OFA89" s="706"/>
      <c r="OFB89" s="706"/>
      <c r="OFC89" s="504"/>
      <c r="OFD89" s="705"/>
      <c r="OFE89" s="706"/>
      <c r="OFF89" s="706"/>
      <c r="OFG89" s="706"/>
      <c r="OFH89" s="706"/>
      <c r="OFI89" s="706"/>
      <c r="OFJ89" s="504"/>
      <c r="OFK89" s="705"/>
      <c r="OFL89" s="706"/>
      <c r="OFM89" s="706"/>
      <c r="OFN89" s="706"/>
      <c r="OFO89" s="706"/>
      <c r="OFP89" s="706"/>
      <c r="OFQ89" s="504"/>
      <c r="OFR89" s="705"/>
      <c r="OFS89" s="706"/>
      <c r="OFT89" s="706"/>
      <c r="OFU89" s="706"/>
      <c r="OFV89" s="706"/>
      <c r="OFW89" s="706"/>
      <c r="OFX89" s="504"/>
      <c r="OFY89" s="705"/>
      <c r="OFZ89" s="706"/>
      <c r="OGA89" s="706"/>
      <c r="OGB89" s="706"/>
      <c r="OGC89" s="706"/>
      <c r="OGD89" s="706"/>
      <c r="OGE89" s="504"/>
      <c r="OGF89" s="705"/>
      <c r="OGG89" s="706"/>
      <c r="OGH89" s="706"/>
      <c r="OGI89" s="706"/>
      <c r="OGJ89" s="706"/>
      <c r="OGK89" s="706"/>
      <c r="OGL89" s="504"/>
      <c r="OGM89" s="705"/>
      <c r="OGN89" s="706"/>
      <c r="OGO89" s="706"/>
      <c r="OGP89" s="706"/>
      <c r="OGQ89" s="706"/>
      <c r="OGR89" s="706"/>
      <c r="OGS89" s="504"/>
      <c r="OGT89" s="705"/>
      <c r="OGU89" s="706"/>
      <c r="OGV89" s="706"/>
      <c r="OGW89" s="706"/>
      <c r="OGX89" s="706"/>
      <c r="OGY89" s="706"/>
      <c r="OGZ89" s="504"/>
      <c r="OHA89" s="705"/>
      <c r="OHB89" s="706"/>
      <c r="OHC89" s="706"/>
      <c r="OHD89" s="706"/>
      <c r="OHE89" s="706"/>
      <c r="OHF89" s="706"/>
      <c r="OHG89" s="504"/>
      <c r="OHH89" s="705"/>
      <c r="OHI89" s="706"/>
      <c r="OHJ89" s="706"/>
      <c r="OHK89" s="706"/>
      <c r="OHL89" s="706"/>
      <c r="OHM89" s="706"/>
      <c r="OHN89" s="504"/>
      <c r="OHO89" s="705"/>
      <c r="OHP89" s="706"/>
      <c r="OHQ89" s="706"/>
      <c r="OHR89" s="706"/>
      <c r="OHS89" s="706"/>
      <c r="OHT89" s="706"/>
      <c r="OHU89" s="504"/>
      <c r="OHV89" s="705"/>
      <c r="OHW89" s="706"/>
      <c r="OHX89" s="706"/>
      <c r="OHY89" s="706"/>
      <c r="OHZ89" s="706"/>
      <c r="OIA89" s="706"/>
      <c r="OIB89" s="504"/>
      <c r="OIC89" s="705"/>
      <c r="OID89" s="706"/>
      <c r="OIE89" s="706"/>
      <c r="OIF89" s="706"/>
      <c r="OIG89" s="706"/>
      <c r="OIH89" s="706"/>
      <c r="OII89" s="504"/>
      <c r="OIJ89" s="705"/>
      <c r="OIK89" s="706"/>
      <c r="OIL89" s="706"/>
      <c r="OIM89" s="706"/>
      <c r="OIN89" s="706"/>
      <c r="OIO89" s="706"/>
      <c r="OIP89" s="504"/>
      <c r="OIQ89" s="705"/>
      <c r="OIR89" s="706"/>
      <c r="OIS89" s="706"/>
      <c r="OIT89" s="706"/>
      <c r="OIU89" s="706"/>
      <c r="OIV89" s="706"/>
      <c r="OIW89" s="504"/>
      <c r="OIX89" s="705"/>
      <c r="OIY89" s="706"/>
      <c r="OIZ89" s="706"/>
      <c r="OJA89" s="706"/>
      <c r="OJB89" s="706"/>
      <c r="OJC89" s="706"/>
      <c r="OJD89" s="504"/>
      <c r="OJE89" s="705"/>
      <c r="OJF89" s="706"/>
      <c r="OJG89" s="706"/>
      <c r="OJH89" s="706"/>
      <c r="OJI89" s="706"/>
      <c r="OJJ89" s="706"/>
      <c r="OJK89" s="504"/>
      <c r="OJL89" s="705"/>
      <c r="OJM89" s="706"/>
      <c r="OJN89" s="706"/>
      <c r="OJO89" s="706"/>
      <c r="OJP89" s="706"/>
      <c r="OJQ89" s="706"/>
      <c r="OJR89" s="504"/>
      <c r="OJS89" s="705"/>
      <c r="OJT89" s="706"/>
      <c r="OJU89" s="706"/>
      <c r="OJV89" s="706"/>
      <c r="OJW89" s="706"/>
      <c r="OJX89" s="706"/>
      <c r="OJY89" s="504"/>
      <c r="OJZ89" s="705"/>
      <c r="OKA89" s="706"/>
      <c r="OKB89" s="706"/>
      <c r="OKC89" s="706"/>
      <c r="OKD89" s="706"/>
      <c r="OKE89" s="706"/>
      <c r="OKF89" s="504"/>
      <c r="OKG89" s="705"/>
      <c r="OKH89" s="706"/>
      <c r="OKI89" s="706"/>
      <c r="OKJ89" s="706"/>
      <c r="OKK89" s="706"/>
      <c r="OKL89" s="706"/>
      <c r="OKM89" s="504"/>
      <c r="OKN89" s="705"/>
      <c r="OKO89" s="706"/>
      <c r="OKP89" s="706"/>
      <c r="OKQ89" s="706"/>
      <c r="OKR89" s="706"/>
      <c r="OKS89" s="706"/>
      <c r="OKT89" s="504"/>
      <c r="OKU89" s="705"/>
      <c r="OKV89" s="706"/>
      <c r="OKW89" s="706"/>
      <c r="OKX89" s="706"/>
      <c r="OKY89" s="706"/>
      <c r="OKZ89" s="706"/>
      <c r="OLA89" s="504"/>
      <c r="OLB89" s="705"/>
      <c r="OLC89" s="706"/>
      <c r="OLD89" s="706"/>
      <c r="OLE89" s="706"/>
      <c r="OLF89" s="706"/>
      <c r="OLG89" s="706"/>
      <c r="OLH89" s="504"/>
      <c r="OLI89" s="705"/>
      <c r="OLJ89" s="706"/>
      <c r="OLK89" s="706"/>
      <c r="OLL89" s="706"/>
      <c r="OLM89" s="706"/>
      <c r="OLN89" s="706"/>
      <c r="OLO89" s="504"/>
      <c r="OLP89" s="705"/>
      <c r="OLQ89" s="706"/>
      <c r="OLR89" s="706"/>
      <c r="OLS89" s="706"/>
      <c r="OLT89" s="706"/>
      <c r="OLU89" s="706"/>
      <c r="OLV89" s="504"/>
      <c r="OLW89" s="705"/>
      <c r="OLX89" s="706"/>
      <c r="OLY89" s="706"/>
      <c r="OLZ89" s="706"/>
      <c r="OMA89" s="706"/>
      <c r="OMB89" s="706"/>
      <c r="OMC89" s="504"/>
      <c r="OMD89" s="705"/>
      <c r="OME89" s="706"/>
      <c r="OMF89" s="706"/>
      <c r="OMG89" s="706"/>
      <c r="OMH89" s="706"/>
      <c r="OMI89" s="706"/>
      <c r="OMJ89" s="504"/>
      <c r="OMK89" s="705"/>
      <c r="OML89" s="706"/>
      <c r="OMM89" s="706"/>
      <c r="OMN89" s="706"/>
      <c r="OMO89" s="706"/>
      <c r="OMP89" s="706"/>
      <c r="OMQ89" s="504"/>
      <c r="OMR89" s="705"/>
      <c r="OMS89" s="706"/>
      <c r="OMT89" s="706"/>
      <c r="OMU89" s="706"/>
      <c r="OMV89" s="706"/>
      <c r="OMW89" s="706"/>
      <c r="OMX89" s="504"/>
      <c r="OMY89" s="705"/>
      <c r="OMZ89" s="706"/>
      <c r="ONA89" s="706"/>
      <c r="ONB89" s="706"/>
      <c r="ONC89" s="706"/>
      <c r="OND89" s="706"/>
      <c r="ONE89" s="504"/>
      <c r="ONF89" s="705"/>
      <c r="ONG89" s="706"/>
      <c r="ONH89" s="706"/>
      <c r="ONI89" s="706"/>
      <c r="ONJ89" s="706"/>
      <c r="ONK89" s="706"/>
      <c r="ONL89" s="504"/>
      <c r="ONM89" s="705"/>
      <c r="ONN89" s="706"/>
      <c r="ONO89" s="706"/>
      <c r="ONP89" s="706"/>
      <c r="ONQ89" s="706"/>
      <c r="ONR89" s="706"/>
      <c r="ONS89" s="504"/>
      <c r="ONT89" s="705"/>
      <c r="ONU89" s="706"/>
      <c r="ONV89" s="706"/>
      <c r="ONW89" s="706"/>
      <c r="ONX89" s="706"/>
      <c r="ONY89" s="706"/>
      <c r="ONZ89" s="504"/>
      <c r="OOA89" s="705"/>
      <c r="OOB89" s="706"/>
      <c r="OOC89" s="706"/>
      <c r="OOD89" s="706"/>
      <c r="OOE89" s="706"/>
      <c r="OOF89" s="706"/>
      <c r="OOG89" s="504"/>
      <c r="OOH89" s="705"/>
      <c r="OOI89" s="706"/>
      <c r="OOJ89" s="706"/>
      <c r="OOK89" s="706"/>
      <c r="OOL89" s="706"/>
      <c r="OOM89" s="706"/>
      <c r="OON89" s="504"/>
      <c r="OOO89" s="705"/>
      <c r="OOP89" s="706"/>
      <c r="OOQ89" s="706"/>
      <c r="OOR89" s="706"/>
      <c r="OOS89" s="706"/>
      <c r="OOT89" s="706"/>
      <c r="OOU89" s="504"/>
      <c r="OOV89" s="705"/>
      <c r="OOW89" s="706"/>
      <c r="OOX89" s="706"/>
      <c r="OOY89" s="706"/>
      <c r="OOZ89" s="706"/>
      <c r="OPA89" s="706"/>
      <c r="OPB89" s="504"/>
      <c r="OPC89" s="705"/>
      <c r="OPD89" s="706"/>
      <c r="OPE89" s="706"/>
      <c r="OPF89" s="706"/>
      <c r="OPG89" s="706"/>
      <c r="OPH89" s="706"/>
      <c r="OPI89" s="504"/>
      <c r="OPJ89" s="705"/>
      <c r="OPK89" s="706"/>
      <c r="OPL89" s="706"/>
      <c r="OPM89" s="706"/>
      <c r="OPN89" s="706"/>
      <c r="OPO89" s="706"/>
      <c r="OPP89" s="504"/>
      <c r="OPQ89" s="705"/>
      <c r="OPR89" s="706"/>
      <c r="OPS89" s="706"/>
      <c r="OPT89" s="706"/>
      <c r="OPU89" s="706"/>
      <c r="OPV89" s="706"/>
      <c r="OPW89" s="504"/>
      <c r="OPX89" s="705"/>
      <c r="OPY89" s="706"/>
      <c r="OPZ89" s="706"/>
      <c r="OQA89" s="706"/>
      <c r="OQB89" s="706"/>
      <c r="OQC89" s="706"/>
      <c r="OQD89" s="504"/>
      <c r="OQE89" s="705"/>
      <c r="OQF89" s="706"/>
      <c r="OQG89" s="706"/>
      <c r="OQH89" s="706"/>
      <c r="OQI89" s="706"/>
      <c r="OQJ89" s="706"/>
      <c r="OQK89" s="504"/>
      <c r="OQL89" s="705"/>
      <c r="OQM89" s="706"/>
      <c r="OQN89" s="706"/>
      <c r="OQO89" s="706"/>
      <c r="OQP89" s="706"/>
      <c r="OQQ89" s="706"/>
      <c r="OQR89" s="504"/>
      <c r="OQS89" s="705"/>
      <c r="OQT89" s="706"/>
      <c r="OQU89" s="706"/>
      <c r="OQV89" s="706"/>
      <c r="OQW89" s="706"/>
      <c r="OQX89" s="706"/>
      <c r="OQY89" s="504"/>
      <c r="OQZ89" s="705"/>
      <c r="ORA89" s="706"/>
      <c r="ORB89" s="706"/>
      <c r="ORC89" s="706"/>
      <c r="ORD89" s="706"/>
      <c r="ORE89" s="706"/>
      <c r="ORF89" s="504"/>
      <c r="ORG89" s="705"/>
      <c r="ORH89" s="706"/>
      <c r="ORI89" s="706"/>
      <c r="ORJ89" s="706"/>
      <c r="ORK89" s="706"/>
      <c r="ORL89" s="706"/>
      <c r="ORM89" s="504"/>
      <c r="ORN89" s="705"/>
      <c r="ORO89" s="706"/>
      <c r="ORP89" s="706"/>
      <c r="ORQ89" s="706"/>
      <c r="ORR89" s="706"/>
      <c r="ORS89" s="706"/>
      <c r="ORT89" s="504"/>
      <c r="ORU89" s="705"/>
      <c r="ORV89" s="706"/>
      <c r="ORW89" s="706"/>
      <c r="ORX89" s="706"/>
      <c r="ORY89" s="706"/>
      <c r="ORZ89" s="706"/>
      <c r="OSA89" s="504"/>
      <c r="OSB89" s="705"/>
      <c r="OSC89" s="706"/>
      <c r="OSD89" s="706"/>
      <c r="OSE89" s="706"/>
      <c r="OSF89" s="706"/>
      <c r="OSG89" s="706"/>
      <c r="OSH89" s="504"/>
      <c r="OSI89" s="705"/>
      <c r="OSJ89" s="706"/>
      <c r="OSK89" s="706"/>
      <c r="OSL89" s="706"/>
      <c r="OSM89" s="706"/>
      <c r="OSN89" s="706"/>
      <c r="OSO89" s="504"/>
      <c r="OSP89" s="705"/>
      <c r="OSQ89" s="706"/>
      <c r="OSR89" s="706"/>
      <c r="OSS89" s="706"/>
      <c r="OST89" s="706"/>
      <c r="OSU89" s="706"/>
      <c r="OSV89" s="504"/>
      <c r="OSW89" s="705"/>
      <c r="OSX89" s="706"/>
      <c r="OSY89" s="706"/>
      <c r="OSZ89" s="706"/>
      <c r="OTA89" s="706"/>
      <c r="OTB89" s="706"/>
      <c r="OTC89" s="504"/>
      <c r="OTD89" s="705"/>
      <c r="OTE89" s="706"/>
      <c r="OTF89" s="706"/>
      <c r="OTG89" s="706"/>
      <c r="OTH89" s="706"/>
      <c r="OTI89" s="706"/>
      <c r="OTJ89" s="504"/>
      <c r="OTK89" s="705"/>
      <c r="OTL89" s="706"/>
      <c r="OTM89" s="706"/>
      <c r="OTN89" s="706"/>
      <c r="OTO89" s="706"/>
      <c r="OTP89" s="706"/>
      <c r="OTQ89" s="504"/>
      <c r="OTR89" s="705"/>
      <c r="OTS89" s="706"/>
      <c r="OTT89" s="706"/>
      <c r="OTU89" s="706"/>
      <c r="OTV89" s="706"/>
      <c r="OTW89" s="706"/>
      <c r="OTX89" s="504"/>
      <c r="OTY89" s="705"/>
      <c r="OTZ89" s="706"/>
      <c r="OUA89" s="706"/>
      <c r="OUB89" s="706"/>
      <c r="OUC89" s="706"/>
      <c r="OUD89" s="706"/>
      <c r="OUE89" s="504"/>
      <c r="OUF89" s="705"/>
      <c r="OUG89" s="706"/>
      <c r="OUH89" s="706"/>
      <c r="OUI89" s="706"/>
      <c r="OUJ89" s="706"/>
      <c r="OUK89" s="706"/>
      <c r="OUL89" s="504"/>
      <c r="OUM89" s="705"/>
      <c r="OUN89" s="706"/>
      <c r="OUO89" s="706"/>
      <c r="OUP89" s="706"/>
      <c r="OUQ89" s="706"/>
      <c r="OUR89" s="706"/>
      <c r="OUS89" s="504"/>
      <c r="OUT89" s="705"/>
      <c r="OUU89" s="706"/>
      <c r="OUV89" s="706"/>
      <c r="OUW89" s="706"/>
      <c r="OUX89" s="706"/>
      <c r="OUY89" s="706"/>
      <c r="OUZ89" s="504"/>
      <c r="OVA89" s="705"/>
      <c r="OVB89" s="706"/>
      <c r="OVC89" s="706"/>
      <c r="OVD89" s="706"/>
      <c r="OVE89" s="706"/>
      <c r="OVF89" s="706"/>
      <c r="OVG89" s="504"/>
      <c r="OVH89" s="705"/>
      <c r="OVI89" s="706"/>
      <c r="OVJ89" s="706"/>
      <c r="OVK89" s="706"/>
      <c r="OVL89" s="706"/>
      <c r="OVM89" s="706"/>
      <c r="OVN89" s="504"/>
      <c r="OVO89" s="705"/>
      <c r="OVP89" s="706"/>
      <c r="OVQ89" s="706"/>
      <c r="OVR89" s="706"/>
      <c r="OVS89" s="706"/>
      <c r="OVT89" s="706"/>
      <c r="OVU89" s="504"/>
      <c r="OVV89" s="705"/>
      <c r="OVW89" s="706"/>
      <c r="OVX89" s="706"/>
      <c r="OVY89" s="706"/>
      <c r="OVZ89" s="706"/>
      <c r="OWA89" s="706"/>
      <c r="OWB89" s="504"/>
      <c r="OWC89" s="705"/>
      <c r="OWD89" s="706"/>
      <c r="OWE89" s="706"/>
      <c r="OWF89" s="706"/>
      <c r="OWG89" s="706"/>
      <c r="OWH89" s="706"/>
      <c r="OWI89" s="504"/>
      <c r="OWJ89" s="705"/>
      <c r="OWK89" s="706"/>
      <c r="OWL89" s="706"/>
      <c r="OWM89" s="706"/>
      <c r="OWN89" s="706"/>
      <c r="OWO89" s="706"/>
      <c r="OWP89" s="504"/>
      <c r="OWQ89" s="705"/>
      <c r="OWR89" s="706"/>
      <c r="OWS89" s="706"/>
      <c r="OWT89" s="706"/>
      <c r="OWU89" s="706"/>
      <c r="OWV89" s="706"/>
      <c r="OWW89" s="504"/>
      <c r="OWX89" s="705"/>
      <c r="OWY89" s="706"/>
      <c r="OWZ89" s="706"/>
      <c r="OXA89" s="706"/>
      <c r="OXB89" s="706"/>
      <c r="OXC89" s="706"/>
      <c r="OXD89" s="504"/>
      <c r="OXE89" s="705"/>
      <c r="OXF89" s="706"/>
      <c r="OXG89" s="706"/>
      <c r="OXH89" s="706"/>
      <c r="OXI89" s="706"/>
      <c r="OXJ89" s="706"/>
      <c r="OXK89" s="504"/>
      <c r="OXL89" s="705"/>
      <c r="OXM89" s="706"/>
      <c r="OXN89" s="706"/>
      <c r="OXO89" s="706"/>
      <c r="OXP89" s="706"/>
      <c r="OXQ89" s="706"/>
      <c r="OXR89" s="504"/>
      <c r="OXS89" s="705"/>
      <c r="OXT89" s="706"/>
      <c r="OXU89" s="706"/>
      <c r="OXV89" s="706"/>
      <c r="OXW89" s="706"/>
      <c r="OXX89" s="706"/>
      <c r="OXY89" s="504"/>
      <c r="OXZ89" s="705"/>
      <c r="OYA89" s="706"/>
      <c r="OYB89" s="706"/>
      <c r="OYC89" s="706"/>
      <c r="OYD89" s="706"/>
      <c r="OYE89" s="706"/>
      <c r="OYF89" s="504"/>
      <c r="OYG89" s="705"/>
      <c r="OYH89" s="706"/>
      <c r="OYI89" s="706"/>
      <c r="OYJ89" s="706"/>
      <c r="OYK89" s="706"/>
      <c r="OYL89" s="706"/>
      <c r="OYM89" s="504"/>
      <c r="OYN89" s="705"/>
      <c r="OYO89" s="706"/>
      <c r="OYP89" s="706"/>
      <c r="OYQ89" s="706"/>
      <c r="OYR89" s="706"/>
      <c r="OYS89" s="706"/>
      <c r="OYT89" s="504"/>
      <c r="OYU89" s="705"/>
      <c r="OYV89" s="706"/>
      <c r="OYW89" s="706"/>
      <c r="OYX89" s="706"/>
      <c r="OYY89" s="706"/>
      <c r="OYZ89" s="706"/>
      <c r="OZA89" s="504"/>
      <c r="OZB89" s="705"/>
      <c r="OZC89" s="706"/>
      <c r="OZD89" s="706"/>
      <c r="OZE89" s="706"/>
      <c r="OZF89" s="706"/>
      <c r="OZG89" s="706"/>
      <c r="OZH89" s="504"/>
      <c r="OZI89" s="705"/>
      <c r="OZJ89" s="706"/>
      <c r="OZK89" s="706"/>
      <c r="OZL89" s="706"/>
      <c r="OZM89" s="706"/>
      <c r="OZN89" s="706"/>
      <c r="OZO89" s="504"/>
      <c r="OZP89" s="705"/>
      <c r="OZQ89" s="706"/>
      <c r="OZR89" s="706"/>
      <c r="OZS89" s="706"/>
      <c r="OZT89" s="706"/>
      <c r="OZU89" s="706"/>
      <c r="OZV89" s="504"/>
      <c r="OZW89" s="705"/>
      <c r="OZX89" s="706"/>
      <c r="OZY89" s="706"/>
      <c r="OZZ89" s="706"/>
      <c r="PAA89" s="706"/>
      <c r="PAB89" s="706"/>
      <c r="PAC89" s="504"/>
      <c r="PAD89" s="705"/>
      <c r="PAE89" s="706"/>
      <c r="PAF89" s="706"/>
      <c r="PAG89" s="706"/>
      <c r="PAH89" s="706"/>
      <c r="PAI89" s="706"/>
      <c r="PAJ89" s="504"/>
      <c r="PAK89" s="705"/>
      <c r="PAL89" s="706"/>
      <c r="PAM89" s="706"/>
      <c r="PAN89" s="706"/>
      <c r="PAO89" s="706"/>
      <c r="PAP89" s="706"/>
      <c r="PAQ89" s="504"/>
      <c r="PAR89" s="705"/>
      <c r="PAS89" s="706"/>
      <c r="PAT89" s="706"/>
      <c r="PAU89" s="706"/>
      <c r="PAV89" s="706"/>
      <c r="PAW89" s="706"/>
      <c r="PAX89" s="504"/>
      <c r="PAY89" s="705"/>
      <c r="PAZ89" s="706"/>
      <c r="PBA89" s="706"/>
      <c r="PBB89" s="706"/>
      <c r="PBC89" s="706"/>
      <c r="PBD89" s="706"/>
      <c r="PBE89" s="504"/>
      <c r="PBF89" s="705"/>
      <c r="PBG89" s="706"/>
      <c r="PBH89" s="706"/>
      <c r="PBI89" s="706"/>
      <c r="PBJ89" s="706"/>
      <c r="PBK89" s="706"/>
      <c r="PBL89" s="504"/>
      <c r="PBM89" s="705"/>
      <c r="PBN89" s="706"/>
      <c r="PBO89" s="706"/>
      <c r="PBP89" s="706"/>
      <c r="PBQ89" s="706"/>
      <c r="PBR89" s="706"/>
      <c r="PBS89" s="504"/>
      <c r="PBT89" s="705"/>
      <c r="PBU89" s="706"/>
      <c r="PBV89" s="706"/>
      <c r="PBW89" s="706"/>
      <c r="PBX89" s="706"/>
      <c r="PBY89" s="706"/>
      <c r="PBZ89" s="504"/>
      <c r="PCA89" s="705"/>
      <c r="PCB89" s="706"/>
      <c r="PCC89" s="706"/>
      <c r="PCD89" s="706"/>
      <c r="PCE89" s="706"/>
      <c r="PCF89" s="706"/>
      <c r="PCG89" s="504"/>
      <c r="PCH89" s="705"/>
      <c r="PCI89" s="706"/>
      <c r="PCJ89" s="706"/>
      <c r="PCK89" s="706"/>
      <c r="PCL89" s="706"/>
      <c r="PCM89" s="706"/>
      <c r="PCN89" s="504"/>
      <c r="PCO89" s="705"/>
      <c r="PCP89" s="706"/>
      <c r="PCQ89" s="706"/>
      <c r="PCR89" s="706"/>
      <c r="PCS89" s="706"/>
      <c r="PCT89" s="706"/>
      <c r="PCU89" s="504"/>
      <c r="PCV89" s="705"/>
      <c r="PCW89" s="706"/>
      <c r="PCX89" s="706"/>
      <c r="PCY89" s="706"/>
      <c r="PCZ89" s="706"/>
      <c r="PDA89" s="706"/>
      <c r="PDB89" s="504"/>
      <c r="PDC89" s="705"/>
      <c r="PDD89" s="706"/>
      <c r="PDE89" s="706"/>
      <c r="PDF89" s="706"/>
      <c r="PDG89" s="706"/>
      <c r="PDH89" s="706"/>
      <c r="PDI89" s="504"/>
      <c r="PDJ89" s="705"/>
      <c r="PDK89" s="706"/>
      <c r="PDL89" s="706"/>
      <c r="PDM89" s="706"/>
      <c r="PDN89" s="706"/>
      <c r="PDO89" s="706"/>
      <c r="PDP89" s="504"/>
      <c r="PDQ89" s="705"/>
      <c r="PDR89" s="706"/>
      <c r="PDS89" s="706"/>
      <c r="PDT89" s="706"/>
      <c r="PDU89" s="706"/>
      <c r="PDV89" s="706"/>
      <c r="PDW89" s="504"/>
      <c r="PDX89" s="705"/>
      <c r="PDY89" s="706"/>
      <c r="PDZ89" s="706"/>
      <c r="PEA89" s="706"/>
      <c r="PEB89" s="706"/>
      <c r="PEC89" s="706"/>
      <c r="PED89" s="504"/>
      <c r="PEE89" s="705"/>
      <c r="PEF89" s="706"/>
      <c r="PEG89" s="706"/>
      <c r="PEH89" s="706"/>
      <c r="PEI89" s="706"/>
      <c r="PEJ89" s="706"/>
      <c r="PEK89" s="504"/>
      <c r="PEL89" s="705"/>
      <c r="PEM89" s="706"/>
      <c r="PEN89" s="706"/>
      <c r="PEO89" s="706"/>
      <c r="PEP89" s="706"/>
      <c r="PEQ89" s="706"/>
      <c r="PER89" s="504"/>
      <c r="PES89" s="705"/>
      <c r="PET89" s="706"/>
      <c r="PEU89" s="706"/>
      <c r="PEV89" s="706"/>
      <c r="PEW89" s="706"/>
      <c r="PEX89" s="706"/>
      <c r="PEY89" s="504"/>
      <c r="PEZ89" s="705"/>
      <c r="PFA89" s="706"/>
      <c r="PFB89" s="706"/>
      <c r="PFC89" s="706"/>
      <c r="PFD89" s="706"/>
      <c r="PFE89" s="706"/>
      <c r="PFF89" s="504"/>
      <c r="PFG89" s="705"/>
      <c r="PFH89" s="706"/>
      <c r="PFI89" s="706"/>
      <c r="PFJ89" s="706"/>
      <c r="PFK89" s="706"/>
      <c r="PFL89" s="706"/>
      <c r="PFM89" s="504"/>
      <c r="PFN89" s="705"/>
      <c r="PFO89" s="706"/>
      <c r="PFP89" s="706"/>
      <c r="PFQ89" s="706"/>
      <c r="PFR89" s="706"/>
      <c r="PFS89" s="706"/>
      <c r="PFT89" s="504"/>
      <c r="PFU89" s="705"/>
      <c r="PFV89" s="706"/>
      <c r="PFW89" s="706"/>
      <c r="PFX89" s="706"/>
      <c r="PFY89" s="706"/>
      <c r="PFZ89" s="706"/>
      <c r="PGA89" s="504"/>
      <c r="PGB89" s="705"/>
      <c r="PGC89" s="706"/>
      <c r="PGD89" s="706"/>
      <c r="PGE89" s="706"/>
      <c r="PGF89" s="706"/>
      <c r="PGG89" s="706"/>
      <c r="PGH89" s="504"/>
      <c r="PGI89" s="705"/>
      <c r="PGJ89" s="706"/>
      <c r="PGK89" s="706"/>
      <c r="PGL89" s="706"/>
      <c r="PGM89" s="706"/>
      <c r="PGN89" s="706"/>
      <c r="PGO89" s="504"/>
      <c r="PGP89" s="705"/>
      <c r="PGQ89" s="706"/>
      <c r="PGR89" s="706"/>
      <c r="PGS89" s="706"/>
      <c r="PGT89" s="706"/>
      <c r="PGU89" s="706"/>
      <c r="PGV89" s="504"/>
      <c r="PGW89" s="705"/>
      <c r="PGX89" s="706"/>
      <c r="PGY89" s="706"/>
      <c r="PGZ89" s="706"/>
      <c r="PHA89" s="706"/>
      <c r="PHB89" s="706"/>
      <c r="PHC89" s="504"/>
      <c r="PHD89" s="705"/>
      <c r="PHE89" s="706"/>
      <c r="PHF89" s="706"/>
      <c r="PHG89" s="706"/>
      <c r="PHH89" s="706"/>
      <c r="PHI89" s="706"/>
      <c r="PHJ89" s="504"/>
      <c r="PHK89" s="705"/>
      <c r="PHL89" s="706"/>
      <c r="PHM89" s="706"/>
      <c r="PHN89" s="706"/>
      <c r="PHO89" s="706"/>
      <c r="PHP89" s="706"/>
      <c r="PHQ89" s="504"/>
      <c r="PHR89" s="705"/>
      <c r="PHS89" s="706"/>
      <c r="PHT89" s="706"/>
      <c r="PHU89" s="706"/>
      <c r="PHV89" s="706"/>
      <c r="PHW89" s="706"/>
      <c r="PHX89" s="504"/>
      <c r="PHY89" s="705"/>
      <c r="PHZ89" s="706"/>
      <c r="PIA89" s="706"/>
      <c r="PIB89" s="706"/>
      <c r="PIC89" s="706"/>
      <c r="PID89" s="706"/>
      <c r="PIE89" s="504"/>
      <c r="PIF89" s="705"/>
      <c r="PIG89" s="706"/>
      <c r="PIH89" s="706"/>
      <c r="PII89" s="706"/>
      <c r="PIJ89" s="706"/>
      <c r="PIK89" s="706"/>
      <c r="PIL89" s="504"/>
      <c r="PIM89" s="705"/>
      <c r="PIN89" s="706"/>
      <c r="PIO89" s="706"/>
      <c r="PIP89" s="706"/>
      <c r="PIQ89" s="706"/>
      <c r="PIR89" s="706"/>
      <c r="PIS89" s="504"/>
      <c r="PIT89" s="705"/>
      <c r="PIU89" s="706"/>
      <c r="PIV89" s="706"/>
      <c r="PIW89" s="706"/>
      <c r="PIX89" s="706"/>
      <c r="PIY89" s="706"/>
      <c r="PIZ89" s="504"/>
      <c r="PJA89" s="705"/>
      <c r="PJB89" s="706"/>
      <c r="PJC89" s="706"/>
      <c r="PJD89" s="706"/>
      <c r="PJE89" s="706"/>
      <c r="PJF89" s="706"/>
      <c r="PJG89" s="504"/>
      <c r="PJH89" s="705"/>
      <c r="PJI89" s="706"/>
      <c r="PJJ89" s="706"/>
      <c r="PJK89" s="706"/>
      <c r="PJL89" s="706"/>
      <c r="PJM89" s="706"/>
      <c r="PJN89" s="504"/>
      <c r="PJO89" s="705"/>
      <c r="PJP89" s="706"/>
      <c r="PJQ89" s="706"/>
      <c r="PJR89" s="706"/>
      <c r="PJS89" s="706"/>
      <c r="PJT89" s="706"/>
      <c r="PJU89" s="504"/>
      <c r="PJV89" s="705"/>
      <c r="PJW89" s="706"/>
      <c r="PJX89" s="706"/>
      <c r="PJY89" s="706"/>
      <c r="PJZ89" s="706"/>
      <c r="PKA89" s="706"/>
      <c r="PKB89" s="504"/>
      <c r="PKC89" s="705"/>
      <c r="PKD89" s="706"/>
      <c r="PKE89" s="706"/>
      <c r="PKF89" s="706"/>
      <c r="PKG89" s="706"/>
      <c r="PKH89" s="706"/>
      <c r="PKI89" s="504"/>
      <c r="PKJ89" s="705"/>
      <c r="PKK89" s="706"/>
      <c r="PKL89" s="706"/>
      <c r="PKM89" s="706"/>
      <c r="PKN89" s="706"/>
      <c r="PKO89" s="706"/>
      <c r="PKP89" s="504"/>
      <c r="PKQ89" s="705"/>
      <c r="PKR89" s="706"/>
      <c r="PKS89" s="706"/>
      <c r="PKT89" s="706"/>
      <c r="PKU89" s="706"/>
      <c r="PKV89" s="706"/>
      <c r="PKW89" s="504"/>
      <c r="PKX89" s="705"/>
      <c r="PKY89" s="706"/>
      <c r="PKZ89" s="706"/>
      <c r="PLA89" s="706"/>
      <c r="PLB89" s="706"/>
      <c r="PLC89" s="706"/>
      <c r="PLD89" s="504"/>
      <c r="PLE89" s="705"/>
      <c r="PLF89" s="706"/>
      <c r="PLG89" s="706"/>
      <c r="PLH89" s="706"/>
      <c r="PLI89" s="706"/>
      <c r="PLJ89" s="706"/>
      <c r="PLK89" s="504"/>
      <c r="PLL89" s="705"/>
      <c r="PLM89" s="706"/>
      <c r="PLN89" s="706"/>
      <c r="PLO89" s="706"/>
      <c r="PLP89" s="706"/>
      <c r="PLQ89" s="706"/>
      <c r="PLR89" s="504"/>
      <c r="PLS89" s="705"/>
      <c r="PLT89" s="706"/>
      <c r="PLU89" s="706"/>
      <c r="PLV89" s="706"/>
      <c r="PLW89" s="706"/>
      <c r="PLX89" s="706"/>
      <c r="PLY89" s="504"/>
      <c r="PLZ89" s="705"/>
      <c r="PMA89" s="706"/>
      <c r="PMB89" s="706"/>
      <c r="PMC89" s="706"/>
      <c r="PMD89" s="706"/>
      <c r="PME89" s="706"/>
      <c r="PMF89" s="504"/>
      <c r="PMG89" s="705"/>
      <c r="PMH89" s="706"/>
      <c r="PMI89" s="706"/>
      <c r="PMJ89" s="706"/>
      <c r="PMK89" s="706"/>
      <c r="PML89" s="706"/>
      <c r="PMM89" s="504"/>
      <c r="PMN89" s="705"/>
      <c r="PMO89" s="706"/>
      <c r="PMP89" s="706"/>
      <c r="PMQ89" s="706"/>
      <c r="PMR89" s="706"/>
      <c r="PMS89" s="706"/>
      <c r="PMT89" s="504"/>
      <c r="PMU89" s="705"/>
      <c r="PMV89" s="706"/>
      <c r="PMW89" s="706"/>
      <c r="PMX89" s="706"/>
      <c r="PMY89" s="706"/>
      <c r="PMZ89" s="706"/>
      <c r="PNA89" s="504"/>
      <c r="PNB89" s="705"/>
      <c r="PNC89" s="706"/>
      <c r="PND89" s="706"/>
      <c r="PNE89" s="706"/>
      <c r="PNF89" s="706"/>
      <c r="PNG89" s="706"/>
      <c r="PNH89" s="504"/>
      <c r="PNI89" s="705"/>
      <c r="PNJ89" s="706"/>
      <c r="PNK89" s="706"/>
      <c r="PNL89" s="706"/>
      <c r="PNM89" s="706"/>
      <c r="PNN89" s="706"/>
      <c r="PNO89" s="504"/>
      <c r="PNP89" s="705"/>
      <c r="PNQ89" s="706"/>
      <c r="PNR89" s="706"/>
      <c r="PNS89" s="706"/>
      <c r="PNT89" s="706"/>
      <c r="PNU89" s="706"/>
      <c r="PNV89" s="504"/>
      <c r="PNW89" s="705"/>
      <c r="PNX89" s="706"/>
      <c r="PNY89" s="706"/>
      <c r="PNZ89" s="706"/>
      <c r="POA89" s="706"/>
      <c r="POB89" s="706"/>
      <c r="POC89" s="504"/>
      <c r="POD89" s="705"/>
      <c r="POE89" s="706"/>
      <c r="POF89" s="706"/>
      <c r="POG89" s="706"/>
      <c r="POH89" s="706"/>
      <c r="POI89" s="706"/>
      <c r="POJ89" s="504"/>
      <c r="POK89" s="705"/>
      <c r="POL89" s="706"/>
      <c r="POM89" s="706"/>
      <c r="PON89" s="706"/>
      <c r="POO89" s="706"/>
      <c r="POP89" s="706"/>
      <c r="POQ89" s="504"/>
      <c r="POR89" s="705"/>
      <c r="POS89" s="706"/>
      <c r="POT89" s="706"/>
      <c r="POU89" s="706"/>
      <c r="POV89" s="706"/>
      <c r="POW89" s="706"/>
      <c r="POX89" s="504"/>
      <c r="POY89" s="705"/>
      <c r="POZ89" s="706"/>
      <c r="PPA89" s="706"/>
      <c r="PPB89" s="706"/>
      <c r="PPC89" s="706"/>
      <c r="PPD89" s="706"/>
      <c r="PPE89" s="504"/>
      <c r="PPF89" s="705"/>
      <c r="PPG89" s="706"/>
      <c r="PPH89" s="706"/>
      <c r="PPI89" s="706"/>
      <c r="PPJ89" s="706"/>
      <c r="PPK89" s="706"/>
      <c r="PPL89" s="504"/>
      <c r="PPM89" s="705"/>
      <c r="PPN89" s="706"/>
      <c r="PPO89" s="706"/>
      <c r="PPP89" s="706"/>
      <c r="PPQ89" s="706"/>
      <c r="PPR89" s="706"/>
      <c r="PPS89" s="504"/>
      <c r="PPT89" s="705"/>
      <c r="PPU89" s="706"/>
      <c r="PPV89" s="706"/>
      <c r="PPW89" s="706"/>
      <c r="PPX89" s="706"/>
      <c r="PPY89" s="706"/>
      <c r="PPZ89" s="504"/>
      <c r="PQA89" s="705"/>
      <c r="PQB89" s="706"/>
      <c r="PQC89" s="706"/>
      <c r="PQD89" s="706"/>
      <c r="PQE89" s="706"/>
      <c r="PQF89" s="706"/>
      <c r="PQG89" s="504"/>
      <c r="PQH89" s="705"/>
      <c r="PQI89" s="706"/>
      <c r="PQJ89" s="706"/>
      <c r="PQK89" s="706"/>
      <c r="PQL89" s="706"/>
      <c r="PQM89" s="706"/>
      <c r="PQN89" s="504"/>
      <c r="PQO89" s="705"/>
      <c r="PQP89" s="706"/>
      <c r="PQQ89" s="706"/>
      <c r="PQR89" s="706"/>
      <c r="PQS89" s="706"/>
      <c r="PQT89" s="706"/>
      <c r="PQU89" s="504"/>
      <c r="PQV89" s="705"/>
      <c r="PQW89" s="706"/>
      <c r="PQX89" s="706"/>
      <c r="PQY89" s="706"/>
      <c r="PQZ89" s="706"/>
      <c r="PRA89" s="706"/>
      <c r="PRB89" s="504"/>
      <c r="PRC89" s="705"/>
      <c r="PRD89" s="706"/>
      <c r="PRE89" s="706"/>
      <c r="PRF89" s="706"/>
      <c r="PRG89" s="706"/>
      <c r="PRH89" s="706"/>
      <c r="PRI89" s="504"/>
      <c r="PRJ89" s="705"/>
      <c r="PRK89" s="706"/>
      <c r="PRL89" s="706"/>
      <c r="PRM89" s="706"/>
      <c r="PRN89" s="706"/>
      <c r="PRO89" s="706"/>
      <c r="PRP89" s="504"/>
      <c r="PRQ89" s="705"/>
      <c r="PRR89" s="706"/>
      <c r="PRS89" s="706"/>
      <c r="PRT89" s="706"/>
      <c r="PRU89" s="706"/>
      <c r="PRV89" s="706"/>
      <c r="PRW89" s="504"/>
      <c r="PRX89" s="705"/>
      <c r="PRY89" s="706"/>
      <c r="PRZ89" s="706"/>
      <c r="PSA89" s="706"/>
      <c r="PSB89" s="706"/>
      <c r="PSC89" s="706"/>
      <c r="PSD89" s="504"/>
      <c r="PSE89" s="705"/>
      <c r="PSF89" s="706"/>
      <c r="PSG89" s="706"/>
      <c r="PSH89" s="706"/>
      <c r="PSI89" s="706"/>
      <c r="PSJ89" s="706"/>
      <c r="PSK89" s="504"/>
      <c r="PSL89" s="705"/>
      <c r="PSM89" s="706"/>
      <c r="PSN89" s="706"/>
      <c r="PSO89" s="706"/>
      <c r="PSP89" s="706"/>
      <c r="PSQ89" s="706"/>
      <c r="PSR89" s="504"/>
      <c r="PSS89" s="705"/>
      <c r="PST89" s="706"/>
      <c r="PSU89" s="706"/>
      <c r="PSV89" s="706"/>
      <c r="PSW89" s="706"/>
      <c r="PSX89" s="706"/>
      <c r="PSY89" s="504"/>
      <c r="PSZ89" s="705"/>
      <c r="PTA89" s="706"/>
      <c r="PTB89" s="706"/>
      <c r="PTC89" s="706"/>
      <c r="PTD89" s="706"/>
      <c r="PTE89" s="706"/>
      <c r="PTF89" s="504"/>
      <c r="PTG89" s="705"/>
      <c r="PTH89" s="706"/>
      <c r="PTI89" s="706"/>
      <c r="PTJ89" s="706"/>
      <c r="PTK89" s="706"/>
      <c r="PTL89" s="706"/>
      <c r="PTM89" s="504"/>
      <c r="PTN89" s="705"/>
      <c r="PTO89" s="706"/>
      <c r="PTP89" s="706"/>
      <c r="PTQ89" s="706"/>
      <c r="PTR89" s="706"/>
      <c r="PTS89" s="706"/>
      <c r="PTT89" s="504"/>
      <c r="PTU89" s="705"/>
      <c r="PTV89" s="706"/>
      <c r="PTW89" s="706"/>
      <c r="PTX89" s="706"/>
      <c r="PTY89" s="706"/>
      <c r="PTZ89" s="706"/>
      <c r="PUA89" s="504"/>
      <c r="PUB89" s="705"/>
      <c r="PUC89" s="706"/>
      <c r="PUD89" s="706"/>
      <c r="PUE89" s="706"/>
      <c r="PUF89" s="706"/>
      <c r="PUG89" s="706"/>
      <c r="PUH89" s="504"/>
      <c r="PUI89" s="705"/>
      <c r="PUJ89" s="706"/>
      <c r="PUK89" s="706"/>
      <c r="PUL89" s="706"/>
      <c r="PUM89" s="706"/>
      <c r="PUN89" s="706"/>
      <c r="PUO89" s="504"/>
      <c r="PUP89" s="705"/>
      <c r="PUQ89" s="706"/>
      <c r="PUR89" s="706"/>
      <c r="PUS89" s="706"/>
      <c r="PUT89" s="706"/>
      <c r="PUU89" s="706"/>
      <c r="PUV89" s="504"/>
      <c r="PUW89" s="705"/>
      <c r="PUX89" s="706"/>
      <c r="PUY89" s="706"/>
      <c r="PUZ89" s="706"/>
      <c r="PVA89" s="706"/>
      <c r="PVB89" s="706"/>
      <c r="PVC89" s="504"/>
      <c r="PVD89" s="705"/>
      <c r="PVE89" s="706"/>
      <c r="PVF89" s="706"/>
      <c r="PVG89" s="706"/>
      <c r="PVH89" s="706"/>
      <c r="PVI89" s="706"/>
      <c r="PVJ89" s="504"/>
      <c r="PVK89" s="705"/>
      <c r="PVL89" s="706"/>
      <c r="PVM89" s="706"/>
      <c r="PVN89" s="706"/>
      <c r="PVO89" s="706"/>
      <c r="PVP89" s="706"/>
      <c r="PVQ89" s="504"/>
      <c r="PVR89" s="705"/>
      <c r="PVS89" s="706"/>
      <c r="PVT89" s="706"/>
      <c r="PVU89" s="706"/>
      <c r="PVV89" s="706"/>
      <c r="PVW89" s="706"/>
      <c r="PVX89" s="504"/>
      <c r="PVY89" s="705"/>
      <c r="PVZ89" s="706"/>
      <c r="PWA89" s="706"/>
      <c r="PWB89" s="706"/>
      <c r="PWC89" s="706"/>
      <c r="PWD89" s="706"/>
      <c r="PWE89" s="504"/>
      <c r="PWF89" s="705"/>
      <c r="PWG89" s="706"/>
      <c r="PWH89" s="706"/>
      <c r="PWI89" s="706"/>
      <c r="PWJ89" s="706"/>
      <c r="PWK89" s="706"/>
      <c r="PWL89" s="504"/>
      <c r="PWM89" s="705"/>
      <c r="PWN89" s="706"/>
      <c r="PWO89" s="706"/>
      <c r="PWP89" s="706"/>
      <c r="PWQ89" s="706"/>
      <c r="PWR89" s="706"/>
      <c r="PWS89" s="504"/>
      <c r="PWT89" s="705"/>
      <c r="PWU89" s="706"/>
      <c r="PWV89" s="706"/>
      <c r="PWW89" s="706"/>
      <c r="PWX89" s="706"/>
      <c r="PWY89" s="706"/>
      <c r="PWZ89" s="504"/>
      <c r="PXA89" s="705"/>
      <c r="PXB89" s="706"/>
      <c r="PXC89" s="706"/>
      <c r="PXD89" s="706"/>
      <c r="PXE89" s="706"/>
      <c r="PXF89" s="706"/>
      <c r="PXG89" s="504"/>
      <c r="PXH89" s="705"/>
      <c r="PXI89" s="706"/>
      <c r="PXJ89" s="706"/>
      <c r="PXK89" s="706"/>
      <c r="PXL89" s="706"/>
      <c r="PXM89" s="706"/>
      <c r="PXN89" s="504"/>
      <c r="PXO89" s="705"/>
      <c r="PXP89" s="706"/>
      <c r="PXQ89" s="706"/>
      <c r="PXR89" s="706"/>
      <c r="PXS89" s="706"/>
      <c r="PXT89" s="706"/>
      <c r="PXU89" s="504"/>
      <c r="PXV89" s="705"/>
      <c r="PXW89" s="706"/>
      <c r="PXX89" s="706"/>
      <c r="PXY89" s="706"/>
      <c r="PXZ89" s="706"/>
      <c r="PYA89" s="706"/>
      <c r="PYB89" s="504"/>
      <c r="PYC89" s="705"/>
      <c r="PYD89" s="706"/>
      <c r="PYE89" s="706"/>
      <c r="PYF89" s="706"/>
      <c r="PYG89" s="706"/>
      <c r="PYH89" s="706"/>
      <c r="PYI89" s="504"/>
      <c r="PYJ89" s="705"/>
      <c r="PYK89" s="706"/>
      <c r="PYL89" s="706"/>
      <c r="PYM89" s="706"/>
      <c r="PYN89" s="706"/>
      <c r="PYO89" s="706"/>
      <c r="PYP89" s="504"/>
      <c r="PYQ89" s="705"/>
      <c r="PYR89" s="706"/>
      <c r="PYS89" s="706"/>
      <c r="PYT89" s="706"/>
      <c r="PYU89" s="706"/>
      <c r="PYV89" s="706"/>
      <c r="PYW89" s="504"/>
      <c r="PYX89" s="705"/>
      <c r="PYY89" s="706"/>
      <c r="PYZ89" s="706"/>
      <c r="PZA89" s="706"/>
      <c r="PZB89" s="706"/>
      <c r="PZC89" s="706"/>
      <c r="PZD89" s="504"/>
      <c r="PZE89" s="705"/>
      <c r="PZF89" s="706"/>
      <c r="PZG89" s="706"/>
      <c r="PZH89" s="706"/>
      <c r="PZI89" s="706"/>
      <c r="PZJ89" s="706"/>
      <c r="PZK89" s="504"/>
      <c r="PZL89" s="705"/>
      <c r="PZM89" s="706"/>
      <c r="PZN89" s="706"/>
      <c r="PZO89" s="706"/>
      <c r="PZP89" s="706"/>
      <c r="PZQ89" s="706"/>
      <c r="PZR89" s="504"/>
      <c r="PZS89" s="705"/>
      <c r="PZT89" s="706"/>
      <c r="PZU89" s="706"/>
      <c r="PZV89" s="706"/>
      <c r="PZW89" s="706"/>
      <c r="PZX89" s="706"/>
      <c r="PZY89" s="504"/>
      <c r="PZZ89" s="705"/>
      <c r="QAA89" s="706"/>
      <c r="QAB89" s="706"/>
      <c r="QAC89" s="706"/>
      <c r="QAD89" s="706"/>
      <c r="QAE89" s="706"/>
      <c r="QAF89" s="504"/>
      <c r="QAG89" s="705"/>
      <c r="QAH89" s="706"/>
      <c r="QAI89" s="706"/>
      <c r="QAJ89" s="706"/>
      <c r="QAK89" s="706"/>
      <c r="QAL89" s="706"/>
      <c r="QAM89" s="504"/>
      <c r="QAN89" s="705"/>
      <c r="QAO89" s="706"/>
      <c r="QAP89" s="706"/>
      <c r="QAQ89" s="706"/>
      <c r="QAR89" s="706"/>
      <c r="QAS89" s="706"/>
      <c r="QAT89" s="504"/>
      <c r="QAU89" s="705"/>
      <c r="QAV89" s="706"/>
      <c r="QAW89" s="706"/>
      <c r="QAX89" s="706"/>
      <c r="QAY89" s="706"/>
      <c r="QAZ89" s="706"/>
      <c r="QBA89" s="504"/>
      <c r="QBB89" s="705"/>
      <c r="QBC89" s="706"/>
      <c r="QBD89" s="706"/>
      <c r="QBE89" s="706"/>
      <c r="QBF89" s="706"/>
      <c r="QBG89" s="706"/>
      <c r="QBH89" s="504"/>
      <c r="QBI89" s="705"/>
      <c r="QBJ89" s="706"/>
      <c r="QBK89" s="706"/>
      <c r="QBL89" s="706"/>
      <c r="QBM89" s="706"/>
      <c r="QBN89" s="706"/>
      <c r="QBO89" s="504"/>
      <c r="QBP89" s="705"/>
      <c r="QBQ89" s="706"/>
      <c r="QBR89" s="706"/>
      <c r="QBS89" s="706"/>
      <c r="QBT89" s="706"/>
      <c r="QBU89" s="706"/>
      <c r="QBV89" s="504"/>
      <c r="QBW89" s="705"/>
      <c r="QBX89" s="706"/>
      <c r="QBY89" s="706"/>
      <c r="QBZ89" s="706"/>
      <c r="QCA89" s="706"/>
      <c r="QCB89" s="706"/>
      <c r="QCC89" s="504"/>
      <c r="QCD89" s="705"/>
      <c r="QCE89" s="706"/>
      <c r="QCF89" s="706"/>
      <c r="QCG89" s="706"/>
      <c r="QCH89" s="706"/>
      <c r="QCI89" s="706"/>
      <c r="QCJ89" s="504"/>
      <c r="QCK89" s="705"/>
      <c r="QCL89" s="706"/>
      <c r="QCM89" s="706"/>
      <c r="QCN89" s="706"/>
      <c r="QCO89" s="706"/>
      <c r="QCP89" s="706"/>
      <c r="QCQ89" s="504"/>
      <c r="QCR89" s="705"/>
      <c r="QCS89" s="706"/>
      <c r="QCT89" s="706"/>
      <c r="QCU89" s="706"/>
      <c r="QCV89" s="706"/>
      <c r="QCW89" s="706"/>
      <c r="QCX89" s="504"/>
      <c r="QCY89" s="705"/>
      <c r="QCZ89" s="706"/>
      <c r="QDA89" s="706"/>
      <c r="QDB89" s="706"/>
      <c r="QDC89" s="706"/>
      <c r="QDD89" s="706"/>
      <c r="QDE89" s="504"/>
      <c r="QDF89" s="705"/>
      <c r="QDG89" s="706"/>
      <c r="QDH89" s="706"/>
      <c r="QDI89" s="706"/>
      <c r="QDJ89" s="706"/>
      <c r="QDK89" s="706"/>
      <c r="QDL89" s="504"/>
      <c r="QDM89" s="705"/>
      <c r="QDN89" s="706"/>
      <c r="QDO89" s="706"/>
      <c r="QDP89" s="706"/>
      <c r="QDQ89" s="706"/>
      <c r="QDR89" s="706"/>
      <c r="QDS89" s="504"/>
      <c r="QDT89" s="705"/>
      <c r="QDU89" s="706"/>
      <c r="QDV89" s="706"/>
      <c r="QDW89" s="706"/>
      <c r="QDX89" s="706"/>
      <c r="QDY89" s="706"/>
      <c r="QDZ89" s="504"/>
      <c r="QEA89" s="705"/>
      <c r="QEB89" s="706"/>
      <c r="QEC89" s="706"/>
      <c r="QED89" s="706"/>
      <c r="QEE89" s="706"/>
      <c r="QEF89" s="706"/>
      <c r="QEG89" s="504"/>
      <c r="QEH89" s="705"/>
      <c r="QEI89" s="706"/>
      <c r="QEJ89" s="706"/>
      <c r="QEK89" s="706"/>
      <c r="QEL89" s="706"/>
      <c r="QEM89" s="706"/>
      <c r="QEN89" s="504"/>
      <c r="QEO89" s="705"/>
      <c r="QEP89" s="706"/>
      <c r="QEQ89" s="706"/>
      <c r="QER89" s="706"/>
      <c r="QES89" s="706"/>
      <c r="QET89" s="706"/>
      <c r="QEU89" s="504"/>
      <c r="QEV89" s="705"/>
      <c r="QEW89" s="706"/>
      <c r="QEX89" s="706"/>
      <c r="QEY89" s="706"/>
      <c r="QEZ89" s="706"/>
      <c r="QFA89" s="706"/>
      <c r="QFB89" s="504"/>
      <c r="QFC89" s="705"/>
      <c r="QFD89" s="706"/>
      <c r="QFE89" s="706"/>
      <c r="QFF89" s="706"/>
      <c r="QFG89" s="706"/>
      <c r="QFH89" s="706"/>
      <c r="QFI89" s="504"/>
      <c r="QFJ89" s="705"/>
      <c r="QFK89" s="706"/>
      <c r="QFL89" s="706"/>
      <c r="QFM89" s="706"/>
      <c r="QFN89" s="706"/>
      <c r="QFO89" s="706"/>
      <c r="QFP89" s="504"/>
      <c r="QFQ89" s="705"/>
      <c r="QFR89" s="706"/>
      <c r="QFS89" s="706"/>
      <c r="QFT89" s="706"/>
      <c r="QFU89" s="706"/>
      <c r="QFV89" s="706"/>
      <c r="QFW89" s="504"/>
      <c r="QFX89" s="705"/>
      <c r="QFY89" s="706"/>
      <c r="QFZ89" s="706"/>
      <c r="QGA89" s="706"/>
      <c r="QGB89" s="706"/>
      <c r="QGC89" s="706"/>
      <c r="QGD89" s="504"/>
      <c r="QGE89" s="705"/>
      <c r="QGF89" s="706"/>
      <c r="QGG89" s="706"/>
      <c r="QGH89" s="706"/>
      <c r="QGI89" s="706"/>
      <c r="QGJ89" s="706"/>
      <c r="QGK89" s="504"/>
      <c r="QGL89" s="705"/>
      <c r="QGM89" s="706"/>
      <c r="QGN89" s="706"/>
      <c r="QGO89" s="706"/>
      <c r="QGP89" s="706"/>
      <c r="QGQ89" s="706"/>
      <c r="QGR89" s="504"/>
      <c r="QGS89" s="705"/>
      <c r="QGT89" s="706"/>
      <c r="QGU89" s="706"/>
      <c r="QGV89" s="706"/>
      <c r="QGW89" s="706"/>
      <c r="QGX89" s="706"/>
      <c r="QGY89" s="504"/>
      <c r="QGZ89" s="705"/>
      <c r="QHA89" s="706"/>
      <c r="QHB89" s="706"/>
      <c r="QHC89" s="706"/>
      <c r="QHD89" s="706"/>
      <c r="QHE89" s="706"/>
      <c r="QHF89" s="504"/>
      <c r="QHG89" s="705"/>
      <c r="QHH89" s="706"/>
      <c r="QHI89" s="706"/>
      <c r="QHJ89" s="706"/>
      <c r="QHK89" s="706"/>
      <c r="QHL89" s="706"/>
      <c r="QHM89" s="504"/>
      <c r="QHN89" s="705"/>
      <c r="QHO89" s="706"/>
      <c r="QHP89" s="706"/>
      <c r="QHQ89" s="706"/>
      <c r="QHR89" s="706"/>
      <c r="QHS89" s="706"/>
      <c r="QHT89" s="504"/>
      <c r="QHU89" s="705"/>
      <c r="QHV89" s="706"/>
      <c r="QHW89" s="706"/>
      <c r="QHX89" s="706"/>
      <c r="QHY89" s="706"/>
      <c r="QHZ89" s="706"/>
      <c r="QIA89" s="504"/>
      <c r="QIB89" s="705"/>
      <c r="QIC89" s="706"/>
      <c r="QID89" s="706"/>
      <c r="QIE89" s="706"/>
      <c r="QIF89" s="706"/>
      <c r="QIG89" s="706"/>
      <c r="QIH89" s="504"/>
      <c r="QII89" s="705"/>
      <c r="QIJ89" s="706"/>
      <c r="QIK89" s="706"/>
      <c r="QIL89" s="706"/>
      <c r="QIM89" s="706"/>
      <c r="QIN89" s="706"/>
      <c r="QIO89" s="504"/>
      <c r="QIP89" s="705"/>
      <c r="QIQ89" s="706"/>
      <c r="QIR89" s="706"/>
      <c r="QIS89" s="706"/>
      <c r="QIT89" s="706"/>
      <c r="QIU89" s="706"/>
      <c r="QIV89" s="504"/>
      <c r="QIW89" s="705"/>
      <c r="QIX89" s="706"/>
      <c r="QIY89" s="706"/>
      <c r="QIZ89" s="706"/>
      <c r="QJA89" s="706"/>
      <c r="QJB89" s="706"/>
      <c r="QJC89" s="504"/>
      <c r="QJD89" s="705"/>
      <c r="QJE89" s="706"/>
      <c r="QJF89" s="706"/>
      <c r="QJG89" s="706"/>
      <c r="QJH89" s="706"/>
      <c r="QJI89" s="706"/>
      <c r="QJJ89" s="504"/>
      <c r="QJK89" s="705"/>
      <c r="QJL89" s="706"/>
      <c r="QJM89" s="706"/>
      <c r="QJN89" s="706"/>
      <c r="QJO89" s="706"/>
      <c r="QJP89" s="706"/>
      <c r="QJQ89" s="504"/>
      <c r="QJR89" s="705"/>
      <c r="QJS89" s="706"/>
      <c r="QJT89" s="706"/>
      <c r="QJU89" s="706"/>
      <c r="QJV89" s="706"/>
      <c r="QJW89" s="706"/>
      <c r="QJX89" s="504"/>
      <c r="QJY89" s="705"/>
      <c r="QJZ89" s="706"/>
      <c r="QKA89" s="706"/>
      <c r="QKB89" s="706"/>
      <c r="QKC89" s="706"/>
      <c r="QKD89" s="706"/>
      <c r="QKE89" s="504"/>
      <c r="QKF89" s="705"/>
      <c r="QKG89" s="706"/>
      <c r="QKH89" s="706"/>
      <c r="QKI89" s="706"/>
      <c r="QKJ89" s="706"/>
      <c r="QKK89" s="706"/>
      <c r="QKL89" s="504"/>
      <c r="QKM89" s="705"/>
      <c r="QKN89" s="706"/>
      <c r="QKO89" s="706"/>
      <c r="QKP89" s="706"/>
      <c r="QKQ89" s="706"/>
      <c r="QKR89" s="706"/>
      <c r="QKS89" s="504"/>
      <c r="QKT89" s="705"/>
      <c r="QKU89" s="706"/>
      <c r="QKV89" s="706"/>
      <c r="QKW89" s="706"/>
      <c r="QKX89" s="706"/>
      <c r="QKY89" s="706"/>
      <c r="QKZ89" s="504"/>
      <c r="QLA89" s="705"/>
      <c r="QLB89" s="706"/>
      <c r="QLC89" s="706"/>
      <c r="QLD89" s="706"/>
      <c r="QLE89" s="706"/>
      <c r="QLF89" s="706"/>
      <c r="QLG89" s="504"/>
      <c r="QLH89" s="705"/>
      <c r="QLI89" s="706"/>
      <c r="QLJ89" s="706"/>
      <c r="QLK89" s="706"/>
      <c r="QLL89" s="706"/>
      <c r="QLM89" s="706"/>
      <c r="QLN89" s="504"/>
      <c r="QLO89" s="705"/>
      <c r="QLP89" s="706"/>
      <c r="QLQ89" s="706"/>
      <c r="QLR89" s="706"/>
      <c r="QLS89" s="706"/>
      <c r="QLT89" s="706"/>
      <c r="QLU89" s="504"/>
      <c r="QLV89" s="705"/>
      <c r="QLW89" s="706"/>
      <c r="QLX89" s="706"/>
      <c r="QLY89" s="706"/>
      <c r="QLZ89" s="706"/>
      <c r="QMA89" s="706"/>
      <c r="QMB89" s="504"/>
      <c r="QMC89" s="705"/>
      <c r="QMD89" s="706"/>
      <c r="QME89" s="706"/>
      <c r="QMF89" s="706"/>
      <c r="QMG89" s="706"/>
      <c r="QMH89" s="706"/>
      <c r="QMI89" s="504"/>
      <c r="QMJ89" s="705"/>
      <c r="QMK89" s="706"/>
      <c r="QML89" s="706"/>
      <c r="QMM89" s="706"/>
      <c r="QMN89" s="706"/>
      <c r="QMO89" s="706"/>
      <c r="QMP89" s="504"/>
      <c r="QMQ89" s="705"/>
      <c r="QMR89" s="706"/>
      <c r="QMS89" s="706"/>
      <c r="QMT89" s="706"/>
      <c r="QMU89" s="706"/>
      <c r="QMV89" s="706"/>
      <c r="QMW89" s="504"/>
      <c r="QMX89" s="705"/>
      <c r="QMY89" s="706"/>
      <c r="QMZ89" s="706"/>
      <c r="QNA89" s="706"/>
      <c r="QNB89" s="706"/>
      <c r="QNC89" s="706"/>
      <c r="QND89" s="504"/>
      <c r="QNE89" s="705"/>
      <c r="QNF89" s="706"/>
      <c r="QNG89" s="706"/>
      <c r="QNH89" s="706"/>
      <c r="QNI89" s="706"/>
      <c r="QNJ89" s="706"/>
      <c r="QNK89" s="504"/>
      <c r="QNL89" s="705"/>
      <c r="QNM89" s="706"/>
      <c r="QNN89" s="706"/>
      <c r="QNO89" s="706"/>
      <c r="QNP89" s="706"/>
      <c r="QNQ89" s="706"/>
      <c r="QNR89" s="504"/>
      <c r="QNS89" s="705"/>
      <c r="QNT89" s="706"/>
      <c r="QNU89" s="706"/>
      <c r="QNV89" s="706"/>
      <c r="QNW89" s="706"/>
      <c r="QNX89" s="706"/>
      <c r="QNY89" s="504"/>
      <c r="QNZ89" s="705"/>
      <c r="QOA89" s="706"/>
      <c r="QOB89" s="706"/>
      <c r="QOC89" s="706"/>
      <c r="QOD89" s="706"/>
      <c r="QOE89" s="706"/>
      <c r="QOF89" s="504"/>
      <c r="QOG89" s="705"/>
      <c r="QOH89" s="706"/>
      <c r="QOI89" s="706"/>
      <c r="QOJ89" s="706"/>
      <c r="QOK89" s="706"/>
      <c r="QOL89" s="706"/>
      <c r="QOM89" s="504"/>
      <c r="QON89" s="705"/>
      <c r="QOO89" s="706"/>
      <c r="QOP89" s="706"/>
      <c r="QOQ89" s="706"/>
      <c r="QOR89" s="706"/>
      <c r="QOS89" s="706"/>
      <c r="QOT89" s="504"/>
      <c r="QOU89" s="705"/>
      <c r="QOV89" s="706"/>
      <c r="QOW89" s="706"/>
      <c r="QOX89" s="706"/>
      <c r="QOY89" s="706"/>
      <c r="QOZ89" s="706"/>
      <c r="QPA89" s="504"/>
      <c r="QPB89" s="705"/>
      <c r="QPC89" s="706"/>
      <c r="QPD89" s="706"/>
      <c r="QPE89" s="706"/>
      <c r="QPF89" s="706"/>
      <c r="QPG89" s="706"/>
      <c r="QPH89" s="504"/>
      <c r="QPI89" s="705"/>
      <c r="QPJ89" s="706"/>
      <c r="QPK89" s="706"/>
      <c r="QPL89" s="706"/>
      <c r="QPM89" s="706"/>
      <c r="QPN89" s="706"/>
      <c r="QPO89" s="504"/>
      <c r="QPP89" s="705"/>
      <c r="QPQ89" s="706"/>
      <c r="QPR89" s="706"/>
      <c r="QPS89" s="706"/>
      <c r="QPT89" s="706"/>
      <c r="QPU89" s="706"/>
      <c r="QPV89" s="504"/>
      <c r="QPW89" s="705"/>
      <c r="QPX89" s="706"/>
      <c r="QPY89" s="706"/>
      <c r="QPZ89" s="706"/>
      <c r="QQA89" s="706"/>
      <c r="QQB89" s="706"/>
      <c r="QQC89" s="504"/>
      <c r="QQD89" s="705"/>
      <c r="QQE89" s="706"/>
      <c r="QQF89" s="706"/>
      <c r="QQG89" s="706"/>
      <c r="QQH89" s="706"/>
      <c r="QQI89" s="706"/>
      <c r="QQJ89" s="504"/>
      <c r="QQK89" s="705"/>
      <c r="QQL89" s="706"/>
      <c r="QQM89" s="706"/>
      <c r="QQN89" s="706"/>
      <c r="QQO89" s="706"/>
      <c r="QQP89" s="706"/>
      <c r="QQQ89" s="504"/>
      <c r="QQR89" s="705"/>
      <c r="QQS89" s="706"/>
      <c r="QQT89" s="706"/>
      <c r="QQU89" s="706"/>
      <c r="QQV89" s="706"/>
      <c r="QQW89" s="706"/>
      <c r="QQX89" s="504"/>
      <c r="QQY89" s="705"/>
      <c r="QQZ89" s="706"/>
      <c r="QRA89" s="706"/>
      <c r="QRB89" s="706"/>
      <c r="QRC89" s="706"/>
      <c r="QRD89" s="706"/>
      <c r="QRE89" s="504"/>
      <c r="QRF89" s="705"/>
      <c r="QRG89" s="706"/>
      <c r="QRH89" s="706"/>
      <c r="QRI89" s="706"/>
      <c r="QRJ89" s="706"/>
      <c r="QRK89" s="706"/>
      <c r="QRL89" s="504"/>
      <c r="QRM89" s="705"/>
      <c r="QRN89" s="706"/>
      <c r="QRO89" s="706"/>
      <c r="QRP89" s="706"/>
      <c r="QRQ89" s="706"/>
      <c r="QRR89" s="706"/>
      <c r="QRS89" s="504"/>
      <c r="QRT89" s="705"/>
      <c r="QRU89" s="706"/>
      <c r="QRV89" s="706"/>
      <c r="QRW89" s="706"/>
      <c r="QRX89" s="706"/>
      <c r="QRY89" s="706"/>
      <c r="QRZ89" s="504"/>
      <c r="QSA89" s="705"/>
      <c r="QSB89" s="706"/>
      <c r="QSC89" s="706"/>
      <c r="QSD89" s="706"/>
      <c r="QSE89" s="706"/>
      <c r="QSF89" s="706"/>
      <c r="QSG89" s="504"/>
      <c r="QSH89" s="705"/>
      <c r="QSI89" s="706"/>
      <c r="QSJ89" s="706"/>
      <c r="QSK89" s="706"/>
      <c r="QSL89" s="706"/>
      <c r="QSM89" s="706"/>
      <c r="QSN89" s="504"/>
      <c r="QSO89" s="705"/>
      <c r="QSP89" s="706"/>
      <c r="QSQ89" s="706"/>
      <c r="QSR89" s="706"/>
      <c r="QSS89" s="706"/>
      <c r="QST89" s="706"/>
      <c r="QSU89" s="504"/>
      <c r="QSV89" s="705"/>
      <c r="QSW89" s="706"/>
      <c r="QSX89" s="706"/>
      <c r="QSY89" s="706"/>
      <c r="QSZ89" s="706"/>
      <c r="QTA89" s="706"/>
      <c r="QTB89" s="504"/>
      <c r="QTC89" s="705"/>
      <c r="QTD89" s="706"/>
      <c r="QTE89" s="706"/>
      <c r="QTF89" s="706"/>
      <c r="QTG89" s="706"/>
      <c r="QTH89" s="706"/>
      <c r="QTI89" s="504"/>
      <c r="QTJ89" s="705"/>
      <c r="QTK89" s="706"/>
      <c r="QTL89" s="706"/>
      <c r="QTM89" s="706"/>
      <c r="QTN89" s="706"/>
      <c r="QTO89" s="706"/>
      <c r="QTP89" s="504"/>
      <c r="QTQ89" s="705"/>
      <c r="QTR89" s="706"/>
      <c r="QTS89" s="706"/>
      <c r="QTT89" s="706"/>
      <c r="QTU89" s="706"/>
      <c r="QTV89" s="706"/>
      <c r="QTW89" s="504"/>
      <c r="QTX89" s="705"/>
      <c r="QTY89" s="706"/>
      <c r="QTZ89" s="706"/>
      <c r="QUA89" s="706"/>
      <c r="QUB89" s="706"/>
      <c r="QUC89" s="706"/>
      <c r="QUD89" s="504"/>
      <c r="QUE89" s="705"/>
      <c r="QUF89" s="706"/>
      <c r="QUG89" s="706"/>
      <c r="QUH89" s="706"/>
      <c r="QUI89" s="706"/>
      <c r="QUJ89" s="706"/>
      <c r="QUK89" s="504"/>
      <c r="QUL89" s="705"/>
      <c r="QUM89" s="706"/>
      <c r="QUN89" s="706"/>
      <c r="QUO89" s="706"/>
      <c r="QUP89" s="706"/>
      <c r="QUQ89" s="706"/>
      <c r="QUR89" s="504"/>
      <c r="QUS89" s="705"/>
      <c r="QUT89" s="706"/>
      <c r="QUU89" s="706"/>
      <c r="QUV89" s="706"/>
      <c r="QUW89" s="706"/>
      <c r="QUX89" s="706"/>
      <c r="QUY89" s="504"/>
      <c r="QUZ89" s="705"/>
      <c r="QVA89" s="706"/>
      <c r="QVB89" s="706"/>
      <c r="QVC89" s="706"/>
      <c r="QVD89" s="706"/>
      <c r="QVE89" s="706"/>
      <c r="QVF89" s="504"/>
      <c r="QVG89" s="705"/>
      <c r="QVH89" s="706"/>
      <c r="QVI89" s="706"/>
      <c r="QVJ89" s="706"/>
      <c r="QVK89" s="706"/>
      <c r="QVL89" s="706"/>
      <c r="QVM89" s="504"/>
      <c r="QVN89" s="705"/>
      <c r="QVO89" s="706"/>
      <c r="QVP89" s="706"/>
      <c r="QVQ89" s="706"/>
      <c r="QVR89" s="706"/>
      <c r="QVS89" s="706"/>
      <c r="QVT89" s="504"/>
      <c r="QVU89" s="705"/>
      <c r="QVV89" s="706"/>
      <c r="QVW89" s="706"/>
      <c r="QVX89" s="706"/>
      <c r="QVY89" s="706"/>
      <c r="QVZ89" s="706"/>
      <c r="QWA89" s="504"/>
      <c r="QWB89" s="705"/>
      <c r="QWC89" s="706"/>
      <c r="QWD89" s="706"/>
      <c r="QWE89" s="706"/>
      <c r="QWF89" s="706"/>
      <c r="QWG89" s="706"/>
      <c r="QWH89" s="504"/>
      <c r="QWI89" s="705"/>
      <c r="QWJ89" s="706"/>
      <c r="QWK89" s="706"/>
      <c r="QWL89" s="706"/>
      <c r="QWM89" s="706"/>
      <c r="QWN89" s="706"/>
      <c r="QWO89" s="504"/>
      <c r="QWP89" s="705"/>
      <c r="QWQ89" s="706"/>
      <c r="QWR89" s="706"/>
      <c r="QWS89" s="706"/>
      <c r="QWT89" s="706"/>
      <c r="QWU89" s="706"/>
      <c r="QWV89" s="504"/>
      <c r="QWW89" s="705"/>
      <c r="QWX89" s="706"/>
      <c r="QWY89" s="706"/>
      <c r="QWZ89" s="706"/>
      <c r="QXA89" s="706"/>
      <c r="QXB89" s="706"/>
      <c r="QXC89" s="504"/>
      <c r="QXD89" s="705"/>
      <c r="QXE89" s="706"/>
      <c r="QXF89" s="706"/>
      <c r="QXG89" s="706"/>
      <c r="QXH89" s="706"/>
      <c r="QXI89" s="706"/>
      <c r="QXJ89" s="504"/>
      <c r="QXK89" s="705"/>
      <c r="QXL89" s="706"/>
      <c r="QXM89" s="706"/>
      <c r="QXN89" s="706"/>
      <c r="QXO89" s="706"/>
      <c r="QXP89" s="706"/>
      <c r="QXQ89" s="504"/>
      <c r="QXR89" s="705"/>
      <c r="QXS89" s="706"/>
      <c r="QXT89" s="706"/>
      <c r="QXU89" s="706"/>
      <c r="QXV89" s="706"/>
      <c r="QXW89" s="706"/>
      <c r="QXX89" s="504"/>
      <c r="QXY89" s="705"/>
      <c r="QXZ89" s="706"/>
      <c r="QYA89" s="706"/>
      <c r="QYB89" s="706"/>
      <c r="QYC89" s="706"/>
      <c r="QYD89" s="706"/>
      <c r="QYE89" s="504"/>
      <c r="QYF89" s="705"/>
      <c r="QYG89" s="706"/>
      <c r="QYH89" s="706"/>
      <c r="QYI89" s="706"/>
      <c r="QYJ89" s="706"/>
      <c r="QYK89" s="706"/>
      <c r="QYL89" s="504"/>
      <c r="QYM89" s="705"/>
      <c r="QYN89" s="706"/>
      <c r="QYO89" s="706"/>
      <c r="QYP89" s="706"/>
      <c r="QYQ89" s="706"/>
      <c r="QYR89" s="706"/>
      <c r="QYS89" s="504"/>
      <c r="QYT89" s="705"/>
      <c r="QYU89" s="706"/>
      <c r="QYV89" s="706"/>
      <c r="QYW89" s="706"/>
      <c r="QYX89" s="706"/>
      <c r="QYY89" s="706"/>
      <c r="QYZ89" s="504"/>
      <c r="QZA89" s="705"/>
      <c r="QZB89" s="706"/>
      <c r="QZC89" s="706"/>
      <c r="QZD89" s="706"/>
      <c r="QZE89" s="706"/>
      <c r="QZF89" s="706"/>
      <c r="QZG89" s="504"/>
      <c r="QZH89" s="705"/>
      <c r="QZI89" s="706"/>
      <c r="QZJ89" s="706"/>
      <c r="QZK89" s="706"/>
      <c r="QZL89" s="706"/>
      <c r="QZM89" s="706"/>
      <c r="QZN89" s="504"/>
      <c r="QZO89" s="705"/>
      <c r="QZP89" s="706"/>
      <c r="QZQ89" s="706"/>
      <c r="QZR89" s="706"/>
      <c r="QZS89" s="706"/>
      <c r="QZT89" s="706"/>
      <c r="QZU89" s="504"/>
      <c r="QZV89" s="705"/>
      <c r="QZW89" s="706"/>
      <c r="QZX89" s="706"/>
      <c r="QZY89" s="706"/>
      <c r="QZZ89" s="706"/>
      <c r="RAA89" s="706"/>
      <c r="RAB89" s="504"/>
      <c r="RAC89" s="705"/>
      <c r="RAD89" s="706"/>
      <c r="RAE89" s="706"/>
      <c r="RAF89" s="706"/>
      <c r="RAG89" s="706"/>
      <c r="RAH89" s="706"/>
      <c r="RAI89" s="504"/>
      <c r="RAJ89" s="705"/>
      <c r="RAK89" s="706"/>
      <c r="RAL89" s="706"/>
      <c r="RAM89" s="706"/>
      <c r="RAN89" s="706"/>
      <c r="RAO89" s="706"/>
      <c r="RAP89" s="504"/>
      <c r="RAQ89" s="705"/>
      <c r="RAR89" s="706"/>
      <c r="RAS89" s="706"/>
      <c r="RAT89" s="706"/>
      <c r="RAU89" s="706"/>
      <c r="RAV89" s="706"/>
      <c r="RAW89" s="504"/>
      <c r="RAX89" s="705"/>
      <c r="RAY89" s="706"/>
      <c r="RAZ89" s="706"/>
      <c r="RBA89" s="706"/>
      <c r="RBB89" s="706"/>
      <c r="RBC89" s="706"/>
      <c r="RBD89" s="504"/>
      <c r="RBE89" s="705"/>
      <c r="RBF89" s="706"/>
      <c r="RBG89" s="706"/>
      <c r="RBH89" s="706"/>
      <c r="RBI89" s="706"/>
      <c r="RBJ89" s="706"/>
      <c r="RBK89" s="504"/>
      <c r="RBL89" s="705"/>
      <c r="RBM89" s="706"/>
      <c r="RBN89" s="706"/>
      <c r="RBO89" s="706"/>
      <c r="RBP89" s="706"/>
      <c r="RBQ89" s="706"/>
      <c r="RBR89" s="504"/>
      <c r="RBS89" s="705"/>
      <c r="RBT89" s="706"/>
      <c r="RBU89" s="706"/>
      <c r="RBV89" s="706"/>
      <c r="RBW89" s="706"/>
      <c r="RBX89" s="706"/>
      <c r="RBY89" s="504"/>
      <c r="RBZ89" s="705"/>
      <c r="RCA89" s="706"/>
      <c r="RCB89" s="706"/>
      <c r="RCC89" s="706"/>
      <c r="RCD89" s="706"/>
      <c r="RCE89" s="706"/>
      <c r="RCF89" s="504"/>
      <c r="RCG89" s="705"/>
      <c r="RCH89" s="706"/>
      <c r="RCI89" s="706"/>
      <c r="RCJ89" s="706"/>
      <c r="RCK89" s="706"/>
      <c r="RCL89" s="706"/>
      <c r="RCM89" s="504"/>
      <c r="RCN89" s="705"/>
      <c r="RCO89" s="706"/>
      <c r="RCP89" s="706"/>
      <c r="RCQ89" s="706"/>
      <c r="RCR89" s="706"/>
      <c r="RCS89" s="706"/>
      <c r="RCT89" s="504"/>
      <c r="RCU89" s="705"/>
      <c r="RCV89" s="706"/>
      <c r="RCW89" s="706"/>
      <c r="RCX89" s="706"/>
      <c r="RCY89" s="706"/>
      <c r="RCZ89" s="706"/>
      <c r="RDA89" s="504"/>
      <c r="RDB89" s="705"/>
      <c r="RDC89" s="706"/>
      <c r="RDD89" s="706"/>
      <c r="RDE89" s="706"/>
      <c r="RDF89" s="706"/>
      <c r="RDG89" s="706"/>
      <c r="RDH89" s="504"/>
      <c r="RDI89" s="705"/>
      <c r="RDJ89" s="706"/>
      <c r="RDK89" s="706"/>
      <c r="RDL89" s="706"/>
      <c r="RDM89" s="706"/>
      <c r="RDN89" s="706"/>
      <c r="RDO89" s="504"/>
      <c r="RDP89" s="705"/>
      <c r="RDQ89" s="706"/>
      <c r="RDR89" s="706"/>
      <c r="RDS89" s="706"/>
      <c r="RDT89" s="706"/>
      <c r="RDU89" s="706"/>
      <c r="RDV89" s="504"/>
      <c r="RDW89" s="705"/>
      <c r="RDX89" s="706"/>
      <c r="RDY89" s="706"/>
      <c r="RDZ89" s="706"/>
      <c r="REA89" s="706"/>
      <c r="REB89" s="706"/>
      <c r="REC89" s="504"/>
      <c r="RED89" s="705"/>
      <c r="REE89" s="706"/>
      <c r="REF89" s="706"/>
      <c r="REG89" s="706"/>
      <c r="REH89" s="706"/>
      <c r="REI89" s="706"/>
      <c r="REJ89" s="504"/>
      <c r="REK89" s="705"/>
      <c r="REL89" s="706"/>
      <c r="REM89" s="706"/>
      <c r="REN89" s="706"/>
      <c r="REO89" s="706"/>
      <c r="REP89" s="706"/>
      <c r="REQ89" s="504"/>
      <c r="RER89" s="705"/>
      <c r="RES89" s="706"/>
      <c r="RET89" s="706"/>
      <c r="REU89" s="706"/>
      <c r="REV89" s="706"/>
      <c r="REW89" s="706"/>
      <c r="REX89" s="504"/>
      <c r="REY89" s="705"/>
      <c r="REZ89" s="706"/>
      <c r="RFA89" s="706"/>
      <c r="RFB89" s="706"/>
      <c r="RFC89" s="706"/>
      <c r="RFD89" s="706"/>
      <c r="RFE89" s="504"/>
      <c r="RFF89" s="705"/>
      <c r="RFG89" s="706"/>
      <c r="RFH89" s="706"/>
      <c r="RFI89" s="706"/>
      <c r="RFJ89" s="706"/>
      <c r="RFK89" s="706"/>
      <c r="RFL89" s="504"/>
      <c r="RFM89" s="705"/>
      <c r="RFN89" s="706"/>
      <c r="RFO89" s="706"/>
      <c r="RFP89" s="706"/>
      <c r="RFQ89" s="706"/>
      <c r="RFR89" s="706"/>
      <c r="RFS89" s="504"/>
      <c r="RFT89" s="705"/>
      <c r="RFU89" s="706"/>
      <c r="RFV89" s="706"/>
      <c r="RFW89" s="706"/>
      <c r="RFX89" s="706"/>
      <c r="RFY89" s="706"/>
      <c r="RFZ89" s="504"/>
      <c r="RGA89" s="705"/>
      <c r="RGB89" s="706"/>
      <c r="RGC89" s="706"/>
      <c r="RGD89" s="706"/>
      <c r="RGE89" s="706"/>
      <c r="RGF89" s="706"/>
      <c r="RGG89" s="504"/>
      <c r="RGH89" s="705"/>
      <c r="RGI89" s="706"/>
      <c r="RGJ89" s="706"/>
      <c r="RGK89" s="706"/>
      <c r="RGL89" s="706"/>
      <c r="RGM89" s="706"/>
      <c r="RGN89" s="504"/>
      <c r="RGO89" s="705"/>
      <c r="RGP89" s="706"/>
      <c r="RGQ89" s="706"/>
      <c r="RGR89" s="706"/>
      <c r="RGS89" s="706"/>
      <c r="RGT89" s="706"/>
      <c r="RGU89" s="504"/>
      <c r="RGV89" s="705"/>
      <c r="RGW89" s="706"/>
      <c r="RGX89" s="706"/>
      <c r="RGY89" s="706"/>
      <c r="RGZ89" s="706"/>
      <c r="RHA89" s="706"/>
      <c r="RHB89" s="504"/>
      <c r="RHC89" s="705"/>
      <c r="RHD89" s="706"/>
      <c r="RHE89" s="706"/>
      <c r="RHF89" s="706"/>
      <c r="RHG89" s="706"/>
      <c r="RHH89" s="706"/>
      <c r="RHI89" s="504"/>
      <c r="RHJ89" s="705"/>
      <c r="RHK89" s="706"/>
      <c r="RHL89" s="706"/>
      <c r="RHM89" s="706"/>
      <c r="RHN89" s="706"/>
      <c r="RHO89" s="706"/>
      <c r="RHP89" s="504"/>
      <c r="RHQ89" s="705"/>
      <c r="RHR89" s="706"/>
      <c r="RHS89" s="706"/>
      <c r="RHT89" s="706"/>
      <c r="RHU89" s="706"/>
      <c r="RHV89" s="706"/>
      <c r="RHW89" s="504"/>
      <c r="RHX89" s="705"/>
      <c r="RHY89" s="706"/>
      <c r="RHZ89" s="706"/>
      <c r="RIA89" s="706"/>
      <c r="RIB89" s="706"/>
      <c r="RIC89" s="706"/>
      <c r="RID89" s="504"/>
      <c r="RIE89" s="705"/>
      <c r="RIF89" s="706"/>
      <c r="RIG89" s="706"/>
      <c r="RIH89" s="706"/>
      <c r="RII89" s="706"/>
      <c r="RIJ89" s="706"/>
      <c r="RIK89" s="504"/>
      <c r="RIL89" s="705"/>
      <c r="RIM89" s="706"/>
      <c r="RIN89" s="706"/>
      <c r="RIO89" s="706"/>
      <c r="RIP89" s="706"/>
      <c r="RIQ89" s="706"/>
      <c r="RIR89" s="504"/>
      <c r="RIS89" s="705"/>
      <c r="RIT89" s="706"/>
      <c r="RIU89" s="706"/>
      <c r="RIV89" s="706"/>
      <c r="RIW89" s="706"/>
      <c r="RIX89" s="706"/>
      <c r="RIY89" s="504"/>
      <c r="RIZ89" s="705"/>
      <c r="RJA89" s="706"/>
      <c r="RJB89" s="706"/>
      <c r="RJC89" s="706"/>
      <c r="RJD89" s="706"/>
      <c r="RJE89" s="706"/>
      <c r="RJF89" s="504"/>
      <c r="RJG89" s="705"/>
      <c r="RJH89" s="706"/>
      <c r="RJI89" s="706"/>
      <c r="RJJ89" s="706"/>
      <c r="RJK89" s="706"/>
      <c r="RJL89" s="706"/>
      <c r="RJM89" s="504"/>
      <c r="RJN89" s="705"/>
      <c r="RJO89" s="706"/>
      <c r="RJP89" s="706"/>
      <c r="RJQ89" s="706"/>
      <c r="RJR89" s="706"/>
      <c r="RJS89" s="706"/>
      <c r="RJT89" s="504"/>
      <c r="RJU89" s="705"/>
      <c r="RJV89" s="706"/>
      <c r="RJW89" s="706"/>
      <c r="RJX89" s="706"/>
      <c r="RJY89" s="706"/>
      <c r="RJZ89" s="706"/>
      <c r="RKA89" s="504"/>
      <c r="RKB89" s="705"/>
      <c r="RKC89" s="706"/>
      <c r="RKD89" s="706"/>
      <c r="RKE89" s="706"/>
      <c r="RKF89" s="706"/>
      <c r="RKG89" s="706"/>
      <c r="RKH89" s="504"/>
      <c r="RKI89" s="705"/>
      <c r="RKJ89" s="706"/>
      <c r="RKK89" s="706"/>
      <c r="RKL89" s="706"/>
      <c r="RKM89" s="706"/>
      <c r="RKN89" s="706"/>
      <c r="RKO89" s="504"/>
      <c r="RKP89" s="705"/>
      <c r="RKQ89" s="706"/>
      <c r="RKR89" s="706"/>
      <c r="RKS89" s="706"/>
      <c r="RKT89" s="706"/>
      <c r="RKU89" s="706"/>
      <c r="RKV89" s="504"/>
      <c r="RKW89" s="705"/>
      <c r="RKX89" s="706"/>
      <c r="RKY89" s="706"/>
      <c r="RKZ89" s="706"/>
      <c r="RLA89" s="706"/>
      <c r="RLB89" s="706"/>
      <c r="RLC89" s="504"/>
      <c r="RLD89" s="705"/>
      <c r="RLE89" s="706"/>
      <c r="RLF89" s="706"/>
      <c r="RLG89" s="706"/>
      <c r="RLH89" s="706"/>
      <c r="RLI89" s="706"/>
      <c r="RLJ89" s="504"/>
      <c r="RLK89" s="705"/>
      <c r="RLL89" s="706"/>
      <c r="RLM89" s="706"/>
      <c r="RLN89" s="706"/>
      <c r="RLO89" s="706"/>
      <c r="RLP89" s="706"/>
      <c r="RLQ89" s="504"/>
      <c r="RLR89" s="705"/>
      <c r="RLS89" s="706"/>
      <c r="RLT89" s="706"/>
      <c r="RLU89" s="706"/>
      <c r="RLV89" s="706"/>
      <c r="RLW89" s="706"/>
      <c r="RLX89" s="504"/>
      <c r="RLY89" s="705"/>
      <c r="RLZ89" s="706"/>
      <c r="RMA89" s="706"/>
      <c r="RMB89" s="706"/>
      <c r="RMC89" s="706"/>
      <c r="RMD89" s="706"/>
      <c r="RME89" s="504"/>
      <c r="RMF89" s="705"/>
      <c r="RMG89" s="706"/>
      <c r="RMH89" s="706"/>
      <c r="RMI89" s="706"/>
      <c r="RMJ89" s="706"/>
      <c r="RMK89" s="706"/>
      <c r="RML89" s="504"/>
      <c r="RMM89" s="705"/>
      <c r="RMN89" s="706"/>
      <c r="RMO89" s="706"/>
      <c r="RMP89" s="706"/>
      <c r="RMQ89" s="706"/>
      <c r="RMR89" s="706"/>
      <c r="RMS89" s="504"/>
      <c r="RMT89" s="705"/>
      <c r="RMU89" s="706"/>
      <c r="RMV89" s="706"/>
      <c r="RMW89" s="706"/>
      <c r="RMX89" s="706"/>
      <c r="RMY89" s="706"/>
      <c r="RMZ89" s="504"/>
      <c r="RNA89" s="705"/>
      <c r="RNB89" s="706"/>
      <c r="RNC89" s="706"/>
      <c r="RND89" s="706"/>
      <c r="RNE89" s="706"/>
      <c r="RNF89" s="706"/>
      <c r="RNG89" s="504"/>
      <c r="RNH89" s="705"/>
      <c r="RNI89" s="706"/>
      <c r="RNJ89" s="706"/>
      <c r="RNK89" s="706"/>
      <c r="RNL89" s="706"/>
      <c r="RNM89" s="706"/>
      <c r="RNN89" s="504"/>
      <c r="RNO89" s="705"/>
      <c r="RNP89" s="706"/>
      <c r="RNQ89" s="706"/>
      <c r="RNR89" s="706"/>
      <c r="RNS89" s="706"/>
      <c r="RNT89" s="706"/>
      <c r="RNU89" s="504"/>
      <c r="RNV89" s="705"/>
      <c r="RNW89" s="706"/>
      <c r="RNX89" s="706"/>
      <c r="RNY89" s="706"/>
      <c r="RNZ89" s="706"/>
      <c r="ROA89" s="706"/>
      <c r="ROB89" s="504"/>
      <c r="ROC89" s="705"/>
      <c r="ROD89" s="706"/>
      <c r="ROE89" s="706"/>
      <c r="ROF89" s="706"/>
      <c r="ROG89" s="706"/>
      <c r="ROH89" s="706"/>
      <c r="ROI89" s="504"/>
      <c r="ROJ89" s="705"/>
      <c r="ROK89" s="706"/>
      <c r="ROL89" s="706"/>
      <c r="ROM89" s="706"/>
      <c r="RON89" s="706"/>
      <c r="ROO89" s="706"/>
      <c r="ROP89" s="504"/>
      <c r="ROQ89" s="705"/>
      <c r="ROR89" s="706"/>
      <c r="ROS89" s="706"/>
      <c r="ROT89" s="706"/>
      <c r="ROU89" s="706"/>
      <c r="ROV89" s="706"/>
      <c r="ROW89" s="504"/>
      <c r="ROX89" s="705"/>
      <c r="ROY89" s="706"/>
      <c r="ROZ89" s="706"/>
      <c r="RPA89" s="706"/>
      <c r="RPB89" s="706"/>
      <c r="RPC89" s="706"/>
      <c r="RPD89" s="504"/>
      <c r="RPE89" s="705"/>
      <c r="RPF89" s="706"/>
      <c r="RPG89" s="706"/>
      <c r="RPH89" s="706"/>
      <c r="RPI89" s="706"/>
      <c r="RPJ89" s="706"/>
      <c r="RPK89" s="504"/>
      <c r="RPL89" s="705"/>
      <c r="RPM89" s="706"/>
      <c r="RPN89" s="706"/>
      <c r="RPO89" s="706"/>
      <c r="RPP89" s="706"/>
      <c r="RPQ89" s="706"/>
      <c r="RPR89" s="504"/>
      <c r="RPS89" s="705"/>
      <c r="RPT89" s="706"/>
      <c r="RPU89" s="706"/>
      <c r="RPV89" s="706"/>
      <c r="RPW89" s="706"/>
      <c r="RPX89" s="706"/>
      <c r="RPY89" s="504"/>
      <c r="RPZ89" s="705"/>
      <c r="RQA89" s="706"/>
      <c r="RQB89" s="706"/>
      <c r="RQC89" s="706"/>
      <c r="RQD89" s="706"/>
      <c r="RQE89" s="706"/>
      <c r="RQF89" s="504"/>
      <c r="RQG89" s="705"/>
      <c r="RQH89" s="706"/>
      <c r="RQI89" s="706"/>
      <c r="RQJ89" s="706"/>
      <c r="RQK89" s="706"/>
      <c r="RQL89" s="706"/>
      <c r="RQM89" s="504"/>
      <c r="RQN89" s="705"/>
      <c r="RQO89" s="706"/>
      <c r="RQP89" s="706"/>
      <c r="RQQ89" s="706"/>
      <c r="RQR89" s="706"/>
      <c r="RQS89" s="706"/>
      <c r="RQT89" s="504"/>
      <c r="RQU89" s="705"/>
      <c r="RQV89" s="706"/>
      <c r="RQW89" s="706"/>
      <c r="RQX89" s="706"/>
      <c r="RQY89" s="706"/>
      <c r="RQZ89" s="706"/>
      <c r="RRA89" s="504"/>
      <c r="RRB89" s="705"/>
      <c r="RRC89" s="706"/>
      <c r="RRD89" s="706"/>
      <c r="RRE89" s="706"/>
      <c r="RRF89" s="706"/>
      <c r="RRG89" s="706"/>
      <c r="RRH89" s="504"/>
      <c r="RRI89" s="705"/>
      <c r="RRJ89" s="706"/>
      <c r="RRK89" s="706"/>
      <c r="RRL89" s="706"/>
      <c r="RRM89" s="706"/>
      <c r="RRN89" s="706"/>
      <c r="RRO89" s="504"/>
      <c r="RRP89" s="705"/>
      <c r="RRQ89" s="706"/>
      <c r="RRR89" s="706"/>
      <c r="RRS89" s="706"/>
      <c r="RRT89" s="706"/>
      <c r="RRU89" s="706"/>
      <c r="RRV89" s="504"/>
      <c r="RRW89" s="705"/>
      <c r="RRX89" s="706"/>
      <c r="RRY89" s="706"/>
      <c r="RRZ89" s="706"/>
      <c r="RSA89" s="706"/>
      <c r="RSB89" s="706"/>
      <c r="RSC89" s="504"/>
      <c r="RSD89" s="705"/>
      <c r="RSE89" s="706"/>
      <c r="RSF89" s="706"/>
      <c r="RSG89" s="706"/>
      <c r="RSH89" s="706"/>
      <c r="RSI89" s="706"/>
      <c r="RSJ89" s="504"/>
      <c r="RSK89" s="705"/>
      <c r="RSL89" s="706"/>
      <c r="RSM89" s="706"/>
      <c r="RSN89" s="706"/>
      <c r="RSO89" s="706"/>
      <c r="RSP89" s="706"/>
      <c r="RSQ89" s="504"/>
      <c r="RSR89" s="705"/>
      <c r="RSS89" s="706"/>
      <c r="RST89" s="706"/>
      <c r="RSU89" s="706"/>
      <c r="RSV89" s="706"/>
      <c r="RSW89" s="706"/>
      <c r="RSX89" s="504"/>
      <c r="RSY89" s="705"/>
      <c r="RSZ89" s="706"/>
      <c r="RTA89" s="706"/>
      <c r="RTB89" s="706"/>
      <c r="RTC89" s="706"/>
      <c r="RTD89" s="706"/>
      <c r="RTE89" s="504"/>
      <c r="RTF89" s="705"/>
      <c r="RTG89" s="706"/>
      <c r="RTH89" s="706"/>
      <c r="RTI89" s="706"/>
      <c r="RTJ89" s="706"/>
      <c r="RTK89" s="706"/>
      <c r="RTL89" s="504"/>
      <c r="RTM89" s="705"/>
      <c r="RTN89" s="706"/>
      <c r="RTO89" s="706"/>
      <c r="RTP89" s="706"/>
      <c r="RTQ89" s="706"/>
      <c r="RTR89" s="706"/>
      <c r="RTS89" s="504"/>
      <c r="RTT89" s="705"/>
      <c r="RTU89" s="706"/>
      <c r="RTV89" s="706"/>
      <c r="RTW89" s="706"/>
      <c r="RTX89" s="706"/>
      <c r="RTY89" s="706"/>
      <c r="RTZ89" s="504"/>
      <c r="RUA89" s="705"/>
      <c r="RUB89" s="706"/>
      <c r="RUC89" s="706"/>
      <c r="RUD89" s="706"/>
      <c r="RUE89" s="706"/>
      <c r="RUF89" s="706"/>
      <c r="RUG89" s="504"/>
      <c r="RUH89" s="705"/>
      <c r="RUI89" s="706"/>
      <c r="RUJ89" s="706"/>
      <c r="RUK89" s="706"/>
      <c r="RUL89" s="706"/>
      <c r="RUM89" s="706"/>
      <c r="RUN89" s="504"/>
      <c r="RUO89" s="705"/>
      <c r="RUP89" s="706"/>
      <c r="RUQ89" s="706"/>
      <c r="RUR89" s="706"/>
      <c r="RUS89" s="706"/>
      <c r="RUT89" s="706"/>
      <c r="RUU89" s="504"/>
      <c r="RUV89" s="705"/>
      <c r="RUW89" s="706"/>
      <c r="RUX89" s="706"/>
      <c r="RUY89" s="706"/>
      <c r="RUZ89" s="706"/>
      <c r="RVA89" s="706"/>
      <c r="RVB89" s="504"/>
      <c r="RVC89" s="705"/>
      <c r="RVD89" s="706"/>
      <c r="RVE89" s="706"/>
      <c r="RVF89" s="706"/>
      <c r="RVG89" s="706"/>
      <c r="RVH89" s="706"/>
      <c r="RVI89" s="504"/>
      <c r="RVJ89" s="705"/>
      <c r="RVK89" s="706"/>
      <c r="RVL89" s="706"/>
      <c r="RVM89" s="706"/>
      <c r="RVN89" s="706"/>
      <c r="RVO89" s="706"/>
      <c r="RVP89" s="504"/>
      <c r="RVQ89" s="705"/>
      <c r="RVR89" s="706"/>
      <c r="RVS89" s="706"/>
      <c r="RVT89" s="706"/>
      <c r="RVU89" s="706"/>
      <c r="RVV89" s="706"/>
      <c r="RVW89" s="504"/>
      <c r="RVX89" s="705"/>
      <c r="RVY89" s="706"/>
      <c r="RVZ89" s="706"/>
      <c r="RWA89" s="706"/>
      <c r="RWB89" s="706"/>
      <c r="RWC89" s="706"/>
      <c r="RWD89" s="504"/>
      <c r="RWE89" s="705"/>
      <c r="RWF89" s="706"/>
      <c r="RWG89" s="706"/>
      <c r="RWH89" s="706"/>
      <c r="RWI89" s="706"/>
      <c r="RWJ89" s="706"/>
      <c r="RWK89" s="504"/>
      <c r="RWL89" s="705"/>
      <c r="RWM89" s="706"/>
      <c r="RWN89" s="706"/>
      <c r="RWO89" s="706"/>
      <c r="RWP89" s="706"/>
      <c r="RWQ89" s="706"/>
      <c r="RWR89" s="504"/>
      <c r="RWS89" s="705"/>
      <c r="RWT89" s="706"/>
      <c r="RWU89" s="706"/>
      <c r="RWV89" s="706"/>
      <c r="RWW89" s="706"/>
      <c r="RWX89" s="706"/>
      <c r="RWY89" s="504"/>
      <c r="RWZ89" s="705"/>
      <c r="RXA89" s="706"/>
      <c r="RXB89" s="706"/>
      <c r="RXC89" s="706"/>
      <c r="RXD89" s="706"/>
      <c r="RXE89" s="706"/>
      <c r="RXF89" s="504"/>
      <c r="RXG89" s="705"/>
      <c r="RXH89" s="706"/>
      <c r="RXI89" s="706"/>
      <c r="RXJ89" s="706"/>
      <c r="RXK89" s="706"/>
      <c r="RXL89" s="706"/>
      <c r="RXM89" s="504"/>
      <c r="RXN89" s="705"/>
      <c r="RXO89" s="706"/>
      <c r="RXP89" s="706"/>
      <c r="RXQ89" s="706"/>
      <c r="RXR89" s="706"/>
      <c r="RXS89" s="706"/>
      <c r="RXT89" s="504"/>
      <c r="RXU89" s="705"/>
      <c r="RXV89" s="706"/>
      <c r="RXW89" s="706"/>
      <c r="RXX89" s="706"/>
      <c r="RXY89" s="706"/>
      <c r="RXZ89" s="706"/>
      <c r="RYA89" s="504"/>
      <c r="RYB89" s="705"/>
      <c r="RYC89" s="706"/>
      <c r="RYD89" s="706"/>
      <c r="RYE89" s="706"/>
      <c r="RYF89" s="706"/>
      <c r="RYG89" s="706"/>
      <c r="RYH89" s="504"/>
      <c r="RYI89" s="705"/>
      <c r="RYJ89" s="706"/>
      <c r="RYK89" s="706"/>
      <c r="RYL89" s="706"/>
      <c r="RYM89" s="706"/>
      <c r="RYN89" s="706"/>
      <c r="RYO89" s="504"/>
      <c r="RYP89" s="705"/>
      <c r="RYQ89" s="706"/>
      <c r="RYR89" s="706"/>
      <c r="RYS89" s="706"/>
      <c r="RYT89" s="706"/>
      <c r="RYU89" s="706"/>
      <c r="RYV89" s="504"/>
      <c r="RYW89" s="705"/>
      <c r="RYX89" s="706"/>
      <c r="RYY89" s="706"/>
      <c r="RYZ89" s="706"/>
      <c r="RZA89" s="706"/>
      <c r="RZB89" s="706"/>
      <c r="RZC89" s="504"/>
      <c r="RZD89" s="705"/>
      <c r="RZE89" s="706"/>
      <c r="RZF89" s="706"/>
      <c r="RZG89" s="706"/>
      <c r="RZH89" s="706"/>
      <c r="RZI89" s="706"/>
      <c r="RZJ89" s="504"/>
      <c r="RZK89" s="705"/>
      <c r="RZL89" s="706"/>
      <c r="RZM89" s="706"/>
      <c r="RZN89" s="706"/>
      <c r="RZO89" s="706"/>
      <c r="RZP89" s="706"/>
      <c r="RZQ89" s="504"/>
      <c r="RZR89" s="705"/>
      <c r="RZS89" s="706"/>
      <c r="RZT89" s="706"/>
      <c r="RZU89" s="706"/>
      <c r="RZV89" s="706"/>
      <c r="RZW89" s="706"/>
      <c r="RZX89" s="504"/>
      <c r="RZY89" s="705"/>
      <c r="RZZ89" s="706"/>
      <c r="SAA89" s="706"/>
      <c r="SAB89" s="706"/>
      <c r="SAC89" s="706"/>
      <c r="SAD89" s="706"/>
      <c r="SAE89" s="504"/>
      <c r="SAF89" s="705"/>
      <c r="SAG89" s="706"/>
      <c r="SAH89" s="706"/>
      <c r="SAI89" s="706"/>
      <c r="SAJ89" s="706"/>
      <c r="SAK89" s="706"/>
      <c r="SAL89" s="504"/>
      <c r="SAM89" s="705"/>
      <c r="SAN89" s="706"/>
      <c r="SAO89" s="706"/>
      <c r="SAP89" s="706"/>
      <c r="SAQ89" s="706"/>
      <c r="SAR89" s="706"/>
      <c r="SAS89" s="504"/>
      <c r="SAT89" s="705"/>
      <c r="SAU89" s="706"/>
      <c r="SAV89" s="706"/>
      <c r="SAW89" s="706"/>
      <c r="SAX89" s="706"/>
      <c r="SAY89" s="706"/>
      <c r="SAZ89" s="504"/>
      <c r="SBA89" s="705"/>
      <c r="SBB89" s="706"/>
      <c r="SBC89" s="706"/>
      <c r="SBD89" s="706"/>
      <c r="SBE89" s="706"/>
      <c r="SBF89" s="706"/>
      <c r="SBG89" s="504"/>
      <c r="SBH89" s="705"/>
      <c r="SBI89" s="706"/>
      <c r="SBJ89" s="706"/>
      <c r="SBK89" s="706"/>
      <c r="SBL89" s="706"/>
      <c r="SBM89" s="706"/>
      <c r="SBN89" s="504"/>
      <c r="SBO89" s="705"/>
      <c r="SBP89" s="706"/>
      <c r="SBQ89" s="706"/>
      <c r="SBR89" s="706"/>
      <c r="SBS89" s="706"/>
      <c r="SBT89" s="706"/>
      <c r="SBU89" s="504"/>
      <c r="SBV89" s="705"/>
      <c r="SBW89" s="706"/>
      <c r="SBX89" s="706"/>
      <c r="SBY89" s="706"/>
      <c r="SBZ89" s="706"/>
      <c r="SCA89" s="706"/>
      <c r="SCB89" s="504"/>
      <c r="SCC89" s="705"/>
      <c r="SCD89" s="706"/>
      <c r="SCE89" s="706"/>
      <c r="SCF89" s="706"/>
      <c r="SCG89" s="706"/>
      <c r="SCH89" s="706"/>
      <c r="SCI89" s="504"/>
      <c r="SCJ89" s="705"/>
      <c r="SCK89" s="706"/>
      <c r="SCL89" s="706"/>
      <c r="SCM89" s="706"/>
      <c r="SCN89" s="706"/>
      <c r="SCO89" s="706"/>
      <c r="SCP89" s="504"/>
      <c r="SCQ89" s="705"/>
      <c r="SCR89" s="706"/>
      <c r="SCS89" s="706"/>
      <c r="SCT89" s="706"/>
      <c r="SCU89" s="706"/>
      <c r="SCV89" s="706"/>
      <c r="SCW89" s="504"/>
      <c r="SCX89" s="705"/>
      <c r="SCY89" s="706"/>
      <c r="SCZ89" s="706"/>
      <c r="SDA89" s="706"/>
      <c r="SDB89" s="706"/>
      <c r="SDC89" s="706"/>
      <c r="SDD89" s="504"/>
      <c r="SDE89" s="705"/>
      <c r="SDF89" s="706"/>
      <c r="SDG89" s="706"/>
      <c r="SDH89" s="706"/>
      <c r="SDI89" s="706"/>
      <c r="SDJ89" s="706"/>
      <c r="SDK89" s="504"/>
      <c r="SDL89" s="705"/>
      <c r="SDM89" s="706"/>
      <c r="SDN89" s="706"/>
      <c r="SDO89" s="706"/>
      <c r="SDP89" s="706"/>
      <c r="SDQ89" s="706"/>
      <c r="SDR89" s="504"/>
      <c r="SDS89" s="705"/>
      <c r="SDT89" s="706"/>
      <c r="SDU89" s="706"/>
      <c r="SDV89" s="706"/>
      <c r="SDW89" s="706"/>
      <c r="SDX89" s="706"/>
      <c r="SDY89" s="504"/>
      <c r="SDZ89" s="705"/>
      <c r="SEA89" s="706"/>
      <c r="SEB89" s="706"/>
      <c r="SEC89" s="706"/>
      <c r="SED89" s="706"/>
      <c r="SEE89" s="706"/>
      <c r="SEF89" s="504"/>
      <c r="SEG89" s="705"/>
      <c r="SEH89" s="706"/>
      <c r="SEI89" s="706"/>
      <c r="SEJ89" s="706"/>
      <c r="SEK89" s="706"/>
      <c r="SEL89" s="706"/>
      <c r="SEM89" s="504"/>
      <c r="SEN89" s="705"/>
      <c r="SEO89" s="706"/>
      <c r="SEP89" s="706"/>
      <c r="SEQ89" s="706"/>
      <c r="SER89" s="706"/>
      <c r="SES89" s="706"/>
      <c r="SET89" s="504"/>
      <c r="SEU89" s="705"/>
      <c r="SEV89" s="706"/>
      <c r="SEW89" s="706"/>
      <c r="SEX89" s="706"/>
      <c r="SEY89" s="706"/>
      <c r="SEZ89" s="706"/>
      <c r="SFA89" s="504"/>
      <c r="SFB89" s="705"/>
      <c r="SFC89" s="706"/>
      <c r="SFD89" s="706"/>
      <c r="SFE89" s="706"/>
      <c r="SFF89" s="706"/>
      <c r="SFG89" s="706"/>
      <c r="SFH89" s="504"/>
      <c r="SFI89" s="705"/>
      <c r="SFJ89" s="706"/>
      <c r="SFK89" s="706"/>
      <c r="SFL89" s="706"/>
      <c r="SFM89" s="706"/>
      <c r="SFN89" s="706"/>
      <c r="SFO89" s="504"/>
      <c r="SFP89" s="705"/>
      <c r="SFQ89" s="706"/>
      <c r="SFR89" s="706"/>
      <c r="SFS89" s="706"/>
      <c r="SFT89" s="706"/>
      <c r="SFU89" s="706"/>
      <c r="SFV89" s="504"/>
      <c r="SFW89" s="705"/>
      <c r="SFX89" s="706"/>
      <c r="SFY89" s="706"/>
      <c r="SFZ89" s="706"/>
      <c r="SGA89" s="706"/>
      <c r="SGB89" s="706"/>
      <c r="SGC89" s="504"/>
      <c r="SGD89" s="705"/>
      <c r="SGE89" s="706"/>
      <c r="SGF89" s="706"/>
      <c r="SGG89" s="706"/>
      <c r="SGH89" s="706"/>
      <c r="SGI89" s="706"/>
      <c r="SGJ89" s="504"/>
      <c r="SGK89" s="705"/>
      <c r="SGL89" s="706"/>
      <c r="SGM89" s="706"/>
      <c r="SGN89" s="706"/>
      <c r="SGO89" s="706"/>
      <c r="SGP89" s="706"/>
      <c r="SGQ89" s="504"/>
      <c r="SGR89" s="705"/>
      <c r="SGS89" s="706"/>
      <c r="SGT89" s="706"/>
      <c r="SGU89" s="706"/>
      <c r="SGV89" s="706"/>
      <c r="SGW89" s="706"/>
      <c r="SGX89" s="504"/>
      <c r="SGY89" s="705"/>
      <c r="SGZ89" s="706"/>
      <c r="SHA89" s="706"/>
      <c r="SHB89" s="706"/>
      <c r="SHC89" s="706"/>
      <c r="SHD89" s="706"/>
      <c r="SHE89" s="504"/>
      <c r="SHF89" s="705"/>
      <c r="SHG89" s="706"/>
      <c r="SHH89" s="706"/>
      <c r="SHI89" s="706"/>
      <c r="SHJ89" s="706"/>
      <c r="SHK89" s="706"/>
      <c r="SHL89" s="504"/>
      <c r="SHM89" s="705"/>
      <c r="SHN89" s="706"/>
      <c r="SHO89" s="706"/>
      <c r="SHP89" s="706"/>
      <c r="SHQ89" s="706"/>
      <c r="SHR89" s="706"/>
      <c r="SHS89" s="504"/>
      <c r="SHT89" s="705"/>
      <c r="SHU89" s="706"/>
      <c r="SHV89" s="706"/>
      <c r="SHW89" s="706"/>
      <c r="SHX89" s="706"/>
      <c r="SHY89" s="706"/>
      <c r="SHZ89" s="504"/>
      <c r="SIA89" s="705"/>
      <c r="SIB89" s="706"/>
      <c r="SIC89" s="706"/>
      <c r="SID89" s="706"/>
      <c r="SIE89" s="706"/>
      <c r="SIF89" s="706"/>
      <c r="SIG89" s="504"/>
      <c r="SIH89" s="705"/>
      <c r="SII89" s="706"/>
      <c r="SIJ89" s="706"/>
      <c r="SIK89" s="706"/>
      <c r="SIL89" s="706"/>
      <c r="SIM89" s="706"/>
      <c r="SIN89" s="504"/>
      <c r="SIO89" s="705"/>
      <c r="SIP89" s="706"/>
      <c r="SIQ89" s="706"/>
      <c r="SIR89" s="706"/>
      <c r="SIS89" s="706"/>
      <c r="SIT89" s="706"/>
      <c r="SIU89" s="504"/>
      <c r="SIV89" s="705"/>
      <c r="SIW89" s="706"/>
      <c r="SIX89" s="706"/>
      <c r="SIY89" s="706"/>
      <c r="SIZ89" s="706"/>
      <c r="SJA89" s="706"/>
      <c r="SJB89" s="504"/>
      <c r="SJC89" s="705"/>
      <c r="SJD89" s="706"/>
      <c r="SJE89" s="706"/>
      <c r="SJF89" s="706"/>
      <c r="SJG89" s="706"/>
      <c r="SJH89" s="706"/>
      <c r="SJI89" s="504"/>
      <c r="SJJ89" s="705"/>
      <c r="SJK89" s="706"/>
      <c r="SJL89" s="706"/>
      <c r="SJM89" s="706"/>
      <c r="SJN89" s="706"/>
      <c r="SJO89" s="706"/>
      <c r="SJP89" s="504"/>
      <c r="SJQ89" s="705"/>
      <c r="SJR89" s="706"/>
      <c r="SJS89" s="706"/>
      <c r="SJT89" s="706"/>
      <c r="SJU89" s="706"/>
      <c r="SJV89" s="706"/>
      <c r="SJW89" s="504"/>
      <c r="SJX89" s="705"/>
      <c r="SJY89" s="706"/>
      <c r="SJZ89" s="706"/>
      <c r="SKA89" s="706"/>
      <c r="SKB89" s="706"/>
      <c r="SKC89" s="706"/>
      <c r="SKD89" s="504"/>
      <c r="SKE89" s="705"/>
      <c r="SKF89" s="706"/>
      <c r="SKG89" s="706"/>
      <c r="SKH89" s="706"/>
      <c r="SKI89" s="706"/>
      <c r="SKJ89" s="706"/>
      <c r="SKK89" s="504"/>
      <c r="SKL89" s="705"/>
      <c r="SKM89" s="706"/>
      <c r="SKN89" s="706"/>
      <c r="SKO89" s="706"/>
      <c r="SKP89" s="706"/>
      <c r="SKQ89" s="706"/>
      <c r="SKR89" s="504"/>
      <c r="SKS89" s="705"/>
      <c r="SKT89" s="706"/>
      <c r="SKU89" s="706"/>
      <c r="SKV89" s="706"/>
      <c r="SKW89" s="706"/>
      <c r="SKX89" s="706"/>
      <c r="SKY89" s="504"/>
      <c r="SKZ89" s="705"/>
      <c r="SLA89" s="706"/>
      <c r="SLB89" s="706"/>
      <c r="SLC89" s="706"/>
      <c r="SLD89" s="706"/>
      <c r="SLE89" s="706"/>
      <c r="SLF89" s="504"/>
      <c r="SLG89" s="705"/>
      <c r="SLH89" s="706"/>
      <c r="SLI89" s="706"/>
      <c r="SLJ89" s="706"/>
      <c r="SLK89" s="706"/>
      <c r="SLL89" s="706"/>
      <c r="SLM89" s="504"/>
      <c r="SLN89" s="705"/>
      <c r="SLO89" s="706"/>
      <c r="SLP89" s="706"/>
      <c r="SLQ89" s="706"/>
      <c r="SLR89" s="706"/>
      <c r="SLS89" s="706"/>
      <c r="SLT89" s="504"/>
      <c r="SLU89" s="705"/>
      <c r="SLV89" s="706"/>
      <c r="SLW89" s="706"/>
      <c r="SLX89" s="706"/>
      <c r="SLY89" s="706"/>
      <c r="SLZ89" s="706"/>
      <c r="SMA89" s="504"/>
      <c r="SMB89" s="705"/>
      <c r="SMC89" s="706"/>
      <c r="SMD89" s="706"/>
      <c r="SME89" s="706"/>
      <c r="SMF89" s="706"/>
      <c r="SMG89" s="706"/>
      <c r="SMH89" s="504"/>
      <c r="SMI89" s="705"/>
      <c r="SMJ89" s="706"/>
      <c r="SMK89" s="706"/>
      <c r="SML89" s="706"/>
      <c r="SMM89" s="706"/>
      <c r="SMN89" s="706"/>
      <c r="SMO89" s="504"/>
      <c r="SMP89" s="705"/>
      <c r="SMQ89" s="706"/>
      <c r="SMR89" s="706"/>
      <c r="SMS89" s="706"/>
      <c r="SMT89" s="706"/>
      <c r="SMU89" s="706"/>
      <c r="SMV89" s="504"/>
      <c r="SMW89" s="705"/>
      <c r="SMX89" s="706"/>
      <c r="SMY89" s="706"/>
      <c r="SMZ89" s="706"/>
      <c r="SNA89" s="706"/>
      <c r="SNB89" s="706"/>
      <c r="SNC89" s="504"/>
      <c r="SND89" s="705"/>
      <c r="SNE89" s="706"/>
      <c r="SNF89" s="706"/>
      <c r="SNG89" s="706"/>
      <c r="SNH89" s="706"/>
      <c r="SNI89" s="706"/>
      <c r="SNJ89" s="504"/>
      <c r="SNK89" s="705"/>
      <c r="SNL89" s="706"/>
      <c r="SNM89" s="706"/>
      <c r="SNN89" s="706"/>
      <c r="SNO89" s="706"/>
      <c r="SNP89" s="706"/>
      <c r="SNQ89" s="504"/>
      <c r="SNR89" s="705"/>
      <c r="SNS89" s="706"/>
      <c r="SNT89" s="706"/>
      <c r="SNU89" s="706"/>
      <c r="SNV89" s="706"/>
      <c r="SNW89" s="706"/>
      <c r="SNX89" s="504"/>
      <c r="SNY89" s="705"/>
      <c r="SNZ89" s="706"/>
      <c r="SOA89" s="706"/>
      <c r="SOB89" s="706"/>
      <c r="SOC89" s="706"/>
      <c r="SOD89" s="706"/>
      <c r="SOE89" s="504"/>
      <c r="SOF89" s="705"/>
      <c r="SOG89" s="706"/>
      <c r="SOH89" s="706"/>
      <c r="SOI89" s="706"/>
      <c r="SOJ89" s="706"/>
      <c r="SOK89" s="706"/>
      <c r="SOL89" s="504"/>
      <c r="SOM89" s="705"/>
      <c r="SON89" s="706"/>
      <c r="SOO89" s="706"/>
      <c r="SOP89" s="706"/>
      <c r="SOQ89" s="706"/>
      <c r="SOR89" s="706"/>
      <c r="SOS89" s="504"/>
      <c r="SOT89" s="705"/>
      <c r="SOU89" s="706"/>
      <c r="SOV89" s="706"/>
      <c r="SOW89" s="706"/>
      <c r="SOX89" s="706"/>
      <c r="SOY89" s="706"/>
      <c r="SOZ89" s="504"/>
      <c r="SPA89" s="705"/>
      <c r="SPB89" s="706"/>
      <c r="SPC89" s="706"/>
      <c r="SPD89" s="706"/>
      <c r="SPE89" s="706"/>
      <c r="SPF89" s="706"/>
      <c r="SPG89" s="504"/>
      <c r="SPH89" s="705"/>
      <c r="SPI89" s="706"/>
      <c r="SPJ89" s="706"/>
      <c r="SPK89" s="706"/>
      <c r="SPL89" s="706"/>
      <c r="SPM89" s="706"/>
      <c r="SPN89" s="504"/>
      <c r="SPO89" s="705"/>
      <c r="SPP89" s="706"/>
      <c r="SPQ89" s="706"/>
      <c r="SPR89" s="706"/>
      <c r="SPS89" s="706"/>
      <c r="SPT89" s="706"/>
      <c r="SPU89" s="504"/>
      <c r="SPV89" s="705"/>
      <c r="SPW89" s="706"/>
      <c r="SPX89" s="706"/>
      <c r="SPY89" s="706"/>
      <c r="SPZ89" s="706"/>
      <c r="SQA89" s="706"/>
      <c r="SQB89" s="504"/>
      <c r="SQC89" s="705"/>
      <c r="SQD89" s="706"/>
      <c r="SQE89" s="706"/>
      <c r="SQF89" s="706"/>
      <c r="SQG89" s="706"/>
      <c r="SQH89" s="706"/>
      <c r="SQI89" s="504"/>
      <c r="SQJ89" s="705"/>
      <c r="SQK89" s="706"/>
      <c r="SQL89" s="706"/>
      <c r="SQM89" s="706"/>
      <c r="SQN89" s="706"/>
      <c r="SQO89" s="706"/>
      <c r="SQP89" s="504"/>
      <c r="SQQ89" s="705"/>
      <c r="SQR89" s="706"/>
      <c r="SQS89" s="706"/>
      <c r="SQT89" s="706"/>
      <c r="SQU89" s="706"/>
      <c r="SQV89" s="706"/>
      <c r="SQW89" s="504"/>
      <c r="SQX89" s="705"/>
      <c r="SQY89" s="706"/>
      <c r="SQZ89" s="706"/>
      <c r="SRA89" s="706"/>
      <c r="SRB89" s="706"/>
      <c r="SRC89" s="706"/>
      <c r="SRD89" s="504"/>
      <c r="SRE89" s="705"/>
      <c r="SRF89" s="706"/>
      <c r="SRG89" s="706"/>
      <c r="SRH89" s="706"/>
      <c r="SRI89" s="706"/>
      <c r="SRJ89" s="706"/>
      <c r="SRK89" s="504"/>
      <c r="SRL89" s="705"/>
      <c r="SRM89" s="706"/>
      <c r="SRN89" s="706"/>
      <c r="SRO89" s="706"/>
      <c r="SRP89" s="706"/>
      <c r="SRQ89" s="706"/>
      <c r="SRR89" s="504"/>
      <c r="SRS89" s="705"/>
      <c r="SRT89" s="706"/>
      <c r="SRU89" s="706"/>
      <c r="SRV89" s="706"/>
      <c r="SRW89" s="706"/>
      <c r="SRX89" s="706"/>
      <c r="SRY89" s="504"/>
      <c r="SRZ89" s="705"/>
      <c r="SSA89" s="706"/>
      <c r="SSB89" s="706"/>
      <c r="SSC89" s="706"/>
      <c r="SSD89" s="706"/>
      <c r="SSE89" s="706"/>
      <c r="SSF89" s="504"/>
      <c r="SSG89" s="705"/>
      <c r="SSH89" s="706"/>
      <c r="SSI89" s="706"/>
      <c r="SSJ89" s="706"/>
      <c r="SSK89" s="706"/>
      <c r="SSL89" s="706"/>
      <c r="SSM89" s="504"/>
      <c r="SSN89" s="705"/>
      <c r="SSO89" s="706"/>
      <c r="SSP89" s="706"/>
      <c r="SSQ89" s="706"/>
      <c r="SSR89" s="706"/>
      <c r="SSS89" s="706"/>
      <c r="SST89" s="504"/>
      <c r="SSU89" s="705"/>
      <c r="SSV89" s="706"/>
      <c r="SSW89" s="706"/>
      <c r="SSX89" s="706"/>
      <c r="SSY89" s="706"/>
      <c r="SSZ89" s="706"/>
      <c r="STA89" s="504"/>
      <c r="STB89" s="705"/>
      <c r="STC89" s="706"/>
      <c r="STD89" s="706"/>
      <c r="STE89" s="706"/>
      <c r="STF89" s="706"/>
      <c r="STG89" s="706"/>
      <c r="STH89" s="504"/>
      <c r="STI89" s="705"/>
      <c r="STJ89" s="706"/>
      <c r="STK89" s="706"/>
      <c r="STL89" s="706"/>
      <c r="STM89" s="706"/>
      <c r="STN89" s="706"/>
      <c r="STO89" s="504"/>
      <c r="STP89" s="705"/>
      <c r="STQ89" s="706"/>
      <c r="STR89" s="706"/>
      <c r="STS89" s="706"/>
      <c r="STT89" s="706"/>
      <c r="STU89" s="706"/>
      <c r="STV89" s="504"/>
      <c r="STW89" s="705"/>
      <c r="STX89" s="706"/>
      <c r="STY89" s="706"/>
      <c r="STZ89" s="706"/>
      <c r="SUA89" s="706"/>
      <c r="SUB89" s="706"/>
      <c r="SUC89" s="504"/>
      <c r="SUD89" s="705"/>
      <c r="SUE89" s="706"/>
      <c r="SUF89" s="706"/>
      <c r="SUG89" s="706"/>
      <c r="SUH89" s="706"/>
      <c r="SUI89" s="706"/>
      <c r="SUJ89" s="504"/>
      <c r="SUK89" s="705"/>
      <c r="SUL89" s="706"/>
      <c r="SUM89" s="706"/>
      <c r="SUN89" s="706"/>
      <c r="SUO89" s="706"/>
      <c r="SUP89" s="706"/>
      <c r="SUQ89" s="504"/>
      <c r="SUR89" s="705"/>
      <c r="SUS89" s="706"/>
      <c r="SUT89" s="706"/>
      <c r="SUU89" s="706"/>
      <c r="SUV89" s="706"/>
      <c r="SUW89" s="706"/>
      <c r="SUX89" s="504"/>
      <c r="SUY89" s="705"/>
      <c r="SUZ89" s="706"/>
      <c r="SVA89" s="706"/>
      <c r="SVB89" s="706"/>
      <c r="SVC89" s="706"/>
      <c r="SVD89" s="706"/>
      <c r="SVE89" s="504"/>
      <c r="SVF89" s="705"/>
      <c r="SVG89" s="706"/>
      <c r="SVH89" s="706"/>
      <c r="SVI89" s="706"/>
      <c r="SVJ89" s="706"/>
      <c r="SVK89" s="706"/>
      <c r="SVL89" s="504"/>
      <c r="SVM89" s="705"/>
      <c r="SVN89" s="706"/>
      <c r="SVO89" s="706"/>
      <c r="SVP89" s="706"/>
      <c r="SVQ89" s="706"/>
      <c r="SVR89" s="706"/>
      <c r="SVS89" s="504"/>
      <c r="SVT89" s="705"/>
      <c r="SVU89" s="706"/>
      <c r="SVV89" s="706"/>
      <c r="SVW89" s="706"/>
      <c r="SVX89" s="706"/>
      <c r="SVY89" s="706"/>
      <c r="SVZ89" s="504"/>
      <c r="SWA89" s="705"/>
      <c r="SWB89" s="706"/>
      <c r="SWC89" s="706"/>
      <c r="SWD89" s="706"/>
      <c r="SWE89" s="706"/>
      <c r="SWF89" s="706"/>
      <c r="SWG89" s="504"/>
      <c r="SWH89" s="705"/>
      <c r="SWI89" s="706"/>
      <c r="SWJ89" s="706"/>
      <c r="SWK89" s="706"/>
      <c r="SWL89" s="706"/>
      <c r="SWM89" s="706"/>
      <c r="SWN89" s="504"/>
      <c r="SWO89" s="705"/>
      <c r="SWP89" s="706"/>
      <c r="SWQ89" s="706"/>
      <c r="SWR89" s="706"/>
      <c r="SWS89" s="706"/>
      <c r="SWT89" s="706"/>
      <c r="SWU89" s="504"/>
      <c r="SWV89" s="705"/>
      <c r="SWW89" s="706"/>
      <c r="SWX89" s="706"/>
      <c r="SWY89" s="706"/>
      <c r="SWZ89" s="706"/>
      <c r="SXA89" s="706"/>
      <c r="SXB89" s="504"/>
      <c r="SXC89" s="705"/>
      <c r="SXD89" s="706"/>
      <c r="SXE89" s="706"/>
      <c r="SXF89" s="706"/>
      <c r="SXG89" s="706"/>
      <c r="SXH89" s="706"/>
      <c r="SXI89" s="504"/>
      <c r="SXJ89" s="705"/>
      <c r="SXK89" s="706"/>
      <c r="SXL89" s="706"/>
      <c r="SXM89" s="706"/>
      <c r="SXN89" s="706"/>
      <c r="SXO89" s="706"/>
      <c r="SXP89" s="504"/>
      <c r="SXQ89" s="705"/>
      <c r="SXR89" s="706"/>
      <c r="SXS89" s="706"/>
      <c r="SXT89" s="706"/>
      <c r="SXU89" s="706"/>
      <c r="SXV89" s="706"/>
      <c r="SXW89" s="504"/>
      <c r="SXX89" s="705"/>
      <c r="SXY89" s="706"/>
      <c r="SXZ89" s="706"/>
      <c r="SYA89" s="706"/>
      <c r="SYB89" s="706"/>
      <c r="SYC89" s="706"/>
      <c r="SYD89" s="504"/>
      <c r="SYE89" s="705"/>
      <c r="SYF89" s="706"/>
      <c r="SYG89" s="706"/>
      <c r="SYH89" s="706"/>
      <c r="SYI89" s="706"/>
      <c r="SYJ89" s="706"/>
      <c r="SYK89" s="504"/>
      <c r="SYL89" s="705"/>
      <c r="SYM89" s="706"/>
      <c r="SYN89" s="706"/>
      <c r="SYO89" s="706"/>
      <c r="SYP89" s="706"/>
      <c r="SYQ89" s="706"/>
      <c r="SYR89" s="504"/>
      <c r="SYS89" s="705"/>
      <c r="SYT89" s="706"/>
      <c r="SYU89" s="706"/>
      <c r="SYV89" s="706"/>
      <c r="SYW89" s="706"/>
      <c r="SYX89" s="706"/>
      <c r="SYY89" s="504"/>
      <c r="SYZ89" s="705"/>
      <c r="SZA89" s="706"/>
      <c r="SZB89" s="706"/>
      <c r="SZC89" s="706"/>
      <c r="SZD89" s="706"/>
      <c r="SZE89" s="706"/>
      <c r="SZF89" s="504"/>
      <c r="SZG89" s="705"/>
      <c r="SZH89" s="706"/>
      <c r="SZI89" s="706"/>
      <c r="SZJ89" s="706"/>
      <c r="SZK89" s="706"/>
      <c r="SZL89" s="706"/>
      <c r="SZM89" s="504"/>
      <c r="SZN89" s="705"/>
      <c r="SZO89" s="706"/>
      <c r="SZP89" s="706"/>
      <c r="SZQ89" s="706"/>
      <c r="SZR89" s="706"/>
      <c r="SZS89" s="706"/>
      <c r="SZT89" s="504"/>
      <c r="SZU89" s="705"/>
      <c r="SZV89" s="706"/>
      <c r="SZW89" s="706"/>
      <c r="SZX89" s="706"/>
      <c r="SZY89" s="706"/>
      <c r="SZZ89" s="706"/>
      <c r="TAA89" s="504"/>
      <c r="TAB89" s="705"/>
      <c r="TAC89" s="706"/>
      <c r="TAD89" s="706"/>
      <c r="TAE89" s="706"/>
      <c r="TAF89" s="706"/>
      <c r="TAG89" s="706"/>
      <c r="TAH89" s="504"/>
      <c r="TAI89" s="705"/>
      <c r="TAJ89" s="706"/>
      <c r="TAK89" s="706"/>
      <c r="TAL89" s="706"/>
      <c r="TAM89" s="706"/>
      <c r="TAN89" s="706"/>
      <c r="TAO89" s="504"/>
      <c r="TAP89" s="705"/>
      <c r="TAQ89" s="706"/>
      <c r="TAR89" s="706"/>
      <c r="TAS89" s="706"/>
      <c r="TAT89" s="706"/>
      <c r="TAU89" s="706"/>
      <c r="TAV89" s="504"/>
      <c r="TAW89" s="705"/>
      <c r="TAX89" s="706"/>
      <c r="TAY89" s="706"/>
      <c r="TAZ89" s="706"/>
      <c r="TBA89" s="706"/>
      <c r="TBB89" s="706"/>
      <c r="TBC89" s="504"/>
      <c r="TBD89" s="705"/>
      <c r="TBE89" s="706"/>
      <c r="TBF89" s="706"/>
      <c r="TBG89" s="706"/>
      <c r="TBH89" s="706"/>
      <c r="TBI89" s="706"/>
      <c r="TBJ89" s="504"/>
      <c r="TBK89" s="705"/>
      <c r="TBL89" s="706"/>
      <c r="TBM89" s="706"/>
      <c r="TBN89" s="706"/>
      <c r="TBO89" s="706"/>
      <c r="TBP89" s="706"/>
      <c r="TBQ89" s="504"/>
      <c r="TBR89" s="705"/>
      <c r="TBS89" s="706"/>
      <c r="TBT89" s="706"/>
      <c r="TBU89" s="706"/>
      <c r="TBV89" s="706"/>
      <c r="TBW89" s="706"/>
      <c r="TBX89" s="504"/>
      <c r="TBY89" s="705"/>
      <c r="TBZ89" s="706"/>
      <c r="TCA89" s="706"/>
      <c r="TCB89" s="706"/>
      <c r="TCC89" s="706"/>
      <c r="TCD89" s="706"/>
      <c r="TCE89" s="504"/>
      <c r="TCF89" s="705"/>
      <c r="TCG89" s="706"/>
      <c r="TCH89" s="706"/>
      <c r="TCI89" s="706"/>
      <c r="TCJ89" s="706"/>
      <c r="TCK89" s="706"/>
      <c r="TCL89" s="504"/>
      <c r="TCM89" s="705"/>
      <c r="TCN89" s="706"/>
      <c r="TCO89" s="706"/>
      <c r="TCP89" s="706"/>
      <c r="TCQ89" s="706"/>
      <c r="TCR89" s="706"/>
      <c r="TCS89" s="504"/>
      <c r="TCT89" s="705"/>
      <c r="TCU89" s="706"/>
      <c r="TCV89" s="706"/>
      <c r="TCW89" s="706"/>
      <c r="TCX89" s="706"/>
      <c r="TCY89" s="706"/>
      <c r="TCZ89" s="504"/>
      <c r="TDA89" s="705"/>
      <c r="TDB89" s="706"/>
      <c r="TDC89" s="706"/>
      <c r="TDD89" s="706"/>
      <c r="TDE89" s="706"/>
      <c r="TDF89" s="706"/>
      <c r="TDG89" s="504"/>
      <c r="TDH89" s="705"/>
      <c r="TDI89" s="706"/>
      <c r="TDJ89" s="706"/>
      <c r="TDK89" s="706"/>
      <c r="TDL89" s="706"/>
      <c r="TDM89" s="706"/>
      <c r="TDN89" s="504"/>
      <c r="TDO89" s="705"/>
      <c r="TDP89" s="706"/>
      <c r="TDQ89" s="706"/>
      <c r="TDR89" s="706"/>
      <c r="TDS89" s="706"/>
      <c r="TDT89" s="706"/>
      <c r="TDU89" s="504"/>
      <c r="TDV89" s="705"/>
      <c r="TDW89" s="706"/>
      <c r="TDX89" s="706"/>
      <c r="TDY89" s="706"/>
      <c r="TDZ89" s="706"/>
      <c r="TEA89" s="706"/>
      <c r="TEB89" s="504"/>
      <c r="TEC89" s="705"/>
      <c r="TED89" s="706"/>
      <c r="TEE89" s="706"/>
      <c r="TEF89" s="706"/>
      <c r="TEG89" s="706"/>
      <c r="TEH89" s="706"/>
      <c r="TEI89" s="504"/>
      <c r="TEJ89" s="705"/>
      <c r="TEK89" s="706"/>
      <c r="TEL89" s="706"/>
      <c r="TEM89" s="706"/>
      <c r="TEN89" s="706"/>
      <c r="TEO89" s="706"/>
      <c r="TEP89" s="504"/>
      <c r="TEQ89" s="705"/>
      <c r="TER89" s="706"/>
      <c r="TES89" s="706"/>
      <c r="TET89" s="706"/>
      <c r="TEU89" s="706"/>
      <c r="TEV89" s="706"/>
      <c r="TEW89" s="504"/>
      <c r="TEX89" s="705"/>
      <c r="TEY89" s="706"/>
      <c r="TEZ89" s="706"/>
      <c r="TFA89" s="706"/>
      <c r="TFB89" s="706"/>
      <c r="TFC89" s="706"/>
      <c r="TFD89" s="504"/>
      <c r="TFE89" s="705"/>
      <c r="TFF89" s="706"/>
      <c r="TFG89" s="706"/>
      <c r="TFH89" s="706"/>
      <c r="TFI89" s="706"/>
      <c r="TFJ89" s="706"/>
      <c r="TFK89" s="504"/>
      <c r="TFL89" s="705"/>
      <c r="TFM89" s="706"/>
      <c r="TFN89" s="706"/>
      <c r="TFO89" s="706"/>
      <c r="TFP89" s="706"/>
      <c r="TFQ89" s="706"/>
      <c r="TFR89" s="504"/>
      <c r="TFS89" s="705"/>
      <c r="TFT89" s="706"/>
      <c r="TFU89" s="706"/>
      <c r="TFV89" s="706"/>
      <c r="TFW89" s="706"/>
      <c r="TFX89" s="706"/>
      <c r="TFY89" s="504"/>
      <c r="TFZ89" s="705"/>
      <c r="TGA89" s="706"/>
      <c r="TGB89" s="706"/>
      <c r="TGC89" s="706"/>
      <c r="TGD89" s="706"/>
      <c r="TGE89" s="706"/>
      <c r="TGF89" s="504"/>
      <c r="TGG89" s="705"/>
      <c r="TGH89" s="706"/>
      <c r="TGI89" s="706"/>
      <c r="TGJ89" s="706"/>
      <c r="TGK89" s="706"/>
      <c r="TGL89" s="706"/>
      <c r="TGM89" s="504"/>
      <c r="TGN89" s="705"/>
      <c r="TGO89" s="706"/>
      <c r="TGP89" s="706"/>
      <c r="TGQ89" s="706"/>
      <c r="TGR89" s="706"/>
      <c r="TGS89" s="706"/>
      <c r="TGT89" s="504"/>
      <c r="TGU89" s="705"/>
      <c r="TGV89" s="706"/>
      <c r="TGW89" s="706"/>
      <c r="TGX89" s="706"/>
      <c r="TGY89" s="706"/>
      <c r="TGZ89" s="706"/>
      <c r="THA89" s="504"/>
      <c r="THB89" s="705"/>
      <c r="THC89" s="706"/>
      <c r="THD89" s="706"/>
      <c r="THE89" s="706"/>
      <c r="THF89" s="706"/>
      <c r="THG89" s="706"/>
      <c r="THH89" s="504"/>
      <c r="THI89" s="705"/>
      <c r="THJ89" s="706"/>
      <c r="THK89" s="706"/>
      <c r="THL89" s="706"/>
      <c r="THM89" s="706"/>
      <c r="THN89" s="706"/>
      <c r="THO89" s="504"/>
      <c r="THP89" s="705"/>
      <c r="THQ89" s="706"/>
      <c r="THR89" s="706"/>
      <c r="THS89" s="706"/>
      <c r="THT89" s="706"/>
      <c r="THU89" s="706"/>
      <c r="THV89" s="504"/>
      <c r="THW89" s="705"/>
      <c r="THX89" s="706"/>
      <c r="THY89" s="706"/>
      <c r="THZ89" s="706"/>
      <c r="TIA89" s="706"/>
      <c r="TIB89" s="706"/>
      <c r="TIC89" s="504"/>
      <c r="TID89" s="705"/>
      <c r="TIE89" s="706"/>
      <c r="TIF89" s="706"/>
      <c r="TIG89" s="706"/>
      <c r="TIH89" s="706"/>
      <c r="TII89" s="706"/>
      <c r="TIJ89" s="504"/>
      <c r="TIK89" s="705"/>
      <c r="TIL89" s="706"/>
      <c r="TIM89" s="706"/>
      <c r="TIN89" s="706"/>
      <c r="TIO89" s="706"/>
      <c r="TIP89" s="706"/>
      <c r="TIQ89" s="504"/>
      <c r="TIR89" s="705"/>
      <c r="TIS89" s="706"/>
      <c r="TIT89" s="706"/>
      <c r="TIU89" s="706"/>
      <c r="TIV89" s="706"/>
      <c r="TIW89" s="706"/>
      <c r="TIX89" s="504"/>
      <c r="TIY89" s="705"/>
      <c r="TIZ89" s="706"/>
      <c r="TJA89" s="706"/>
      <c r="TJB89" s="706"/>
      <c r="TJC89" s="706"/>
      <c r="TJD89" s="706"/>
      <c r="TJE89" s="504"/>
      <c r="TJF89" s="705"/>
      <c r="TJG89" s="706"/>
      <c r="TJH89" s="706"/>
      <c r="TJI89" s="706"/>
      <c r="TJJ89" s="706"/>
      <c r="TJK89" s="706"/>
      <c r="TJL89" s="504"/>
      <c r="TJM89" s="705"/>
      <c r="TJN89" s="706"/>
      <c r="TJO89" s="706"/>
      <c r="TJP89" s="706"/>
      <c r="TJQ89" s="706"/>
      <c r="TJR89" s="706"/>
      <c r="TJS89" s="504"/>
      <c r="TJT89" s="705"/>
      <c r="TJU89" s="706"/>
      <c r="TJV89" s="706"/>
      <c r="TJW89" s="706"/>
      <c r="TJX89" s="706"/>
      <c r="TJY89" s="706"/>
      <c r="TJZ89" s="504"/>
      <c r="TKA89" s="705"/>
      <c r="TKB89" s="706"/>
      <c r="TKC89" s="706"/>
      <c r="TKD89" s="706"/>
      <c r="TKE89" s="706"/>
      <c r="TKF89" s="706"/>
      <c r="TKG89" s="504"/>
      <c r="TKH89" s="705"/>
      <c r="TKI89" s="706"/>
      <c r="TKJ89" s="706"/>
      <c r="TKK89" s="706"/>
      <c r="TKL89" s="706"/>
      <c r="TKM89" s="706"/>
      <c r="TKN89" s="504"/>
      <c r="TKO89" s="705"/>
      <c r="TKP89" s="706"/>
      <c r="TKQ89" s="706"/>
      <c r="TKR89" s="706"/>
      <c r="TKS89" s="706"/>
      <c r="TKT89" s="706"/>
      <c r="TKU89" s="504"/>
      <c r="TKV89" s="705"/>
      <c r="TKW89" s="706"/>
      <c r="TKX89" s="706"/>
      <c r="TKY89" s="706"/>
      <c r="TKZ89" s="706"/>
      <c r="TLA89" s="706"/>
      <c r="TLB89" s="504"/>
      <c r="TLC89" s="705"/>
      <c r="TLD89" s="706"/>
      <c r="TLE89" s="706"/>
      <c r="TLF89" s="706"/>
      <c r="TLG89" s="706"/>
      <c r="TLH89" s="706"/>
      <c r="TLI89" s="504"/>
      <c r="TLJ89" s="705"/>
      <c r="TLK89" s="706"/>
      <c r="TLL89" s="706"/>
      <c r="TLM89" s="706"/>
      <c r="TLN89" s="706"/>
      <c r="TLO89" s="706"/>
      <c r="TLP89" s="504"/>
      <c r="TLQ89" s="705"/>
      <c r="TLR89" s="706"/>
      <c r="TLS89" s="706"/>
      <c r="TLT89" s="706"/>
      <c r="TLU89" s="706"/>
      <c r="TLV89" s="706"/>
      <c r="TLW89" s="504"/>
      <c r="TLX89" s="705"/>
      <c r="TLY89" s="706"/>
      <c r="TLZ89" s="706"/>
      <c r="TMA89" s="706"/>
      <c r="TMB89" s="706"/>
      <c r="TMC89" s="706"/>
      <c r="TMD89" s="504"/>
      <c r="TME89" s="705"/>
      <c r="TMF89" s="706"/>
      <c r="TMG89" s="706"/>
      <c r="TMH89" s="706"/>
      <c r="TMI89" s="706"/>
      <c r="TMJ89" s="706"/>
      <c r="TMK89" s="504"/>
      <c r="TML89" s="705"/>
      <c r="TMM89" s="706"/>
      <c r="TMN89" s="706"/>
      <c r="TMO89" s="706"/>
      <c r="TMP89" s="706"/>
      <c r="TMQ89" s="706"/>
      <c r="TMR89" s="504"/>
      <c r="TMS89" s="705"/>
      <c r="TMT89" s="706"/>
      <c r="TMU89" s="706"/>
      <c r="TMV89" s="706"/>
      <c r="TMW89" s="706"/>
      <c r="TMX89" s="706"/>
      <c r="TMY89" s="504"/>
      <c r="TMZ89" s="705"/>
      <c r="TNA89" s="706"/>
      <c r="TNB89" s="706"/>
      <c r="TNC89" s="706"/>
      <c r="TND89" s="706"/>
      <c r="TNE89" s="706"/>
      <c r="TNF89" s="504"/>
      <c r="TNG89" s="705"/>
      <c r="TNH89" s="706"/>
      <c r="TNI89" s="706"/>
      <c r="TNJ89" s="706"/>
      <c r="TNK89" s="706"/>
      <c r="TNL89" s="706"/>
      <c r="TNM89" s="504"/>
      <c r="TNN89" s="705"/>
      <c r="TNO89" s="706"/>
      <c r="TNP89" s="706"/>
      <c r="TNQ89" s="706"/>
      <c r="TNR89" s="706"/>
      <c r="TNS89" s="706"/>
      <c r="TNT89" s="504"/>
      <c r="TNU89" s="705"/>
      <c r="TNV89" s="706"/>
      <c r="TNW89" s="706"/>
      <c r="TNX89" s="706"/>
      <c r="TNY89" s="706"/>
      <c r="TNZ89" s="706"/>
      <c r="TOA89" s="504"/>
      <c r="TOB89" s="705"/>
      <c r="TOC89" s="706"/>
      <c r="TOD89" s="706"/>
      <c r="TOE89" s="706"/>
      <c r="TOF89" s="706"/>
      <c r="TOG89" s="706"/>
      <c r="TOH89" s="504"/>
      <c r="TOI89" s="705"/>
      <c r="TOJ89" s="706"/>
      <c r="TOK89" s="706"/>
      <c r="TOL89" s="706"/>
      <c r="TOM89" s="706"/>
      <c r="TON89" s="706"/>
      <c r="TOO89" s="504"/>
      <c r="TOP89" s="705"/>
      <c r="TOQ89" s="706"/>
      <c r="TOR89" s="706"/>
      <c r="TOS89" s="706"/>
      <c r="TOT89" s="706"/>
      <c r="TOU89" s="706"/>
      <c r="TOV89" s="504"/>
      <c r="TOW89" s="705"/>
      <c r="TOX89" s="706"/>
      <c r="TOY89" s="706"/>
      <c r="TOZ89" s="706"/>
      <c r="TPA89" s="706"/>
      <c r="TPB89" s="706"/>
      <c r="TPC89" s="504"/>
      <c r="TPD89" s="705"/>
      <c r="TPE89" s="706"/>
      <c r="TPF89" s="706"/>
      <c r="TPG89" s="706"/>
      <c r="TPH89" s="706"/>
      <c r="TPI89" s="706"/>
      <c r="TPJ89" s="504"/>
      <c r="TPK89" s="705"/>
      <c r="TPL89" s="706"/>
      <c r="TPM89" s="706"/>
      <c r="TPN89" s="706"/>
      <c r="TPO89" s="706"/>
      <c r="TPP89" s="706"/>
      <c r="TPQ89" s="504"/>
      <c r="TPR89" s="705"/>
      <c r="TPS89" s="706"/>
      <c r="TPT89" s="706"/>
      <c r="TPU89" s="706"/>
      <c r="TPV89" s="706"/>
      <c r="TPW89" s="706"/>
      <c r="TPX89" s="504"/>
      <c r="TPY89" s="705"/>
      <c r="TPZ89" s="706"/>
      <c r="TQA89" s="706"/>
      <c r="TQB89" s="706"/>
      <c r="TQC89" s="706"/>
      <c r="TQD89" s="706"/>
      <c r="TQE89" s="504"/>
      <c r="TQF89" s="705"/>
      <c r="TQG89" s="706"/>
      <c r="TQH89" s="706"/>
      <c r="TQI89" s="706"/>
      <c r="TQJ89" s="706"/>
      <c r="TQK89" s="706"/>
      <c r="TQL89" s="504"/>
      <c r="TQM89" s="705"/>
      <c r="TQN89" s="706"/>
      <c r="TQO89" s="706"/>
      <c r="TQP89" s="706"/>
      <c r="TQQ89" s="706"/>
      <c r="TQR89" s="706"/>
      <c r="TQS89" s="504"/>
      <c r="TQT89" s="705"/>
      <c r="TQU89" s="706"/>
      <c r="TQV89" s="706"/>
      <c r="TQW89" s="706"/>
      <c r="TQX89" s="706"/>
      <c r="TQY89" s="706"/>
      <c r="TQZ89" s="504"/>
      <c r="TRA89" s="705"/>
      <c r="TRB89" s="706"/>
      <c r="TRC89" s="706"/>
      <c r="TRD89" s="706"/>
      <c r="TRE89" s="706"/>
      <c r="TRF89" s="706"/>
      <c r="TRG89" s="504"/>
      <c r="TRH89" s="705"/>
      <c r="TRI89" s="706"/>
      <c r="TRJ89" s="706"/>
      <c r="TRK89" s="706"/>
      <c r="TRL89" s="706"/>
      <c r="TRM89" s="706"/>
      <c r="TRN89" s="504"/>
      <c r="TRO89" s="705"/>
      <c r="TRP89" s="706"/>
      <c r="TRQ89" s="706"/>
      <c r="TRR89" s="706"/>
      <c r="TRS89" s="706"/>
      <c r="TRT89" s="706"/>
      <c r="TRU89" s="504"/>
      <c r="TRV89" s="705"/>
      <c r="TRW89" s="706"/>
      <c r="TRX89" s="706"/>
      <c r="TRY89" s="706"/>
      <c r="TRZ89" s="706"/>
      <c r="TSA89" s="706"/>
      <c r="TSB89" s="504"/>
      <c r="TSC89" s="705"/>
      <c r="TSD89" s="706"/>
      <c r="TSE89" s="706"/>
      <c r="TSF89" s="706"/>
      <c r="TSG89" s="706"/>
      <c r="TSH89" s="706"/>
      <c r="TSI89" s="504"/>
      <c r="TSJ89" s="705"/>
      <c r="TSK89" s="706"/>
      <c r="TSL89" s="706"/>
      <c r="TSM89" s="706"/>
      <c r="TSN89" s="706"/>
      <c r="TSO89" s="706"/>
      <c r="TSP89" s="504"/>
      <c r="TSQ89" s="705"/>
      <c r="TSR89" s="706"/>
      <c r="TSS89" s="706"/>
      <c r="TST89" s="706"/>
      <c r="TSU89" s="706"/>
      <c r="TSV89" s="706"/>
      <c r="TSW89" s="504"/>
      <c r="TSX89" s="705"/>
      <c r="TSY89" s="706"/>
      <c r="TSZ89" s="706"/>
      <c r="TTA89" s="706"/>
      <c r="TTB89" s="706"/>
      <c r="TTC89" s="706"/>
      <c r="TTD89" s="504"/>
      <c r="TTE89" s="705"/>
      <c r="TTF89" s="706"/>
      <c r="TTG89" s="706"/>
      <c r="TTH89" s="706"/>
      <c r="TTI89" s="706"/>
      <c r="TTJ89" s="706"/>
      <c r="TTK89" s="504"/>
      <c r="TTL89" s="705"/>
      <c r="TTM89" s="706"/>
      <c r="TTN89" s="706"/>
      <c r="TTO89" s="706"/>
      <c r="TTP89" s="706"/>
      <c r="TTQ89" s="706"/>
      <c r="TTR89" s="504"/>
      <c r="TTS89" s="705"/>
      <c r="TTT89" s="706"/>
      <c r="TTU89" s="706"/>
      <c r="TTV89" s="706"/>
      <c r="TTW89" s="706"/>
      <c r="TTX89" s="706"/>
      <c r="TTY89" s="504"/>
      <c r="TTZ89" s="705"/>
      <c r="TUA89" s="706"/>
      <c r="TUB89" s="706"/>
      <c r="TUC89" s="706"/>
      <c r="TUD89" s="706"/>
      <c r="TUE89" s="706"/>
      <c r="TUF89" s="504"/>
      <c r="TUG89" s="705"/>
      <c r="TUH89" s="706"/>
      <c r="TUI89" s="706"/>
      <c r="TUJ89" s="706"/>
      <c r="TUK89" s="706"/>
      <c r="TUL89" s="706"/>
      <c r="TUM89" s="504"/>
      <c r="TUN89" s="705"/>
      <c r="TUO89" s="706"/>
      <c r="TUP89" s="706"/>
      <c r="TUQ89" s="706"/>
      <c r="TUR89" s="706"/>
      <c r="TUS89" s="706"/>
      <c r="TUT89" s="504"/>
      <c r="TUU89" s="705"/>
      <c r="TUV89" s="706"/>
      <c r="TUW89" s="706"/>
      <c r="TUX89" s="706"/>
      <c r="TUY89" s="706"/>
      <c r="TUZ89" s="706"/>
      <c r="TVA89" s="504"/>
      <c r="TVB89" s="705"/>
      <c r="TVC89" s="706"/>
      <c r="TVD89" s="706"/>
      <c r="TVE89" s="706"/>
      <c r="TVF89" s="706"/>
      <c r="TVG89" s="706"/>
      <c r="TVH89" s="504"/>
      <c r="TVI89" s="705"/>
      <c r="TVJ89" s="706"/>
      <c r="TVK89" s="706"/>
      <c r="TVL89" s="706"/>
      <c r="TVM89" s="706"/>
      <c r="TVN89" s="706"/>
      <c r="TVO89" s="504"/>
      <c r="TVP89" s="705"/>
      <c r="TVQ89" s="706"/>
      <c r="TVR89" s="706"/>
      <c r="TVS89" s="706"/>
      <c r="TVT89" s="706"/>
      <c r="TVU89" s="706"/>
      <c r="TVV89" s="504"/>
      <c r="TVW89" s="705"/>
      <c r="TVX89" s="706"/>
      <c r="TVY89" s="706"/>
      <c r="TVZ89" s="706"/>
      <c r="TWA89" s="706"/>
      <c r="TWB89" s="706"/>
      <c r="TWC89" s="504"/>
      <c r="TWD89" s="705"/>
      <c r="TWE89" s="706"/>
      <c r="TWF89" s="706"/>
      <c r="TWG89" s="706"/>
      <c r="TWH89" s="706"/>
      <c r="TWI89" s="706"/>
      <c r="TWJ89" s="504"/>
      <c r="TWK89" s="705"/>
      <c r="TWL89" s="706"/>
      <c r="TWM89" s="706"/>
      <c r="TWN89" s="706"/>
      <c r="TWO89" s="706"/>
      <c r="TWP89" s="706"/>
      <c r="TWQ89" s="504"/>
      <c r="TWR89" s="705"/>
      <c r="TWS89" s="706"/>
      <c r="TWT89" s="706"/>
      <c r="TWU89" s="706"/>
      <c r="TWV89" s="706"/>
      <c r="TWW89" s="706"/>
      <c r="TWX89" s="504"/>
      <c r="TWY89" s="705"/>
      <c r="TWZ89" s="706"/>
      <c r="TXA89" s="706"/>
      <c r="TXB89" s="706"/>
      <c r="TXC89" s="706"/>
      <c r="TXD89" s="706"/>
      <c r="TXE89" s="504"/>
      <c r="TXF89" s="705"/>
      <c r="TXG89" s="706"/>
      <c r="TXH89" s="706"/>
      <c r="TXI89" s="706"/>
      <c r="TXJ89" s="706"/>
      <c r="TXK89" s="706"/>
      <c r="TXL89" s="504"/>
      <c r="TXM89" s="705"/>
      <c r="TXN89" s="706"/>
      <c r="TXO89" s="706"/>
      <c r="TXP89" s="706"/>
      <c r="TXQ89" s="706"/>
      <c r="TXR89" s="706"/>
      <c r="TXS89" s="504"/>
      <c r="TXT89" s="705"/>
      <c r="TXU89" s="706"/>
      <c r="TXV89" s="706"/>
      <c r="TXW89" s="706"/>
      <c r="TXX89" s="706"/>
      <c r="TXY89" s="706"/>
      <c r="TXZ89" s="504"/>
      <c r="TYA89" s="705"/>
      <c r="TYB89" s="706"/>
      <c r="TYC89" s="706"/>
      <c r="TYD89" s="706"/>
      <c r="TYE89" s="706"/>
      <c r="TYF89" s="706"/>
      <c r="TYG89" s="504"/>
      <c r="TYH89" s="705"/>
      <c r="TYI89" s="706"/>
      <c r="TYJ89" s="706"/>
      <c r="TYK89" s="706"/>
      <c r="TYL89" s="706"/>
      <c r="TYM89" s="706"/>
      <c r="TYN89" s="504"/>
      <c r="TYO89" s="705"/>
      <c r="TYP89" s="706"/>
      <c r="TYQ89" s="706"/>
      <c r="TYR89" s="706"/>
      <c r="TYS89" s="706"/>
      <c r="TYT89" s="706"/>
      <c r="TYU89" s="504"/>
      <c r="TYV89" s="705"/>
      <c r="TYW89" s="706"/>
      <c r="TYX89" s="706"/>
      <c r="TYY89" s="706"/>
      <c r="TYZ89" s="706"/>
      <c r="TZA89" s="706"/>
      <c r="TZB89" s="504"/>
      <c r="TZC89" s="705"/>
      <c r="TZD89" s="706"/>
      <c r="TZE89" s="706"/>
      <c r="TZF89" s="706"/>
      <c r="TZG89" s="706"/>
      <c r="TZH89" s="706"/>
      <c r="TZI89" s="504"/>
      <c r="TZJ89" s="705"/>
      <c r="TZK89" s="706"/>
      <c r="TZL89" s="706"/>
      <c r="TZM89" s="706"/>
      <c r="TZN89" s="706"/>
      <c r="TZO89" s="706"/>
      <c r="TZP89" s="504"/>
      <c r="TZQ89" s="705"/>
      <c r="TZR89" s="706"/>
      <c r="TZS89" s="706"/>
      <c r="TZT89" s="706"/>
      <c r="TZU89" s="706"/>
      <c r="TZV89" s="706"/>
      <c r="TZW89" s="504"/>
      <c r="TZX89" s="705"/>
      <c r="TZY89" s="706"/>
      <c r="TZZ89" s="706"/>
      <c r="UAA89" s="706"/>
      <c r="UAB89" s="706"/>
      <c r="UAC89" s="706"/>
      <c r="UAD89" s="504"/>
      <c r="UAE89" s="705"/>
      <c r="UAF89" s="706"/>
      <c r="UAG89" s="706"/>
      <c r="UAH89" s="706"/>
      <c r="UAI89" s="706"/>
      <c r="UAJ89" s="706"/>
      <c r="UAK89" s="504"/>
      <c r="UAL89" s="705"/>
      <c r="UAM89" s="706"/>
      <c r="UAN89" s="706"/>
      <c r="UAO89" s="706"/>
      <c r="UAP89" s="706"/>
      <c r="UAQ89" s="706"/>
      <c r="UAR89" s="504"/>
      <c r="UAS89" s="705"/>
      <c r="UAT89" s="706"/>
      <c r="UAU89" s="706"/>
      <c r="UAV89" s="706"/>
      <c r="UAW89" s="706"/>
      <c r="UAX89" s="706"/>
      <c r="UAY89" s="504"/>
      <c r="UAZ89" s="705"/>
      <c r="UBA89" s="706"/>
      <c r="UBB89" s="706"/>
      <c r="UBC89" s="706"/>
      <c r="UBD89" s="706"/>
      <c r="UBE89" s="706"/>
      <c r="UBF89" s="504"/>
      <c r="UBG89" s="705"/>
      <c r="UBH89" s="706"/>
      <c r="UBI89" s="706"/>
      <c r="UBJ89" s="706"/>
      <c r="UBK89" s="706"/>
      <c r="UBL89" s="706"/>
      <c r="UBM89" s="504"/>
      <c r="UBN89" s="705"/>
      <c r="UBO89" s="706"/>
      <c r="UBP89" s="706"/>
      <c r="UBQ89" s="706"/>
      <c r="UBR89" s="706"/>
      <c r="UBS89" s="706"/>
      <c r="UBT89" s="504"/>
      <c r="UBU89" s="705"/>
      <c r="UBV89" s="706"/>
      <c r="UBW89" s="706"/>
      <c r="UBX89" s="706"/>
      <c r="UBY89" s="706"/>
      <c r="UBZ89" s="706"/>
      <c r="UCA89" s="504"/>
      <c r="UCB89" s="705"/>
      <c r="UCC89" s="706"/>
      <c r="UCD89" s="706"/>
      <c r="UCE89" s="706"/>
      <c r="UCF89" s="706"/>
      <c r="UCG89" s="706"/>
      <c r="UCH89" s="504"/>
      <c r="UCI89" s="705"/>
      <c r="UCJ89" s="706"/>
      <c r="UCK89" s="706"/>
      <c r="UCL89" s="706"/>
      <c r="UCM89" s="706"/>
      <c r="UCN89" s="706"/>
      <c r="UCO89" s="504"/>
      <c r="UCP89" s="705"/>
      <c r="UCQ89" s="706"/>
      <c r="UCR89" s="706"/>
      <c r="UCS89" s="706"/>
      <c r="UCT89" s="706"/>
      <c r="UCU89" s="706"/>
      <c r="UCV89" s="504"/>
      <c r="UCW89" s="705"/>
      <c r="UCX89" s="706"/>
      <c r="UCY89" s="706"/>
      <c r="UCZ89" s="706"/>
      <c r="UDA89" s="706"/>
      <c r="UDB89" s="706"/>
      <c r="UDC89" s="504"/>
      <c r="UDD89" s="705"/>
      <c r="UDE89" s="706"/>
      <c r="UDF89" s="706"/>
      <c r="UDG89" s="706"/>
      <c r="UDH89" s="706"/>
      <c r="UDI89" s="706"/>
      <c r="UDJ89" s="504"/>
      <c r="UDK89" s="705"/>
      <c r="UDL89" s="706"/>
      <c r="UDM89" s="706"/>
      <c r="UDN89" s="706"/>
      <c r="UDO89" s="706"/>
      <c r="UDP89" s="706"/>
      <c r="UDQ89" s="504"/>
      <c r="UDR89" s="705"/>
      <c r="UDS89" s="706"/>
      <c r="UDT89" s="706"/>
      <c r="UDU89" s="706"/>
      <c r="UDV89" s="706"/>
      <c r="UDW89" s="706"/>
      <c r="UDX89" s="504"/>
      <c r="UDY89" s="705"/>
      <c r="UDZ89" s="706"/>
      <c r="UEA89" s="706"/>
      <c r="UEB89" s="706"/>
      <c r="UEC89" s="706"/>
      <c r="UED89" s="706"/>
      <c r="UEE89" s="504"/>
      <c r="UEF89" s="705"/>
      <c r="UEG89" s="706"/>
      <c r="UEH89" s="706"/>
      <c r="UEI89" s="706"/>
      <c r="UEJ89" s="706"/>
      <c r="UEK89" s="706"/>
      <c r="UEL89" s="504"/>
      <c r="UEM89" s="705"/>
      <c r="UEN89" s="706"/>
      <c r="UEO89" s="706"/>
      <c r="UEP89" s="706"/>
      <c r="UEQ89" s="706"/>
      <c r="UER89" s="706"/>
      <c r="UES89" s="504"/>
      <c r="UET89" s="705"/>
      <c r="UEU89" s="706"/>
      <c r="UEV89" s="706"/>
      <c r="UEW89" s="706"/>
      <c r="UEX89" s="706"/>
      <c r="UEY89" s="706"/>
      <c r="UEZ89" s="504"/>
      <c r="UFA89" s="705"/>
      <c r="UFB89" s="706"/>
      <c r="UFC89" s="706"/>
      <c r="UFD89" s="706"/>
      <c r="UFE89" s="706"/>
      <c r="UFF89" s="706"/>
      <c r="UFG89" s="504"/>
      <c r="UFH89" s="705"/>
      <c r="UFI89" s="706"/>
      <c r="UFJ89" s="706"/>
      <c r="UFK89" s="706"/>
      <c r="UFL89" s="706"/>
      <c r="UFM89" s="706"/>
      <c r="UFN89" s="504"/>
      <c r="UFO89" s="705"/>
      <c r="UFP89" s="706"/>
      <c r="UFQ89" s="706"/>
      <c r="UFR89" s="706"/>
      <c r="UFS89" s="706"/>
      <c r="UFT89" s="706"/>
      <c r="UFU89" s="504"/>
      <c r="UFV89" s="705"/>
      <c r="UFW89" s="706"/>
      <c r="UFX89" s="706"/>
      <c r="UFY89" s="706"/>
      <c r="UFZ89" s="706"/>
      <c r="UGA89" s="706"/>
      <c r="UGB89" s="504"/>
      <c r="UGC89" s="705"/>
      <c r="UGD89" s="706"/>
      <c r="UGE89" s="706"/>
      <c r="UGF89" s="706"/>
      <c r="UGG89" s="706"/>
      <c r="UGH89" s="706"/>
      <c r="UGI89" s="504"/>
      <c r="UGJ89" s="705"/>
      <c r="UGK89" s="706"/>
      <c r="UGL89" s="706"/>
      <c r="UGM89" s="706"/>
      <c r="UGN89" s="706"/>
      <c r="UGO89" s="706"/>
      <c r="UGP89" s="504"/>
      <c r="UGQ89" s="705"/>
      <c r="UGR89" s="706"/>
      <c r="UGS89" s="706"/>
      <c r="UGT89" s="706"/>
      <c r="UGU89" s="706"/>
      <c r="UGV89" s="706"/>
      <c r="UGW89" s="504"/>
      <c r="UGX89" s="705"/>
      <c r="UGY89" s="706"/>
      <c r="UGZ89" s="706"/>
      <c r="UHA89" s="706"/>
      <c r="UHB89" s="706"/>
      <c r="UHC89" s="706"/>
      <c r="UHD89" s="504"/>
      <c r="UHE89" s="705"/>
      <c r="UHF89" s="706"/>
      <c r="UHG89" s="706"/>
      <c r="UHH89" s="706"/>
      <c r="UHI89" s="706"/>
      <c r="UHJ89" s="706"/>
      <c r="UHK89" s="504"/>
      <c r="UHL89" s="705"/>
      <c r="UHM89" s="706"/>
      <c r="UHN89" s="706"/>
      <c r="UHO89" s="706"/>
      <c r="UHP89" s="706"/>
      <c r="UHQ89" s="706"/>
      <c r="UHR89" s="504"/>
      <c r="UHS89" s="705"/>
      <c r="UHT89" s="706"/>
      <c r="UHU89" s="706"/>
      <c r="UHV89" s="706"/>
      <c r="UHW89" s="706"/>
      <c r="UHX89" s="706"/>
      <c r="UHY89" s="504"/>
      <c r="UHZ89" s="705"/>
      <c r="UIA89" s="706"/>
      <c r="UIB89" s="706"/>
      <c r="UIC89" s="706"/>
      <c r="UID89" s="706"/>
      <c r="UIE89" s="706"/>
      <c r="UIF89" s="504"/>
      <c r="UIG89" s="705"/>
      <c r="UIH89" s="706"/>
      <c r="UII89" s="706"/>
      <c r="UIJ89" s="706"/>
      <c r="UIK89" s="706"/>
      <c r="UIL89" s="706"/>
      <c r="UIM89" s="504"/>
      <c r="UIN89" s="705"/>
      <c r="UIO89" s="706"/>
      <c r="UIP89" s="706"/>
      <c r="UIQ89" s="706"/>
      <c r="UIR89" s="706"/>
      <c r="UIS89" s="706"/>
      <c r="UIT89" s="504"/>
      <c r="UIU89" s="705"/>
      <c r="UIV89" s="706"/>
      <c r="UIW89" s="706"/>
      <c r="UIX89" s="706"/>
      <c r="UIY89" s="706"/>
      <c r="UIZ89" s="706"/>
      <c r="UJA89" s="504"/>
      <c r="UJB89" s="705"/>
      <c r="UJC89" s="706"/>
      <c r="UJD89" s="706"/>
      <c r="UJE89" s="706"/>
      <c r="UJF89" s="706"/>
      <c r="UJG89" s="706"/>
      <c r="UJH89" s="504"/>
      <c r="UJI89" s="705"/>
      <c r="UJJ89" s="706"/>
      <c r="UJK89" s="706"/>
      <c r="UJL89" s="706"/>
      <c r="UJM89" s="706"/>
      <c r="UJN89" s="706"/>
      <c r="UJO89" s="504"/>
      <c r="UJP89" s="705"/>
      <c r="UJQ89" s="706"/>
      <c r="UJR89" s="706"/>
      <c r="UJS89" s="706"/>
      <c r="UJT89" s="706"/>
      <c r="UJU89" s="706"/>
      <c r="UJV89" s="504"/>
      <c r="UJW89" s="705"/>
      <c r="UJX89" s="706"/>
      <c r="UJY89" s="706"/>
      <c r="UJZ89" s="706"/>
      <c r="UKA89" s="706"/>
      <c r="UKB89" s="706"/>
      <c r="UKC89" s="504"/>
      <c r="UKD89" s="705"/>
      <c r="UKE89" s="706"/>
      <c r="UKF89" s="706"/>
      <c r="UKG89" s="706"/>
      <c r="UKH89" s="706"/>
      <c r="UKI89" s="706"/>
      <c r="UKJ89" s="504"/>
      <c r="UKK89" s="705"/>
      <c r="UKL89" s="706"/>
      <c r="UKM89" s="706"/>
      <c r="UKN89" s="706"/>
      <c r="UKO89" s="706"/>
      <c r="UKP89" s="706"/>
      <c r="UKQ89" s="504"/>
      <c r="UKR89" s="705"/>
      <c r="UKS89" s="706"/>
      <c r="UKT89" s="706"/>
      <c r="UKU89" s="706"/>
      <c r="UKV89" s="706"/>
      <c r="UKW89" s="706"/>
      <c r="UKX89" s="504"/>
      <c r="UKY89" s="705"/>
      <c r="UKZ89" s="706"/>
      <c r="ULA89" s="706"/>
      <c r="ULB89" s="706"/>
      <c r="ULC89" s="706"/>
      <c r="ULD89" s="706"/>
      <c r="ULE89" s="504"/>
      <c r="ULF89" s="705"/>
      <c r="ULG89" s="706"/>
      <c r="ULH89" s="706"/>
      <c r="ULI89" s="706"/>
      <c r="ULJ89" s="706"/>
      <c r="ULK89" s="706"/>
      <c r="ULL89" s="504"/>
      <c r="ULM89" s="705"/>
      <c r="ULN89" s="706"/>
      <c r="ULO89" s="706"/>
      <c r="ULP89" s="706"/>
      <c r="ULQ89" s="706"/>
      <c r="ULR89" s="706"/>
      <c r="ULS89" s="504"/>
      <c r="ULT89" s="705"/>
      <c r="ULU89" s="706"/>
      <c r="ULV89" s="706"/>
      <c r="ULW89" s="706"/>
      <c r="ULX89" s="706"/>
      <c r="ULY89" s="706"/>
      <c r="ULZ89" s="504"/>
      <c r="UMA89" s="705"/>
      <c r="UMB89" s="706"/>
      <c r="UMC89" s="706"/>
      <c r="UMD89" s="706"/>
      <c r="UME89" s="706"/>
      <c r="UMF89" s="706"/>
      <c r="UMG89" s="504"/>
      <c r="UMH89" s="705"/>
      <c r="UMI89" s="706"/>
      <c r="UMJ89" s="706"/>
      <c r="UMK89" s="706"/>
      <c r="UML89" s="706"/>
      <c r="UMM89" s="706"/>
      <c r="UMN89" s="504"/>
      <c r="UMO89" s="705"/>
      <c r="UMP89" s="706"/>
      <c r="UMQ89" s="706"/>
      <c r="UMR89" s="706"/>
      <c r="UMS89" s="706"/>
      <c r="UMT89" s="706"/>
      <c r="UMU89" s="504"/>
      <c r="UMV89" s="705"/>
      <c r="UMW89" s="706"/>
      <c r="UMX89" s="706"/>
      <c r="UMY89" s="706"/>
      <c r="UMZ89" s="706"/>
      <c r="UNA89" s="706"/>
      <c r="UNB89" s="504"/>
      <c r="UNC89" s="705"/>
      <c r="UND89" s="706"/>
      <c r="UNE89" s="706"/>
      <c r="UNF89" s="706"/>
      <c r="UNG89" s="706"/>
      <c r="UNH89" s="706"/>
      <c r="UNI89" s="504"/>
      <c r="UNJ89" s="705"/>
      <c r="UNK89" s="706"/>
      <c r="UNL89" s="706"/>
      <c r="UNM89" s="706"/>
      <c r="UNN89" s="706"/>
      <c r="UNO89" s="706"/>
      <c r="UNP89" s="504"/>
      <c r="UNQ89" s="705"/>
      <c r="UNR89" s="706"/>
      <c r="UNS89" s="706"/>
      <c r="UNT89" s="706"/>
      <c r="UNU89" s="706"/>
      <c r="UNV89" s="706"/>
      <c r="UNW89" s="504"/>
      <c r="UNX89" s="705"/>
      <c r="UNY89" s="706"/>
      <c r="UNZ89" s="706"/>
      <c r="UOA89" s="706"/>
      <c r="UOB89" s="706"/>
      <c r="UOC89" s="706"/>
      <c r="UOD89" s="504"/>
      <c r="UOE89" s="705"/>
      <c r="UOF89" s="706"/>
      <c r="UOG89" s="706"/>
      <c r="UOH89" s="706"/>
      <c r="UOI89" s="706"/>
      <c r="UOJ89" s="706"/>
      <c r="UOK89" s="504"/>
      <c r="UOL89" s="705"/>
      <c r="UOM89" s="706"/>
      <c r="UON89" s="706"/>
      <c r="UOO89" s="706"/>
      <c r="UOP89" s="706"/>
      <c r="UOQ89" s="706"/>
      <c r="UOR89" s="504"/>
      <c r="UOS89" s="705"/>
      <c r="UOT89" s="706"/>
      <c r="UOU89" s="706"/>
      <c r="UOV89" s="706"/>
      <c r="UOW89" s="706"/>
      <c r="UOX89" s="706"/>
      <c r="UOY89" s="504"/>
      <c r="UOZ89" s="705"/>
      <c r="UPA89" s="706"/>
      <c r="UPB89" s="706"/>
      <c r="UPC89" s="706"/>
      <c r="UPD89" s="706"/>
      <c r="UPE89" s="706"/>
      <c r="UPF89" s="504"/>
      <c r="UPG89" s="705"/>
      <c r="UPH89" s="706"/>
      <c r="UPI89" s="706"/>
      <c r="UPJ89" s="706"/>
      <c r="UPK89" s="706"/>
      <c r="UPL89" s="706"/>
      <c r="UPM89" s="504"/>
      <c r="UPN89" s="705"/>
      <c r="UPO89" s="706"/>
      <c r="UPP89" s="706"/>
      <c r="UPQ89" s="706"/>
      <c r="UPR89" s="706"/>
      <c r="UPS89" s="706"/>
      <c r="UPT89" s="504"/>
      <c r="UPU89" s="705"/>
      <c r="UPV89" s="706"/>
      <c r="UPW89" s="706"/>
      <c r="UPX89" s="706"/>
      <c r="UPY89" s="706"/>
      <c r="UPZ89" s="706"/>
      <c r="UQA89" s="504"/>
      <c r="UQB89" s="705"/>
      <c r="UQC89" s="706"/>
      <c r="UQD89" s="706"/>
      <c r="UQE89" s="706"/>
      <c r="UQF89" s="706"/>
      <c r="UQG89" s="706"/>
      <c r="UQH89" s="504"/>
      <c r="UQI89" s="705"/>
      <c r="UQJ89" s="706"/>
      <c r="UQK89" s="706"/>
      <c r="UQL89" s="706"/>
      <c r="UQM89" s="706"/>
      <c r="UQN89" s="706"/>
      <c r="UQO89" s="504"/>
      <c r="UQP89" s="705"/>
      <c r="UQQ89" s="706"/>
      <c r="UQR89" s="706"/>
      <c r="UQS89" s="706"/>
      <c r="UQT89" s="706"/>
      <c r="UQU89" s="706"/>
      <c r="UQV89" s="504"/>
      <c r="UQW89" s="705"/>
      <c r="UQX89" s="706"/>
      <c r="UQY89" s="706"/>
      <c r="UQZ89" s="706"/>
      <c r="URA89" s="706"/>
      <c r="URB89" s="706"/>
      <c r="URC89" s="504"/>
      <c r="URD89" s="705"/>
      <c r="URE89" s="706"/>
      <c r="URF89" s="706"/>
      <c r="URG89" s="706"/>
      <c r="URH89" s="706"/>
      <c r="URI89" s="706"/>
      <c r="URJ89" s="504"/>
      <c r="URK89" s="705"/>
      <c r="URL89" s="706"/>
      <c r="URM89" s="706"/>
      <c r="URN89" s="706"/>
      <c r="URO89" s="706"/>
      <c r="URP89" s="706"/>
      <c r="URQ89" s="504"/>
      <c r="URR89" s="705"/>
      <c r="URS89" s="706"/>
      <c r="URT89" s="706"/>
      <c r="URU89" s="706"/>
      <c r="URV89" s="706"/>
      <c r="URW89" s="706"/>
      <c r="URX89" s="504"/>
      <c r="URY89" s="705"/>
      <c r="URZ89" s="706"/>
      <c r="USA89" s="706"/>
      <c r="USB89" s="706"/>
      <c r="USC89" s="706"/>
      <c r="USD89" s="706"/>
      <c r="USE89" s="504"/>
      <c r="USF89" s="705"/>
      <c r="USG89" s="706"/>
      <c r="USH89" s="706"/>
      <c r="USI89" s="706"/>
      <c r="USJ89" s="706"/>
      <c r="USK89" s="706"/>
      <c r="USL89" s="504"/>
      <c r="USM89" s="705"/>
      <c r="USN89" s="706"/>
      <c r="USO89" s="706"/>
      <c r="USP89" s="706"/>
      <c r="USQ89" s="706"/>
      <c r="USR89" s="706"/>
      <c r="USS89" s="504"/>
      <c r="UST89" s="705"/>
      <c r="USU89" s="706"/>
      <c r="USV89" s="706"/>
      <c r="USW89" s="706"/>
      <c r="USX89" s="706"/>
      <c r="USY89" s="706"/>
      <c r="USZ89" s="504"/>
      <c r="UTA89" s="705"/>
      <c r="UTB89" s="706"/>
      <c r="UTC89" s="706"/>
      <c r="UTD89" s="706"/>
      <c r="UTE89" s="706"/>
      <c r="UTF89" s="706"/>
      <c r="UTG89" s="504"/>
      <c r="UTH89" s="705"/>
      <c r="UTI89" s="706"/>
      <c r="UTJ89" s="706"/>
      <c r="UTK89" s="706"/>
      <c r="UTL89" s="706"/>
      <c r="UTM89" s="706"/>
      <c r="UTN89" s="504"/>
      <c r="UTO89" s="705"/>
      <c r="UTP89" s="706"/>
      <c r="UTQ89" s="706"/>
      <c r="UTR89" s="706"/>
      <c r="UTS89" s="706"/>
      <c r="UTT89" s="706"/>
      <c r="UTU89" s="504"/>
      <c r="UTV89" s="705"/>
      <c r="UTW89" s="706"/>
      <c r="UTX89" s="706"/>
      <c r="UTY89" s="706"/>
      <c r="UTZ89" s="706"/>
      <c r="UUA89" s="706"/>
      <c r="UUB89" s="504"/>
      <c r="UUC89" s="705"/>
      <c r="UUD89" s="706"/>
      <c r="UUE89" s="706"/>
      <c r="UUF89" s="706"/>
      <c r="UUG89" s="706"/>
      <c r="UUH89" s="706"/>
      <c r="UUI89" s="504"/>
      <c r="UUJ89" s="705"/>
      <c r="UUK89" s="706"/>
      <c r="UUL89" s="706"/>
      <c r="UUM89" s="706"/>
      <c r="UUN89" s="706"/>
      <c r="UUO89" s="706"/>
      <c r="UUP89" s="504"/>
      <c r="UUQ89" s="705"/>
      <c r="UUR89" s="706"/>
      <c r="UUS89" s="706"/>
      <c r="UUT89" s="706"/>
      <c r="UUU89" s="706"/>
      <c r="UUV89" s="706"/>
      <c r="UUW89" s="504"/>
      <c r="UUX89" s="705"/>
      <c r="UUY89" s="706"/>
      <c r="UUZ89" s="706"/>
      <c r="UVA89" s="706"/>
      <c r="UVB89" s="706"/>
      <c r="UVC89" s="706"/>
      <c r="UVD89" s="504"/>
      <c r="UVE89" s="705"/>
      <c r="UVF89" s="706"/>
      <c r="UVG89" s="706"/>
      <c r="UVH89" s="706"/>
      <c r="UVI89" s="706"/>
      <c r="UVJ89" s="706"/>
      <c r="UVK89" s="504"/>
      <c r="UVL89" s="705"/>
      <c r="UVM89" s="706"/>
      <c r="UVN89" s="706"/>
      <c r="UVO89" s="706"/>
      <c r="UVP89" s="706"/>
      <c r="UVQ89" s="706"/>
      <c r="UVR89" s="504"/>
      <c r="UVS89" s="705"/>
      <c r="UVT89" s="706"/>
      <c r="UVU89" s="706"/>
      <c r="UVV89" s="706"/>
      <c r="UVW89" s="706"/>
      <c r="UVX89" s="706"/>
      <c r="UVY89" s="504"/>
      <c r="UVZ89" s="705"/>
      <c r="UWA89" s="706"/>
      <c r="UWB89" s="706"/>
      <c r="UWC89" s="706"/>
      <c r="UWD89" s="706"/>
      <c r="UWE89" s="706"/>
      <c r="UWF89" s="504"/>
      <c r="UWG89" s="705"/>
      <c r="UWH89" s="706"/>
      <c r="UWI89" s="706"/>
      <c r="UWJ89" s="706"/>
      <c r="UWK89" s="706"/>
      <c r="UWL89" s="706"/>
      <c r="UWM89" s="504"/>
      <c r="UWN89" s="705"/>
      <c r="UWO89" s="706"/>
      <c r="UWP89" s="706"/>
      <c r="UWQ89" s="706"/>
      <c r="UWR89" s="706"/>
      <c r="UWS89" s="706"/>
      <c r="UWT89" s="504"/>
      <c r="UWU89" s="705"/>
      <c r="UWV89" s="706"/>
      <c r="UWW89" s="706"/>
      <c r="UWX89" s="706"/>
      <c r="UWY89" s="706"/>
      <c r="UWZ89" s="706"/>
      <c r="UXA89" s="504"/>
      <c r="UXB89" s="705"/>
      <c r="UXC89" s="706"/>
      <c r="UXD89" s="706"/>
      <c r="UXE89" s="706"/>
      <c r="UXF89" s="706"/>
      <c r="UXG89" s="706"/>
      <c r="UXH89" s="504"/>
      <c r="UXI89" s="705"/>
      <c r="UXJ89" s="706"/>
      <c r="UXK89" s="706"/>
      <c r="UXL89" s="706"/>
      <c r="UXM89" s="706"/>
      <c r="UXN89" s="706"/>
      <c r="UXO89" s="504"/>
      <c r="UXP89" s="705"/>
      <c r="UXQ89" s="706"/>
      <c r="UXR89" s="706"/>
      <c r="UXS89" s="706"/>
      <c r="UXT89" s="706"/>
      <c r="UXU89" s="706"/>
      <c r="UXV89" s="504"/>
      <c r="UXW89" s="705"/>
      <c r="UXX89" s="706"/>
      <c r="UXY89" s="706"/>
      <c r="UXZ89" s="706"/>
      <c r="UYA89" s="706"/>
      <c r="UYB89" s="706"/>
      <c r="UYC89" s="504"/>
      <c r="UYD89" s="705"/>
      <c r="UYE89" s="706"/>
      <c r="UYF89" s="706"/>
      <c r="UYG89" s="706"/>
      <c r="UYH89" s="706"/>
      <c r="UYI89" s="706"/>
      <c r="UYJ89" s="504"/>
      <c r="UYK89" s="705"/>
      <c r="UYL89" s="706"/>
      <c r="UYM89" s="706"/>
      <c r="UYN89" s="706"/>
      <c r="UYO89" s="706"/>
      <c r="UYP89" s="706"/>
      <c r="UYQ89" s="504"/>
      <c r="UYR89" s="705"/>
      <c r="UYS89" s="706"/>
      <c r="UYT89" s="706"/>
      <c r="UYU89" s="706"/>
      <c r="UYV89" s="706"/>
      <c r="UYW89" s="706"/>
      <c r="UYX89" s="504"/>
      <c r="UYY89" s="705"/>
      <c r="UYZ89" s="706"/>
      <c r="UZA89" s="706"/>
      <c r="UZB89" s="706"/>
      <c r="UZC89" s="706"/>
      <c r="UZD89" s="706"/>
      <c r="UZE89" s="504"/>
      <c r="UZF89" s="705"/>
      <c r="UZG89" s="706"/>
      <c r="UZH89" s="706"/>
      <c r="UZI89" s="706"/>
      <c r="UZJ89" s="706"/>
      <c r="UZK89" s="706"/>
      <c r="UZL89" s="504"/>
      <c r="UZM89" s="705"/>
      <c r="UZN89" s="706"/>
      <c r="UZO89" s="706"/>
      <c r="UZP89" s="706"/>
      <c r="UZQ89" s="706"/>
      <c r="UZR89" s="706"/>
      <c r="UZS89" s="504"/>
      <c r="UZT89" s="705"/>
      <c r="UZU89" s="706"/>
      <c r="UZV89" s="706"/>
      <c r="UZW89" s="706"/>
      <c r="UZX89" s="706"/>
      <c r="UZY89" s="706"/>
      <c r="UZZ89" s="504"/>
      <c r="VAA89" s="705"/>
      <c r="VAB89" s="706"/>
      <c r="VAC89" s="706"/>
      <c r="VAD89" s="706"/>
      <c r="VAE89" s="706"/>
      <c r="VAF89" s="706"/>
      <c r="VAG89" s="504"/>
      <c r="VAH89" s="705"/>
      <c r="VAI89" s="706"/>
      <c r="VAJ89" s="706"/>
      <c r="VAK89" s="706"/>
      <c r="VAL89" s="706"/>
      <c r="VAM89" s="706"/>
      <c r="VAN89" s="504"/>
      <c r="VAO89" s="705"/>
      <c r="VAP89" s="706"/>
      <c r="VAQ89" s="706"/>
      <c r="VAR89" s="706"/>
      <c r="VAS89" s="706"/>
      <c r="VAT89" s="706"/>
      <c r="VAU89" s="504"/>
      <c r="VAV89" s="705"/>
      <c r="VAW89" s="706"/>
      <c r="VAX89" s="706"/>
      <c r="VAY89" s="706"/>
      <c r="VAZ89" s="706"/>
      <c r="VBA89" s="706"/>
      <c r="VBB89" s="504"/>
      <c r="VBC89" s="705"/>
      <c r="VBD89" s="706"/>
      <c r="VBE89" s="706"/>
      <c r="VBF89" s="706"/>
      <c r="VBG89" s="706"/>
      <c r="VBH89" s="706"/>
      <c r="VBI89" s="504"/>
      <c r="VBJ89" s="705"/>
      <c r="VBK89" s="706"/>
      <c r="VBL89" s="706"/>
      <c r="VBM89" s="706"/>
      <c r="VBN89" s="706"/>
      <c r="VBO89" s="706"/>
      <c r="VBP89" s="504"/>
      <c r="VBQ89" s="705"/>
      <c r="VBR89" s="706"/>
      <c r="VBS89" s="706"/>
      <c r="VBT89" s="706"/>
      <c r="VBU89" s="706"/>
      <c r="VBV89" s="706"/>
      <c r="VBW89" s="504"/>
      <c r="VBX89" s="705"/>
      <c r="VBY89" s="706"/>
      <c r="VBZ89" s="706"/>
      <c r="VCA89" s="706"/>
      <c r="VCB89" s="706"/>
      <c r="VCC89" s="706"/>
      <c r="VCD89" s="504"/>
      <c r="VCE89" s="705"/>
      <c r="VCF89" s="706"/>
      <c r="VCG89" s="706"/>
      <c r="VCH89" s="706"/>
      <c r="VCI89" s="706"/>
      <c r="VCJ89" s="706"/>
      <c r="VCK89" s="504"/>
      <c r="VCL89" s="705"/>
      <c r="VCM89" s="706"/>
      <c r="VCN89" s="706"/>
      <c r="VCO89" s="706"/>
      <c r="VCP89" s="706"/>
      <c r="VCQ89" s="706"/>
      <c r="VCR89" s="504"/>
      <c r="VCS89" s="705"/>
      <c r="VCT89" s="706"/>
      <c r="VCU89" s="706"/>
      <c r="VCV89" s="706"/>
      <c r="VCW89" s="706"/>
      <c r="VCX89" s="706"/>
      <c r="VCY89" s="504"/>
      <c r="VCZ89" s="705"/>
      <c r="VDA89" s="706"/>
      <c r="VDB89" s="706"/>
      <c r="VDC89" s="706"/>
      <c r="VDD89" s="706"/>
      <c r="VDE89" s="706"/>
      <c r="VDF89" s="504"/>
      <c r="VDG89" s="705"/>
      <c r="VDH89" s="706"/>
      <c r="VDI89" s="706"/>
      <c r="VDJ89" s="706"/>
      <c r="VDK89" s="706"/>
      <c r="VDL89" s="706"/>
      <c r="VDM89" s="504"/>
      <c r="VDN89" s="705"/>
      <c r="VDO89" s="706"/>
      <c r="VDP89" s="706"/>
      <c r="VDQ89" s="706"/>
      <c r="VDR89" s="706"/>
      <c r="VDS89" s="706"/>
      <c r="VDT89" s="504"/>
      <c r="VDU89" s="705"/>
      <c r="VDV89" s="706"/>
      <c r="VDW89" s="706"/>
      <c r="VDX89" s="706"/>
      <c r="VDY89" s="706"/>
      <c r="VDZ89" s="706"/>
      <c r="VEA89" s="504"/>
      <c r="VEB89" s="705"/>
      <c r="VEC89" s="706"/>
      <c r="VED89" s="706"/>
      <c r="VEE89" s="706"/>
      <c r="VEF89" s="706"/>
      <c r="VEG89" s="706"/>
      <c r="VEH89" s="504"/>
      <c r="VEI89" s="705"/>
      <c r="VEJ89" s="706"/>
      <c r="VEK89" s="706"/>
      <c r="VEL89" s="706"/>
      <c r="VEM89" s="706"/>
      <c r="VEN89" s="706"/>
      <c r="VEO89" s="504"/>
      <c r="VEP89" s="705"/>
      <c r="VEQ89" s="706"/>
      <c r="VER89" s="706"/>
      <c r="VES89" s="706"/>
      <c r="VET89" s="706"/>
      <c r="VEU89" s="706"/>
      <c r="VEV89" s="504"/>
      <c r="VEW89" s="705"/>
      <c r="VEX89" s="706"/>
      <c r="VEY89" s="706"/>
      <c r="VEZ89" s="706"/>
      <c r="VFA89" s="706"/>
      <c r="VFB89" s="706"/>
      <c r="VFC89" s="504"/>
      <c r="VFD89" s="705"/>
      <c r="VFE89" s="706"/>
      <c r="VFF89" s="706"/>
      <c r="VFG89" s="706"/>
      <c r="VFH89" s="706"/>
      <c r="VFI89" s="706"/>
      <c r="VFJ89" s="504"/>
      <c r="VFK89" s="705"/>
      <c r="VFL89" s="706"/>
      <c r="VFM89" s="706"/>
      <c r="VFN89" s="706"/>
      <c r="VFO89" s="706"/>
      <c r="VFP89" s="706"/>
      <c r="VFQ89" s="504"/>
      <c r="VFR89" s="705"/>
      <c r="VFS89" s="706"/>
      <c r="VFT89" s="706"/>
      <c r="VFU89" s="706"/>
      <c r="VFV89" s="706"/>
      <c r="VFW89" s="706"/>
      <c r="VFX89" s="504"/>
      <c r="VFY89" s="705"/>
      <c r="VFZ89" s="706"/>
      <c r="VGA89" s="706"/>
      <c r="VGB89" s="706"/>
      <c r="VGC89" s="706"/>
      <c r="VGD89" s="706"/>
      <c r="VGE89" s="504"/>
      <c r="VGF89" s="705"/>
      <c r="VGG89" s="706"/>
      <c r="VGH89" s="706"/>
      <c r="VGI89" s="706"/>
      <c r="VGJ89" s="706"/>
      <c r="VGK89" s="706"/>
      <c r="VGL89" s="504"/>
      <c r="VGM89" s="705"/>
      <c r="VGN89" s="706"/>
      <c r="VGO89" s="706"/>
      <c r="VGP89" s="706"/>
      <c r="VGQ89" s="706"/>
      <c r="VGR89" s="706"/>
      <c r="VGS89" s="504"/>
      <c r="VGT89" s="705"/>
      <c r="VGU89" s="706"/>
      <c r="VGV89" s="706"/>
      <c r="VGW89" s="706"/>
      <c r="VGX89" s="706"/>
      <c r="VGY89" s="706"/>
      <c r="VGZ89" s="504"/>
      <c r="VHA89" s="705"/>
      <c r="VHB89" s="706"/>
      <c r="VHC89" s="706"/>
      <c r="VHD89" s="706"/>
      <c r="VHE89" s="706"/>
      <c r="VHF89" s="706"/>
      <c r="VHG89" s="504"/>
      <c r="VHH89" s="705"/>
      <c r="VHI89" s="706"/>
      <c r="VHJ89" s="706"/>
      <c r="VHK89" s="706"/>
      <c r="VHL89" s="706"/>
      <c r="VHM89" s="706"/>
      <c r="VHN89" s="504"/>
      <c r="VHO89" s="705"/>
      <c r="VHP89" s="706"/>
      <c r="VHQ89" s="706"/>
      <c r="VHR89" s="706"/>
      <c r="VHS89" s="706"/>
      <c r="VHT89" s="706"/>
      <c r="VHU89" s="504"/>
      <c r="VHV89" s="705"/>
      <c r="VHW89" s="706"/>
      <c r="VHX89" s="706"/>
      <c r="VHY89" s="706"/>
      <c r="VHZ89" s="706"/>
      <c r="VIA89" s="706"/>
      <c r="VIB89" s="504"/>
      <c r="VIC89" s="705"/>
      <c r="VID89" s="706"/>
      <c r="VIE89" s="706"/>
      <c r="VIF89" s="706"/>
      <c r="VIG89" s="706"/>
      <c r="VIH89" s="706"/>
      <c r="VII89" s="504"/>
      <c r="VIJ89" s="705"/>
      <c r="VIK89" s="706"/>
      <c r="VIL89" s="706"/>
      <c r="VIM89" s="706"/>
      <c r="VIN89" s="706"/>
      <c r="VIO89" s="706"/>
      <c r="VIP89" s="504"/>
      <c r="VIQ89" s="705"/>
      <c r="VIR89" s="706"/>
      <c r="VIS89" s="706"/>
      <c r="VIT89" s="706"/>
      <c r="VIU89" s="706"/>
      <c r="VIV89" s="706"/>
      <c r="VIW89" s="504"/>
      <c r="VIX89" s="705"/>
      <c r="VIY89" s="706"/>
      <c r="VIZ89" s="706"/>
      <c r="VJA89" s="706"/>
      <c r="VJB89" s="706"/>
      <c r="VJC89" s="706"/>
      <c r="VJD89" s="504"/>
      <c r="VJE89" s="705"/>
      <c r="VJF89" s="706"/>
      <c r="VJG89" s="706"/>
      <c r="VJH89" s="706"/>
      <c r="VJI89" s="706"/>
      <c r="VJJ89" s="706"/>
      <c r="VJK89" s="504"/>
      <c r="VJL89" s="705"/>
      <c r="VJM89" s="706"/>
      <c r="VJN89" s="706"/>
      <c r="VJO89" s="706"/>
      <c r="VJP89" s="706"/>
      <c r="VJQ89" s="706"/>
      <c r="VJR89" s="504"/>
      <c r="VJS89" s="705"/>
      <c r="VJT89" s="706"/>
      <c r="VJU89" s="706"/>
      <c r="VJV89" s="706"/>
      <c r="VJW89" s="706"/>
      <c r="VJX89" s="706"/>
      <c r="VJY89" s="504"/>
      <c r="VJZ89" s="705"/>
      <c r="VKA89" s="706"/>
      <c r="VKB89" s="706"/>
      <c r="VKC89" s="706"/>
      <c r="VKD89" s="706"/>
      <c r="VKE89" s="706"/>
      <c r="VKF89" s="504"/>
      <c r="VKG89" s="705"/>
      <c r="VKH89" s="706"/>
      <c r="VKI89" s="706"/>
      <c r="VKJ89" s="706"/>
      <c r="VKK89" s="706"/>
      <c r="VKL89" s="706"/>
      <c r="VKM89" s="504"/>
      <c r="VKN89" s="705"/>
      <c r="VKO89" s="706"/>
      <c r="VKP89" s="706"/>
      <c r="VKQ89" s="706"/>
      <c r="VKR89" s="706"/>
      <c r="VKS89" s="706"/>
      <c r="VKT89" s="504"/>
      <c r="VKU89" s="705"/>
      <c r="VKV89" s="706"/>
      <c r="VKW89" s="706"/>
      <c r="VKX89" s="706"/>
      <c r="VKY89" s="706"/>
      <c r="VKZ89" s="706"/>
      <c r="VLA89" s="504"/>
      <c r="VLB89" s="705"/>
      <c r="VLC89" s="706"/>
      <c r="VLD89" s="706"/>
      <c r="VLE89" s="706"/>
      <c r="VLF89" s="706"/>
      <c r="VLG89" s="706"/>
      <c r="VLH89" s="504"/>
      <c r="VLI89" s="705"/>
      <c r="VLJ89" s="706"/>
      <c r="VLK89" s="706"/>
      <c r="VLL89" s="706"/>
      <c r="VLM89" s="706"/>
      <c r="VLN89" s="706"/>
      <c r="VLO89" s="504"/>
      <c r="VLP89" s="705"/>
      <c r="VLQ89" s="706"/>
      <c r="VLR89" s="706"/>
      <c r="VLS89" s="706"/>
      <c r="VLT89" s="706"/>
      <c r="VLU89" s="706"/>
      <c r="VLV89" s="504"/>
      <c r="VLW89" s="705"/>
      <c r="VLX89" s="706"/>
      <c r="VLY89" s="706"/>
      <c r="VLZ89" s="706"/>
      <c r="VMA89" s="706"/>
      <c r="VMB89" s="706"/>
      <c r="VMC89" s="504"/>
      <c r="VMD89" s="705"/>
      <c r="VME89" s="706"/>
      <c r="VMF89" s="706"/>
      <c r="VMG89" s="706"/>
      <c r="VMH89" s="706"/>
      <c r="VMI89" s="706"/>
      <c r="VMJ89" s="504"/>
      <c r="VMK89" s="705"/>
      <c r="VML89" s="706"/>
      <c r="VMM89" s="706"/>
      <c r="VMN89" s="706"/>
      <c r="VMO89" s="706"/>
      <c r="VMP89" s="706"/>
      <c r="VMQ89" s="504"/>
      <c r="VMR89" s="705"/>
      <c r="VMS89" s="706"/>
      <c r="VMT89" s="706"/>
      <c r="VMU89" s="706"/>
      <c r="VMV89" s="706"/>
      <c r="VMW89" s="706"/>
      <c r="VMX89" s="504"/>
      <c r="VMY89" s="705"/>
      <c r="VMZ89" s="706"/>
      <c r="VNA89" s="706"/>
      <c r="VNB89" s="706"/>
      <c r="VNC89" s="706"/>
      <c r="VND89" s="706"/>
      <c r="VNE89" s="504"/>
      <c r="VNF89" s="705"/>
      <c r="VNG89" s="706"/>
      <c r="VNH89" s="706"/>
      <c r="VNI89" s="706"/>
      <c r="VNJ89" s="706"/>
      <c r="VNK89" s="706"/>
      <c r="VNL89" s="504"/>
      <c r="VNM89" s="705"/>
      <c r="VNN89" s="706"/>
      <c r="VNO89" s="706"/>
      <c r="VNP89" s="706"/>
      <c r="VNQ89" s="706"/>
      <c r="VNR89" s="706"/>
      <c r="VNS89" s="504"/>
      <c r="VNT89" s="705"/>
      <c r="VNU89" s="706"/>
      <c r="VNV89" s="706"/>
      <c r="VNW89" s="706"/>
      <c r="VNX89" s="706"/>
      <c r="VNY89" s="706"/>
      <c r="VNZ89" s="504"/>
      <c r="VOA89" s="705"/>
      <c r="VOB89" s="706"/>
      <c r="VOC89" s="706"/>
      <c r="VOD89" s="706"/>
      <c r="VOE89" s="706"/>
      <c r="VOF89" s="706"/>
      <c r="VOG89" s="504"/>
      <c r="VOH89" s="705"/>
      <c r="VOI89" s="706"/>
      <c r="VOJ89" s="706"/>
      <c r="VOK89" s="706"/>
      <c r="VOL89" s="706"/>
      <c r="VOM89" s="706"/>
      <c r="VON89" s="504"/>
      <c r="VOO89" s="705"/>
      <c r="VOP89" s="706"/>
      <c r="VOQ89" s="706"/>
      <c r="VOR89" s="706"/>
      <c r="VOS89" s="706"/>
      <c r="VOT89" s="706"/>
      <c r="VOU89" s="504"/>
      <c r="VOV89" s="705"/>
      <c r="VOW89" s="706"/>
      <c r="VOX89" s="706"/>
      <c r="VOY89" s="706"/>
      <c r="VOZ89" s="706"/>
      <c r="VPA89" s="706"/>
      <c r="VPB89" s="504"/>
      <c r="VPC89" s="705"/>
      <c r="VPD89" s="706"/>
      <c r="VPE89" s="706"/>
      <c r="VPF89" s="706"/>
      <c r="VPG89" s="706"/>
      <c r="VPH89" s="706"/>
      <c r="VPI89" s="504"/>
      <c r="VPJ89" s="705"/>
      <c r="VPK89" s="706"/>
      <c r="VPL89" s="706"/>
      <c r="VPM89" s="706"/>
      <c r="VPN89" s="706"/>
      <c r="VPO89" s="706"/>
      <c r="VPP89" s="504"/>
      <c r="VPQ89" s="705"/>
      <c r="VPR89" s="706"/>
      <c r="VPS89" s="706"/>
      <c r="VPT89" s="706"/>
      <c r="VPU89" s="706"/>
      <c r="VPV89" s="706"/>
      <c r="VPW89" s="504"/>
      <c r="VPX89" s="705"/>
      <c r="VPY89" s="706"/>
      <c r="VPZ89" s="706"/>
      <c r="VQA89" s="706"/>
      <c r="VQB89" s="706"/>
      <c r="VQC89" s="706"/>
      <c r="VQD89" s="504"/>
      <c r="VQE89" s="705"/>
      <c r="VQF89" s="706"/>
      <c r="VQG89" s="706"/>
      <c r="VQH89" s="706"/>
      <c r="VQI89" s="706"/>
      <c r="VQJ89" s="706"/>
      <c r="VQK89" s="504"/>
      <c r="VQL89" s="705"/>
      <c r="VQM89" s="706"/>
      <c r="VQN89" s="706"/>
      <c r="VQO89" s="706"/>
      <c r="VQP89" s="706"/>
      <c r="VQQ89" s="706"/>
      <c r="VQR89" s="504"/>
      <c r="VQS89" s="705"/>
      <c r="VQT89" s="706"/>
      <c r="VQU89" s="706"/>
      <c r="VQV89" s="706"/>
      <c r="VQW89" s="706"/>
      <c r="VQX89" s="706"/>
      <c r="VQY89" s="504"/>
      <c r="VQZ89" s="705"/>
      <c r="VRA89" s="706"/>
      <c r="VRB89" s="706"/>
      <c r="VRC89" s="706"/>
      <c r="VRD89" s="706"/>
      <c r="VRE89" s="706"/>
      <c r="VRF89" s="504"/>
      <c r="VRG89" s="705"/>
      <c r="VRH89" s="706"/>
      <c r="VRI89" s="706"/>
      <c r="VRJ89" s="706"/>
      <c r="VRK89" s="706"/>
      <c r="VRL89" s="706"/>
      <c r="VRM89" s="504"/>
      <c r="VRN89" s="705"/>
      <c r="VRO89" s="706"/>
      <c r="VRP89" s="706"/>
      <c r="VRQ89" s="706"/>
      <c r="VRR89" s="706"/>
      <c r="VRS89" s="706"/>
      <c r="VRT89" s="504"/>
      <c r="VRU89" s="705"/>
      <c r="VRV89" s="706"/>
      <c r="VRW89" s="706"/>
      <c r="VRX89" s="706"/>
      <c r="VRY89" s="706"/>
      <c r="VRZ89" s="706"/>
      <c r="VSA89" s="504"/>
      <c r="VSB89" s="705"/>
      <c r="VSC89" s="706"/>
      <c r="VSD89" s="706"/>
      <c r="VSE89" s="706"/>
      <c r="VSF89" s="706"/>
      <c r="VSG89" s="706"/>
      <c r="VSH89" s="504"/>
      <c r="VSI89" s="705"/>
      <c r="VSJ89" s="706"/>
      <c r="VSK89" s="706"/>
      <c r="VSL89" s="706"/>
      <c r="VSM89" s="706"/>
      <c r="VSN89" s="706"/>
      <c r="VSO89" s="504"/>
      <c r="VSP89" s="705"/>
      <c r="VSQ89" s="706"/>
      <c r="VSR89" s="706"/>
      <c r="VSS89" s="706"/>
      <c r="VST89" s="706"/>
      <c r="VSU89" s="706"/>
      <c r="VSV89" s="504"/>
      <c r="VSW89" s="705"/>
      <c r="VSX89" s="706"/>
      <c r="VSY89" s="706"/>
      <c r="VSZ89" s="706"/>
      <c r="VTA89" s="706"/>
      <c r="VTB89" s="706"/>
      <c r="VTC89" s="504"/>
      <c r="VTD89" s="705"/>
      <c r="VTE89" s="706"/>
      <c r="VTF89" s="706"/>
      <c r="VTG89" s="706"/>
      <c r="VTH89" s="706"/>
      <c r="VTI89" s="706"/>
      <c r="VTJ89" s="504"/>
      <c r="VTK89" s="705"/>
      <c r="VTL89" s="706"/>
      <c r="VTM89" s="706"/>
      <c r="VTN89" s="706"/>
      <c r="VTO89" s="706"/>
      <c r="VTP89" s="706"/>
      <c r="VTQ89" s="504"/>
      <c r="VTR89" s="705"/>
      <c r="VTS89" s="706"/>
      <c r="VTT89" s="706"/>
      <c r="VTU89" s="706"/>
      <c r="VTV89" s="706"/>
      <c r="VTW89" s="706"/>
      <c r="VTX89" s="504"/>
      <c r="VTY89" s="705"/>
      <c r="VTZ89" s="706"/>
      <c r="VUA89" s="706"/>
      <c r="VUB89" s="706"/>
      <c r="VUC89" s="706"/>
      <c r="VUD89" s="706"/>
      <c r="VUE89" s="504"/>
      <c r="VUF89" s="705"/>
      <c r="VUG89" s="706"/>
      <c r="VUH89" s="706"/>
      <c r="VUI89" s="706"/>
      <c r="VUJ89" s="706"/>
      <c r="VUK89" s="706"/>
      <c r="VUL89" s="504"/>
      <c r="VUM89" s="705"/>
      <c r="VUN89" s="706"/>
      <c r="VUO89" s="706"/>
      <c r="VUP89" s="706"/>
      <c r="VUQ89" s="706"/>
      <c r="VUR89" s="706"/>
      <c r="VUS89" s="504"/>
      <c r="VUT89" s="705"/>
      <c r="VUU89" s="706"/>
      <c r="VUV89" s="706"/>
      <c r="VUW89" s="706"/>
      <c r="VUX89" s="706"/>
      <c r="VUY89" s="706"/>
      <c r="VUZ89" s="504"/>
      <c r="VVA89" s="705"/>
      <c r="VVB89" s="706"/>
      <c r="VVC89" s="706"/>
      <c r="VVD89" s="706"/>
      <c r="VVE89" s="706"/>
      <c r="VVF89" s="706"/>
      <c r="VVG89" s="504"/>
      <c r="VVH89" s="705"/>
      <c r="VVI89" s="706"/>
      <c r="VVJ89" s="706"/>
      <c r="VVK89" s="706"/>
      <c r="VVL89" s="706"/>
      <c r="VVM89" s="706"/>
      <c r="VVN89" s="504"/>
      <c r="VVO89" s="705"/>
      <c r="VVP89" s="706"/>
      <c r="VVQ89" s="706"/>
      <c r="VVR89" s="706"/>
      <c r="VVS89" s="706"/>
      <c r="VVT89" s="706"/>
      <c r="VVU89" s="504"/>
      <c r="VVV89" s="705"/>
      <c r="VVW89" s="706"/>
      <c r="VVX89" s="706"/>
      <c r="VVY89" s="706"/>
      <c r="VVZ89" s="706"/>
      <c r="VWA89" s="706"/>
      <c r="VWB89" s="504"/>
      <c r="VWC89" s="705"/>
      <c r="VWD89" s="706"/>
      <c r="VWE89" s="706"/>
      <c r="VWF89" s="706"/>
      <c r="VWG89" s="706"/>
      <c r="VWH89" s="706"/>
      <c r="VWI89" s="504"/>
      <c r="VWJ89" s="705"/>
      <c r="VWK89" s="706"/>
      <c r="VWL89" s="706"/>
      <c r="VWM89" s="706"/>
      <c r="VWN89" s="706"/>
      <c r="VWO89" s="706"/>
      <c r="VWP89" s="504"/>
      <c r="VWQ89" s="705"/>
      <c r="VWR89" s="706"/>
      <c r="VWS89" s="706"/>
      <c r="VWT89" s="706"/>
      <c r="VWU89" s="706"/>
      <c r="VWV89" s="706"/>
      <c r="VWW89" s="504"/>
      <c r="VWX89" s="705"/>
      <c r="VWY89" s="706"/>
      <c r="VWZ89" s="706"/>
      <c r="VXA89" s="706"/>
      <c r="VXB89" s="706"/>
      <c r="VXC89" s="706"/>
      <c r="VXD89" s="504"/>
      <c r="VXE89" s="705"/>
      <c r="VXF89" s="706"/>
      <c r="VXG89" s="706"/>
      <c r="VXH89" s="706"/>
      <c r="VXI89" s="706"/>
      <c r="VXJ89" s="706"/>
      <c r="VXK89" s="504"/>
      <c r="VXL89" s="705"/>
      <c r="VXM89" s="706"/>
      <c r="VXN89" s="706"/>
      <c r="VXO89" s="706"/>
      <c r="VXP89" s="706"/>
      <c r="VXQ89" s="706"/>
      <c r="VXR89" s="504"/>
      <c r="VXS89" s="705"/>
      <c r="VXT89" s="706"/>
      <c r="VXU89" s="706"/>
      <c r="VXV89" s="706"/>
      <c r="VXW89" s="706"/>
      <c r="VXX89" s="706"/>
      <c r="VXY89" s="504"/>
      <c r="VXZ89" s="705"/>
      <c r="VYA89" s="706"/>
      <c r="VYB89" s="706"/>
      <c r="VYC89" s="706"/>
      <c r="VYD89" s="706"/>
      <c r="VYE89" s="706"/>
      <c r="VYF89" s="504"/>
      <c r="VYG89" s="705"/>
      <c r="VYH89" s="706"/>
      <c r="VYI89" s="706"/>
      <c r="VYJ89" s="706"/>
      <c r="VYK89" s="706"/>
      <c r="VYL89" s="706"/>
      <c r="VYM89" s="504"/>
      <c r="VYN89" s="705"/>
      <c r="VYO89" s="706"/>
      <c r="VYP89" s="706"/>
      <c r="VYQ89" s="706"/>
      <c r="VYR89" s="706"/>
      <c r="VYS89" s="706"/>
      <c r="VYT89" s="504"/>
      <c r="VYU89" s="705"/>
      <c r="VYV89" s="706"/>
      <c r="VYW89" s="706"/>
      <c r="VYX89" s="706"/>
      <c r="VYY89" s="706"/>
      <c r="VYZ89" s="706"/>
      <c r="VZA89" s="504"/>
      <c r="VZB89" s="705"/>
      <c r="VZC89" s="706"/>
      <c r="VZD89" s="706"/>
      <c r="VZE89" s="706"/>
      <c r="VZF89" s="706"/>
      <c r="VZG89" s="706"/>
      <c r="VZH89" s="504"/>
      <c r="VZI89" s="705"/>
      <c r="VZJ89" s="706"/>
      <c r="VZK89" s="706"/>
      <c r="VZL89" s="706"/>
      <c r="VZM89" s="706"/>
      <c r="VZN89" s="706"/>
      <c r="VZO89" s="504"/>
      <c r="VZP89" s="705"/>
      <c r="VZQ89" s="706"/>
      <c r="VZR89" s="706"/>
      <c r="VZS89" s="706"/>
      <c r="VZT89" s="706"/>
      <c r="VZU89" s="706"/>
      <c r="VZV89" s="504"/>
      <c r="VZW89" s="705"/>
      <c r="VZX89" s="706"/>
      <c r="VZY89" s="706"/>
      <c r="VZZ89" s="706"/>
      <c r="WAA89" s="706"/>
      <c r="WAB89" s="706"/>
      <c r="WAC89" s="504"/>
      <c r="WAD89" s="705"/>
      <c r="WAE89" s="706"/>
      <c r="WAF89" s="706"/>
      <c r="WAG89" s="706"/>
      <c r="WAH89" s="706"/>
      <c r="WAI89" s="706"/>
      <c r="WAJ89" s="504"/>
      <c r="WAK89" s="705"/>
      <c r="WAL89" s="706"/>
      <c r="WAM89" s="706"/>
      <c r="WAN89" s="706"/>
      <c r="WAO89" s="706"/>
      <c r="WAP89" s="706"/>
      <c r="WAQ89" s="504"/>
      <c r="WAR89" s="705"/>
      <c r="WAS89" s="706"/>
      <c r="WAT89" s="706"/>
      <c r="WAU89" s="706"/>
      <c r="WAV89" s="706"/>
      <c r="WAW89" s="706"/>
      <c r="WAX89" s="504"/>
      <c r="WAY89" s="705"/>
      <c r="WAZ89" s="706"/>
      <c r="WBA89" s="706"/>
      <c r="WBB89" s="706"/>
      <c r="WBC89" s="706"/>
      <c r="WBD89" s="706"/>
      <c r="WBE89" s="504"/>
      <c r="WBF89" s="705"/>
      <c r="WBG89" s="706"/>
      <c r="WBH89" s="706"/>
      <c r="WBI89" s="706"/>
      <c r="WBJ89" s="706"/>
      <c r="WBK89" s="706"/>
      <c r="WBL89" s="504"/>
      <c r="WBM89" s="705"/>
      <c r="WBN89" s="706"/>
      <c r="WBO89" s="706"/>
      <c r="WBP89" s="706"/>
      <c r="WBQ89" s="706"/>
      <c r="WBR89" s="706"/>
      <c r="WBS89" s="504"/>
      <c r="WBT89" s="705"/>
      <c r="WBU89" s="706"/>
      <c r="WBV89" s="706"/>
      <c r="WBW89" s="706"/>
      <c r="WBX89" s="706"/>
      <c r="WBY89" s="706"/>
      <c r="WBZ89" s="504"/>
      <c r="WCA89" s="705"/>
      <c r="WCB89" s="706"/>
      <c r="WCC89" s="706"/>
      <c r="WCD89" s="706"/>
      <c r="WCE89" s="706"/>
      <c r="WCF89" s="706"/>
      <c r="WCG89" s="504"/>
      <c r="WCH89" s="705"/>
      <c r="WCI89" s="706"/>
      <c r="WCJ89" s="706"/>
      <c r="WCK89" s="706"/>
      <c r="WCL89" s="706"/>
      <c r="WCM89" s="706"/>
      <c r="WCN89" s="504"/>
      <c r="WCO89" s="705"/>
      <c r="WCP89" s="706"/>
      <c r="WCQ89" s="706"/>
      <c r="WCR89" s="706"/>
      <c r="WCS89" s="706"/>
      <c r="WCT89" s="706"/>
      <c r="WCU89" s="504"/>
      <c r="WCV89" s="705"/>
      <c r="WCW89" s="706"/>
      <c r="WCX89" s="706"/>
      <c r="WCY89" s="706"/>
      <c r="WCZ89" s="706"/>
      <c r="WDA89" s="706"/>
      <c r="WDB89" s="504"/>
      <c r="WDC89" s="705"/>
      <c r="WDD89" s="706"/>
      <c r="WDE89" s="706"/>
      <c r="WDF89" s="706"/>
      <c r="WDG89" s="706"/>
      <c r="WDH89" s="706"/>
      <c r="WDI89" s="504"/>
      <c r="WDJ89" s="705"/>
      <c r="WDK89" s="706"/>
      <c r="WDL89" s="706"/>
      <c r="WDM89" s="706"/>
      <c r="WDN89" s="706"/>
      <c r="WDO89" s="706"/>
      <c r="WDP89" s="504"/>
      <c r="WDQ89" s="705"/>
      <c r="WDR89" s="706"/>
      <c r="WDS89" s="706"/>
      <c r="WDT89" s="706"/>
      <c r="WDU89" s="706"/>
      <c r="WDV89" s="706"/>
      <c r="WDW89" s="504"/>
      <c r="WDX89" s="705"/>
      <c r="WDY89" s="706"/>
      <c r="WDZ89" s="706"/>
      <c r="WEA89" s="706"/>
      <c r="WEB89" s="706"/>
      <c r="WEC89" s="706"/>
      <c r="WED89" s="504"/>
      <c r="WEE89" s="705"/>
      <c r="WEF89" s="706"/>
      <c r="WEG89" s="706"/>
      <c r="WEH89" s="706"/>
      <c r="WEI89" s="706"/>
      <c r="WEJ89" s="706"/>
      <c r="WEK89" s="504"/>
      <c r="WEL89" s="705"/>
      <c r="WEM89" s="706"/>
      <c r="WEN89" s="706"/>
      <c r="WEO89" s="706"/>
      <c r="WEP89" s="706"/>
      <c r="WEQ89" s="706"/>
      <c r="WER89" s="504"/>
      <c r="WES89" s="705"/>
      <c r="WET89" s="706"/>
      <c r="WEU89" s="706"/>
      <c r="WEV89" s="706"/>
      <c r="WEW89" s="706"/>
      <c r="WEX89" s="706"/>
      <c r="WEY89" s="504"/>
      <c r="WEZ89" s="705"/>
      <c r="WFA89" s="706"/>
      <c r="WFB89" s="706"/>
      <c r="WFC89" s="706"/>
      <c r="WFD89" s="706"/>
      <c r="WFE89" s="706"/>
      <c r="WFF89" s="504"/>
      <c r="WFG89" s="705"/>
      <c r="WFH89" s="706"/>
      <c r="WFI89" s="706"/>
      <c r="WFJ89" s="706"/>
      <c r="WFK89" s="706"/>
      <c r="WFL89" s="706"/>
      <c r="WFM89" s="504"/>
      <c r="WFN89" s="705"/>
      <c r="WFO89" s="706"/>
      <c r="WFP89" s="706"/>
      <c r="WFQ89" s="706"/>
      <c r="WFR89" s="706"/>
      <c r="WFS89" s="706"/>
      <c r="WFT89" s="504"/>
      <c r="WFU89" s="705"/>
      <c r="WFV89" s="706"/>
      <c r="WFW89" s="706"/>
      <c r="WFX89" s="706"/>
      <c r="WFY89" s="706"/>
      <c r="WFZ89" s="706"/>
      <c r="WGA89" s="504"/>
      <c r="WGB89" s="705"/>
      <c r="WGC89" s="706"/>
      <c r="WGD89" s="706"/>
      <c r="WGE89" s="706"/>
      <c r="WGF89" s="706"/>
      <c r="WGG89" s="706"/>
      <c r="WGH89" s="504"/>
      <c r="WGI89" s="705"/>
      <c r="WGJ89" s="706"/>
      <c r="WGK89" s="706"/>
      <c r="WGL89" s="706"/>
      <c r="WGM89" s="706"/>
      <c r="WGN89" s="706"/>
      <c r="WGO89" s="504"/>
      <c r="WGP89" s="705"/>
      <c r="WGQ89" s="706"/>
      <c r="WGR89" s="706"/>
      <c r="WGS89" s="706"/>
      <c r="WGT89" s="706"/>
      <c r="WGU89" s="706"/>
      <c r="WGV89" s="504"/>
      <c r="WGW89" s="705"/>
      <c r="WGX89" s="706"/>
      <c r="WGY89" s="706"/>
      <c r="WGZ89" s="706"/>
      <c r="WHA89" s="706"/>
      <c r="WHB89" s="706"/>
      <c r="WHC89" s="504"/>
      <c r="WHD89" s="705"/>
      <c r="WHE89" s="706"/>
      <c r="WHF89" s="706"/>
      <c r="WHG89" s="706"/>
      <c r="WHH89" s="706"/>
      <c r="WHI89" s="706"/>
      <c r="WHJ89" s="504"/>
      <c r="WHK89" s="705"/>
      <c r="WHL89" s="706"/>
      <c r="WHM89" s="706"/>
      <c r="WHN89" s="706"/>
      <c r="WHO89" s="706"/>
      <c r="WHP89" s="706"/>
      <c r="WHQ89" s="504"/>
      <c r="WHR89" s="705"/>
      <c r="WHS89" s="706"/>
      <c r="WHT89" s="706"/>
      <c r="WHU89" s="706"/>
      <c r="WHV89" s="706"/>
      <c r="WHW89" s="706"/>
      <c r="WHX89" s="504"/>
      <c r="WHY89" s="705"/>
      <c r="WHZ89" s="706"/>
      <c r="WIA89" s="706"/>
      <c r="WIB89" s="706"/>
      <c r="WIC89" s="706"/>
      <c r="WID89" s="706"/>
      <c r="WIE89" s="504"/>
      <c r="WIF89" s="705"/>
      <c r="WIG89" s="706"/>
      <c r="WIH89" s="706"/>
      <c r="WII89" s="706"/>
      <c r="WIJ89" s="706"/>
      <c r="WIK89" s="706"/>
      <c r="WIL89" s="504"/>
      <c r="WIM89" s="705"/>
      <c r="WIN89" s="706"/>
      <c r="WIO89" s="706"/>
      <c r="WIP89" s="706"/>
      <c r="WIQ89" s="706"/>
      <c r="WIR89" s="706"/>
      <c r="WIS89" s="504"/>
      <c r="WIT89" s="705"/>
      <c r="WIU89" s="706"/>
      <c r="WIV89" s="706"/>
      <c r="WIW89" s="706"/>
      <c r="WIX89" s="706"/>
      <c r="WIY89" s="706"/>
      <c r="WIZ89" s="504"/>
      <c r="WJA89" s="705"/>
      <c r="WJB89" s="706"/>
      <c r="WJC89" s="706"/>
      <c r="WJD89" s="706"/>
      <c r="WJE89" s="706"/>
      <c r="WJF89" s="706"/>
      <c r="WJG89" s="504"/>
      <c r="WJH89" s="705"/>
      <c r="WJI89" s="706"/>
      <c r="WJJ89" s="706"/>
      <c r="WJK89" s="706"/>
      <c r="WJL89" s="706"/>
      <c r="WJM89" s="706"/>
      <c r="WJN89" s="504"/>
      <c r="WJO89" s="705"/>
      <c r="WJP89" s="706"/>
      <c r="WJQ89" s="706"/>
      <c r="WJR89" s="706"/>
      <c r="WJS89" s="706"/>
      <c r="WJT89" s="706"/>
      <c r="WJU89" s="504"/>
      <c r="WJV89" s="705"/>
      <c r="WJW89" s="706"/>
      <c r="WJX89" s="706"/>
      <c r="WJY89" s="706"/>
      <c r="WJZ89" s="706"/>
      <c r="WKA89" s="706"/>
      <c r="WKB89" s="504"/>
      <c r="WKC89" s="705"/>
      <c r="WKD89" s="706"/>
      <c r="WKE89" s="706"/>
      <c r="WKF89" s="706"/>
      <c r="WKG89" s="706"/>
      <c r="WKH89" s="706"/>
      <c r="WKI89" s="504"/>
      <c r="WKJ89" s="705"/>
      <c r="WKK89" s="706"/>
      <c r="WKL89" s="706"/>
      <c r="WKM89" s="706"/>
      <c r="WKN89" s="706"/>
      <c r="WKO89" s="706"/>
      <c r="WKP89" s="504"/>
      <c r="WKQ89" s="705"/>
      <c r="WKR89" s="706"/>
      <c r="WKS89" s="706"/>
      <c r="WKT89" s="706"/>
      <c r="WKU89" s="706"/>
      <c r="WKV89" s="706"/>
      <c r="WKW89" s="504"/>
      <c r="WKX89" s="705"/>
      <c r="WKY89" s="706"/>
      <c r="WKZ89" s="706"/>
      <c r="WLA89" s="706"/>
      <c r="WLB89" s="706"/>
      <c r="WLC89" s="706"/>
      <c r="WLD89" s="504"/>
      <c r="WLE89" s="705"/>
      <c r="WLF89" s="706"/>
      <c r="WLG89" s="706"/>
      <c r="WLH89" s="706"/>
      <c r="WLI89" s="706"/>
      <c r="WLJ89" s="706"/>
      <c r="WLK89" s="504"/>
      <c r="WLL89" s="705"/>
      <c r="WLM89" s="706"/>
      <c r="WLN89" s="706"/>
      <c r="WLO89" s="706"/>
      <c r="WLP89" s="706"/>
      <c r="WLQ89" s="706"/>
      <c r="WLR89" s="504"/>
      <c r="WLS89" s="705"/>
      <c r="WLT89" s="706"/>
      <c r="WLU89" s="706"/>
      <c r="WLV89" s="706"/>
      <c r="WLW89" s="706"/>
      <c r="WLX89" s="706"/>
      <c r="WLY89" s="504"/>
      <c r="WLZ89" s="705"/>
      <c r="WMA89" s="706"/>
      <c r="WMB89" s="706"/>
      <c r="WMC89" s="706"/>
      <c r="WMD89" s="706"/>
      <c r="WME89" s="706"/>
      <c r="WMF89" s="504"/>
      <c r="WMG89" s="705"/>
      <c r="WMH89" s="706"/>
      <c r="WMI89" s="706"/>
      <c r="WMJ89" s="706"/>
      <c r="WMK89" s="706"/>
      <c r="WML89" s="706"/>
      <c r="WMM89" s="504"/>
      <c r="WMN89" s="705"/>
      <c r="WMO89" s="706"/>
      <c r="WMP89" s="706"/>
      <c r="WMQ89" s="706"/>
      <c r="WMR89" s="706"/>
      <c r="WMS89" s="706"/>
      <c r="WMT89" s="504"/>
      <c r="WMU89" s="705"/>
      <c r="WMV89" s="706"/>
      <c r="WMW89" s="706"/>
      <c r="WMX89" s="706"/>
      <c r="WMY89" s="706"/>
      <c r="WMZ89" s="706"/>
      <c r="WNA89" s="504"/>
      <c r="WNB89" s="705"/>
      <c r="WNC89" s="706"/>
      <c r="WND89" s="706"/>
      <c r="WNE89" s="706"/>
      <c r="WNF89" s="706"/>
      <c r="WNG89" s="706"/>
      <c r="WNH89" s="504"/>
      <c r="WNI89" s="705"/>
      <c r="WNJ89" s="706"/>
      <c r="WNK89" s="706"/>
      <c r="WNL89" s="706"/>
      <c r="WNM89" s="706"/>
      <c r="WNN89" s="706"/>
      <c r="WNO89" s="504"/>
      <c r="WNP89" s="705"/>
      <c r="WNQ89" s="706"/>
      <c r="WNR89" s="706"/>
      <c r="WNS89" s="706"/>
      <c r="WNT89" s="706"/>
      <c r="WNU89" s="706"/>
      <c r="WNV89" s="504"/>
      <c r="WNW89" s="705"/>
      <c r="WNX89" s="706"/>
      <c r="WNY89" s="706"/>
      <c r="WNZ89" s="706"/>
      <c r="WOA89" s="706"/>
      <c r="WOB89" s="706"/>
      <c r="WOC89" s="504"/>
      <c r="WOD89" s="705"/>
      <c r="WOE89" s="706"/>
      <c r="WOF89" s="706"/>
      <c r="WOG89" s="706"/>
      <c r="WOH89" s="706"/>
      <c r="WOI89" s="706"/>
      <c r="WOJ89" s="504"/>
      <c r="WOK89" s="705"/>
      <c r="WOL89" s="706"/>
      <c r="WOM89" s="706"/>
      <c r="WON89" s="706"/>
      <c r="WOO89" s="706"/>
      <c r="WOP89" s="706"/>
      <c r="WOQ89" s="504"/>
      <c r="WOR89" s="705"/>
      <c r="WOS89" s="706"/>
      <c r="WOT89" s="706"/>
      <c r="WOU89" s="706"/>
      <c r="WOV89" s="706"/>
      <c r="WOW89" s="706"/>
      <c r="WOX89" s="504"/>
      <c r="WOY89" s="705"/>
      <c r="WOZ89" s="706"/>
      <c r="WPA89" s="706"/>
      <c r="WPB89" s="706"/>
      <c r="WPC89" s="706"/>
      <c r="WPD89" s="706"/>
      <c r="WPE89" s="504"/>
      <c r="WPF89" s="705"/>
      <c r="WPG89" s="706"/>
      <c r="WPH89" s="706"/>
      <c r="WPI89" s="706"/>
      <c r="WPJ89" s="706"/>
      <c r="WPK89" s="706"/>
      <c r="WPL89" s="504"/>
      <c r="WPM89" s="705"/>
      <c r="WPN89" s="706"/>
      <c r="WPO89" s="706"/>
      <c r="WPP89" s="706"/>
      <c r="WPQ89" s="706"/>
      <c r="WPR89" s="706"/>
      <c r="WPS89" s="504"/>
      <c r="WPT89" s="705"/>
      <c r="WPU89" s="706"/>
      <c r="WPV89" s="706"/>
      <c r="WPW89" s="706"/>
      <c r="WPX89" s="706"/>
      <c r="WPY89" s="706"/>
      <c r="WPZ89" s="504"/>
      <c r="WQA89" s="705"/>
      <c r="WQB89" s="706"/>
      <c r="WQC89" s="706"/>
      <c r="WQD89" s="706"/>
      <c r="WQE89" s="706"/>
      <c r="WQF89" s="706"/>
      <c r="WQG89" s="504"/>
      <c r="WQH89" s="705"/>
      <c r="WQI89" s="706"/>
      <c r="WQJ89" s="706"/>
      <c r="WQK89" s="706"/>
      <c r="WQL89" s="706"/>
      <c r="WQM89" s="706"/>
      <c r="WQN89" s="504"/>
      <c r="WQO89" s="705"/>
      <c r="WQP89" s="706"/>
      <c r="WQQ89" s="706"/>
      <c r="WQR89" s="706"/>
      <c r="WQS89" s="706"/>
      <c r="WQT89" s="706"/>
      <c r="WQU89" s="504"/>
      <c r="WQV89" s="705"/>
      <c r="WQW89" s="706"/>
      <c r="WQX89" s="706"/>
      <c r="WQY89" s="706"/>
      <c r="WQZ89" s="706"/>
      <c r="WRA89" s="706"/>
      <c r="WRB89" s="504"/>
      <c r="WRC89" s="705"/>
      <c r="WRD89" s="706"/>
      <c r="WRE89" s="706"/>
      <c r="WRF89" s="706"/>
      <c r="WRG89" s="706"/>
      <c r="WRH89" s="706"/>
      <c r="WRI89" s="504"/>
      <c r="WRJ89" s="705"/>
      <c r="WRK89" s="706"/>
      <c r="WRL89" s="706"/>
      <c r="WRM89" s="706"/>
      <c r="WRN89" s="706"/>
      <c r="WRO89" s="706"/>
      <c r="WRP89" s="504"/>
      <c r="WRQ89" s="705"/>
      <c r="WRR89" s="706"/>
      <c r="WRS89" s="706"/>
      <c r="WRT89" s="706"/>
      <c r="WRU89" s="706"/>
      <c r="WRV89" s="706"/>
      <c r="WRW89" s="504"/>
      <c r="WRX89" s="705"/>
      <c r="WRY89" s="706"/>
      <c r="WRZ89" s="706"/>
      <c r="WSA89" s="706"/>
      <c r="WSB89" s="706"/>
      <c r="WSC89" s="706"/>
      <c r="WSD89" s="504"/>
      <c r="WSE89" s="705"/>
      <c r="WSF89" s="706"/>
      <c r="WSG89" s="706"/>
      <c r="WSH89" s="706"/>
      <c r="WSI89" s="706"/>
      <c r="WSJ89" s="706"/>
      <c r="WSK89" s="504"/>
      <c r="WSL89" s="705"/>
      <c r="WSM89" s="706"/>
      <c r="WSN89" s="706"/>
      <c r="WSO89" s="706"/>
      <c r="WSP89" s="706"/>
      <c r="WSQ89" s="706"/>
      <c r="WSR89" s="504"/>
      <c r="WSS89" s="705"/>
      <c r="WST89" s="706"/>
      <c r="WSU89" s="706"/>
      <c r="WSV89" s="706"/>
      <c r="WSW89" s="706"/>
      <c r="WSX89" s="706"/>
      <c r="WSY89" s="504"/>
      <c r="WSZ89" s="705"/>
      <c r="WTA89" s="706"/>
      <c r="WTB89" s="706"/>
      <c r="WTC89" s="706"/>
      <c r="WTD89" s="706"/>
      <c r="WTE89" s="706"/>
      <c r="WTF89" s="504"/>
      <c r="WTG89" s="705"/>
      <c r="WTH89" s="706"/>
      <c r="WTI89" s="706"/>
      <c r="WTJ89" s="706"/>
      <c r="WTK89" s="706"/>
      <c r="WTL89" s="706"/>
      <c r="WTM89" s="504"/>
      <c r="WTN89" s="705"/>
      <c r="WTO89" s="706"/>
      <c r="WTP89" s="706"/>
      <c r="WTQ89" s="706"/>
      <c r="WTR89" s="706"/>
      <c r="WTS89" s="706"/>
      <c r="WTT89" s="504"/>
      <c r="WTU89" s="705"/>
      <c r="WTV89" s="706"/>
      <c r="WTW89" s="706"/>
      <c r="WTX89" s="706"/>
      <c r="WTY89" s="706"/>
      <c r="WTZ89" s="706"/>
      <c r="WUA89" s="504"/>
      <c r="WUB89" s="705"/>
      <c r="WUC89" s="706"/>
      <c r="WUD89" s="706"/>
      <c r="WUE89" s="706"/>
      <c r="WUF89" s="706"/>
      <c r="WUG89" s="706"/>
      <c r="WUH89" s="504"/>
      <c r="WUI89" s="705"/>
      <c r="WUJ89" s="706"/>
      <c r="WUK89" s="706"/>
      <c r="WUL89" s="706"/>
      <c r="WUM89" s="706"/>
      <c r="WUN89" s="706"/>
      <c r="WUO89" s="504"/>
      <c r="WUP89" s="705"/>
      <c r="WUQ89" s="706"/>
      <c r="WUR89" s="706"/>
      <c r="WUS89" s="706"/>
      <c r="WUT89" s="706"/>
      <c r="WUU89" s="706"/>
      <c r="WUV89" s="504"/>
      <c r="WUW89" s="705"/>
      <c r="WUX89" s="706"/>
      <c r="WUY89" s="706"/>
      <c r="WUZ89" s="706"/>
      <c r="WVA89" s="706"/>
      <c r="WVB89" s="706"/>
      <c r="WVC89" s="504"/>
      <c r="WVD89" s="705"/>
      <c r="WVE89" s="706"/>
      <c r="WVF89" s="706"/>
      <c r="WVG89" s="706"/>
      <c r="WVH89" s="706"/>
      <c r="WVI89" s="706"/>
      <c r="WVJ89" s="504"/>
      <c r="WVK89" s="705"/>
      <c r="WVL89" s="706"/>
      <c r="WVM89" s="706"/>
      <c r="WVN89" s="706"/>
      <c r="WVO89" s="706"/>
      <c r="WVP89" s="706"/>
      <c r="WVQ89" s="504"/>
      <c r="WVR89" s="705"/>
      <c r="WVS89" s="706"/>
      <c r="WVT89" s="706"/>
      <c r="WVU89" s="706"/>
      <c r="WVV89" s="706"/>
      <c r="WVW89" s="706"/>
      <c r="WVX89" s="504"/>
      <c r="WVY89" s="705"/>
      <c r="WVZ89" s="706"/>
      <c r="WWA89" s="706"/>
      <c r="WWB89" s="706"/>
      <c r="WWC89" s="706"/>
      <c r="WWD89" s="706"/>
      <c r="WWE89" s="504"/>
      <c r="WWF89" s="705"/>
      <c r="WWG89" s="706"/>
      <c r="WWH89" s="706"/>
      <c r="WWI89" s="706"/>
      <c r="WWJ89" s="706"/>
      <c r="WWK89" s="706"/>
      <c r="WWL89" s="504"/>
      <c r="WWM89" s="705"/>
      <c r="WWN89" s="706"/>
      <c r="WWO89" s="706"/>
      <c r="WWP89" s="706"/>
      <c r="WWQ89" s="706"/>
      <c r="WWR89" s="706"/>
      <c r="WWS89" s="504"/>
      <c r="WWT89" s="705"/>
      <c r="WWU89" s="706"/>
      <c r="WWV89" s="706"/>
      <c r="WWW89" s="706"/>
      <c r="WWX89" s="706"/>
      <c r="WWY89" s="706"/>
      <c r="WWZ89" s="504"/>
      <c r="WXA89" s="705"/>
      <c r="WXB89" s="706"/>
      <c r="WXC89" s="706"/>
      <c r="WXD89" s="706"/>
      <c r="WXE89" s="706"/>
      <c r="WXF89" s="706"/>
      <c r="WXG89" s="504"/>
      <c r="WXH89" s="705"/>
      <c r="WXI89" s="706"/>
      <c r="WXJ89" s="706"/>
      <c r="WXK89" s="706"/>
      <c r="WXL89" s="706"/>
      <c r="WXM89" s="706"/>
      <c r="WXN89" s="504"/>
      <c r="WXO89" s="705"/>
      <c r="WXP89" s="706"/>
      <c r="WXQ89" s="706"/>
      <c r="WXR89" s="706"/>
      <c r="WXS89" s="706"/>
      <c r="WXT89" s="706"/>
      <c r="WXU89" s="504"/>
      <c r="WXV89" s="705"/>
      <c r="WXW89" s="706"/>
      <c r="WXX89" s="706"/>
      <c r="WXY89" s="706"/>
      <c r="WXZ89" s="706"/>
      <c r="WYA89" s="706"/>
      <c r="WYB89" s="504"/>
      <c r="WYC89" s="705"/>
      <c r="WYD89" s="706"/>
      <c r="WYE89" s="706"/>
      <c r="WYF89" s="706"/>
      <c r="WYG89" s="706"/>
      <c r="WYH89" s="706"/>
      <c r="WYI89" s="504"/>
      <c r="WYJ89" s="705"/>
      <c r="WYK89" s="706"/>
      <c r="WYL89" s="706"/>
      <c r="WYM89" s="706"/>
      <c r="WYN89" s="706"/>
      <c r="WYO89" s="706"/>
      <c r="WYP89" s="504"/>
      <c r="WYQ89" s="705"/>
      <c r="WYR89" s="706"/>
      <c r="WYS89" s="706"/>
      <c r="WYT89" s="706"/>
      <c r="WYU89" s="706"/>
      <c r="WYV89" s="706"/>
      <c r="WYW89" s="504"/>
      <c r="WYX89" s="705"/>
      <c r="WYY89" s="706"/>
      <c r="WYZ89" s="706"/>
      <c r="WZA89" s="706"/>
      <c r="WZB89" s="706"/>
      <c r="WZC89" s="706"/>
      <c r="WZD89" s="504"/>
      <c r="WZE89" s="705"/>
      <c r="WZF89" s="706"/>
      <c r="WZG89" s="706"/>
      <c r="WZH89" s="706"/>
      <c r="WZI89" s="706"/>
      <c r="WZJ89" s="706"/>
      <c r="WZK89" s="504"/>
      <c r="WZL89" s="705"/>
      <c r="WZM89" s="706"/>
      <c r="WZN89" s="706"/>
      <c r="WZO89" s="706"/>
      <c r="WZP89" s="706"/>
      <c r="WZQ89" s="706"/>
      <c r="WZR89" s="504"/>
      <c r="WZS89" s="705"/>
      <c r="WZT89" s="706"/>
      <c r="WZU89" s="706"/>
      <c r="WZV89" s="706"/>
      <c r="WZW89" s="706"/>
      <c r="WZX89" s="706"/>
      <c r="WZY89" s="504"/>
      <c r="WZZ89" s="705"/>
      <c r="XAA89" s="706"/>
      <c r="XAB89" s="706"/>
      <c r="XAC89" s="706"/>
      <c r="XAD89" s="706"/>
      <c r="XAE89" s="706"/>
      <c r="XAF89" s="504"/>
      <c r="XAG89" s="705"/>
      <c r="XAH89" s="706"/>
      <c r="XAI89" s="706"/>
      <c r="XAJ89" s="706"/>
      <c r="XAK89" s="706"/>
      <c r="XAL89" s="706"/>
      <c r="XAM89" s="504"/>
      <c r="XAN89" s="705"/>
      <c r="XAO89" s="706"/>
      <c r="XAP89" s="706"/>
      <c r="XAQ89" s="706"/>
      <c r="XAR89" s="706"/>
      <c r="XAS89" s="706"/>
      <c r="XAT89" s="504"/>
      <c r="XAU89" s="705"/>
      <c r="XAV89" s="706"/>
      <c r="XAW89" s="706"/>
      <c r="XAX89" s="706"/>
      <c r="XAY89" s="706"/>
      <c r="XAZ89" s="706"/>
      <c r="XBA89" s="504"/>
      <c r="XBB89" s="705"/>
      <c r="XBC89" s="706"/>
      <c r="XBD89" s="706"/>
      <c r="XBE89" s="706"/>
      <c r="XBF89" s="706"/>
      <c r="XBG89" s="706"/>
      <c r="XBH89" s="504"/>
      <c r="XBI89" s="705"/>
      <c r="XBJ89" s="706"/>
      <c r="XBK89" s="706"/>
      <c r="XBL89" s="706"/>
      <c r="XBM89" s="706"/>
      <c r="XBN89" s="706"/>
      <c r="XBO89" s="504"/>
      <c r="XBP89" s="705"/>
      <c r="XBQ89" s="706"/>
      <c r="XBR89" s="706"/>
      <c r="XBS89" s="706"/>
      <c r="XBT89" s="706"/>
      <c r="XBU89" s="706"/>
      <c r="XBV89" s="504"/>
      <c r="XBW89" s="705"/>
      <c r="XBX89" s="706"/>
      <c r="XBY89" s="706"/>
      <c r="XBZ89" s="706"/>
      <c r="XCA89" s="706"/>
      <c r="XCB89" s="706"/>
      <c r="XCC89" s="504"/>
      <c r="XCD89" s="705"/>
      <c r="XCE89" s="706"/>
      <c r="XCF89" s="706"/>
      <c r="XCG89" s="706"/>
      <c r="XCH89" s="706"/>
      <c r="XCI89" s="706"/>
      <c r="XCJ89" s="504"/>
      <c r="XCK89" s="705"/>
      <c r="XCL89" s="706"/>
      <c r="XCM89" s="706"/>
      <c r="XCN89" s="706"/>
      <c r="XCO89" s="706"/>
      <c r="XCP89" s="706"/>
      <c r="XCQ89" s="504"/>
      <c r="XCR89" s="705"/>
      <c r="XCS89" s="706"/>
      <c r="XCT89" s="706"/>
      <c r="XCU89" s="706"/>
      <c r="XCV89" s="706"/>
      <c r="XCW89" s="706"/>
      <c r="XCX89" s="504"/>
      <c r="XCY89" s="705"/>
      <c r="XCZ89" s="706"/>
      <c r="XDA89" s="706"/>
      <c r="XDB89" s="706"/>
      <c r="XDC89" s="706"/>
      <c r="XDD89" s="706"/>
      <c r="XDE89" s="504"/>
      <c r="XDF89" s="705"/>
      <c r="XDG89" s="706"/>
      <c r="XDH89" s="706"/>
      <c r="XDI89" s="706"/>
      <c r="XDJ89" s="706"/>
      <c r="XDK89" s="706"/>
      <c r="XDL89" s="504"/>
      <c r="XDM89" s="705"/>
      <c r="XDN89" s="706"/>
      <c r="XDO89" s="706"/>
      <c r="XDP89" s="706"/>
      <c r="XDQ89" s="706"/>
      <c r="XDR89" s="706"/>
      <c r="XDS89" s="504"/>
      <c r="XDT89" s="705"/>
      <c r="XDU89" s="706"/>
      <c r="XDV89" s="706"/>
      <c r="XDW89" s="706"/>
      <c r="XDX89" s="706"/>
      <c r="XDY89" s="706"/>
      <c r="XDZ89" s="504"/>
      <c r="XEA89" s="705"/>
      <c r="XEB89" s="706"/>
      <c r="XEC89" s="706"/>
      <c r="XED89" s="706"/>
      <c r="XEE89" s="706"/>
      <c r="XEF89" s="706"/>
      <c r="XEG89" s="504"/>
      <c r="XEH89" s="705"/>
      <c r="XEI89" s="706"/>
      <c r="XEJ89" s="706"/>
      <c r="XEK89" s="706"/>
      <c r="XEL89" s="706"/>
      <c r="XEM89" s="706"/>
      <c r="XEN89" s="504"/>
      <c r="XEO89" s="705"/>
      <c r="XEP89" s="706"/>
      <c r="XEQ89" s="706"/>
      <c r="XER89" s="706"/>
      <c r="XES89" s="706"/>
      <c r="XET89" s="706"/>
      <c r="XEU89" s="504"/>
      <c r="XEV89" s="705"/>
      <c r="XEW89" s="705"/>
      <c r="XEX89" s="705"/>
    </row>
    <row r="90" spans="1:16378" ht="107.45" customHeight="1">
      <c r="A90" s="503" t="s">
        <v>630</v>
      </c>
      <c r="B90" s="695" t="s">
        <v>631</v>
      </c>
      <c r="C90" s="696"/>
      <c r="D90" s="696"/>
      <c r="E90" s="696"/>
      <c r="F90" s="696"/>
      <c r="G90" s="696"/>
      <c r="I90" s="469"/>
      <c r="J90" s="712"/>
      <c r="K90" s="713"/>
      <c r="L90" s="713"/>
      <c r="M90" s="713"/>
      <c r="N90" s="713"/>
      <c r="O90" s="713"/>
      <c r="P90" s="469"/>
      <c r="Q90" s="712"/>
      <c r="R90" s="713"/>
      <c r="S90" s="713"/>
      <c r="T90" s="713"/>
      <c r="U90" s="713"/>
      <c r="V90" s="713"/>
      <c r="W90" s="469"/>
      <c r="X90" s="712"/>
      <c r="Y90" s="713"/>
      <c r="Z90" s="713"/>
      <c r="AA90" s="713"/>
      <c r="AB90" s="713"/>
      <c r="AC90" s="713"/>
      <c r="AD90" s="469"/>
      <c r="AE90" s="712"/>
      <c r="AF90" s="713"/>
      <c r="AG90" s="713"/>
      <c r="AH90" s="713"/>
      <c r="AI90" s="713"/>
      <c r="AJ90" s="713"/>
      <c r="AK90" s="469"/>
      <c r="AL90" s="712"/>
      <c r="AM90" s="713"/>
      <c r="AN90" s="713"/>
      <c r="AO90" s="713"/>
      <c r="AP90" s="713"/>
      <c r="AQ90" s="713"/>
      <c r="AR90" s="469"/>
      <c r="AS90" s="712"/>
      <c r="AT90" s="713"/>
      <c r="AU90" s="713"/>
      <c r="AV90" s="713"/>
      <c r="AW90" s="713"/>
      <c r="AX90" s="713"/>
      <c r="AY90" s="359"/>
      <c r="AZ90" s="705"/>
      <c r="BA90" s="706"/>
      <c r="BB90" s="706"/>
      <c r="BC90" s="706"/>
      <c r="BD90" s="706"/>
      <c r="BE90" s="706"/>
      <c r="BF90" s="504"/>
      <c r="BG90" s="705"/>
      <c r="BH90" s="706"/>
      <c r="BI90" s="706"/>
      <c r="BJ90" s="706"/>
      <c r="BK90" s="706"/>
      <c r="BL90" s="706"/>
      <c r="BM90" s="504"/>
      <c r="BN90" s="705"/>
      <c r="BO90" s="706"/>
      <c r="BP90" s="706"/>
      <c r="BQ90" s="706"/>
      <c r="BR90" s="706"/>
      <c r="BS90" s="706"/>
      <c r="BT90" s="504"/>
      <c r="BU90" s="705"/>
      <c r="BV90" s="706"/>
      <c r="BW90" s="706"/>
      <c r="BX90" s="706"/>
      <c r="BY90" s="706"/>
      <c r="BZ90" s="706"/>
      <c r="CA90" s="504"/>
      <c r="CB90" s="705"/>
      <c r="CC90" s="706"/>
      <c r="CD90" s="706"/>
      <c r="CE90" s="706"/>
      <c r="CF90" s="706"/>
      <c r="CG90" s="706"/>
      <c r="CH90" s="504"/>
      <c r="CI90" s="705"/>
      <c r="CJ90" s="706"/>
      <c r="CK90" s="706"/>
      <c r="CL90" s="706"/>
      <c r="CM90" s="706"/>
      <c r="CN90" s="706"/>
      <c r="CO90" s="504"/>
      <c r="CP90" s="705"/>
      <c r="CQ90" s="706"/>
      <c r="CR90" s="706"/>
      <c r="CS90" s="706"/>
      <c r="CT90" s="706"/>
      <c r="CU90" s="706"/>
      <c r="CV90" s="504"/>
      <c r="CW90" s="705"/>
      <c r="CX90" s="706"/>
      <c r="CY90" s="706"/>
      <c r="CZ90" s="706"/>
      <c r="DA90" s="706"/>
      <c r="DB90" s="706"/>
      <c r="DC90" s="504"/>
      <c r="DD90" s="705"/>
      <c r="DE90" s="706"/>
      <c r="DF90" s="706"/>
      <c r="DG90" s="706"/>
      <c r="DH90" s="706"/>
      <c r="DI90" s="706"/>
      <c r="DJ90" s="504"/>
      <c r="DK90" s="705"/>
      <c r="DL90" s="706"/>
      <c r="DM90" s="706"/>
      <c r="DN90" s="706"/>
      <c r="DO90" s="706"/>
      <c r="DP90" s="706"/>
      <c r="DQ90" s="504"/>
      <c r="DR90" s="705"/>
      <c r="DS90" s="706"/>
      <c r="DT90" s="706"/>
      <c r="DU90" s="706"/>
      <c r="DV90" s="706"/>
      <c r="DW90" s="706"/>
      <c r="DX90" s="504"/>
      <c r="DY90" s="705"/>
      <c r="DZ90" s="706"/>
      <c r="EA90" s="706"/>
      <c r="EB90" s="706"/>
      <c r="EC90" s="706"/>
      <c r="ED90" s="706"/>
      <c r="EE90" s="504"/>
      <c r="EF90" s="705"/>
      <c r="EG90" s="706"/>
      <c r="EH90" s="706"/>
      <c r="EI90" s="706"/>
      <c r="EJ90" s="706"/>
      <c r="EK90" s="706"/>
      <c r="EL90" s="504"/>
      <c r="EM90" s="705"/>
      <c r="EN90" s="706"/>
      <c r="EO90" s="706"/>
      <c r="EP90" s="706"/>
      <c r="EQ90" s="706"/>
      <c r="ER90" s="706"/>
      <c r="ES90" s="504"/>
      <c r="ET90" s="705"/>
      <c r="EU90" s="706"/>
      <c r="EV90" s="706"/>
      <c r="EW90" s="706"/>
      <c r="EX90" s="706"/>
      <c r="EY90" s="706"/>
      <c r="EZ90" s="504"/>
      <c r="FA90" s="705"/>
      <c r="FB90" s="706"/>
      <c r="FC90" s="706"/>
      <c r="FD90" s="706"/>
      <c r="FE90" s="706"/>
      <c r="FF90" s="706"/>
      <c r="FG90" s="504"/>
      <c r="FH90" s="705"/>
      <c r="FI90" s="706"/>
      <c r="FJ90" s="706"/>
      <c r="FK90" s="706"/>
      <c r="FL90" s="706"/>
      <c r="FM90" s="706"/>
      <c r="FN90" s="504"/>
      <c r="FO90" s="705"/>
      <c r="FP90" s="706"/>
      <c r="FQ90" s="706"/>
      <c r="FR90" s="706"/>
      <c r="FS90" s="706"/>
      <c r="FT90" s="706"/>
      <c r="FU90" s="504"/>
      <c r="FV90" s="705"/>
      <c r="FW90" s="706"/>
      <c r="FX90" s="706"/>
      <c r="FY90" s="706"/>
      <c r="FZ90" s="706"/>
      <c r="GA90" s="706"/>
      <c r="GB90" s="504"/>
      <c r="GC90" s="705"/>
      <c r="GD90" s="706"/>
      <c r="GE90" s="706"/>
      <c r="GF90" s="706"/>
      <c r="GG90" s="706"/>
      <c r="GH90" s="706"/>
      <c r="GI90" s="504"/>
      <c r="GJ90" s="705"/>
      <c r="GK90" s="706"/>
      <c r="GL90" s="706"/>
      <c r="GM90" s="706"/>
      <c r="GN90" s="706"/>
      <c r="GO90" s="706"/>
      <c r="GP90" s="504"/>
      <c r="GQ90" s="705"/>
      <c r="GR90" s="706"/>
      <c r="GS90" s="706"/>
      <c r="GT90" s="706"/>
      <c r="GU90" s="706"/>
      <c r="GV90" s="706"/>
      <c r="GW90" s="504"/>
      <c r="GX90" s="705"/>
      <c r="GY90" s="706"/>
      <c r="GZ90" s="706"/>
      <c r="HA90" s="706"/>
      <c r="HB90" s="706"/>
      <c r="HC90" s="706"/>
      <c r="HD90" s="504"/>
      <c r="HE90" s="705"/>
      <c r="HF90" s="706"/>
      <c r="HG90" s="706"/>
      <c r="HH90" s="706"/>
      <c r="HI90" s="706"/>
      <c r="HJ90" s="706"/>
      <c r="HK90" s="504"/>
      <c r="HL90" s="705"/>
      <c r="HM90" s="706"/>
      <c r="HN90" s="706"/>
      <c r="HO90" s="706"/>
      <c r="HP90" s="706"/>
      <c r="HQ90" s="706"/>
      <c r="HR90" s="504"/>
      <c r="HS90" s="705"/>
      <c r="HT90" s="706"/>
      <c r="HU90" s="706"/>
      <c r="HV90" s="706"/>
      <c r="HW90" s="706"/>
      <c r="HX90" s="706"/>
      <c r="HY90" s="504"/>
      <c r="HZ90" s="705"/>
      <c r="IA90" s="706"/>
      <c r="IB90" s="706"/>
      <c r="IC90" s="706"/>
      <c r="ID90" s="706"/>
      <c r="IE90" s="706"/>
      <c r="IF90" s="504"/>
      <c r="IG90" s="705"/>
      <c r="IH90" s="706"/>
      <c r="II90" s="706"/>
      <c r="IJ90" s="706"/>
      <c r="IK90" s="706"/>
      <c r="IL90" s="706"/>
      <c r="IM90" s="504"/>
      <c r="IN90" s="705"/>
      <c r="IO90" s="706"/>
      <c r="IP90" s="706"/>
      <c r="IQ90" s="706"/>
      <c r="IR90" s="706"/>
      <c r="IS90" s="706"/>
      <c r="IT90" s="504"/>
      <c r="IU90" s="705"/>
      <c r="IV90" s="706"/>
      <c r="IW90" s="706"/>
      <c r="IX90" s="706"/>
      <c r="IY90" s="706"/>
      <c r="IZ90" s="706"/>
      <c r="JA90" s="504"/>
      <c r="JB90" s="705"/>
      <c r="JC90" s="706"/>
      <c r="JD90" s="706"/>
      <c r="JE90" s="706"/>
      <c r="JF90" s="706"/>
      <c r="JG90" s="706"/>
      <c r="JH90" s="504"/>
      <c r="JI90" s="705"/>
      <c r="JJ90" s="706"/>
      <c r="JK90" s="706"/>
      <c r="JL90" s="706"/>
      <c r="JM90" s="706"/>
      <c r="JN90" s="706"/>
      <c r="JO90" s="504"/>
      <c r="JP90" s="705"/>
      <c r="JQ90" s="706"/>
      <c r="JR90" s="706"/>
      <c r="JS90" s="706"/>
      <c r="JT90" s="706"/>
      <c r="JU90" s="706"/>
      <c r="JV90" s="504"/>
      <c r="JW90" s="705"/>
      <c r="JX90" s="706"/>
      <c r="JY90" s="706"/>
      <c r="JZ90" s="706"/>
      <c r="KA90" s="706"/>
      <c r="KB90" s="706"/>
      <c r="KC90" s="504"/>
      <c r="KD90" s="705"/>
      <c r="KE90" s="706"/>
      <c r="KF90" s="706"/>
      <c r="KG90" s="706"/>
      <c r="KH90" s="706"/>
      <c r="KI90" s="706"/>
      <c r="KJ90" s="504"/>
      <c r="KK90" s="705"/>
      <c r="KL90" s="706"/>
      <c r="KM90" s="706"/>
      <c r="KN90" s="706"/>
      <c r="KO90" s="706"/>
      <c r="KP90" s="706"/>
      <c r="KQ90" s="504"/>
      <c r="KR90" s="705"/>
      <c r="KS90" s="706"/>
      <c r="KT90" s="706"/>
      <c r="KU90" s="706"/>
      <c r="KV90" s="706"/>
      <c r="KW90" s="706"/>
      <c r="KX90" s="504"/>
      <c r="KY90" s="705"/>
      <c r="KZ90" s="706"/>
      <c r="LA90" s="706"/>
      <c r="LB90" s="706"/>
      <c r="LC90" s="706"/>
      <c r="LD90" s="706"/>
      <c r="LE90" s="504"/>
      <c r="LF90" s="705"/>
      <c r="LG90" s="706"/>
      <c r="LH90" s="706"/>
      <c r="LI90" s="706"/>
      <c r="LJ90" s="706"/>
      <c r="LK90" s="706"/>
      <c r="LL90" s="504"/>
      <c r="LM90" s="705"/>
      <c r="LN90" s="706"/>
      <c r="LO90" s="706"/>
      <c r="LP90" s="706"/>
      <c r="LQ90" s="706"/>
      <c r="LR90" s="706"/>
      <c r="LS90" s="504"/>
      <c r="LT90" s="705"/>
      <c r="LU90" s="706"/>
      <c r="LV90" s="706"/>
      <c r="LW90" s="706"/>
      <c r="LX90" s="706"/>
      <c r="LY90" s="706"/>
      <c r="LZ90" s="504"/>
      <c r="MA90" s="705"/>
      <c r="MB90" s="706"/>
      <c r="MC90" s="706"/>
      <c r="MD90" s="706"/>
      <c r="ME90" s="706"/>
      <c r="MF90" s="706"/>
      <c r="MG90" s="504"/>
      <c r="MH90" s="705"/>
      <c r="MI90" s="706"/>
      <c r="MJ90" s="706"/>
      <c r="MK90" s="706"/>
      <c r="ML90" s="706"/>
      <c r="MM90" s="706"/>
      <c r="MN90" s="504"/>
      <c r="MO90" s="705"/>
      <c r="MP90" s="706"/>
      <c r="MQ90" s="706"/>
      <c r="MR90" s="706"/>
      <c r="MS90" s="706"/>
      <c r="MT90" s="706"/>
      <c r="MU90" s="504"/>
      <c r="MV90" s="705"/>
      <c r="MW90" s="706"/>
      <c r="MX90" s="706"/>
      <c r="MY90" s="706"/>
      <c r="MZ90" s="706"/>
      <c r="NA90" s="706"/>
      <c r="NB90" s="504"/>
      <c r="NC90" s="705"/>
      <c r="ND90" s="706"/>
      <c r="NE90" s="706"/>
      <c r="NF90" s="706"/>
      <c r="NG90" s="706"/>
      <c r="NH90" s="706"/>
      <c r="NI90" s="504"/>
      <c r="NJ90" s="705"/>
      <c r="NK90" s="706"/>
      <c r="NL90" s="706"/>
      <c r="NM90" s="706"/>
      <c r="NN90" s="706"/>
      <c r="NO90" s="706"/>
      <c r="NP90" s="504"/>
      <c r="NQ90" s="705"/>
      <c r="NR90" s="706"/>
      <c r="NS90" s="706"/>
      <c r="NT90" s="706"/>
      <c r="NU90" s="706"/>
      <c r="NV90" s="706"/>
      <c r="NW90" s="504"/>
      <c r="NX90" s="705"/>
      <c r="NY90" s="706"/>
      <c r="NZ90" s="706"/>
      <c r="OA90" s="706"/>
      <c r="OB90" s="706"/>
      <c r="OC90" s="706"/>
      <c r="OD90" s="504"/>
      <c r="OE90" s="705"/>
      <c r="OF90" s="706"/>
      <c r="OG90" s="706"/>
      <c r="OH90" s="706"/>
      <c r="OI90" s="706"/>
      <c r="OJ90" s="706"/>
      <c r="OK90" s="504"/>
      <c r="OL90" s="705"/>
      <c r="OM90" s="706"/>
      <c r="ON90" s="706"/>
      <c r="OO90" s="706"/>
      <c r="OP90" s="706"/>
      <c r="OQ90" s="706"/>
      <c r="OR90" s="504"/>
      <c r="OS90" s="705"/>
      <c r="OT90" s="706"/>
      <c r="OU90" s="706"/>
      <c r="OV90" s="706"/>
      <c r="OW90" s="706"/>
      <c r="OX90" s="706"/>
      <c r="OY90" s="504"/>
      <c r="OZ90" s="705"/>
      <c r="PA90" s="706"/>
      <c r="PB90" s="706"/>
      <c r="PC90" s="706"/>
      <c r="PD90" s="706"/>
      <c r="PE90" s="706"/>
      <c r="PF90" s="504"/>
      <c r="PG90" s="705"/>
      <c r="PH90" s="706"/>
      <c r="PI90" s="706"/>
      <c r="PJ90" s="706"/>
      <c r="PK90" s="706"/>
      <c r="PL90" s="706"/>
      <c r="PM90" s="504"/>
      <c r="PN90" s="705"/>
      <c r="PO90" s="706"/>
      <c r="PP90" s="706"/>
      <c r="PQ90" s="706"/>
      <c r="PR90" s="706"/>
      <c r="PS90" s="706"/>
      <c r="PT90" s="504"/>
      <c r="PU90" s="705"/>
      <c r="PV90" s="706"/>
      <c r="PW90" s="706"/>
      <c r="PX90" s="706"/>
      <c r="PY90" s="706"/>
      <c r="PZ90" s="706"/>
      <c r="QA90" s="504"/>
      <c r="QB90" s="705"/>
      <c r="QC90" s="706"/>
      <c r="QD90" s="706"/>
      <c r="QE90" s="706"/>
      <c r="QF90" s="706"/>
      <c r="QG90" s="706"/>
      <c r="QH90" s="504"/>
      <c r="QI90" s="705"/>
      <c r="QJ90" s="706"/>
      <c r="QK90" s="706"/>
      <c r="QL90" s="706"/>
      <c r="QM90" s="706"/>
      <c r="QN90" s="706"/>
      <c r="QO90" s="504"/>
      <c r="QP90" s="705"/>
      <c r="QQ90" s="706"/>
      <c r="QR90" s="706"/>
      <c r="QS90" s="706"/>
      <c r="QT90" s="706"/>
      <c r="QU90" s="706"/>
      <c r="QV90" s="504"/>
      <c r="QW90" s="705"/>
      <c r="QX90" s="706"/>
      <c r="QY90" s="706"/>
      <c r="QZ90" s="706"/>
      <c r="RA90" s="706"/>
      <c r="RB90" s="706"/>
      <c r="RC90" s="504"/>
      <c r="RD90" s="705"/>
      <c r="RE90" s="706"/>
      <c r="RF90" s="706"/>
      <c r="RG90" s="706"/>
      <c r="RH90" s="706"/>
      <c r="RI90" s="706"/>
      <c r="RJ90" s="504"/>
      <c r="RK90" s="705"/>
      <c r="RL90" s="706"/>
      <c r="RM90" s="706"/>
      <c r="RN90" s="706"/>
      <c r="RO90" s="706"/>
      <c r="RP90" s="706"/>
      <c r="RQ90" s="504"/>
      <c r="RR90" s="705"/>
      <c r="RS90" s="706"/>
      <c r="RT90" s="706"/>
      <c r="RU90" s="706"/>
      <c r="RV90" s="706"/>
      <c r="RW90" s="706"/>
      <c r="RX90" s="504"/>
      <c r="RY90" s="705"/>
      <c r="RZ90" s="706"/>
      <c r="SA90" s="706"/>
      <c r="SB90" s="706"/>
      <c r="SC90" s="706"/>
      <c r="SD90" s="706"/>
      <c r="SE90" s="504"/>
      <c r="SF90" s="705"/>
      <c r="SG90" s="706"/>
      <c r="SH90" s="706"/>
      <c r="SI90" s="706"/>
      <c r="SJ90" s="706"/>
      <c r="SK90" s="706"/>
      <c r="SL90" s="504"/>
      <c r="SM90" s="705"/>
      <c r="SN90" s="706"/>
      <c r="SO90" s="706"/>
      <c r="SP90" s="706"/>
      <c r="SQ90" s="706"/>
      <c r="SR90" s="706"/>
      <c r="SS90" s="504"/>
      <c r="ST90" s="705"/>
      <c r="SU90" s="706"/>
      <c r="SV90" s="706"/>
      <c r="SW90" s="706"/>
      <c r="SX90" s="706"/>
      <c r="SY90" s="706"/>
      <c r="SZ90" s="504"/>
      <c r="TA90" s="705"/>
      <c r="TB90" s="706"/>
      <c r="TC90" s="706"/>
      <c r="TD90" s="706"/>
      <c r="TE90" s="706"/>
      <c r="TF90" s="706"/>
      <c r="TG90" s="504"/>
      <c r="TH90" s="705"/>
      <c r="TI90" s="706"/>
      <c r="TJ90" s="706"/>
      <c r="TK90" s="706"/>
      <c r="TL90" s="706"/>
      <c r="TM90" s="706"/>
      <c r="TN90" s="504"/>
      <c r="TO90" s="705"/>
      <c r="TP90" s="706"/>
      <c r="TQ90" s="706"/>
      <c r="TR90" s="706"/>
      <c r="TS90" s="706"/>
      <c r="TT90" s="706"/>
      <c r="TU90" s="504"/>
      <c r="TV90" s="705"/>
      <c r="TW90" s="706"/>
      <c r="TX90" s="706"/>
      <c r="TY90" s="706"/>
      <c r="TZ90" s="706"/>
      <c r="UA90" s="706"/>
      <c r="UB90" s="504"/>
      <c r="UC90" s="705"/>
      <c r="UD90" s="706"/>
      <c r="UE90" s="706"/>
      <c r="UF90" s="706"/>
      <c r="UG90" s="706"/>
      <c r="UH90" s="706"/>
      <c r="UI90" s="504"/>
      <c r="UJ90" s="705"/>
      <c r="UK90" s="706"/>
      <c r="UL90" s="706"/>
      <c r="UM90" s="706"/>
      <c r="UN90" s="706"/>
      <c r="UO90" s="706"/>
      <c r="UP90" s="504"/>
      <c r="UQ90" s="705"/>
      <c r="UR90" s="706"/>
      <c r="US90" s="706"/>
      <c r="UT90" s="706"/>
      <c r="UU90" s="706"/>
      <c r="UV90" s="706"/>
      <c r="UW90" s="504"/>
      <c r="UX90" s="705"/>
      <c r="UY90" s="706"/>
      <c r="UZ90" s="706"/>
      <c r="VA90" s="706"/>
      <c r="VB90" s="706"/>
      <c r="VC90" s="706"/>
      <c r="VD90" s="504"/>
      <c r="VE90" s="705"/>
      <c r="VF90" s="706"/>
      <c r="VG90" s="706"/>
      <c r="VH90" s="706"/>
      <c r="VI90" s="706"/>
      <c r="VJ90" s="706"/>
      <c r="VK90" s="504"/>
      <c r="VL90" s="705"/>
      <c r="VM90" s="706"/>
      <c r="VN90" s="706"/>
      <c r="VO90" s="706"/>
      <c r="VP90" s="706"/>
      <c r="VQ90" s="706"/>
      <c r="VR90" s="504"/>
      <c r="VS90" s="705"/>
      <c r="VT90" s="706"/>
      <c r="VU90" s="706"/>
      <c r="VV90" s="706"/>
      <c r="VW90" s="706"/>
      <c r="VX90" s="706"/>
      <c r="VY90" s="504"/>
      <c r="VZ90" s="705"/>
      <c r="WA90" s="706"/>
      <c r="WB90" s="706"/>
      <c r="WC90" s="706"/>
      <c r="WD90" s="706"/>
      <c r="WE90" s="706"/>
      <c r="WF90" s="504"/>
      <c r="WG90" s="705"/>
      <c r="WH90" s="706"/>
      <c r="WI90" s="706"/>
      <c r="WJ90" s="706"/>
      <c r="WK90" s="706"/>
      <c r="WL90" s="706"/>
      <c r="WM90" s="504"/>
      <c r="WN90" s="705"/>
      <c r="WO90" s="706"/>
      <c r="WP90" s="706"/>
      <c r="WQ90" s="706"/>
      <c r="WR90" s="706"/>
      <c r="WS90" s="706"/>
      <c r="WT90" s="504"/>
      <c r="WU90" s="705"/>
      <c r="WV90" s="706"/>
      <c r="WW90" s="706"/>
      <c r="WX90" s="706"/>
      <c r="WY90" s="706"/>
      <c r="WZ90" s="706"/>
      <c r="XA90" s="504"/>
      <c r="XB90" s="705"/>
      <c r="XC90" s="706"/>
      <c r="XD90" s="706"/>
      <c r="XE90" s="706"/>
      <c r="XF90" s="706"/>
      <c r="XG90" s="706"/>
      <c r="XH90" s="504"/>
      <c r="XI90" s="705"/>
      <c r="XJ90" s="706"/>
      <c r="XK90" s="706"/>
      <c r="XL90" s="706"/>
      <c r="XM90" s="706"/>
      <c r="XN90" s="706"/>
      <c r="XO90" s="504"/>
      <c r="XP90" s="705"/>
      <c r="XQ90" s="706"/>
      <c r="XR90" s="706"/>
      <c r="XS90" s="706"/>
      <c r="XT90" s="706"/>
      <c r="XU90" s="706"/>
      <c r="XV90" s="504"/>
      <c r="XW90" s="705"/>
      <c r="XX90" s="706"/>
      <c r="XY90" s="706"/>
      <c r="XZ90" s="706"/>
      <c r="YA90" s="706"/>
      <c r="YB90" s="706"/>
      <c r="YC90" s="504"/>
      <c r="YD90" s="705"/>
      <c r="YE90" s="706"/>
      <c r="YF90" s="706"/>
      <c r="YG90" s="706"/>
      <c r="YH90" s="706"/>
      <c r="YI90" s="706"/>
      <c r="YJ90" s="504"/>
      <c r="YK90" s="705"/>
      <c r="YL90" s="706"/>
      <c r="YM90" s="706"/>
      <c r="YN90" s="706"/>
      <c r="YO90" s="706"/>
      <c r="YP90" s="706"/>
      <c r="YQ90" s="504"/>
      <c r="YR90" s="705"/>
      <c r="YS90" s="706"/>
      <c r="YT90" s="706"/>
      <c r="YU90" s="706"/>
      <c r="YV90" s="706"/>
      <c r="YW90" s="706"/>
      <c r="YX90" s="504"/>
      <c r="YY90" s="705"/>
      <c r="YZ90" s="706"/>
      <c r="ZA90" s="706"/>
      <c r="ZB90" s="706"/>
      <c r="ZC90" s="706"/>
      <c r="ZD90" s="706"/>
      <c r="ZE90" s="504"/>
      <c r="ZF90" s="705"/>
      <c r="ZG90" s="706"/>
      <c r="ZH90" s="706"/>
      <c r="ZI90" s="706"/>
      <c r="ZJ90" s="706"/>
      <c r="ZK90" s="706"/>
      <c r="ZL90" s="504"/>
      <c r="ZM90" s="705"/>
      <c r="ZN90" s="706"/>
      <c r="ZO90" s="706"/>
      <c r="ZP90" s="706"/>
      <c r="ZQ90" s="706"/>
      <c r="ZR90" s="706"/>
      <c r="ZS90" s="504"/>
      <c r="ZT90" s="705"/>
      <c r="ZU90" s="706"/>
      <c r="ZV90" s="706"/>
      <c r="ZW90" s="706"/>
      <c r="ZX90" s="706"/>
      <c r="ZY90" s="706"/>
      <c r="ZZ90" s="504"/>
      <c r="AAA90" s="705"/>
      <c r="AAB90" s="706"/>
      <c r="AAC90" s="706"/>
      <c r="AAD90" s="706"/>
      <c r="AAE90" s="706"/>
      <c r="AAF90" s="706"/>
      <c r="AAG90" s="504"/>
      <c r="AAH90" s="705"/>
      <c r="AAI90" s="706"/>
      <c r="AAJ90" s="706"/>
      <c r="AAK90" s="706"/>
      <c r="AAL90" s="706"/>
      <c r="AAM90" s="706"/>
      <c r="AAN90" s="504"/>
      <c r="AAO90" s="705"/>
      <c r="AAP90" s="706"/>
      <c r="AAQ90" s="706"/>
      <c r="AAR90" s="706"/>
      <c r="AAS90" s="706"/>
      <c r="AAT90" s="706"/>
      <c r="AAU90" s="504"/>
      <c r="AAV90" s="705"/>
      <c r="AAW90" s="706"/>
      <c r="AAX90" s="706"/>
      <c r="AAY90" s="706"/>
      <c r="AAZ90" s="706"/>
      <c r="ABA90" s="706"/>
      <c r="ABB90" s="504"/>
      <c r="ABC90" s="705"/>
      <c r="ABD90" s="706"/>
      <c r="ABE90" s="706"/>
      <c r="ABF90" s="706"/>
      <c r="ABG90" s="706"/>
      <c r="ABH90" s="706"/>
      <c r="ABI90" s="504"/>
      <c r="ABJ90" s="705"/>
      <c r="ABK90" s="706"/>
      <c r="ABL90" s="706"/>
      <c r="ABM90" s="706"/>
      <c r="ABN90" s="706"/>
      <c r="ABO90" s="706"/>
      <c r="ABP90" s="504"/>
      <c r="ABQ90" s="705"/>
      <c r="ABR90" s="706"/>
      <c r="ABS90" s="706"/>
      <c r="ABT90" s="706"/>
      <c r="ABU90" s="706"/>
      <c r="ABV90" s="706"/>
      <c r="ABW90" s="504"/>
      <c r="ABX90" s="705"/>
      <c r="ABY90" s="706"/>
      <c r="ABZ90" s="706"/>
      <c r="ACA90" s="706"/>
      <c r="ACB90" s="706"/>
      <c r="ACC90" s="706"/>
      <c r="ACD90" s="504"/>
      <c r="ACE90" s="705"/>
      <c r="ACF90" s="706"/>
      <c r="ACG90" s="706"/>
      <c r="ACH90" s="706"/>
      <c r="ACI90" s="706"/>
      <c r="ACJ90" s="706"/>
      <c r="ACK90" s="504"/>
      <c r="ACL90" s="705"/>
      <c r="ACM90" s="706"/>
      <c r="ACN90" s="706"/>
      <c r="ACO90" s="706"/>
      <c r="ACP90" s="706"/>
      <c r="ACQ90" s="706"/>
      <c r="ACR90" s="504"/>
      <c r="ACS90" s="705"/>
      <c r="ACT90" s="706"/>
      <c r="ACU90" s="706"/>
      <c r="ACV90" s="706"/>
      <c r="ACW90" s="706"/>
      <c r="ACX90" s="706"/>
      <c r="ACY90" s="504"/>
      <c r="ACZ90" s="705"/>
      <c r="ADA90" s="706"/>
      <c r="ADB90" s="706"/>
      <c r="ADC90" s="706"/>
      <c r="ADD90" s="706"/>
      <c r="ADE90" s="706"/>
      <c r="ADF90" s="504"/>
      <c r="ADG90" s="705"/>
      <c r="ADH90" s="706"/>
      <c r="ADI90" s="706"/>
      <c r="ADJ90" s="706"/>
      <c r="ADK90" s="706"/>
      <c r="ADL90" s="706"/>
      <c r="ADM90" s="504"/>
      <c r="ADN90" s="705"/>
      <c r="ADO90" s="706"/>
      <c r="ADP90" s="706"/>
      <c r="ADQ90" s="706"/>
      <c r="ADR90" s="706"/>
      <c r="ADS90" s="706"/>
      <c r="ADT90" s="504"/>
      <c r="ADU90" s="705"/>
      <c r="ADV90" s="706"/>
      <c r="ADW90" s="706"/>
      <c r="ADX90" s="706"/>
      <c r="ADY90" s="706"/>
      <c r="ADZ90" s="706"/>
      <c r="AEA90" s="504"/>
      <c r="AEB90" s="705"/>
      <c r="AEC90" s="706"/>
      <c r="AED90" s="706"/>
      <c r="AEE90" s="706"/>
      <c r="AEF90" s="706"/>
      <c r="AEG90" s="706"/>
      <c r="AEH90" s="504"/>
      <c r="AEI90" s="705"/>
      <c r="AEJ90" s="706"/>
      <c r="AEK90" s="706"/>
      <c r="AEL90" s="706"/>
      <c r="AEM90" s="706"/>
      <c r="AEN90" s="706"/>
      <c r="AEO90" s="504"/>
      <c r="AEP90" s="705"/>
      <c r="AEQ90" s="706"/>
      <c r="AER90" s="706"/>
      <c r="AES90" s="706"/>
      <c r="AET90" s="706"/>
      <c r="AEU90" s="706"/>
      <c r="AEV90" s="504"/>
      <c r="AEW90" s="705"/>
      <c r="AEX90" s="706"/>
      <c r="AEY90" s="706"/>
      <c r="AEZ90" s="706"/>
      <c r="AFA90" s="706"/>
      <c r="AFB90" s="706"/>
      <c r="AFC90" s="504"/>
      <c r="AFD90" s="705"/>
      <c r="AFE90" s="706"/>
      <c r="AFF90" s="706"/>
      <c r="AFG90" s="706"/>
      <c r="AFH90" s="706"/>
      <c r="AFI90" s="706"/>
      <c r="AFJ90" s="504"/>
      <c r="AFK90" s="705"/>
      <c r="AFL90" s="706"/>
      <c r="AFM90" s="706"/>
      <c r="AFN90" s="706"/>
      <c r="AFO90" s="706"/>
      <c r="AFP90" s="706"/>
      <c r="AFQ90" s="504"/>
      <c r="AFR90" s="705"/>
      <c r="AFS90" s="706"/>
      <c r="AFT90" s="706"/>
      <c r="AFU90" s="706"/>
      <c r="AFV90" s="706"/>
      <c r="AFW90" s="706"/>
      <c r="AFX90" s="504"/>
      <c r="AFY90" s="705"/>
      <c r="AFZ90" s="706"/>
      <c r="AGA90" s="706"/>
      <c r="AGB90" s="706"/>
      <c r="AGC90" s="706"/>
      <c r="AGD90" s="706"/>
      <c r="AGE90" s="504"/>
      <c r="AGF90" s="705"/>
      <c r="AGG90" s="706"/>
      <c r="AGH90" s="706"/>
      <c r="AGI90" s="706"/>
      <c r="AGJ90" s="706"/>
      <c r="AGK90" s="706"/>
      <c r="AGL90" s="504"/>
      <c r="AGM90" s="705"/>
      <c r="AGN90" s="706"/>
      <c r="AGO90" s="706"/>
      <c r="AGP90" s="706"/>
      <c r="AGQ90" s="706"/>
      <c r="AGR90" s="706"/>
      <c r="AGS90" s="504"/>
      <c r="AGT90" s="705"/>
      <c r="AGU90" s="706"/>
      <c r="AGV90" s="706"/>
      <c r="AGW90" s="706"/>
      <c r="AGX90" s="706"/>
      <c r="AGY90" s="706"/>
      <c r="AGZ90" s="504"/>
      <c r="AHA90" s="705"/>
      <c r="AHB90" s="706"/>
      <c r="AHC90" s="706"/>
      <c r="AHD90" s="706"/>
      <c r="AHE90" s="706"/>
      <c r="AHF90" s="706"/>
      <c r="AHG90" s="504"/>
      <c r="AHH90" s="705"/>
      <c r="AHI90" s="706"/>
      <c r="AHJ90" s="706"/>
      <c r="AHK90" s="706"/>
      <c r="AHL90" s="706"/>
      <c r="AHM90" s="706"/>
      <c r="AHN90" s="504"/>
      <c r="AHO90" s="705"/>
      <c r="AHP90" s="706"/>
      <c r="AHQ90" s="706"/>
      <c r="AHR90" s="706"/>
      <c r="AHS90" s="706"/>
      <c r="AHT90" s="706"/>
      <c r="AHU90" s="504"/>
      <c r="AHV90" s="705"/>
      <c r="AHW90" s="706"/>
      <c r="AHX90" s="706"/>
      <c r="AHY90" s="706"/>
      <c r="AHZ90" s="706"/>
      <c r="AIA90" s="706"/>
      <c r="AIB90" s="504"/>
      <c r="AIC90" s="705"/>
      <c r="AID90" s="706"/>
      <c r="AIE90" s="706"/>
      <c r="AIF90" s="706"/>
      <c r="AIG90" s="706"/>
      <c r="AIH90" s="706"/>
      <c r="AII90" s="504"/>
      <c r="AIJ90" s="705"/>
      <c r="AIK90" s="706"/>
      <c r="AIL90" s="706"/>
      <c r="AIM90" s="706"/>
      <c r="AIN90" s="706"/>
      <c r="AIO90" s="706"/>
      <c r="AIP90" s="504"/>
      <c r="AIQ90" s="705"/>
      <c r="AIR90" s="706"/>
      <c r="AIS90" s="706"/>
      <c r="AIT90" s="706"/>
      <c r="AIU90" s="706"/>
      <c r="AIV90" s="706"/>
      <c r="AIW90" s="504"/>
      <c r="AIX90" s="705"/>
      <c r="AIY90" s="706"/>
      <c r="AIZ90" s="706"/>
      <c r="AJA90" s="706"/>
      <c r="AJB90" s="706"/>
      <c r="AJC90" s="706"/>
      <c r="AJD90" s="504"/>
      <c r="AJE90" s="705"/>
      <c r="AJF90" s="706"/>
      <c r="AJG90" s="706"/>
      <c r="AJH90" s="706"/>
      <c r="AJI90" s="706"/>
      <c r="AJJ90" s="706"/>
      <c r="AJK90" s="504"/>
      <c r="AJL90" s="705"/>
      <c r="AJM90" s="706"/>
      <c r="AJN90" s="706"/>
      <c r="AJO90" s="706"/>
      <c r="AJP90" s="706"/>
      <c r="AJQ90" s="706"/>
      <c r="AJR90" s="504"/>
      <c r="AJS90" s="705"/>
      <c r="AJT90" s="706"/>
      <c r="AJU90" s="706"/>
      <c r="AJV90" s="706"/>
      <c r="AJW90" s="706"/>
      <c r="AJX90" s="706"/>
      <c r="AJY90" s="504"/>
      <c r="AJZ90" s="705"/>
      <c r="AKA90" s="706"/>
      <c r="AKB90" s="706"/>
      <c r="AKC90" s="706"/>
      <c r="AKD90" s="706"/>
      <c r="AKE90" s="706"/>
      <c r="AKF90" s="504"/>
      <c r="AKG90" s="705"/>
      <c r="AKH90" s="706"/>
      <c r="AKI90" s="706"/>
      <c r="AKJ90" s="706"/>
      <c r="AKK90" s="706"/>
      <c r="AKL90" s="706"/>
      <c r="AKM90" s="504"/>
      <c r="AKN90" s="705"/>
      <c r="AKO90" s="706"/>
      <c r="AKP90" s="706"/>
      <c r="AKQ90" s="706"/>
      <c r="AKR90" s="706"/>
      <c r="AKS90" s="706"/>
      <c r="AKT90" s="504"/>
      <c r="AKU90" s="705"/>
      <c r="AKV90" s="706"/>
      <c r="AKW90" s="706"/>
      <c r="AKX90" s="706"/>
      <c r="AKY90" s="706"/>
      <c r="AKZ90" s="706"/>
      <c r="ALA90" s="504"/>
      <c r="ALB90" s="705"/>
      <c r="ALC90" s="706"/>
      <c r="ALD90" s="706"/>
      <c r="ALE90" s="706"/>
      <c r="ALF90" s="706"/>
      <c r="ALG90" s="706"/>
      <c r="ALH90" s="504"/>
      <c r="ALI90" s="705"/>
      <c r="ALJ90" s="706"/>
      <c r="ALK90" s="706"/>
      <c r="ALL90" s="706"/>
      <c r="ALM90" s="706"/>
      <c r="ALN90" s="706"/>
      <c r="ALO90" s="504"/>
      <c r="ALP90" s="705"/>
      <c r="ALQ90" s="706"/>
      <c r="ALR90" s="706"/>
      <c r="ALS90" s="706"/>
      <c r="ALT90" s="706"/>
      <c r="ALU90" s="706"/>
      <c r="ALV90" s="504"/>
      <c r="ALW90" s="705"/>
      <c r="ALX90" s="706"/>
      <c r="ALY90" s="706"/>
      <c r="ALZ90" s="706"/>
      <c r="AMA90" s="706"/>
      <c r="AMB90" s="706"/>
      <c r="AMC90" s="504"/>
      <c r="AMD90" s="705"/>
      <c r="AME90" s="706"/>
      <c r="AMF90" s="706"/>
      <c r="AMG90" s="706"/>
      <c r="AMH90" s="706"/>
      <c r="AMI90" s="706"/>
      <c r="AMJ90" s="504"/>
      <c r="AMK90" s="705"/>
      <c r="AML90" s="706"/>
      <c r="AMM90" s="706"/>
      <c r="AMN90" s="706"/>
      <c r="AMO90" s="706"/>
      <c r="AMP90" s="706"/>
      <c r="AMQ90" s="504"/>
      <c r="AMR90" s="705"/>
      <c r="AMS90" s="706"/>
      <c r="AMT90" s="706"/>
      <c r="AMU90" s="706"/>
      <c r="AMV90" s="706"/>
      <c r="AMW90" s="706"/>
      <c r="AMX90" s="504"/>
      <c r="AMY90" s="705"/>
      <c r="AMZ90" s="706"/>
      <c r="ANA90" s="706"/>
      <c r="ANB90" s="706"/>
      <c r="ANC90" s="706"/>
      <c r="AND90" s="706"/>
      <c r="ANE90" s="504"/>
      <c r="ANF90" s="705"/>
      <c r="ANG90" s="706"/>
      <c r="ANH90" s="706"/>
      <c r="ANI90" s="706"/>
      <c r="ANJ90" s="706"/>
      <c r="ANK90" s="706"/>
      <c r="ANL90" s="504"/>
      <c r="ANM90" s="705"/>
      <c r="ANN90" s="706"/>
      <c r="ANO90" s="706"/>
      <c r="ANP90" s="706"/>
      <c r="ANQ90" s="706"/>
      <c r="ANR90" s="706"/>
      <c r="ANS90" s="504"/>
      <c r="ANT90" s="705"/>
      <c r="ANU90" s="706"/>
      <c r="ANV90" s="706"/>
      <c r="ANW90" s="706"/>
      <c r="ANX90" s="706"/>
      <c r="ANY90" s="706"/>
      <c r="ANZ90" s="504"/>
      <c r="AOA90" s="705"/>
      <c r="AOB90" s="706"/>
      <c r="AOC90" s="706"/>
      <c r="AOD90" s="706"/>
      <c r="AOE90" s="706"/>
      <c r="AOF90" s="706"/>
      <c r="AOG90" s="504"/>
      <c r="AOH90" s="705"/>
      <c r="AOI90" s="706"/>
      <c r="AOJ90" s="706"/>
      <c r="AOK90" s="706"/>
      <c r="AOL90" s="706"/>
      <c r="AOM90" s="706"/>
      <c r="AON90" s="504"/>
      <c r="AOO90" s="705"/>
      <c r="AOP90" s="706"/>
      <c r="AOQ90" s="706"/>
      <c r="AOR90" s="706"/>
      <c r="AOS90" s="706"/>
      <c r="AOT90" s="706"/>
      <c r="AOU90" s="504"/>
      <c r="AOV90" s="705"/>
      <c r="AOW90" s="706"/>
      <c r="AOX90" s="706"/>
      <c r="AOY90" s="706"/>
      <c r="AOZ90" s="706"/>
      <c r="APA90" s="706"/>
      <c r="APB90" s="504"/>
      <c r="APC90" s="705"/>
      <c r="APD90" s="706"/>
      <c r="APE90" s="706"/>
      <c r="APF90" s="706"/>
      <c r="APG90" s="706"/>
      <c r="APH90" s="706"/>
      <c r="API90" s="504"/>
      <c r="APJ90" s="705"/>
      <c r="APK90" s="706"/>
      <c r="APL90" s="706"/>
      <c r="APM90" s="706"/>
      <c r="APN90" s="706"/>
      <c r="APO90" s="706"/>
      <c r="APP90" s="504"/>
      <c r="APQ90" s="705"/>
      <c r="APR90" s="706"/>
      <c r="APS90" s="706"/>
      <c r="APT90" s="706"/>
      <c r="APU90" s="706"/>
      <c r="APV90" s="706"/>
      <c r="APW90" s="504"/>
      <c r="APX90" s="705"/>
      <c r="APY90" s="706"/>
      <c r="APZ90" s="706"/>
      <c r="AQA90" s="706"/>
      <c r="AQB90" s="706"/>
      <c r="AQC90" s="706"/>
      <c r="AQD90" s="504"/>
      <c r="AQE90" s="705"/>
      <c r="AQF90" s="706"/>
      <c r="AQG90" s="706"/>
      <c r="AQH90" s="706"/>
      <c r="AQI90" s="706"/>
      <c r="AQJ90" s="706"/>
      <c r="AQK90" s="504"/>
      <c r="AQL90" s="705"/>
      <c r="AQM90" s="706"/>
      <c r="AQN90" s="706"/>
      <c r="AQO90" s="706"/>
      <c r="AQP90" s="706"/>
      <c r="AQQ90" s="706"/>
      <c r="AQR90" s="504"/>
      <c r="AQS90" s="705"/>
      <c r="AQT90" s="706"/>
      <c r="AQU90" s="706"/>
      <c r="AQV90" s="706"/>
      <c r="AQW90" s="706"/>
      <c r="AQX90" s="706"/>
      <c r="AQY90" s="504"/>
      <c r="AQZ90" s="705"/>
      <c r="ARA90" s="706"/>
      <c r="ARB90" s="706"/>
      <c r="ARC90" s="706"/>
      <c r="ARD90" s="706"/>
      <c r="ARE90" s="706"/>
      <c r="ARF90" s="504"/>
      <c r="ARG90" s="705"/>
      <c r="ARH90" s="706"/>
      <c r="ARI90" s="706"/>
      <c r="ARJ90" s="706"/>
      <c r="ARK90" s="706"/>
      <c r="ARL90" s="706"/>
      <c r="ARM90" s="504"/>
      <c r="ARN90" s="705"/>
      <c r="ARO90" s="706"/>
      <c r="ARP90" s="706"/>
      <c r="ARQ90" s="706"/>
      <c r="ARR90" s="706"/>
      <c r="ARS90" s="706"/>
      <c r="ART90" s="504"/>
      <c r="ARU90" s="705"/>
      <c r="ARV90" s="706"/>
      <c r="ARW90" s="706"/>
      <c r="ARX90" s="706"/>
      <c r="ARY90" s="706"/>
      <c r="ARZ90" s="706"/>
      <c r="ASA90" s="504"/>
      <c r="ASB90" s="705"/>
      <c r="ASC90" s="706"/>
      <c r="ASD90" s="706"/>
      <c r="ASE90" s="706"/>
      <c r="ASF90" s="706"/>
      <c r="ASG90" s="706"/>
      <c r="ASH90" s="504"/>
      <c r="ASI90" s="705"/>
      <c r="ASJ90" s="706"/>
      <c r="ASK90" s="706"/>
      <c r="ASL90" s="706"/>
      <c r="ASM90" s="706"/>
      <c r="ASN90" s="706"/>
      <c r="ASO90" s="504"/>
      <c r="ASP90" s="705"/>
      <c r="ASQ90" s="706"/>
      <c r="ASR90" s="706"/>
      <c r="ASS90" s="706"/>
      <c r="AST90" s="706"/>
      <c r="ASU90" s="706"/>
      <c r="ASV90" s="504"/>
      <c r="ASW90" s="705"/>
      <c r="ASX90" s="706"/>
      <c r="ASY90" s="706"/>
      <c r="ASZ90" s="706"/>
      <c r="ATA90" s="706"/>
      <c r="ATB90" s="706"/>
      <c r="ATC90" s="504"/>
      <c r="ATD90" s="705"/>
      <c r="ATE90" s="706"/>
      <c r="ATF90" s="706"/>
      <c r="ATG90" s="706"/>
      <c r="ATH90" s="706"/>
      <c r="ATI90" s="706"/>
      <c r="ATJ90" s="504"/>
      <c r="ATK90" s="705"/>
      <c r="ATL90" s="706"/>
      <c r="ATM90" s="706"/>
      <c r="ATN90" s="706"/>
      <c r="ATO90" s="706"/>
      <c r="ATP90" s="706"/>
      <c r="ATQ90" s="504"/>
      <c r="ATR90" s="705"/>
      <c r="ATS90" s="706"/>
      <c r="ATT90" s="706"/>
      <c r="ATU90" s="706"/>
      <c r="ATV90" s="706"/>
      <c r="ATW90" s="706"/>
      <c r="ATX90" s="504"/>
      <c r="ATY90" s="705"/>
      <c r="ATZ90" s="706"/>
      <c r="AUA90" s="706"/>
      <c r="AUB90" s="706"/>
      <c r="AUC90" s="706"/>
      <c r="AUD90" s="706"/>
      <c r="AUE90" s="504"/>
      <c r="AUF90" s="705"/>
      <c r="AUG90" s="706"/>
      <c r="AUH90" s="706"/>
      <c r="AUI90" s="706"/>
      <c r="AUJ90" s="706"/>
      <c r="AUK90" s="706"/>
      <c r="AUL90" s="504"/>
      <c r="AUM90" s="705"/>
      <c r="AUN90" s="706"/>
      <c r="AUO90" s="706"/>
      <c r="AUP90" s="706"/>
      <c r="AUQ90" s="706"/>
      <c r="AUR90" s="706"/>
      <c r="AUS90" s="504"/>
      <c r="AUT90" s="705"/>
      <c r="AUU90" s="706"/>
      <c r="AUV90" s="706"/>
      <c r="AUW90" s="706"/>
      <c r="AUX90" s="706"/>
      <c r="AUY90" s="706"/>
      <c r="AUZ90" s="504"/>
      <c r="AVA90" s="705"/>
      <c r="AVB90" s="706"/>
      <c r="AVC90" s="706"/>
      <c r="AVD90" s="706"/>
      <c r="AVE90" s="706"/>
      <c r="AVF90" s="706"/>
      <c r="AVG90" s="504"/>
      <c r="AVH90" s="705"/>
      <c r="AVI90" s="706"/>
      <c r="AVJ90" s="706"/>
      <c r="AVK90" s="706"/>
      <c r="AVL90" s="706"/>
      <c r="AVM90" s="706"/>
      <c r="AVN90" s="504"/>
      <c r="AVO90" s="705"/>
      <c r="AVP90" s="706"/>
      <c r="AVQ90" s="706"/>
      <c r="AVR90" s="706"/>
      <c r="AVS90" s="706"/>
      <c r="AVT90" s="706"/>
      <c r="AVU90" s="504"/>
      <c r="AVV90" s="705"/>
      <c r="AVW90" s="706"/>
      <c r="AVX90" s="706"/>
      <c r="AVY90" s="706"/>
      <c r="AVZ90" s="706"/>
      <c r="AWA90" s="706"/>
      <c r="AWB90" s="504"/>
      <c r="AWC90" s="705"/>
      <c r="AWD90" s="706"/>
      <c r="AWE90" s="706"/>
      <c r="AWF90" s="706"/>
      <c r="AWG90" s="706"/>
      <c r="AWH90" s="706"/>
      <c r="AWI90" s="504"/>
      <c r="AWJ90" s="705"/>
      <c r="AWK90" s="706"/>
      <c r="AWL90" s="706"/>
      <c r="AWM90" s="706"/>
      <c r="AWN90" s="706"/>
      <c r="AWO90" s="706"/>
      <c r="AWP90" s="504"/>
      <c r="AWQ90" s="705"/>
      <c r="AWR90" s="706"/>
      <c r="AWS90" s="706"/>
      <c r="AWT90" s="706"/>
      <c r="AWU90" s="706"/>
      <c r="AWV90" s="706"/>
      <c r="AWW90" s="504"/>
      <c r="AWX90" s="705"/>
      <c r="AWY90" s="706"/>
      <c r="AWZ90" s="706"/>
      <c r="AXA90" s="706"/>
      <c r="AXB90" s="706"/>
      <c r="AXC90" s="706"/>
      <c r="AXD90" s="504"/>
      <c r="AXE90" s="705"/>
      <c r="AXF90" s="706"/>
      <c r="AXG90" s="706"/>
      <c r="AXH90" s="706"/>
      <c r="AXI90" s="706"/>
      <c r="AXJ90" s="706"/>
      <c r="AXK90" s="504"/>
      <c r="AXL90" s="705"/>
      <c r="AXM90" s="706"/>
      <c r="AXN90" s="706"/>
      <c r="AXO90" s="706"/>
      <c r="AXP90" s="706"/>
      <c r="AXQ90" s="706"/>
      <c r="AXR90" s="504"/>
      <c r="AXS90" s="705"/>
      <c r="AXT90" s="706"/>
      <c r="AXU90" s="706"/>
      <c r="AXV90" s="706"/>
      <c r="AXW90" s="706"/>
      <c r="AXX90" s="706"/>
      <c r="AXY90" s="504"/>
      <c r="AXZ90" s="705"/>
      <c r="AYA90" s="706"/>
      <c r="AYB90" s="706"/>
      <c r="AYC90" s="706"/>
      <c r="AYD90" s="706"/>
      <c r="AYE90" s="706"/>
      <c r="AYF90" s="504"/>
      <c r="AYG90" s="705"/>
      <c r="AYH90" s="706"/>
      <c r="AYI90" s="706"/>
      <c r="AYJ90" s="706"/>
      <c r="AYK90" s="706"/>
      <c r="AYL90" s="706"/>
      <c r="AYM90" s="504"/>
      <c r="AYN90" s="705"/>
      <c r="AYO90" s="706"/>
      <c r="AYP90" s="706"/>
      <c r="AYQ90" s="706"/>
      <c r="AYR90" s="706"/>
      <c r="AYS90" s="706"/>
      <c r="AYT90" s="504"/>
      <c r="AYU90" s="705"/>
      <c r="AYV90" s="706"/>
      <c r="AYW90" s="706"/>
      <c r="AYX90" s="706"/>
      <c r="AYY90" s="706"/>
      <c r="AYZ90" s="706"/>
      <c r="AZA90" s="504"/>
      <c r="AZB90" s="705"/>
      <c r="AZC90" s="706"/>
      <c r="AZD90" s="706"/>
      <c r="AZE90" s="706"/>
      <c r="AZF90" s="706"/>
      <c r="AZG90" s="706"/>
      <c r="AZH90" s="504"/>
      <c r="AZI90" s="705"/>
      <c r="AZJ90" s="706"/>
      <c r="AZK90" s="706"/>
      <c r="AZL90" s="706"/>
      <c r="AZM90" s="706"/>
      <c r="AZN90" s="706"/>
      <c r="AZO90" s="504"/>
      <c r="AZP90" s="705"/>
      <c r="AZQ90" s="706"/>
      <c r="AZR90" s="706"/>
      <c r="AZS90" s="706"/>
      <c r="AZT90" s="706"/>
      <c r="AZU90" s="706"/>
      <c r="AZV90" s="504"/>
      <c r="AZW90" s="705"/>
      <c r="AZX90" s="706"/>
      <c r="AZY90" s="706"/>
      <c r="AZZ90" s="706"/>
      <c r="BAA90" s="706"/>
      <c r="BAB90" s="706"/>
      <c r="BAC90" s="504"/>
      <c r="BAD90" s="705"/>
      <c r="BAE90" s="706"/>
      <c r="BAF90" s="706"/>
      <c r="BAG90" s="706"/>
      <c r="BAH90" s="706"/>
      <c r="BAI90" s="706"/>
      <c r="BAJ90" s="504"/>
      <c r="BAK90" s="705"/>
      <c r="BAL90" s="706"/>
      <c r="BAM90" s="706"/>
      <c r="BAN90" s="706"/>
      <c r="BAO90" s="706"/>
      <c r="BAP90" s="706"/>
      <c r="BAQ90" s="504"/>
      <c r="BAR90" s="705"/>
      <c r="BAS90" s="706"/>
      <c r="BAT90" s="706"/>
      <c r="BAU90" s="706"/>
      <c r="BAV90" s="706"/>
      <c r="BAW90" s="706"/>
      <c r="BAX90" s="504"/>
      <c r="BAY90" s="705"/>
      <c r="BAZ90" s="706"/>
      <c r="BBA90" s="706"/>
      <c r="BBB90" s="706"/>
      <c r="BBC90" s="706"/>
      <c r="BBD90" s="706"/>
      <c r="BBE90" s="504"/>
      <c r="BBF90" s="705"/>
      <c r="BBG90" s="706"/>
      <c r="BBH90" s="706"/>
      <c r="BBI90" s="706"/>
      <c r="BBJ90" s="706"/>
      <c r="BBK90" s="706"/>
      <c r="BBL90" s="504"/>
      <c r="BBM90" s="705"/>
      <c r="BBN90" s="706"/>
      <c r="BBO90" s="706"/>
      <c r="BBP90" s="706"/>
      <c r="BBQ90" s="706"/>
      <c r="BBR90" s="706"/>
      <c r="BBS90" s="504"/>
      <c r="BBT90" s="705"/>
      <c r="BBU90" s="706"/>
      <c r="BBV90" s="706"/>
      <c r="BBW90" s="706"/>
      <c r="BBX90" s="706"/>
      <c r="BBY90" s="706"/>
      <c r="BBZ90" s="504"/>
      <c r="BCA90" s="705"/>
      <c r="BCB90" s="706"/>
      <c r="BCC90" s="706"/>
      <c r="BCD90" s="706"/>
      <c r="BCE90" s="706"/>
      <c r="BCF90" s="706"/>
      <c r="BCG90" s="504"/>
      <c r="BCH90" s="705"/>
      <c r="BCI90" s="706"/>
      <c r="BCJ90" s="706"/>
      <c r="BCK90" s="706"/>
      <c r="BCL90" s="706"/>
      <c r="BCM90" s="706"/>
      <c r="BCN90" s="504"/>
      <c r="BCO90" s="705"/>
      <c r="BCP90" s="706"/>
      <c r="BCQ90" s="706"/>
      <c r="BCR90" s="706"/>
      <c r="BCS90" s="706"/>
      <c r="BCT90" s="706"/>
      <c r="BCU90" s="504"/>
      <c r="BCV90" s="705"/>
      <c r="BCW90" s="706"/>
      <c r="BCX90" s="706"/>
      <c r="BCY90" s="706"/>
      <c r="BCZ90" s="706"/>
      <c r="BDA90" s="706"/>
      <c r="BDB90" s="504"/>
      <c r="BDC90" s="705"/>
      <c r="BDD90" s="706"/>
      <c r="BDE90" s="706"/>
      <c r="BDF90" s="706"/>
      <c r="BDG90" s="706"/>
      <c r="BDH90" s="706"/>
      <c r="BDI90" s="504"/>
      <c r="BDJ90" s="705"/>
      <c r="BDK90" s="706"/>
      <c r="BDL90" s="706"/>
      <c r="BDM90" s="706"/>
      <c r="BDN90" s="706"/>
      <c r="BDO90" s="706"/>
      <c r="BDP90" s="504"/>
      <c r="BDQ90" s="705"/>
      <c r="BDR90" s="706"/>
      <c r="BDS90" s="706"/>
      <c r="BDT90" s="706"/>
      <c r="BDU90" s="706"/>
      <c r="BDV90" s="706"/>
      <c r="BDW90" s="504"/>
      <c r="BDX90" s="705"/>
      <c r="BDY90" s="706"/>
      <c r="BDZ90" s="706"/>
      <c r="BEA90" s="706"/>
      <c r="BEB90" s="706"/>
      <c r="BEC90" s="706"/>
      <c r="BED90" s="504"/>
      <c r="BEE90" s="705"/>
      <c r="BEF90" s="706"/>
      <c r="BEG90" s="706"/>
      <c r="BEH90" s="706"/>
      <c r="BEI90" s="706"/>
      <c r="BEJ90" s="706"/>
      <c r="BEK90" s="504"/>
      <c r="BEL90" s="705"/>
      <c r="BEM90" s="706"/>
      <c r="BEN90" s="706"/>
      <c r="BEO90" s="706"/>
      <c r="BEP90" s="706"/>
      <c r="BEQ90" s="706"/>
      <c r="BER90" s="504"/>
      <c r="BES90" s="705"/>
      <c r="BET90" s="706"/>
      <c r="BEU90" s="706"/>
      <c r="BEV90" s="706"/>
      <c r="BEW90" s="706"/>
      <c r="BEX90" s="706"/>
      <c r="BEY90" s="504"/>
      <c r="BEZ90" s="705"/>
      <c r="BFA90" s="706"/>
      <c r="BFB90" s="706"/>
      <c r="BFC90" s="706"/>
      <c r="BFD90" s="706"/>
      <c r="BFE90" s="706"/>
      <c r="BFF90" s="504"/>
      <c r="BFG90" s="705"/>
      <c r="BFH90" s="706"/>
      <c r="BFI90" s="706"/>
      <c r="BFJ90" s="706"/>
      <c r="BFK90" s="706"/>
      <c r="BFL90" s="706"/>
      <c r="BFM90" s="504"/>
      <c r="BFN90" s="705"/>
      <c r="BFO90" s="706"/>
      <c r="BFP90" s="706"/>
      <c r="BFQ90" s="706"/>
      <c r="BFR90" s="706"/>
      <c r="BFS90" s="706"/>
      <c r="BFT90" s="504"/>
      <c r="BFU90" s="705"/>
      <c r="BFV90" s="706"/>
      <c r="BFW90" s="706"/>
      <c r="BFX90" s="706"/>
      <c r="BFY90" s="706"/>
      <c r="BFZ90" s="706"/>
      <c r="BGA90" s="504"/>
      <c r="BGB90" s="705"/>
      <c r="BGC90" s="706"/>
      <c r="BGD90" s="706"/>
      <c r="BGE90" s="706"/>
      <c r="BGF90" s="706"/>
      <c r="BGG90" s="706"/>
      <c r="BGH90" s="504"/>
      <c r="BGI90" s="705"/>
      <c r="BGJ90" s="706"/>
      <c r="BGK90" s="706"/>
      <c r="BGL90" s="706"/>
      <c r="BGM90" s="706"/>
      <c r="BGN90" s="706"/>
      <c r="BGO90" s="504"/>
      <c r="BGP90" s="705"/>
      <c r="BGQ90" s="706"/>
      <c r="BGR90" s="706"/>
      <c r="BGS90" s="706"/>
      <c r="BGT90" s="706"/>
      <c r="BGU90" s="706"/>
      <c r="BGV90" s="504"/>
      <c r="BGW90" s="705"/>
      <c r="BGX90" s="706"/>
      <c r="BGY90" s="706"/>
      <c r="BGZ90" s="706"/>
      <c r="BHA90" s="706"/>
      <c r="BHB90" s="706"/>
      <c r="BHC90" s="504"/>
      <c r="BHD90" s="705"/>
      <c r="BHE90" s="706"/>
      <c r="BHF90" s="706"/>
      <c r="BHG90" s="706"/>
      <c r="BHH90" s="706"/>
      <c r="BHI90" s="706"/>
      <c r="BHJ90" s="504"/>
      <c r="BHK90" s="705"/>
      <c r="BHL90" s="706"/>
      <c r="BHM90" s="706"/>
      <c r="BHN90" s="706"/>
      <c r="BHO90" s="706"/>
      <c r="BHP90" s="706"/>
      <c r="BHQ90" s="504"/>
      <c r="BHR90" s="705"/>
      <c r="BHS90" s="706"/>
      <c r="BHT90" s="706"/>
      <c r="BHU90" s="706"/>
      <c r="BHV90" s="706"/>
      <c r="BHW90" s="706"/>
      <c r="BHX90" s="504"/>
      <c r="BHY90" s="705"/>
      <c r="BHZ90" s="706"/>
      <c r="BIA90" s="706"/>
      <c r="BIB90" s="706"/>
      <c r="BIC90" s="706"/>
      <c r="BID90" s="706"/>
      <c r="BIE90" s="504"/>
      <c r="BIF90" s="705"/>
      <c r="BIG90" s="706"/>
      <c r="BIH90" s="706"/>
      <c r="BII90" s="706"/>
      <c r="BIJ90" s="706"/>
      <c r="BIK90" s="706"/>
      <c r="BIL90" s="504"/>
      <c r="BIM90" s="705"/>
      <c r="BIN90" s="706"/>
      <c r="BIO90" s="706"/>
      <c r="BIP90" s="706"/>
      <c r="BIQ90" s="706"/>
      <c r="BIR90" s="706"/>
      <c r="BIS90" s="504"/>
      <c r="BIT90" s="705"/>
      <c r="BIU90" s="706"/>
      <c r="BIV90" s="706"/>
      <c r="BIW90" s="706"/>
      <c r="BIX90" s="706"/>
      <c r="BIY90" s="706"/>
      <c r="BIZ90" s="504"/>
      <c r="BJA90" s="705"/>
      <c r="BJB90" s="706"/>
      <c r="BJC90" s="706"/>
      <c r="BJD90" s="706"/>
      <c r="BJE90" s="706"/>
      <c r="BJF90" s="706"/>
      <c r="BJG90" s="504"/>
      <c r="BJH90" s="705"/>
      <c r="BJI90" s="706"/>
      <c r="BJJ90" s="706"/>
      <c r="BJK90" s="706"/>
      <c r="BJL90" s="706"/>
      <c r="BJM90" s="706"/>
      <c r="BJN90" s="504"/>
      <c r="BJO90" s="705"/>
      <c r="BJP90" s="706"/>
      <c r="BJQ90" s="706"/>
      <c r="BJR90" s="706"/>
      <c r="BJS90" s="706"/>
      <c r="BJT90" s="706"/>
      <c r="BJU90" s="504"/>
      <c r="BJV90" s="705"/>
      <c r="BJW90" s="706"/>
      <c r="BJX90" s="706"/>
      <c r="BJY90" s="706"/>
      <c r="BJZ90" s="706"/>
      <c r="BKA90" s="706"/>
      <c r="BKB90" s="504"/>
      <c r="BKC90" s="705"/>
      <c r="BKD90" s="706"/>
      <c r="BKE90" s="706"/>
      <c r="BKF90" s="706"/>
      <c r="BKG90" s="706"/>
      <c r="BKH90" s="706"/>
      <c r="BKI90" s="504"/>
      <c r="BKJ90" s="705"/>
      <c r="BKK90" s="706"/>
      <c r="BKL90" s="706"/>
      <c r="BKM90" s="706"/>
      <c r="BKN90" s="706"/>
      <c r="BKO90" s="706"/>
      <c r="BKP90" s="504"/>
      <c r="BKQ90" s="705"/>
      <c r="BKR90" s="706"/>
      <c r="BKS90" s="706"/>
      <c r="BKT90" s="706"/>
      <c r="BKU90" s="706"/>
      <c r="BKV90" s="706"/>
      <c r="BKW90" s="504"/>
      <c r="BKX90" s="705"/>
      <c r="BKY90" s="706"/>
      <c r="BKZ90" s="706"/>
      <c r="BLA90" s="706"/>
      <c r="BLB90" s="706"/>
      <c r="BLC90" s="706"/>
      <c r="BLD90" s="504"/>
      <c r="BLE90" s="705"/>
      <c r="BLF90" s="706"/>
      <c r="BLG90" s="706"/>
      <c r="BLH90" s="706"/>
      <c r="BLI90" s="706"/>
      <c r="BLJ90" s="706"/>
      <c r="BLK90" s="504"/>
      <c r="BLL90" s="705"/>
      <c r="BLM90" s="706"/>
      <c r="BLN90" s="706"/>
      <c r="BLO90" s="706"/>
      <c r="BLP90" s="706"/>
      <c r="BLQ90" s="706"/>
      <c r="BLR90" s="504"/>
      <c r="BLS90" s="705"/>
      <c r="BLT90" s="706"/>
      <c r="BLU90" s="706"/>
      <c r="BLV90" s="706"/>
      <c r="BLW90" s="706"/>
      <c r="BLX90" s="706"/>
      <c r="BLY90" s="504"/>
      <c r="BLZ90" s="705"/>
      <c r="BMA90" s="706"/>
      <c r="BMB90" s="706"/>
      <c r="BMC90" s="706"/>
      <c r="BMD90" s="706"/>
      <c r="BME90" s="706"/>
      <c r="BMF90" s="504"/>
      <c r="BMG90" s="705"/>
      <c r="BMH90" s="706"/>
      <c r="BMI90" s="706"/>
      <c r="BMJ90" s="706"/>
      <c r="BMK90" s="706"/>
      <c r="BML90" s="706"/>
      <c r="BMM90" s="504"/>
      <c r="BMN90" s="705"/>
      <c r="BMO90" s="706"/>
      <c r="BMP90" s="706"/>
      <c r="BMQ90" s="706"/>
      <c r="BMR90" s="706"/>
      <c r="BMS90" s="706"/>
      <c r="BMT90" s="504"/>
      <c r="BMU90" s="705"/>
      <c r="BMV90" s="706"/>
      <c r="BMW90" s="706"/>
      <c r="BMX90" s="706"/>
      <c r="BMY90" s="706"/>
      <c r="BMZ90" s="706"/>
      <c r="BNA90" s="504"/>
      <c r="BNB90" s="705"/>
      <c r="BNC90" s="706"/>
      <c r="BND90" s="706"/>
      <c r="BNE90" s="706"/>
      <c r="BNF90" s="706"/>
      <c r="BNG90" s="706"/>
      <c r="BNH90" s="504"/>
      <c r="BNI90" s="705"/>
      <c r="BNJ90" s="706"/>
      <c r="BNK90" s="706"/>
      <c r="BNL90" s="706"/>
      <c r="BNM90" s="706"/>
      <c r="BNN90" s="706"/>
      <c r="BNO90" s="504"/>
      <c r="BNP90" s="705"/>
      <c r="BNQ90" s="706"/>
      <c r="BNR90" s="706"/>
      <c r="BNS90" s="706"/>
      <c r="BNT90" s="706"/>
      <c r="BNU90" s="706"/>
      <c r="BNV90" s="504"/>
      <c r="BNW90" s="705"/>
      <c r="BNX90" s="706"/>
      <c r="BNY90" s="706"/>
      <c r="BNZ90" s="706"/>
      <c r="BOA90" s="706"/>
      <c r="BOB90" s="706"/>
      <c r="BOC90" s="504"/>
      <c r="BOD90" s="705"/>
      <c r="BOE90" s="706"/>
      <c r="BOF90" s="706"/>
      <c r="BOG90" s="706"/>
      <c r="BOH90" s="706"/>
      <c r="BOI90" s="706"/>
      <c r="BOJ90" s="504"/>
      <c r="BOK90" s="705"/>
      <c r="BOL90" s="706"/>
      <c r="BOM90" s="706"/>
      <c r="BON90" s="706"/>
      <c r="BOO90" s="706"/>
      <c r="BOP90" s="706"/>
      <c r="BOQ90" s="504"/>
      <c r="BOR90" s="705"/>
      <c r="BOS90" s="706"/>
      <c r="BOT90" s="706"/>
      <c r="BOU90" s="706"/>
      <c r="BOV90" s="706"/>
      <c r="BOW90" s="706"/>
      <c r="BOX90" s="504"/>
      <c r="BOY90" s="705"/>
      <c r="BOZ90" s="706"/>
      <c r="BPA90" s="706"/>
      <c r="BPB90" s="706"/>
      <c r="BPC90" s="706"/>
      <c r="BPD90" s="706"/>
      <c r="BPE90" s="504"/>
      <c r="BPF90" s="705"/>
      <c r="BPG90" s="706"/>
      <c r="BPH90" s="706"/>
      <c r="BPI90" s="706"/>
      <c r="BPJ90" s="706"/>
      <c r="BPK90" s="706"/>
      <c r="BPL90" s="504"/>
      <c r="BPM90" s="705"/>
      <c r="BPN90" s="706"/>
      <c r="BPO90" s="706"/>
      <c r="BPP90" s="706"/>
      <c r="BPQ90" s="706"/>
      <c r="BPR90" s="706"/>
      <c r="BPS90" s="504"/>
      <c r="BPT90" s="705"/>
      <c r="BPU90" s="706"/>
      <c r="BPV90" s="706"/>
      <c r="BPW90" s="706"/>
      <c r="BPX90" s="706"/>
      <c r="BPY90" s="706"/>
      <c r="BPZ90" s="504"/>
      <c r="BQA90" s="705"/>
      <c r="BQB90" s="706"/>
      <c r="BQC90" s="706"/>
      <c r="BQD90" s="706"/>
      <c r="BQE90" s="706"/>
      <c r="BQF90" s="706"/>
      <c r="BQG90" s="504"/>
      <c r="BQH90" s="705"/>
      <c r="BQI90" s="706"/>
      <c r="BQJ90" s="706"/>
      <c r="BQK90" s="706"/>
      <c r="BQL90" s="706"/>
      <c r="BQM90" s="706"/>
      <c r="BQN90" s="504"/>
      <c r="BQO90" s="705"/>
      <c r="BQP90" s="706"/>
      <c r="BQQ90" s="706"/>
      <c r="BQR90" s="706"/>
      <c r="BQS90" s="706"/>
      <c r="BQT90" s="706"/>
      <c r="BQU90" s="504"/>
      <c r="BQV90" s="705"/>
      <c r="BQW90" s="706"/>
      <c r="BQX90" s="706"/>
      <c r="BQY90" s="706"/>
      <c r="BQZ90" s="706"/>
      <c r="BRA90" s="706"/>
      <c r="BRB90" s="504"/>
      <c r="BRC90" s="705"/>
      <c r="BRD90" s="706"/>
      <c r="BRE90" s="706"/>
      <c r="BRF90" s="706"/>
      <c r="BRG90" s="706"/>
      <c r="BRH90" s="706"/>
      <c r="BRI90" s="504"/>
      <c r="BRJ90" s="705"/>
      <c r="BRK90" s="706"/>
      <c r="BRL90" s="706"/>
      <c r="BRM90" s="706"/>
      <c r="BRN90" s="706"/>
      <c r="BRO90" s="706"/>
      <c r="BRP90" s="504"/>
      <c r="BRQ90" s="705"/>
      <c r="BRR90" s="706"/>
      <c r="BRS90" s="706"/>
      <c r="BRT90" s="706"/>
      <c r="BRU90" s="706"/>
      <c r="BRV90" s="706"/>
      <c r="BRW90" s="504"/>
      <c r="BRX90" s="705"/>
      <c r="BRY90" s="706"/>
      <c r="BRZ90" s="706"/>
      <c r="BSA90" s="706"/>
      <c r="BSB90" s="706"/>
      <c r="BSC90" s="706"/>
      <c r="BSD90" s="504"/>
      <c r="BSE90" s="705"/>
      <c r="BSF90" s="706"/>
      <c r="BSG90" s="706"/>
      <c r="BSH90" s="706"/>
      <c r="BSI90" s="706"/>
      <c r="BSJ90" s="706"/>
      <c r="BSK90" s="504"/>
      <c r="BSL90" s="705"/>
      <c r="BSM90" s="706"/>
      <c r="BSN90" s="706"/>
      <c r="BSO90" s="706"/>
      <c r="BSP90" s="706"/>
      <c r="BSQ90" s="706"/>
      <c r="BSR90" s="504"/>
      <c r="BSS90" s="705"/>
      <c r="BST90" s="706"/>
      <c r="BSU90" s="706"/>
      <c r="BSV90" s="706"/>
      <c r="BSW90" s="706"/>
      <c r="BSX90" s="706"/>
      <c r="BSY90" s="504"/>
      <c r="BSZ90" s="705"/>
      <c r="BTA90" s="706"/>
      <c r="BTB90" s="706"/>
      <c r="BTC90" s="706"/>
      <c r="BTD90" s="706"/>
      <c r="BTE90" s="706"/>
      <c r="BTF90" s="504"/>
      <c r="BTG90" s="705"/>
      <c r="BTH90" s="706"/>
      <c r="BTI90" s="706"/>
      <c r="BTJ90" s="706"/>
      <c r="BTK90" s="706"/>
      <c r="BTL90" s="706"/>
      <c r="BTM90" s="504"/>
      <c r="BTN90" s="705"/>
      <c r="BTO90" s="706"/>
      <c r="BTP90" s="706"/>
      <c r="BTQ90" s="706"/>
      <c r="BTR90" s="706"/>
      <c r="BTS90" s="706"/>
      <c r="BTT90" s="504"/>
      <c r="BTU90" s="705"/>
      <c r="BTV90" s="706"/>
      <c r="BTW90" s="706"/>
      <c r="BTX90" s="706"/>
      <c r="BTY90" s="706"/>
      <c r="BTZ90" s="706"/>
      <c r="BUA90" s="504"/>
      <c r="BUB90" s="705"/>
      <c r="BUC90" s="706"/>
      <c r="BUD90" s="706"/>
      <c r="BUE90" s="706"/>
      <c r="BUF90" s="706"/>
      <c r="BUG90" s="706"/>
      <c r="BUH90" s="504"/>
      <c r="BUI90" s="705"/>
      <c r="BUJ90" s="706"/>
      <c r="BUK90" s="706"/>
      <c r="BUL90" s="706"/>
      <c r="BUM90" s="706"/>
      <c r="BUN90" s="706"/>
      <c r="BUO90" s="504"/>
      <c r="BUP90" s="705"/>
      <c r="BUQ90" s="706"/>
      <c r="BUR90" s="706"/>
      <c r="BUS90" s="706"/>
      <c r="BUT90" s="706"/>
      <c r="BUU90" s="706"/>
      <c r="BUV90" s="504"/>
      <c r="BUW90" s="705"/>
      <c r="BUX90" s="706"/>
      <c r="BUY90" s="706"/>
      <c r="BUZ90" s="706"/>
      <c r="BVA90" s="706"/>
      <c r="BVB90" s="706"/>
      <c r="BVC90" s="504"/>
      <c r="BVD90" s="705"/>
      <c r="BVE90" s="706"/>
      <c r="BVF90" s="706"/>
      <c r="BVG90" s="706"/>
      <c r="BVH90" s="706"/>
      <c r="BVI90" s="706"/>
      <c r="BVJ90" s="504"/>
      <c r="BVK90" s="705"/>
      <c r="BVL90" s="706"/>
      <c r="BVM90" s="706"/>
      <c r="BVN90" s="706"/>
      <c r="BVO90" s="706"/>
      <c r="BVP90" s="706"/>
      <c r="BVQ90" s="504"/>
      <c r="BVR90" s="705"/>
      <c r="BVS90" s="706"/>
      <c r="BVT90" s="706"/>
      <c r="BVU90" s="706"/>
      <c r="BVV90" s="706"/>
      <c r="BVW90" s="706"/>
      <c r="BVX90" s="504"/>
      <c r="BVY90" s="705"/>
      <c r="BVZ90" s="706"/>
      <c r="BWA90" s="706"/>
      <c r="BWB90" s="706"/>
      <c r="BWC90" s="706"/>
      <c r="BWD90" s="706"/>
      <c r="BWE90" s="504"/>
      <c r="BWF90" s="705"/>
      <c r="BWG90" s="706"/>
      <c r="BWH90" s="706"/>
      <c r="BWI90" s="706"/>
      <c r="BWJ90" s="706"/>
      <c r="BWK90" s="706"/>
      <c r="BWL90" s="504"/>
      <c r="BWM90" s="705"/>
      <c r="BWN90" s="706"/>
      <c r="BWO90" s="706"/>
      <c r="BWP90" s="706"/>
      <c r="BWQ90" s="706"/>
      <c r="BWR90" s="706"/>
      <c r="BWS90" s="504"/>
      <c r="BWT90" s="705"/>
      <c r="BWU90" s="706"/>
      <c r="BWV90" s="706"/>
      <c r="BWW90" s="706"/>
      <c r="BWX90" s="706"/>
      <c r="BWY90" s="706"/>
      <c r="BWZ90" s="504"/>
      <c r="BXA90" s="705"/>
      <c r="BXB90" s="706"/>
      <c r="BXC90" s="706"/>
      <c r="BXD90" s="706"/>
      <c r="BXE90" s="706"/>
      <c r="BXF90" s="706"/>
      <c r="BXG90" s="504"/>
      <c r="BXH90" s="705"/>
      <c r="BXI90" s="706"/>
      <c r="BXJ90" s="706"/>
      <c r="BXK90" s="706"/>
      <c r="BXL90" s="706"/>
      <c r="BXM90" s="706"/>
      <c r="BXN90" s="504"/>
      <c r="BXO90" s="705"/>
      <c r="BXP90" s="706"/>
      <c r="BXQ90" s="706"/>
      <c r="BXR90" s="706"/>
      <c r="BXS90" s="706"/>
      <c r="BXT90" s="706"/>
      <c r="BXU90" s="504"/>
      <c r="BXV90" s="705"/>
      <c r="BXW90" s="706"/>
      <c r="BXX90" s="706"/>
      <c r="BXY90" s="706"/>
      <c r="BXZ90" s="706"/>
      <c r="BYA90" s="706"/>
      <c r="BYB90" s="504"/>
      <c r="BYC90" s="705"/>
      <c r="BYD90" s="706"/>
      <c r="BYE90" s="706"/>
      <c r="BYF90" s="706"/>
      <c r="BYG90" s="706"/>
      <c r="BYH90" s="706"/>
      <c r="BYI90" s="504"/>
      <c r="BYJ90" s="705"/>
      <c r="BYK90" s="706"/>
      <c r="BYL90" s="706"/>
      <c r="BYM90" s="706"/>
      <c r="BYN90" s="706"/>
      <c r="BYO90" s="706"/>
      <c r="BYP90" s="504"/>
      <c r="BYQ90" s="705"/>
      <c r="BYR90" s="706"/>
      <c r="BYS90" s="706"/>
      <c r="BYT90" s="706"/>
      <c r="BYU90" s="706"/>
      <c r="BYV90" s="706"/>
      <c r="BYW90" s="504"/>
      <c r="BYX90" s="705"/>
      <c r="BYY90" s="706"/>
      <c r="BYZ90" s="706"/>
      <c r="BZA90" s="706"/>
      <c r="BZB90" s="706"/>
      <c r="BZC90" s="706"/>
      <c r="BZD90" s="504"/>
      <c r="BZE90" s="705"/>
      <c r="BZF90" s="706"/>
      <c r="BZG90" s="706"/>
      <c r="BZH90" s="706"/>
      <c r="BZI90" s="706"/>
      <c r="BZJ90" s="706"/>
      <c r="BZK90" s="504"/>
      <c r="BZL90" s="705"/>
      <c r="BZM90" s="706"/>
      <c r="BZN90" s="706"/>
      <c r="BZO90" s="706"/>
      <c r="BZP90" s="706"/>
      <c r="BZQ90" s="706"/>
      <c r="BZR90" s="504"/>
      <c r="BZS90" s="705"/>
      <c r="BZT90" s="706"/>
      <c r="BZU90" s="706"/>
      <c r="BZV90" s="706"/>
      <c r="BZW90" s="706"/>
      <c r="BZX90" s="706"/>
      <c r="BZY90" s="504"/>
      <c r="BZZ90" s="705"/>
      <c r="CAA90" s="706"/>
      <c r="CAB90" s="706"/>
      <c r="CAC90" s="706"/>
      <c r="CAD90" s="706"/>
      <c r="CAE90" s="706"/>
      <c r="CAF90" s="504"/>
      <c r="CAG90" s="705"/>
      <c r="CAH90" s="706"/>
      <c r="CAI90" s="706"/>
      <c r="CAJ90" s="706"/>
      <c r="CAK90" s="706"/>
      <c r="CAL90" s="706"/>
      <c r="CAM90" s="504"/>
      <c r="CAN90" s="705"/>
      <c r="CAO90" s="706"/>
      <c r="CAP90" s="706"/>
      <c r="CAQ90" s="706"/>
      <c r="CAR90" s="706"/>
      <c r="CAS90" s="706"/>
      <c r="CAT90" s="504"/>
      <c r="CAU90" s="705"/>
      <c r="CAV90" s="706"/>
      <c r="CAW90" s="706"/>
      <c r="CAX90" s="706"/>
      <c r="CAY90" s="706"/>
      <c r="CAZ90" s="706"/>
      <c r="CBA90" s="504"/>
      <c r="CBB90" s="705"/>
      <c r="CBC90" s="706"/>
      <c r="CBD90" s="706"/>
      <c r="CBE90" s="706"/>
      <c r="CBF90" s="706"/>
      <c r="CBG90" s="706"/>
      <c r="CBH90" s="504"/>
      <c r="CBI90" s="705"/>
      <c r="CBJ90" s="706"/>
      <c r="CBK90" s="706"/>
      <c r="CBL90" s="706"/>
      <c r="CBM90" s="706"/>
      <c r="CBN90" s="706"/>
      <c r="CBO90" s="504"/>
      <c r="CBP90" s="705"/>
      <c r="CBQ90" s="706"/>
      <c r="CBR90" s="706"/>
      <c r="CBS90" s="706"/>
      <c r="CBT90" s="706"/>
      <c r="CBU90" s="706"/>
      <c r="CBV90" s="504"/>
      <c r="CBW90" s="705"/>
      <c r="CBX90" s="706"/>
      <c r="CBY90" s="706"/>
      <c r="CBZ90" s="706"/>
      <c r="CCA90" s="706"/>
      <c r="CCB90" s="706"/>
      <c r="CCC90" s="504"/>
      <c r="CCD90" s="705"/>
      <c r="CCE90" s="706"/>
      <c r="CCF90" s="706"/>
      <c r="CCG90" s="706"/>
      <c r="CCH90" s="706"/>
      <c r="CCI90" s="706"/>
      <c r="CCJ90" s="504"/>
      <c r="CCK90" s="705"/>
      <c r="CCL90" s="706"/>
      <c r="CCM90" s="706"/>
      <c r="CCN90" s="706"/>
      <c r="CCO90" s="706"/>
      <c r="CCP90" s="706"/>
      <c r="CCQ90" s="504"/>
      <c r="CCR90" s="705"/>
      <c r="CCS90" s="706"/>
      <c r="CCT90" s="706"/>
      <c r="CCU90" s="706"/>
      <c r="CCV90" s="706"/>
      <c r="CCW90" s="706"/>
      <c r="CCX90" s="504"/>
      <c r="CCY90" s="705"/>
      <c r="CCZ90" s="706"/>
      <c r="CDA90" s="706"/>
      <c r="CDB90" s="706"/>
      <c r="CDC90" s="706"/>
      <c r="CDD90" s="706"/>
      <c r="CDE90" s="504"/>
      <c r="CDF90" s="705"/>
      <c r="CDG90" s="706"/>
      <c r="CDH90" s="706"/>
      <c r="CDI90" s="706"/>
      <c r="CDJ90" s="706"/>
      <c r="CDK90" s="706"/>
      <c r="CDL90" s="504"/>
      <c r="CDM90" s="705"/>
      <c r="CDN90" s="706"/>
      <c r="CDO90" s="706"/>
      <c r="CDP90" s="706"/>
      <c r="CDQ90" s="706"/>
      <c r="CDR90" s="706"/>
      <c r="CDS90" s="504"/>
      <c r="CDT90" s="705"/>
      <c r="CDU90" s="706"/>
      <c r="CDV90" s="706"/>
      <c r="CDW90" s="706"/>
      <c r="CDX90" s="706"/>
      <c r="CDY90" s="706"/>
      <c r="CDZ90" s="504"/>
      <c r="CEA90" s="705"/>
      <c r="CEB90" s="706"/>
      <c r="CEC90" s="706"/>
      <c r="CED90" s="706"/>
      <c r="CEE90" s="706"/>
      <c r="CEF90" s="706"/>
      <c r="CEG90" s="504"/>
      <c r="CEH90" s="705"/>
      <c r="CEI90" s="706"/>
      <c r="CEJ90" s="706"/>
      <c r="CEK90" s="706"/>
      <c r="CEL90" s="706"/>
      <c r="CEM90" s="706"/>
      <c r="CEN90" s="504"/>
      <c r="CEO90" s="705"/>
      <c r="CEP90" s="706"/>
      <c r="CEQ90" s="706"/>
      <c r="CER90" s="706"/>
      <c r="CES90" s="706"/>
      <c r="CET90" s="706"/>
      <c r="CEU90" s="504"/>
      <c r="CEV90" s="705"/>
      <c r="CEW90" s="706"/>
      <c r="CEX90" s="706"/>
      <c r="CEY90" s="706"/>
      <c r="CEZ90" s="706"/>
      <c r="CFA90" s="706"/>
      <c r="CFB90" s="504"/>
      <c r="CFC90" s="705"/>
      <c r="CFD90" s="706"/>
      <c r="CFE90" s="706"/>
      <c r="CFF90" s="706"/>
      <c r="CFG90" s="706"/>
      <c r="CFH90" s="706"/>
      <c r="CFI90" s="504"/>
      <c r="CFJ90" s="705"/>
      <c r="CFK90" s="706"/>
      <c r="CFL90" s="706"/>
      <c r="CFM90" s="706"/>
      <c r="CFN90" s="706"/>
      <c r="CFO90" s="706"/>
      <c r="CFP90" s="504"/>
      <c r="CFQ90" s="705"/>
      <c r="CFR90" s="706"/>
      <c r="CFS90" s="706"/>
      <c r="CFT90" s="706"/>
      <c r="CFU90" s="706"/>
      <c r="CFV90" s="706"/>
      <c r="CFW90" s="504"/>
      <c r="CFX90" s="705"/>
      <c r="CFY90" s="706"/>
      <c r="CFZ90" s="706"/>
      <c r="CGA90" s="706"/>
      <c r="CGB90" s="706"/>
      <c r="CGC90" s="706"/>
      <c r="CGD90" s="504"/>
      <c r="CGE90" s="705"/>
      <c r="CGF90" s="706"/>
      <c r="CGG90" s="706"/>
      <c r="CGH90" s="706"/>
      <c r="CGI90" s="706"/>
      <c r="CGJ90" s="706"/>
      <c r="CGK90" s="504"/>
      <c r="CGL90" s="705"/>
      <c r="CGM90" s="706"/>
      <c r="CGN90" s="706"/>
      <c r="CGO90" s="706"/>
      <c r="CGP90" s="706"/>
      <c r="CGQ90" s="706"/>
      <c r="CGR90" s="504"/>
      <c r="CGS90" s="705"/>
      <c r="CGT90" s="706"/>
      <c r="CGU90" s="706"/>
      <c r="CGV90" s="706"/>
      <c r="CGW90" s="706"/>
      <c r="CGX90" s="706"/>
      <c r="CGY90" s="504"/>
      <c r="CGZ90" s="705"/>
      <c r="CHA90" s="706"/>
      <c r="CHB90" s="706"/>
      <c r="CHC90" s="706"/>
      <c r="CHD90" s="706"/>
      <c r="CHE90" s="706"/>
      <c r="CHF90" s="504"/>
      <c r="CHG90" s="705"/>
      <c r="CHH90" s="706"/>
      <c r="CHI90" s="706"/>
      <c r="CHJ90" s="706"/>
      <c r="CHK90" s="706"/>
      <c r="CHL90" s="706"/>
      <c r="CHM90" s="504"/>
      <c r="CHN90" s="705"/>
      <c r="CHO90" s="706"/>
      <c r="CHP90" s="706"/>
      <c r="CHQ90" s="706"/>
      <c r="CHR90" s="706"/>
      <c r="CHS90" s="706"/>
      <c r="CHT90" s="504"/>
      <c r="CHU90" s="705"/>
      <c r="CHV90" s="706"/>
      <c r="CHW90" s="706"/>
      <c r="CHX90" s="706"/>
      <c r="CHY90" s="706"/>
      <c r="CHZ90" s="706"/>
      <c r="CIA90" s="504"/>
      <c r="CIB90" s="705"/>
      <c r="CIC90" s="706"/>
      <c r="CID90" s="706"/>
      <c r="CIE90" s="706"/>
      <c r="CIF90" s="706"/>
      <c r="CIG90" s="706"/>
      <c r="CIH90" s="504"/>
      <c r="CII90" s="705"/>
      <c r="CIJ90" s="706"/>
      <c r="CIK90" s="706"/>
      <c r="CIL90" s="706"/>
      <c r="CIM90" s="706"/>
      <c r="CIN90" s="706"/>
      <c r="CIO90" s="504"/>
      <c r="CIP90" s="705"/>
      <c r="CIQ90" s="706"/>
      <c r="CIR90" s="706"/>
      <c r="CIS90" s="706"/>
      <c r="CIT90" s="706"/>
      <c r="CIU90" s="706"/>
      <c r="CIV90" s="504"/>
      <c r="CIW90" s="705"/>
      <c r="CIX90" s="706"/>
      <c r="CIY90" s="706"/>
      <c r="CIZ90" s="706"/>
      <c r="CJA90" s="706"/>
      <c r="CJB90" s="706"/>
      <c r="CJC90" s="504"/>
      <c r="CJD90" s="705"/>
      <c r="CJE90" s="706"/>
      <c r="CJF90" s="706"/>
      <c r="CJG90" s="706"/>
      <c r="CJH90" s="706"/>
      <c r="CJI90" s="706"/>
      <c r="CJJ90" s="504"/>
      <c r="CJK90" s="705"/>
      <c r="CJL90" s="706"/>
      <c r="CJM90" s="706"/>
      <c r="CJN90" s="706"/>
      <c r="CJO90" s="706"/>
      <c r="CJP90" s="706"/>
      <c r="CJQ90" s="504"/>
      <c r="CJR90" s="705"/>
      <c r="CJS90" s="706"/>
      <c r="CJT90" s="706"/>
      <c r="CJU90" s="706"/>
      <c r="CJV90" s="706"/>
      <c r="CJW90" s="706"/>
      <c r="CJX90" s="504"/>
      <c r="CJY90" s="705"/>
      <c r="CJZ90" s="706"/>
      <c r="CKA90" s="706"/>
      <c r="CKB90" s="706"/>
      <c r="CKC90" s="706"/>
      <c r="CKD90" s="706"/>
      <c r="CKE90" s="504"/>
      <c r="CKF90" s="705"/>
      <c r="CKG90" s="706"/>
      <c r="CKH90" s="706"/>
      <c r="CKI90" s="706"/>
      <c r="CKJ90" s="706"/>
      <c r="CKK90" s="706"/>
      <c r="CKL90" s="504"/>
      <c r="CKM90" s="705"/>
      <c r="CKN90" s="706"/>
      <c r="CKO90" s="706"/>
      <c r="CKP90" s="706"/>
      <c r="CKQ90" s="706"/>
      <c r="CKR90" s="706"/>
      <c r="CKS90" s="504"/>
      <c r="CKT90" s="705"/>
      <c r="CKU90" s="706"/>
      <c r="CKV90" s="706"/>
      <c r="CKW90" s="706"/>
      <c r="CKX90" s="706"/>
      <c r="CKY90" s="706"/>
      <c r="CKZ90" s="504"/>
      <c r="CLA90" s="705"/>
      <c r="CLB90" s="706"/>
      <c r="CLC90" s="706"/>
      <c r="CLD90" s="706"/>
      <c r="CLE90" s="706"/>
      <c r="CLF90" s="706"/>
      <c r="CLG90" s="504"/>
      <c r="CLH90" s="705"/>
      <c r="CLI90" s="706"/>
      <c r="CLJ90" s="706"/>
      <c r="CLK90" s="706"/>
      <c r="CLL90" s="706"/>
      <c r="CLM90" s="706"/>
      <c r="CLN90" s="504"/>
      <c r="CLO90" s="705"/>
      <c r="CLP90" s="706"/>
      <c r="CLQ90" s="706"/>
      <c r="CLR90" s="706"/>
      <c r="CLS90" s="706"/>
      <c r="CLT90" s="706"/>
      <c r="CLU90" s="504"/>
      <c r="CLV90" s="705"/>
      <c r="CLW90" s="706"/>
      <c r="CLX90" s="706"/>
      <c r="CLY90" s="706"/>
      <c r="CLZ90" s="706"/>
      <c r="CMA90" s="706"/>
      <c r="CMB90" s="504"/>
      <c r="CMC90" s="705"/>
      <c r="CMD90" s="706"/>
      <c r="CME90" s="706"/>
      <c r="CMF90" s="706"/>
      <c r="CMG90" s="706"/>
      <c r="CMH90" s="706"/>
      <c r="CMI90" s="504"/>
      <c r="CMJ90" s="705"/>
      <c r="CMK90" s="706"/>
      <c r="CML90" s="706"/>
      <c r="CMM90" s="706"/>
      <c r="CMN90" s="706"/>
      <c r="CMO90" s="706"/>
      <c r="CMP90" s="504"/>
      <c r="CMQ90" s="705"/>
      <c r="CMR90" s="706"/>
      <c r="CMS90" s="706"/>
      <c r="CMT90" s="706"/>
      <c r="CMU90" s="706"/>
      <c r="CMV90" s="706"/>
      <c r="CMW90" s="504"/>
      <c r="CMX90" s="705"/>
      <c r="CMY90" s="706"/>
      <c r="CMZ90" s="706"/>
      <c r="CNA90" s="706"/>
      <c r="CNB90" s="706"/>
      <c r="CNC90" s="706"/>
      <c r="CND90" s="504"/>
      <c r="CNE90" s="705"/>
      <c r="CNF90" s="706"/>
      <c r="CNG90" s="706"/>
      <c r="CNH90" s="706"/>
      <c r="CNI90" s="706"/>
      <c r="CNJ90" s="706"/>
      <c r="CNK90" s="504"/>
      <c r="CNL90" s="705"/>
      <c r="CNM90" s="706"/>
      <c r="CNN90" s="706"/>
      <c r="CNO90" s="706"/>
      <c r="CNP90" s="706"/>
      <c r="CNQ90" s="706"/>
      <c r="CNR90" s="504"/>
      <c r="CNS90" s="705"/>
      <c r="CNT90" s="706"/>
      <c r="CNU90" s="706"/>
      <c r="CNV90" s="706"/>
      <c r="CNW90" s="706"/>
      <c r="CNX90" s="706"/>
      <c r="CNY90" s="504"/>
      <c r="CNZ90" s="705"/>
      <c r="COA90" s="706"/>
      <c r="COB90" s="706"/>
      <c r="COC90" s="706"/>
      <c r="COD90" s="706"/>
      <c r="COE90" s="706"/>
      <c r="COF90" s="504"/>
      <c r="COG90" s="705"/>
      <c r="COH90" s="706"/>
      <c r="COI90" s="706"/>
      <c r="COJ90" s="706"/>
      <c r="COK90" s="706"/>
      <c r="COL90" s="706"/>
      <c r="COM90" s="504"/>
      <c r="CON90" s="705"/>
      <c r="COO90" s="706"/>
      <c r="COP90" s="706"/>
      <c r="COQ90" s="706"/>
      <c r="COR90" s="706"/>
      <c r="COS90" s="706"/>
      <c r="COT90" s="504"/>
      <c r="COU90" s="705"/>
      <c r="COV90" s="706"/>
      <c r="COW90" s="706"/>
      <c r="COX90" s="706"/>
      <c r="COY90" s="706"/>
      <c r="COZ90" s="706"/>
      <c r="CPA90" s="504"/>
      <c r="CPB90" s="705"/>
      <c r="CPC90" s="706"/>
      <c r="CPD90" s="706"/>
      <c r="CPE90" s="706"/>
      <c r="CPF90" s="706"/>
      <c r="CPG90" s="706"/>
      <c r="CPH90" s="504"/>
      <c r="CPI90" s="705"/>
      <c r="CPJ90" s="706"/>
      <c r="CPK90" s="706"/>
      <c r="CPL90" s="706"/>
      <c r="CPM90" s="706"/>
      <c r="CPN90" s="706"/>
      <c r="CPO90" s="504"/>
      <c r="CPP90" s="705"/>
      <c r="CPQ90" s="706"/>
      <c r="CPR90" s="706"/>
      <c r="CPS90" s="706"/>
      <c r="CPT90" s="706"/>
      <c r="CPU90" s="706"/>
      <c r="CPV90" s="504"/>
      <c r="CPW90" s="705"/>
      <c r="CPX90" s="706"/>
      <c r="CPY90" s="706"/>
      <c r="CPZ90" s="706"/>
      <c r="CQA90" s="706"/>
      <c r="CQB90" s="706"/>
      <c r="CQC90" s="504"/>
      <c r="CQD90" s="705"/>
      <c r="CQE90" s="706"/>
      <c r="CQF90" s="706"/>
      <c r="CQG90" s="706"/>
      <c r="CQH90" s="706"/>
      <c r="CQI90" s="706"/>
      <c r="CQJ90" s="504"/>
      <c r="CQK90" s="705"/>
      <c r="CQL90" s="706"/>
      <c r="CQM90" s="706"/>
      <c r="CQN90" s="706"/>
      <c r="CQO90" s="706"/>
      <c r="CQP90" s="706"/>
      <c r="CQQ90" s="504"/>
      <c r="CQR90" s="705"/>
      <c r="CQS90" s="706"/>
      <c r="CQT90" s="706"/>
      <c r="CQU90" s="706"/>
      <c r="CQV90" s="706"/>
      <c r="CQW90" s="706"/>
      <c r="CQX90" s="504"/>
      <c r="CQY90" s="705"/>
      <c r="CQZ90" s="706"/>
      <c r="CRA90" s="706"/>
      <c r="CRB90" s="706"/>
      <c r="CRC90" s="706"/>
      <c r="CRD90" s="706"/>
      <c r="CRE90" s="504"/>
      <c r="CRF90" s="705"/>
      <c r="CRG90" s="706"/>
      <c r="CRH90" s="706"/>
      <c r="CRI90" s="706"/>
      <c r="CRJ90" s="706"/>
      <c r="CRK90" s="706"/>
      <c r="CRL90" s="504"/>
      <c r="CRM90" s="705"/>
      <c r="CRN90" s="706"/>
      <c r="CRO90" s="706"/>
      <c r="CRP90" s="706"/>
      <c r="CRQ90" s="706"/>
      <c r="CRR90" s="706"/>
      <c r="CRS90" s="504"/>
      <c r="CRT90" s="705"/>
      <c r="CRU90" s="706"/>
      <c r="CRV90" s="706"/>
      <c r="CRW90" s="706"/>
      <c r="CRX90" s="706"/>
      <c r="CRY90" s="706"/>
      <c r="CRZ90" s="504"/>
      <c r="CSA90" s="705"/>
      <c r="CSB90" s="706"/>
      <c r="CSC90" s="706"/>
      <c r="CSD90" s="706"/>
      <c r="CSE90" s="706"/>
      <c r="CSF90" s="706"/>
      <c r="CSG90" s="504"/>
      <c r="CSH90" s="705"/>
      <c r="CSI90" s="706"/>
      <c r="CSJ90" s="706"/>
      <c r="CSK90" s="706"/>
      <c r="CSL90" s="706"/>
      <c r="CSM90" s="706"/>
      <c r="CSN90" s="504"/>
      <c r="CSO90" s="705"/>
      <c r="CSP90" s="706"/>
      <c r="CSQ90" s="706"/>
      <c r="CSR90" s="706"/>
      <c r="CSS90" s="706"/>
      <c r="CST90" s="706"/>
      <c r="CSU90" s="504"/>
      <c r="CSV90" s="705"/>
      <c r="CSW90" s="706"/>
      <c r="CSX90" s="706"/>
      <c r="CSY90" s="706"/>
      <c r="CSZ90" s="706"/>
      <c r="CTA90" s="706"/>
      <c r="CTB90" s="504"/>
      <c r="CTC90" s="705"/>
      <c r="CTD90" s="706"/>
      <c r="CTE90" s="706"/>
      <c r="CTF90" s="706"/>
      <c r="CTG90" s="706"/>
      <c r="CTH90" s="706"/>
      <c r="CTI90" s="504"/>
      <c r="CTJ90" s="705"/>
      <c r="CTK90" s="706"/>
      <c r="CTL90" s="706"/>
      <c r="CTM90" s="706"/>
      <c r="CTN90" s="706"/>
      <c r="CTO90" s="706"/>
      <c r="CTP90" s="504"/>
      <c r="CTQ90" s="705"/>
      <c r="CTR90" s="706"/>
      <c r="CTS90" s="706"/>
      <c r="CTT90" s="706"/>
      <c r="CTU90" s="706"/>
      <c r="CTV90" s="706"/>
      <c r="CTW90" s="504"/>
      <c r="CTX90" s="705"/>
      <c r="CTY90" s="706"/>
      <c r="CTZ90" s="706"/>
      <c r="CUA90" s="706"/>
      <c r="CUB90" s="706"/>
      <c r="CUC90" s="706"/>
      <c r="CUD90" s="504"/>
      <c r="CUE90" s="705"/>
      <c r="CUF90" s="706"/>
      <c r="CUG90" s="706"/>
      <c r="CUH90" s="706"/>
      <c r="CUI90" s="706"/>
      <c r="CUJ90" s="706"/>
      <c r="CUK90" s="504"/>
      <c r="CUL90" s="705"/>
      <c r="CUM90" s="706"/>
      <c r="CUN90" s="706"/>
      <c r="CUO90" s="706"/>
      <c r="CUP90" s="706"/>
      <c r="CUQ90" s="706"/>
      <c r="CUR90" s="504"/>
      <c r="CUS90" s="705"/>
      <c r="CUT90" s="706"/>
      <c r="CUU90" s="706"/>
      <c r="CUV90" s="706"/>
      <c r="CUW90" s="706"/>
      <c r="CUX90" s="706"/>
      <c r="CUY90" s="504"/>
      <c r="CUZ90" s="705"/>
      <c r="CVA90" s="706"/>
      <c r="CVB90" s="706"/>
      <c r="CVC90" s="706"/>
      <c r="CVD90" s="706"/>
      <c r="CVE90" s="706"/>
      <c r="CVF90" s="504"/>
      <c r="CVG90" s="705"/>
      <c r="CVH90" s="706"/>
      <c r="CVI90" s="706"/>
      <c r="CVJ90" s="706"/>
      <c r="CVK90" s="706"/>
      <c r="CVL90" s="706"/>
      <c r="CVM90" s="504"/>
      <c r="CVN90" s="705"/>
      <c r="CVO90" s="706"/>
      <c r="CVP90" s="706"/>
      <c r="CVQ90" s="706"/>
      <c r="CVR90" s="706"/>
      <c r="CVS90" s="706"/>
      <c r="CVT90" s="504"/>
      <c r="CVU90" s="705"/>
      <c r="CVV90" s="706"/>
      <c r="CVW90" s="706"/>
      <c r="CVX90" s="706"/>
      <c r="CVY90" s="706"/>
      <c r="CVZ90" s="706"/>
      <c r="CWA90" s="504"/>
      <c r="CWB90" s="705"/>
      <c r="CWC90" s="706"/>
      <c r="CWD90" s="706"/>
      <c r="CWE90" s="706"/>
      <c r="CWF90" s="706"/>
      <c r="CWG90" s="706"/>
      <c r="CWH90" s="504"/>
      <c r="CWI90" s="705"/>
      <c r="CWJ90" s="706"/>
      <c r="CWK90" s="706"/>
      <c r="CWL90" s="706"/>
      <c r="CWM90" s="706"/>
      <c r="CWN90" s="706"/>
      <c r="CWO90" s="504"/>
      <c r="CWP90" s="705"/>
      <c r="CWQ90" s="706"/>
      <c r="CWR90" s="706"/>
      <c r="CWS90" s="706"/>
      <c r="CWT90" s="706"/>
      <c r="CWU90" s="706"/>
      <c r="CWV90" s="504"/>
      <c r="CWW90" s="705"/>
      <c r="CWX90" s="706"/>
      <c r="CWY90" s="706"/>
      <c r="CWZ90" s="706"/>
      <c r="CXA90" s="706"/>
      <c r="CXB90" s="706"/>
      <c r="CXC90" s="504"/>
      <c r="CXD90" s="705"/>
      <c r="CXE90" s="706"/>
      <c r="CXF90" s="706"/>
      <c r="CXG90" s="706"/>
      <c r="CXH90" s="706"/>
      <c r="CXI90" s="706"/>
      <c r="CXJ90" s="504"/>
      <c r="CXK90" s="705"/>
      <c r="CXL90" s="706"/>
      <c r="CXM90" s="706"/>
      <c r="CXN90" s="706"/>
      <c r="CXO90" s="706"/>
      <c r="CXP90" s="706"/>
      <c r="CXQ90" s="504"/>
      <c r="CXR90" s="705"/>
      <c r="CXS90" s="706"/>
      <c r="CXT90" s="706"/>
      <c r="CXU90" s="706"/>
      <c r="CXV90" s="706"/>
      <c r="CXW90" s="706"/>
      <c r="CXX90" s="504"/>
      <c r="CXY90" s="705"/>
      <c r="CXZ90" s="706"/>
      <c r="CYA90" s="706"/>
      <c r="CYB90" s="706"/>
      <c r="CYC90" s="706"/>
      <c r="CYD90" s="706"/>
      <c r="CYE90" s="504"/>
      <c r="CYF90" s="705"/>
      <c r="CYG90" s="706"/>
      <c r="CYH90" s="706"/>
      <c r="CYI90" s="706"/>
      <c r="CYJ90" s="706"/>
      <c r="CYK90" s="706"/>
      <c r="CYL90" s="504"/>
      <c r="CYM90" s="705"/>
      <c r="CYN90" s="706"/>
      <c r="CYO90" s="706"/>
      <c r="CYP90" s="706"/>
      <c r="CYQ90" s="706"/>
      <c r="CYR90" s="706"/>
      <c r="CYS90" s="504"/>
      <c r="CYT90" s="705"/>
      <c r="CYU90" s="706"/>
      <c r="CYV90" s="706"/>
      <c r="CYW90" s="706"/>
      <c r="CYX90" s="706"/>
      <c r="CYY90" s="706"/>
      <c r="CYZ90" s="504"/>
      <c r="CZA90" s="705"/>
      <c r="CZB90" s="706"/>
      <c r="CZC90" s="706"/>
      <c r="CZD90" s="706"/>
      <c r="CZE90" s="706"/>
      <c r="CZF90" s="706"/>
      <c r="CZG90" s="504"/>
      <c r="CZH90" s="705"/>
      <c r="CZI90" s="706"/>
      <c r="CZJ90" s="706"/>
      <c r="CZK90" s="706"/>
      <c r="CZL90" s="706"/>
      <c r="CZM90" s="706"/>
      <c r="CZN90" s="504"/>
      <c r="CZO90" s="705"/>
      <c r="CZP90" s="706"/>
      <c r="CZQ90" s="706"/>
      <c r="CZR90" s="706"/>
      <c r="CZS90" s="706"/>
      <c r="CZT90" s="706"/>
      <c r="CZU90" s="504"/>
      <c r="CZV90" s="705"/>
      <c r="CZW90" s="706"/>
      <c r="CZX90" s="706"/>
      <c r="CZY90" s="706"/>
      <c r="CZZ90" s="706"/>
      <c r="DAA90" s="706"/>
      <c r="DAB90" s="504"/>
      <c r="DAC90" s="705"/>
      <c r="DAD90" s="706"/>
      <c r="DAE90" s="706"/>
      <c r="DAF90" s="706"/>
      <c r="DAG90" s="706"/>
      <c r="DAH90" s="706"/>
      <c r="DAI90" s="504"/>
      <c r="DAJ90" s="705"/>
      <c r="DAK90" s="706"/>
      <c r="DAL90" s="706"/>
      <c r="DAM90" s="706"/>
      <c r="DAN90" s="706"/>
      <c r="DAO90" s="706"/>
      <c r="DAP90" s="504"/>
      <c r="DAQ90" s="705"/>
      <c r="DAR90" s="706"/>
      <c r="DAS90" s="706"/>
      <c r="DAT90" s="706"/>
      <c r="DAU90" s="706"/>
      <c r="DAV90" s="706"/>
      <c r="DAW90" s="504"/>
      <c r="DAX90" s="705"/>
      <c r="DAY90" s="706"/>
      <c r="DAZ90" s="706"/>
      <c r="DBA90" s="706"/>
      <c r="DBB90" s="706"/>
      <c r="DBC90" s="706"/>
      <c r="DBD90" s="504"/>
      <c r="DBE90" s="705"/>
      <c r="DBF90" s="706"/>
      <c r="DBG90" s="706"/>
      <c r="DBH90" s="706"/>
      <c r="DBI90" s="706"/>
      <c r="DBJ90" s="706"/>
      <c r="DBK90" s="504"/>
      <c r="DBL90" s="705"/>
      <c r="DBM90" s="706"/>
      <c r="DBN90" s="706"/>
      <c r="DBO90" s="706"/>
      <c r="DBP90" s="706"/>
      <c r="DBQ90" s="706"/>
      <c r="DBR90" s="504"/>
      <c r="DBS90" s="705"/>
      <c r="DBT90" s="706"/>
      <c r="DBU90" s="706"/>
      <c r="DBV90" s="706"/>
      <c r="DBW90" s="706"/>
      <c r="DBX90" s="706"/>
      <c r="DBY90" s="504"/>
      <c r="DBZ90" s="705"/>
      <c r="DCA90" s="706"/>
      <c r="DCB90" s="706"/>
      <c r="DCC90" s="706"/>
      <c r="DCD90" s="706"/>
      <c r="DCE90" s="706"/>
      <c r="DCF90" s="504"/>
      <c r="DCG90" s="705"/>
      <c r="DCH90" s="706"/>
      <c r="DCI90" s="706"/>
      <c r="DCJ90" s="706"/>
      <c r="DCK90" s="706"/>
      <c r="DCL90" s="706"/>
      <c r="DCM90" s="504"/>
      <c r="DCN90" s="705"/>
      <c r="DCO90" s="706"/>
      <c r="DCP90" s="706"/>
      <c r="DCQ90" s="706"/>
      <c r="DCR90" s="706"/>
      <c r="DCS90" s="706"/>
      <c r="DCT90" s="504"/>
      <c r="DCU90" s="705"/>
      <c r="DCV90" s="706"/>
      <c r="DCW90" s="706"/>
      <c r="DCX90" s="706"/>
      <c r="DCY90" s="706"/>
      <c r="DCZ90" s="706"/>
      <c r="DDA90" s="504"/>
      <c r="DDB90" s="705"/>
      <c r="DDC90" s="706"/>
      <c r="DDD90" s="706"/>
      <c r="DDE90" s="706"/>
      <c r="DDF90" s="706"/>
      <c r="DDG90" s="706"/>
      <c r="DDH90" s="504"/>
      <c r="DDI90" s="705"/>
      <c r="DDJ90" s="706"/>
      <c r="DDK90" s="706"/>
      <c r="DDL90" s="706"/>
      <c r="DDM90" s="706"/>
      <c r="DDN90" s="706"/>
      <c r="DDO90" s="504"/>
      <c r="DDP90" s="705"/>
      <c r="DDQ90" s="706"/>
      <c r="DDR90" s="706"/>
      <c r="DDS90" s="706"/>
      <c r="DDT90" s="706"/>
      <c r="DDU90" s="706"/>
      <c r="DDV90" s="504"/>
      <c r="DDW90" s="705"/>
      <c r="DDX90" s="706"/>
      <c r="DDY90" s="706"/>
      <c r="DDZ90" s="706"/>
      <c r="DEA90" s="706"/>
      <c r="DEB90" s="706"/>
      <c r="DEC90" s="504"/>
      <c r="DED90" s="705"/>
      <c r="DEE90" s="706"/>
      <c r="DEF90" s="706"/>
      <c r="DEG90" s="706"/>
      <c r="DEH90" s="706"/>
      <c r="DEI90" s="706"/>
      <c r="DEJ90" s="504"/>
      <c r="DEK90" s="705"/>
      <c r="DEL90" s="706"/>
      <c r="DEM90" s="706"/>
      <c r="DEN90" s="706"/>
      <c r="DEO90" s="706"/>
      <c r="DEP90" s="706"/>
      <c r="DEQ90" s="504"/>
      <c r="DER90" s="705"/>
      <c r="DES90" s="706"/>
      <c r="DET90" s="706"/>
      <c r="DEU90" s="706"/>
      <c r="DEV90" s="706"/>
      <c r="DEW90" s="706"/>
      <c r="DEX90" s="504"/>
      <c r="DEY90" s="705"/>
      <c r="DEZ90" s="706"/>
      <c r="DFA90" s="706"/>
      <c r="DFB90" s="706"/>
      <c r="DFC90" s="706"/>
      <c r="DFD90" s="706"/>
      <c r="DFE90" s="504"/>
      <c r="DFF90" s="705"/>
      <c r="DFG90" s="706"/>
      <c r="DFH90" s="706"/>
      <c r="DFI90" s="706"/>
      <c r="DFJ90" s="706"/>
      <c r="DFK90" s="706"/>
      <c r="DFL90" s="504"/>
      <c r="DFM90" s="705"/>
      <c r="DFN90" s="706"/>
      <c r="DFO90" s="706"/>
      <c r="DFP90" s="706"/>
      <c r="DFQ90" s="706"/>
      <c r="DFR90" s="706"/>
      <c r="DFS90" s="504"/>
      <c r="DFT90" s="705"/>
      <c r="DFU90" s="706"/>
      <c r="DFV90" s="706"/>
      <c r="DFW90" s="706"/>
      <c r="DFX90" s="706"/>
      <c r="DFY90" s="706"/>
      <c r="DFZ90" s="504"/>
      <c r="DGA90" s="705"/>
      <c r="DGB90" s="706"/>
      <c r="DGC90" s="706"/>
      <c r="DGD90" s="706"/>
      <c r="DGE90" s="706"/>
      <c r="DGF90" s="706"/>
      <c r="DGG90" s="504"/>
      <c r="DGH90" s="705"/>
      <c r="DGI90" s="706"/>
      <c r="DGJ90" s="706"/>
      <c r="DGK90" s="706"/>
      <c r="DGL90" s="706"/>
      <c r="DGM90" s="706"/>
      <c r="DGN90" s="504"/>
      <c r="DGO90" s="705"/>
      <c r="DGP90" s="706"/>
      <c r="DGQ90" s="706"/>
      <c r="DGR90" s="706"/>
      <c r="DGS90" s="706"/>
      <c r="DGT90" s="706"/>
      <c r="DGU90" s="504"/>
      <c r="DGV90" s="705"/>
      <c r="DGW90" s="706"/>
      <c r="DGX90" s="706"/>
      <c r="DGY90" s="706"/>
      <c r="DGZ90" s="706"/>
      <c r="DHA90" s="706"/>
      <c r="DHB90" s="504"/>
      <c r="DHC90" s="705"/>
      <c r="DHD90" s="706"/>
      <c r="DHE90" s="706"/>
      <c r="DHF90" s="706"/>
      <c r="DHG90" s="706"/>
      <c r="DHH90" s="706"/>
      <c r="DHI90" s="504"/>
      <c r="DHJ90" s="705"/>
      <c r="DHK90" s="706"/>
      <c r="DHL90" s="706"/>
      <c r="DHM90" s="706"/>
      <c r="DHN90" s="706"/>
      <c r="DHO90" s="706"/>
      <c r="DHP90" s="504"/>
      <c r="DHQ90" s="705"/>
      <c r="DHR90" s="706"/>
      <c r="DHS90" s="706"/>
      <c r="DHT90" s="706"/>
      <c r="DHU90" s="706"/>
      <c r="DHV90" s="706"/>
      <c r="DHW90" s="504"/>
      <c r="DHX90" s="705"/>
      <c r="DHY90" s="706"/>
      <c r="DHZ90" s="706"/>
      <c r="DIA90" s="706"/>
      <c r="DIB90" s="706"/>
      <c r="DIC90" s="706"/>
      <c r="DID90" s="504"/>
      <c r="DIE90" s="705"/>
      <c r="DIF90" s="706"/>
      <c r="DIG90" s="706"/>
      <c r="DIH90" s="706"/>
      <c r="DII90" s="706"/>
      <c r="DIJ90" s="706"/>
      <c r="DIK90" s="504"/>
      <c r="DIL90" s="705"/>
      <c r="DIM90" s="706"/>
      <c r="DIN90" s="706"/>
      <c r="DIO90" s="706"/>
      <c r="DIP90" s="706"/>
      <c r="DIQ90" s="706"/>
      <c r="DIR90" s="504"/>
      <c r="DIS90" s="705"/>
      <c r="DIT90" s="706"/>
      <c r="DIU90" s="706"/>
      <c r="DIV90" s="706"/>
      <c r="DIW90" s="706"/>
      <c r="DIX90" s="706"/>
      <c r="DIY90" s="504"/>
      <c r="DIZ90" s="705"/>
      <c r="DJA90" s="706"/>
      <c r="DJB90" s="706"/>
      <c r="DJC90" s="706"/>
      <c r="DJD90" s="706"/>
      <c r="DJE90" s="706"/>
      <c r="DJF90" s="504"/>
      <c r="DJG90" s="705"/>
      <c r="DJH90" s="706"/>
      <c r="DJI90" s="706"/>
      <c r="DJJ90" s="706"/>
      <c r="DJK90" s="706"/>
      <c r="DJL90" s="706"/>
      <c r="DJM90" s="504"/>
      <c r="DJN90" s="705"/>
      <c r="DJO90" s="706"/>
      <c r="DJP90" s="706"/>
      <c r="DJQ90" s="706"/>
      <c r="DJR90" s="706"/>
      <c r="DJS90" s="706"/>
      <c r="DJT90" s="504"/>
      <c r="DJU90" s="705"/>
      <c r="DJV90" s="706"/>
      <c r="DJW90" s="706"/>
      <c r="DJX90" s="706"/>
      <c r="DJY90" s="706"/>
      <c r="DJZ90" s="706"/>
      <c r="DKA90" s="504"/>
      <c r="DKB90" s="705"/>
      <c r="DKC90" s="706"/>
      <c r="DKD90" s="706"/>
      <c r="DKE90" s="706"/>
      <c r="DKF90" s="706"/>
      <c r="DKG90" s="706"/>
      <c r="DKH90" s="504"/>
      <c r="DKI90" s="705"/>
      <c r="DKJ90" s="706"/>
      <c r="DKK90" s="706"/>
      <c r="DKL90" s="706"/>
      <c r="DKM90" s="706"/>
      <c r="DKN90" s="706"/>
      <c r="DKO90" s="504"/>
      <c r="DKP90" s="705"/>
      <c r="DKQ90" s="706"/>
      <c r="DKR90" s="706"/>
      <c r="DKS90" s="706"/>
      <c r="DKT90" s="706"/>
      <c r="DKU90" s="706"/>
      <c r="DKV90" s="504"/>
      <c r="DKW90" s="705"/>
      <c r="DKX90" s="706"/>
      <c r="DKY90" s="706"/>
      <c r="DKZ90" s="706"/>
      <c r="DLA90" s="706"/>
      <c r="DLB90" s="706"/>
      <c r="DLC90" s="504"/>
      <c r="DLD90" s="705"/>
      <c r="DLE90" s="706"/>
      <c r="DLF90" s="706"/>
      <c r="DLG90" s="706"/>
      <c r="DLH90" s="706"/>
      <c r="DLI90" s="706"/>
      <c r="DLJ90" s="504"/>
      <c r="DLK90" s="705"/>
      <c r="DLL90" s="706"/>
      <c r="DLM90" s="706"/>
      <c r="DLN90" s="706"/>
      <c r="DLO90" s="706"/>
      <c r="DLP90" s="706"/>
      <c r="DLQ90" s="504"/>
      <c r="DLR90" s="705"/>
      <c r="DLS90" s="706"/>
      <c r="DLT90" s="706"/>
      <c r="DLU90" s="706"/>
      <c r="DLV90" s="706"/>
      <c r="DLW90" s="706"/>
      <c r="DLX90" s="504"/>
      <c r="DLY90" s="705"/>
      <c r="DLZ90" s="706"/>
      <c r="DMA90" s="706"/>
      <c r="DMB90" s="706"/>
      <c r="DMC90" s="706"/>
      <c r="DMD90" s="706"/>
      <c r="DME90" s="504"/>
      <c r="DMF90" s="705"/>
      <c r="DMG90" s="706"/>
      <c r="DMH90" s="706"/>
      <c r="DMI90" s="706"/>
      <c r="DMJ90" s="706"/>
      <c r="DMK90" s="706"/>
      <c r="DML90" s="504"/>
      <c r="DMM90" s="705"/>
      <c r="DMN90" s="706"/>
      <c r="DMO90" s="706"/>
      <c r="DMP90" s="706"/>
      <c r="DMQ90" s="706"/>
      <c r="DMR90" s="706"/>
      <c r="DMS90" s="504"/>
      <c r="DMT90" s="705"/>
      <c r="DMU90" s="706"/>
      <c r="DMV90" s="706"/>
      <c r="DMW90" s="706"/>
      <c r="DMX90" s="706"/>
      <c r="DMY90" s="706"/>
      <c r="DMZ90" s="504"/>
      <c r="DNA90" s="705"/>
      <c r="DNB90" s="706"/>
      <c r="DNC90" s="706"/>
      <c r="DND90" s="706"/>
      <c r="DNE90" s="706"/>
      <c r="DNF90" s="706"/>
      <c r="DNG90" s="504"/>
      <c r="DNH90" s="705"/>
      <c r="DNI90" s="706"/>
      <c r="DNJ90" s="706"/>
      <c r="DNK90" s="706"/>
      <c r="DNL90" s="706"/>
      <c r="DNM90" s="706"/>
      <c r="DNN90" s="504"/>
      <c r="DNO90" s="705"/>
      <c r="DNP90" s="706"/>
      <c r="DNQ90" s="706"/>
      <c r="DNR90" s="706"/>
      <c r="DNS90" s="706"/>
      <c r="DNT90" s="706"/>
      <c r="DNU90" s="504"/>
      <c r="DNV90" s="705"/>
      <c r="DNW90" s="706"/>
      <c r="DNX90" s="706"/>
      <c r="DNY90" s="706"/>
      <c r="DNZ90" s="706"/>
      <c r="DOA90" s="706"/>
      <c r="DOB90" s="504"/>
      <c r="DOC90" s="705"/>
      <c r="DOD90" s="706"/>
      <c r="DOE90" s="706"/>
      <c r="DOF90" s="706"/>
      <c r="DOG90" s="706"/>
      <c r="DOH90" s="706"/>
      <c r="DOI90" s="504"/>
      <c r="DOJ90" s="705"/>
      <c r="DOK90" s="706"/>
      <c r="DOL90" s="706"/>
      <c r="DOM90" s="706"/>
      <c r="DON90" s="706"/>
      <c r="DOO90" s="706"/>
      <c r="DOP90" s="504"/>
      <c r="DOQ90" s="705"/>
      <c r="DOR90" s="706"/>
      <c r="DOS90" s="706"/>
      <c r="DOT90" s="706"/>
      <c r="DOU90" s="706"/>
      <c r="DOV90" s="706"/>
      <c r="DOW90" s="504"/>
      <c r="DOX90" s="705"/>
      <c r="DOY90" s="706"/>
      <c r="DOZ90" s="706"/>
      <c r="DPA90" s="706"/>
      <c r="DPB90" s="706"/>
      <c r="DPC90" s="706"/>
      <c r="DPD90" s="504"/>
      <c r="DPE90" s="705"/>
      <c r="DPF90" s="706"/>
      <c r="DPG90" s="706"/>
      <c r="DPH90" s="706"/>
      <c r="DPI90" s="706"/>
      <c r="DPJ90" s="706"/>
      <c r="DPK90" s="504"/>
      <c r="DPL90" s="705"/>
      <c r="DPM90" s="706"/>
      <c r="DPN90" s="706"/>
      <c r="DPO90" s="706"/>
      <c r="DPP90" s="706"/>
      <c r="DPQ90" s="706"/>
      <c r="DPR90" s="504"/>
      <c r="DPS90" s="705"/>
      <c r="DPT90" s="706"/>
      <c r="DPU90" s="706"/>
      <c r="DPV90" s="706"/>
      <c r="DPW90" s="706"/>
      <c r="DPX90" s="706"/>
      <c r="DPY90" s="504"/>
      <c r="DPZ90" s="705"/>
      <c r="DQA90" s="706"/>
      <c r="DQB90" s="706"/>
      <c r="DQC90" s="706"/>
      <c r="DQD90" s="706"/>
      <c r="DQE90" s="706"/>
      <c r="DQF90" s="504"/>
      <c r="DQG90" s="705"/>
      <c r="DQH90" s="706"/>
      <c r="DQI90" s="706"/>
      <c r="DQJ90" s="706"/>
      <c r="DQK90" s="706"/>
      <c r="DQL90" s="706"/>
      <c r="DQM90" s="504"/>
      <c r="DQN90" s="705"/>
      <c r="DQO90" s="706"/>
      <c r="DQP90" s="706"/>
      <c r="DQQ90" s="706"/>
      <c r="DQR90" s="706"/>
      <c r="DQS90" s="706"/>
      <c r="DQT90" s="504"/>
      <c r="DQU90" s="705"/>
      <c r="DQV90" s="706"/>
      <c r="DQW90" s="706"/>
      <c r="DQX90" s="706"/>
      <c r="DQY90" s="706"/>
      <c r="DQZ90" s="706"/>
      <c r="DRA90" s="504"/>
      <c r="DRB90" s="705"/>
      <c r="DRC90" s="706"/>
      <c r="DRD90" s="706"/>
      <c r="DRE90" s="706"/>
      <c r="DRF90" s="706"/>
      <c r="DRG90" s="706"/>
      <c r="DRH90" s="504"/>
      <c r="DRI90" s="705"/>
      <c r="DRJ90" s="706"/>
      <c r="DRK90" s="706"/>
      <c r="DRL90" s="706"/>
      <c r="DRM90" s="706"/>
      <c r="DRN90" s="706"/>
      <c r="DRO90" s="504"/>
      <c r="DRP90" s="705"/>
      <c r="DRQ90" s="706"/>
      <c r="DRR90" s="706"/>
      <c r="DRS90" s="706"/>
      <c r="DRT90" s="706"/>
      <c r="DRU90" s="706"/>
      <c r="DRV90" s="504"/>
      <c r="DRW90" s="705"/>
      <c r="DRX90" s="706"/>
      <c r="DRY90" s="706"/>
      <c r="DRZ90" s="706"/>
      <c r="DSA90" s="706"/>
      <c r="DSB90" s="706"/>
      <c r="DSC90" s="504"/>
      <c r="DSD90" s="705"/>
      <c r="DSE90" s="706"/>
      <c r="DSF90" s="706"/>
      <c r="DSG90" s="706"/>
      <c r="DSH90" s="706"/>
      <c r="DSI90" s="706"/>
      <c r="DSJ90" s="504"/>
      <c r="DSK90" s="705"/>
      <c r="DSL90" s="706"/>
      <c r="DSM90" s="706"/>
      <c r="DSN90" s="706"/>
      <c r="DSO90" s="706"/>
      <c r="DSP90" s="706"/>
      <c r="DSQ90" s="504"/>
      <c r="DSR90" s="705"/>
      <c r="DSS90" s="706"/>
      <c r="DST90" s="706"/>
      <c r="DSU90" s="706"/>
      <c r="DSV90" s="706"/>
      <c r="DSW90" s="706"/>
      <c r="DSX90" s="504"/>
      <c r="DSY90" s="705"/>
      <c r="DSZ90" s="706"/>
      <c r="DTA90" s="706"/>
      <c r="DTB90" s="706"/>
      <c r="DTC90" s="706"/>
      <c r="DTD90" s="706"/>
      <c r="DTE90" s="504"/>
      <c r="DTF90" s="705"/>
      <c r="DTG90" s="706"/>
      <c r="DTH90" s="706"/>
      <c r="DTI90" s="706"/>
      <c r="DTJ90" s="706"/>
      <c r="DTK90" s="706"/>
      <c r="DTL90" s="504"/>
      <c r="DTM90" s="705"/>
      <c r="DTN90" s="706"/>
      <c r="DTO90" s="706"/>
      <c r="DTP90" s="706"/>
      <c r="DTQ90" s="706"/>
      <c r="DTR90" s="706"/>
      <c r="DTS90" s="504"/>
      <c r="DTT90" s="705"/>
      <c r="DTU90" s="706"/>
      <c r="DTV90" s="706"/>
      <c r="DTW90" s="706"/>
      <c r="DTX90" s="706"/>
      <c r="DTY90" s="706"/>
      <c r="DTZ90" s="504"/>
      <c r="DUA90" s="705"/>
      <c r="DUB90" s="706"/>
      <c r="DUC90" s="706"/>
      <c r="DUD90" s="706"/>
      <c r="DUE90" s="706"/>
      <c r="DUF90" s="706"/>
      <c r="DUG90" s="504"/>
      <c r="DUH90" s="705"/>
      <c r="DUI90" s="706"/>
      <c r="DUJ90" s="706"/>
      <c r="DUK90" s="706"/>
      <c r="DUL90" s="706"/>
      <c r="DUM90" s="706"/>
      <c r="DUN90" s="504"/>
      <c r="DUO90" s="705"/>
      <c r="DUP90" s="706"/>
      <c r="DUQ90" s="706"/>
      <c r="DUR90" s="706"/>
      <c r="DUS90" s="706"/>
      <c r="DUT90" s="706"/>
      <c r="DUU90" s="504"/>
      <c r="DUV90" s="705"/>
      <c r="DUW90" s="706"/>
      <c r="DUX90" s="706"/>
      <c r="DUY90" s="706"/>
      <c r="DUZ90" s="706"/>
      <c r="DVA90" s="706"/>
      <c r="DVB90" s="504"/>
      <c r="DVC90" s="705"/>
      <c r="DVD90" s="706"/>
      <c r="DVE90" s="706"/>
      <c r="DVF90" s="706"/>
      <c r="DVG90" s="706"/>
      <c r="DVH90" s="706"/>
      <c r="DVI90" s="504"/>
      <c r="DVJ90" s="705"/>
      <c r="DVK90" s="706"/>
      <c r="DVL90" s="706"/>
      <c r="DVM90" s="706"/>
      <c r="DVN90" s="706"/>
      <c r="DVO90" s="706"/>
      <c r="DVP90" s="504"/>
      <c r="DVQ90" s="705"/>
      <c r="DVR90" s="706"/>
      <c r="DVS90" s="706"/>
      <c r="DVT90" s="706"/>
      <c r="DVU90" s="706"/>
      <c r="DVV90" s="706"/>
      <c r="DVW90" s="504"/>
      <c r="DVX90" s="705"/>
      <c r="DVY90" s="706"/>
      <c r="DVZ90" s="706"/>
      <c r="DWA90" s="706"/>
      <c r="DWB90" s="706"/>
      <c r="DWC90" s="706"/>
      <c r="DWD90" s="504"/>
      <c r="DWE90" s="705"/>
      <c r="DWF90" s="706"/>
      <c r="DWG90" s="706"/>
      <c r="DWH90" s="706"/>
      <c r="DWI90" s="706"/>
      <c r="DWJ90" s="706"/>
      <c r="DWK90" s="504"/>
      <c r="DWL90" s="705"/>
      <c r="DWM90" s="706"/>
      <c r="DWN90" s="706"/>
      <c r="DWO90" s="706"/>
      <c r="DWP90" s="706"/>
      <c r="DWQ90" s="706"/>
      <c r="DWR90" s="504"/>
      <c r="DWS90" s="705"/>
      <c r="DWT90" s="706"/>
      <c r="DWU90" s="706"/>
      <c r="DWV90" s="706"/>
      <c r="DWW90" s="706"/>
      <c r="DWX90" s="706"/>
      <c r="DWY90" s="504"/>
      <c r="DWZ90" s="705"/>
      <c r="DXA90" s="706"/>
      <c r="DXB90" s="706"/>
      <c r="DXC90" s="706"/>
      <c r="DXD90" s="706"/>
      <c r="DXE90" s="706"/>
      <c r="DXF90" s="504"/>
      <c r="DXG90" s="705"/>
      <c r="DXH90" s="706"/>
      <c r="DXI90" s="706"/>
      <c r="DXJ90" s="706"/>
      <c r="DXK90" s="706"/>
      <c r="DXL90" s="706"/>
      <c r="DXM90" s="504"/>
      <c r="DXN90" s="705"/>
      <c r="DXO90" s="706"/>
      <c r="DXP90" s="706"/>
      <c r="DXQ90" s="706"/>
      <c r="DXR90" s="706"/>
      <c r="DXS90" s="706"/>
      <c r="DXT90" s="504"/>
      <c r="DXU90" s="705"/>
      <c r="DXV90" s="706"/>
      <c r="DXW90" s="706"/>
      <c r="DXX90" s="706"/>
      <c r="DXY90" s="706"/>
      <c r="DXZ90" s="706"/>
      <c r="DYA90" s="504"/>
      <c r="DYB90" s="705"/>
      <c r="DYC90" s="706"/>
      <c r="DYD90" s="706"/>
      <c r="DYE90" s="706"/>
      <c r="DYF90" s="706"/>
      <c r="DYG90" s="706"/>
      <c r="DYH90" s="504"/>
      <c r="DYI90" s="705"/>
      <c r="DYJ90" s="706"/>
      <c r="DYK90" s="706"/>
      <c r="DYL90" s="706"/>
      <c r="DYM90" s="706"/>
      <c r="DYN90" s="706"/>
      <c r="DYO90" s="504"/>
      <c r="DYP90" s="705"/>
      <c r="DYQ90" s="706"/>
      <c r="DYR90" s="706"/>
      <c r="DYS90" s="706"/>
      <c r="DYT90" s="706"/>
      <c r="DYU90" s="706"/>
      <c r="DYV90" s="504"/>
      <c r="DYW90" s="705"/>
      <c r="DYX90" s="706"/>
      <c r="DYY90" s="706"/>
      <c r="DYZ90" s="706"/>
      <c r="DZA90" s="706"/>
      <c r="DZB90" s="706"/>
      <c r="DZC90" s="504"/>
      <c r="DZD90" s="705"/>
      <c r="DZE90" s="706"/>
      <c r="DZF90" s="706"/>
      <c r="DZG90" s="706"/>
      <c r="DZH90" s="706"/>
      <c r="DZI90" s="706"/>
      <c r="DZJ90" s="504"/>
      <c r="DZK90" s="705"/>
      <c r="DZL90" s="706"/>
      <c r="DZM90" s="706"/>
      <c r="DZN90" s="706"/>
      <c r="DZO90" s="706"/>
      <c r="DZP90" s="706"/>
      <c r="DZQ90" s="504"/>
      <c r="DZR90" s="705"/>
      <c r="DZS90" s="706"/>
      <c r="DZT90" s="706"/>
      <c r="DZU90" s="706"/>
      <c r="DZV90" s="706"/>
      <c r="DZW90" s="706"/>
      <c r="DZX90" s="504"/>
      <c r="DZY90" s="705"/>
      <c r="DZZ90" s="706"/>
      <c r="EAA90" s="706"/>
      <c r="EAB90" s="706"/>
      <c r="EAC90" s="706"/>
      <c r="EAD90" s="706"/>
      <c r="EAE90" s="504"/>
      <c r="EAF90" s="705"/>
      <c r="EAG90" s="706"/>
      <c r="EAH90" s="706"/>
      <c r="EAI90" s="706"/>
      <c r="EAJ90" s="706"/>
      <c r="EAK90" s="706"/>
      <c r="EAL90" s="504"/>
      <c r="EAM90" s="705"/>
      <c r="EAN90" s="706"/>
      <c r="EAO90" s="706"/>
      <c r="EAP90" s="706"/>
      <c r="EAQ90" s="706"/>
      <c r="EAR90" s="706"/>
      <c r="EAS90" s="504"/>
      <c r="EAT90" s="705"/>
      <c r="EAU90" s="706"/>
      <c r="EAV90" s="706"/>
      <c r="EAW90" s="706"/>
      <c r="EAX90" s="706"/>
      <c r="EAY90" s="706"/>
      <c r="EAZ90" s="504"/>
      <c r="EBA90" s="705"/>
      <c r="EBB90" s="706"/>
      <c r="EBC90" s="706"/>
      <c r="EBD90" s="706"/>
      <c r="EBE90" s="706"/>
      <c r="EBF90" s="706"/>
      <c r="EBG90" s="504"/>
      <c r="EBH90" s="705"/>
      <c r="EBI90" s="706"/>
      <c r="EBJ90" s="706"/>
      <c r="EBK90" s="706"/>
      <c r="EBL90" s="706"/>
      <c r="EBM90" s="706"/>
      <c r="EBN90" s="504"/>
      <c r="EBO90" s="705"/>
      <c r="EBP90" s="706"/>
      <c r="EBQ90" s="706"/>
      <c r="EBR90" s="706"/>
      <c r="EBS90" s="706"/>
      <c r="EBT90" s="706"/>
      <c r="EBU90" s="504"/>
      <c r="EBV90" s="705"/>
      <c r="EBW90" s="706"/>
      <c r="EBX90" s="706"/>
      <c r="EBY90" s="706"/>
      <c r="EBZ90" s="706"/>
      <c r="ECA90" s="706"/>
      <c r="ECB90" s="504"/>
      <c r="ECC90" s="705"/>
      <c r="ECD90" s="706"/>
      <c r="ECE90" s="706"/>
      <c r="ECF90" s="706"/>
      <c r="ECG90" s="706"/>
      <c r="ECH90" s="706"/>
      <c r="ECI90" s="504"/>
      <c r="ECJ90" s="705"/>
      <c r="ECK90" s="706"/>
      <c r="ECL90" s="706"/>
      <c r="ECM90" s="706"/>
      <c r="ECN90" s="706"/>
      <c r="ECO90" s="706"/>
      <c r="ECP90" s="504"/>
      <c r="ECQ90" s="705"/>
      <c r="ECR90" s="706"/>
      <c r="ECS90" s="706"/>
      <c r="ECT90" s="706"/>
      <c r="ECU90" s="706"/>
      <c r="ECV90" s="706"/>
      <c r="ECW90" s="504"/>
      <c r="ECX90" s="705"/>
      <c r="ECY90" s="706"/>
      <c r="ECZ90" s="706"/>
      <c r="EDA90" s="706"/>
      <c r="EDB90" s="706"/>
      <c r="EDC90" s="706"/>
      <c r="EDD90" s="504"/>
      <c r="EDE90" s="705"/>
      <c r="EDF90" s="706"/>
      <c r="EDG90" s="706"/>
      <c r="EDH90" s="706"/>
      <c r="EDI90" s="706"/>
      <c r="EDJ90" s="706"/>
      <c r="EDK90" s="504"/>
      <c r="EDL90" s="705"/>
      <c r="EDM90" s="706"/>
      <c r="EDN90" s="706"/>
      <c r="EDO90" s="706"/>
      <c r="EDP90" s="706"/>
      <c r="EDQ90" s="706"/>
      <c r="EDR90" s="504"/>
      <c r="EDS90" s="705"/>
      <c r="EDT90" s="706"/>
      <c r="EDU90" s="706"/>
      <c r="EDV90" s="706"/>
      <c r="EDW90" s="706"/>
      <c r="EDX90" s="706"/>
      <c r="EDY90" s="504"/>
      <c r="EDZ90" s="705"/>
      <c r="EEA90" s="706"/>
      <c r="EEB90" s="706"/>
      <c r="EEC90" s="706"/>
      <c r="EED90" s="706"/>
      <c r="EEE90" s="706"/>
      <c r="EEF90" s="504"/>
      <c r="EEG90" s="705"/>
      <c r="EEH90" s="706"/>
      <c r="EEI90" s="706"/>
      <c r="EEJ90" s="706"/>
      <c r="EEK90" s="706"/>
      <c r="EEL90" s="706"/>
      <c r="EEM90" s="504"/>
      <c r="EEN90" s="705"/>
      <c r="EEO90" s="706"/>
      <c r="EEP90" s="706"/>
      <c r="EEQ90" s="706"/>
      <c r="EER90" s="706"/>
      <c r="EES90" s="706"/>
      <c r="EET90" s="504"/>
      <c r="EEU90" s="705"/>
      <c r="EEV90" s="706"/>
      <c r="EEW90" s="706"/>
      <c r="EEX90" s="706"/>
      <c r="EEY90" s="706"/>
      <c r="EEZ90" s="706"/>
      <c r="EFA90" s="504"/>
      <c r="EFB90" s="705"/>
      <c r="EFC90" s="706"/>
      <c r="EFD90" s="706"/>
      <c r="EFE90" s="706"/>
      <c r="EFF90" s="706"/>
      <c r="EFG90" s="706"/>
      <c r="EFH90" s="504"/>
      <c r="EFI90" s="705"/>
      <c r="EFJ90" s="706"/>
      <c r="EFK90" s="706"/>
      <c r="EFL90" s="706"/>
      <c r="EFM90" s="706"/>
      <c r="EFN90" s="706"/>
      <c r="EFO90" s="504"/>
      <c r="EFP90" s="705"/>
      <c r="EFQ90" s="706"/>
      <c r="EFR90" s="706"/>
      <c r="EFS90" s="706"/>
      <c r="EFT90" s="706"/>
      <c r="EFU90" s="706"/>
      <c r="EFV90" s="504"/>
      <c r="EFW90" s="705"/>
      <c r="EFX90" s="706"/>
      <c r="EFY90" s="706"/>
      <c r="EFZ90" s="706"/>
      <c r="EGA90" s="706"/>
      <c r="EGB90" s="706"/>
      <c r="EGC90" s="504"/>
      <c r="EGD90" s="705"/>
      <c r="EGE90" s="706"/>
      <c r="EGF90" s="706"/>
      <c r="EGG90" s="706"/>
      <c r="EGH90" s="706"/>
      <c r="EGI90" s="706"/>
      <c r="EGJ90" s="504"/>
      <c r="EGK90" s="705"/>
      <c r="EGL90" s="706"/>
      <c r="EGM90" s="706"/>
      <c r="EGN90" s="706"/>
      <c r="EGO90" s="706"/>
      <c r="EGP90" s="706"/>
      <c r="EGQ90" s="504"/>
      <c r="EGR90" s="705"/>
      <c r="EGS90" s="706"/>
      <c r="EGT90" s="706"/>
      <c r="EGU90" s="706"/>
      <c r="EGV90" s="706"/>
      <c r="EGW90" s="706"/>
      <c r="EGX90" s="504"/>
      <c r="EGY90" s="705"/>
      <c r="EGZ90" s="706"/>
      <c r="EHA90" s="706"/>
      <c r="EHB90" s="706"/>
      <c r="EHC90" s="706"/>
      <c r="EHD90" s="706"/>
      <c r="EHE90" s="504"/>
      <c r="EHF90" s="705"/>
      <c r="EHG90" s="706"/>
      <c r="EHH90" s="706"/>
      <c r="EHI90" s="706"/>
      <c r="EHJ90" s="706"/>
      <c r="EHK90" s="706"/>
      <c r="EHL90" s="504"/>
      <c r="EHM90" s="705"/>
      <c r="EHN90" s="706"/>
      <c r="EHO90" s="706"/>
      <c r="EHP90" s="706"/>
      <c r="EHQ90" s="706"/>
      <c r="EHR90" s="706"/>
      <c r="EHS90" s="504"/>
      <c r="EHT90" s="705"/>
      <c r="EHU90" s="706"/>
      <c r="EHV90" s="706"/>
      <c r="EHW90" s="706"/>
      <c r="EHX90" s="706"/>
      <c r="EHY90" s="706"/>
      <c r="EHZ90" s="504"/>
      <c r="EIA90" s="705"/>
      <c r="EIB90" s="706"/>
      <c r="EIC90" s="706"/>
      <c r="EID90" s="706"/>
      <c r="EIE90" s="706"/>
      <c r="EIF90" s="706"/>
      <c r="EIG90" s="504"/>
      <c r="EIH90" s="705"/>
      <c r="EII90" s="706"/>
      <c r="EIJ90" s="706"/>
      <c r="EIK90" s="706"/>
      <c r="EIL90" s="706"/>
      <c r="EIM90" s="706"/>
      <c r="EIN90" s="504"/>
      <c r="EIO90" s="705"/>
      <c r="EIP90" s="706"/>
      <c r="EIQ90" s="706"/>
      <c r="EIR90" s="706"/>
      <c r="EIS90" s="706"/>
      <c r="EIT90" s="706"/>
      <c r="EIU90" s="504"/>
      <c r="EIV90" s="705"/>
      <c r="EIW90" s="706"/>
      <c r="EIX90" s="706"/>
      <c r="EIY90" s="706"/>
      <c r="EIZ90" s="706"/>
      <c r="EJA90" s="706"/>
      <c r="EJB90" s="504"/>
      <c r="EJC90" s="705"/>
      <c r="EJD90" s="706"/>
      <c r="EJE90" s="706"/>
      <c r="EJF90" s="706"/>
      <c r="EJG90" s="706"/>
      <c r="EJH90" s="706"/>
      <c r="EJI90" s="504"/>
      <c r="EJJ90" s="705"/>
      <c r="EJK90" s="706"/>
      <c r="EJL90" s="706"/>
      <c r="EJM90" s="706"/>
      <c r="EJN90" s="706"/>
      <c r="EJO90" s="706"/>
      <c r="EJP90" s="504"/>
      <c r="EJQ90" s="705"/>
      <c r="EJR90" s="706"/>
      <c r="EJS90" s="706"/>
      <c r="EJT90" s="706"/>
      <c r="EJU90" s="706"/>
      <c r="EJV90" s="706"/>
      <c r="EJW90" s="504"/>
      <c r="EJX90" s="705"/>
      <c r="EJY90" s="706"/>
      <c r="EJZ90" s="706"/>
      <c r="EKA90" s="706"/>
      <c r="EKB90" s="706"/>
      <c r="EKC90" s="706"/>
      <c r="EKD90" s="504"/>
      <c r="EKE90" s="705"/>
      <c r="EKF90" s="706"/>
      <c r="EKG90" s="706"/>
      <c r="EKH90" s="706"/>
      <c r="EKI90" s="706"/>
      <c r="EKJ90" s="706"/>
      <c r="EKK90" s="504"/>
      <c r="EKL90" s="705"/>
      <c r="EKM90" s="706"/>
      <c r="EKN90" s="706"/>
      <c r="EKO90" s="706"/>
      <c r="EKP90" s="706"/>
      <c r="EKQ90" s="706"/>
      <c r="EKR90" s="504"/>
      <c r="EKS90" s="705"/>
      <c r="EKT90" s="706"/>
      <c r="EKU90" s="706"/>
      <c r="EKV90" s="706"/>
      <c r="EKW90" s="706"/>
      <c r="EKX90" s="706"/>
      <c r="EKY90" s="504"/>
      <c r="EKZ90" s="705"/>
      <c r="ELA90" s="706"/>
      <c r="ELB90" s="706"/>
      <c r="ELC90" s="706"/>
      <c r="ELD90" s="706"/>
      <c r="ELE90" s="706"/>
      <c r="ELF90" s="504"/>
      <c r="ELG90" s="705"/>
      <c r="ELH90" s="706"/>
      <c r="ELI90" s="706"/>
      <c r="ELJ90" s="706"/>
      <c r="ELK90" s="706"/>
      <c r="ELL90" s="706"/>
      <c r="ELM90" s="504"/>
      <c r="ELN90" s="705"/>
      <c r="ELO90" s="706"/>
      <c r="ELP90" s="706"/>
      <c r="ELQ90" s="706"/>
      <c r="ELR90" s="706"/>
      <c r="ELS90" s="706"/>
      <c r="ELT90" s="504"/>
      <c r="ELU90" s="705"/>
      <c r="ELV90" s="706"/>
      <c r="ELW90" s="706"/>
      <c r="ELX90" s="706"/>
      <c r="ELY90" s="706"/>
      <c r="ELZ90" s="706"/>
      <c r="EMA90" s="504"/>
      <c r="EMB90" s="705"/>
      <c r="EMC90" s="706"/>
      <c r="EMD90" s="706"/>
      <c r="EME90" s="706"/>
      <c r="EMF90" s="706"/>
      <c r="EMG90" s="706"/>
      <c r="EMH90" s="504"/>
      <c r="EMI90" s="705"/>
      <c r="EMJ90" s="706"/>
      <c r="EMK90" s="706"/>
      <c r="EML90" s="706"/>
      <c r="EMM90" s="706"/>
      <c r="EMN90" s="706"/>
      <c r="EMO90" s="504"/>
      <c r="EMP90" s="705"/>
      <c r="EMQ90" s="706"/>
      <c r="EMR90" s="706"/>
      <c r="EMS90" s="706"/>
      <c r="EMT90" s="706"/>
      <c r="EMU90" s="706"/>
      <c r="EMV90" s="504"/>
      <c r="EMW90" s="705"/>
      <c r="EMX90" s="706"/>
      <c r="EMY90" s="706"/>
      <c r="EMZ90" s="706"/>
      <c r="ENA90" s="706"/>
      <c r="ENB90" s="706"/>
      <c r="ENC90" s="504"/>
      <c r="END90" s="705"/>
      <c r="ENE90" s="706"/>
      <c r="ENF90" s="706"/>
      <c r="ENG90" s="706"/>
      <c r="ENH90" s="706"/>
      <c r="ENI90" s="706"/>
      <c r="ENJ90" s="504"/>
      <c r="ENK90" s="705"/>
      <c r="ENL90" s="706"/>
      <c r="ENM90" s="706"/>
      <c r="ENN90" s="706"/>
      <c r="ENO90" s="706"/>
      <c r="ENP90" s="706"/>
      <c r="ENQ90" s="504"/>
      <c r="ENR90" s="705"/>
      <c r="ENS90" s="706"/>
      <c r="ENT90" s="706"/>
      <c r="ENU90" s="706"/>
      <c r="ENV90" s="706"/>
      <c r="ENW90" s="706"/>
      <c r="ENX90" s="504"/>
      <c r="ENY90" s="705"/>
      <c r="ENZ90" s="706"/>
      <c r="EOA90" s="706"/>
      <c r="EOB90" s="706"/>
      <c r="EOC90" s="706"/>
      <c r="EOD90" s="706"/>
      <c r="EOE90" s="504"/>
      <c r="EOF90" s="705"/>
      <c r="EOG90" s="706"/>
      <c r="EOH90" s="706"/>
      <c r="EOI90" s="706"/>
      <c r="EOJ90" s="706"/>
      <c r="EOK90" s="706"/>
      <c r="EOL90" s="504"/>
      <c r="EOM90" s="705"/>
      <c r="EON90" s="706"/>
      <c r="EOO90" s="706"/>
      <c r="EOP90" s="706"/>
      <c r="EOQ90" s="706"/>
      <c r="EOR90" s="706"/>
      <c r="EOS90" s="504"/>
      <c r="EOT90" s="705"/>
      <c r="EOU90" s="706"/>
      <c r="EOV90" s="706"/>
      <c r="EOW90" s="706"/>
      <c r="EOX90" s="706"/>
      <c r="EOY90" s="706"/>
      <c r="EOZ90" s="504"/>
      <c r="EPA90" s="705"/>
      <c r="EPB90" s="706"/>
      <c r="EPC90" s="706"/>
      <c r="EPD90" s="706"/>
      <c r="EPE90" s="706"/>
      <c r="EPF90" s="706"/>
      <c r="EPG90" s="504"/>
      <c r="EPH90" s="705"/>
      <c r="EPI90" s="706"/>
      <c r="EPJ90" s="706"/>
      <c r="EPK90" s="706"/>
      <c r="EPL90" s="706"/>
      <c r="EPM90" s="706"/>
      <c r="EPN90" s="504"/>
      <c r="EPO90" s="705"/>
      <c r="EPP90" s="706"/>
      <c r="EPQ90" s="706"/>
      <c r="EPR90" s="706"/>
      <c r="EPS90" s="706"/>
      <c r="EPT90" s="706"/>
      <c r="EPU90" s="504"/>
      <c r="EPV90" s="705"/>
      <c r="EPW90" s="706"/>
      <c r="EPX90" s="706"/>
      <c r="EPY90" s="706"/>
      <c r="EPZ90" s="706"/>
      <c r="EQA90" s="706"/>
      <c r="EQB90" s="504"/>
      <c r="EQC90" s="705"/>
      <c r="EQD90" s="706"/>
      <c r="EQE90" s="706"/>
      <c r="EQF90" s="706"/>
      <c r="EQG90" s="706"/>
      <c r="EQH90" s="706"/>
      <c r="EQI90" s="504"/>
      <c r="EQJ90" s="705"/>
      <c r="EQK90" s="706"/>
      <c r="EQL90" s="706"/>
      <c r="EQM90" s="706"/>
      <c r="EQN90" s="706"/>
      <c r="EQO90" s="706"/>
      <c r="EQP90" s="504"/>
      <c r="EQQ90" s="705"/>
      <c r="EQR90" s="706"/>
      <c r="EQS90" s="706"/>
      <c r="EQT90" s="706"/>
      <c r="EQU90" s="706"/>
      <c r="EQV90" s="706"/>
      <c r="EQW90" s="504"/>
      <c r="EQX90" s="705"/>
      <c r="EQY90" s="706"/>
      <c r="EQZ90" s="706"/>
      <c r="ERA90" s="706"/>
      <c r="ERB90" s="706"/>
      <c r="ERC90" s="706"/>
      <c r="ERD90" s="504"/>
      <c r="ERE90" s="705"/>
      <c r="ERF90" s="706"/>
      <c r="ERG90" s="706"/>
      <c r="ERH90" s="706"/>
      <c r="ERI90" s="706"/>
      <c r="ERJ90" s="706"/>
      <c r="ERK90" s="504"/>
      <c r="ERL90" s="705"/>
      <c r="ERM90" s="706"/>
      <c r="ERN90" s="706"/>
      <c r="ERO90" s="706"/>
      <c r="ERP90" s="706"/>
      <c r="ERQ90" s="706"/>
      <c r="ERR90" s="504"/>
      <c r="ERS90" s="705"/>
      <c r="ERT90" s="706"/>
      <c r="ERU90" s="706"/>
      <c r="ERV90" s="706"/>
      <c r="ERW90" s="706"/>
      <c r="ERX90" s="706"/>
      <c r="ERY90" s="504"/>
      <c r="ERZ90" s="705"/>
      <c r="ESA90" s="706"/>
      <c r="ESB90" s="706"/>
      <c r="ESC90" s="706"/>
      <c r="ESD90" s="706"/>
      <c r="ESE90" s="706"/>
      <c r="ESF90" s="504"/>
      <c r="ESG90" s="705"/>
      <c r="ESH90" s="706"/>
      <c r="ESI90" s="706"/>
      <c r="ESJ90" s="706"/>
      <c r="ESK90" s="706"/>
      <c r="ESL90" s="706"/>
      <c r="ESM90" s="504"/>
      <c r="ESN90" s="705"/>
      <c r="ESO90" s="706"/>
      <c r="ESP90" s="706"/>
      <c r="ESQ90" s="706"/>
      <c r="ESR90" s="706"/>
      <c r="ESS90" s="706"/>
      <c r="EST90" s="504"/>
      <c r="ESU90" s="705"/>
      <c r="ESV90" s="706"/>
      <c r="ESW90" s="706"/>
      <c r="ESX90" s="706"/>
      <c r="ESY90" s="706"/>
      <c r="ESZ90" s="706"/>
      <c r="ETA90" s="504"/>
      <c r="ETB90" s="705"/>
      <c r="ETC90" s="706"/>
      <c r="ETD90" s="706"/>
      <c r="ETE90" s="706"/>
      <c r="ETF90" s="706"/>
      <c r="ETG90" s="706"/>
      <c r="ETH90" s="504"/>
      <c r="ETI90" s="705"/>
      <c r="ETJ90" s="706"/>
      <c r="ETK90" s="706"/>
      <c r="ETL90" s="706"/>
      <c r="ETM90" s="706"/>
      <c r="ETN90" s="706"/>
      <c r="ETO90" s="504"/>
      <c r="ETP90" s="705"/>
      <c r="ETQ90" s="706"/>
      <c r="ETR90" s="706"/>
      <c r="ETS90" s="706"/>
      <c r="ETT90" s="706"/>
      <c r="ETU90" s="706"/>
      <c r="ETV90" s="504"/>
      <c r="ETW90" s="705"/>
      <c r="ETX90" s="706"/>
      <c r="ETY90" s="706"/>
      <c r="ETZ90" s="706"/>
      <c r="EUA90" s="706"/>
      <c r="EUB90" s="706"/>
      <c r="EUC90" s="504"/>
      <c r="EUD90" s="705"/>
      <c r="EUE90" s="706"/>
      <c r="EUF90" s="706"/>
      <c r="EUG90" s="706"/>
      <c r="EUH90" s="706"/>
      <c r="EUI90" s="706"/>
      <c r="EUJ90" s="504"/>
      <c r="EUK90" s="705"/>
      <c r="EUL90" s="706"/>
      <c r="EUM90" s="706"/>
      <c r="EUN90" s="706"/>
      <c r="EUO90" s="706"/>
      <c r="EUP90" s="706"/>
      <c r="EUQ90" s="504"/>
      <c r="EUR90" s="705"/>
      <c r="EUS90" s="706"/>
      <c r="EUT90" s="706"/>
      <c r="EUU90" s="706"/>
      <c r="EUV90" s="706"/>
      <c r="EUW90" s="706"/>
      <c r="EUX90" s="504"/>
      <c r="EUY90" s="705"/>
      <c r="EUZ90" s="706"/>
      <c r="EVA90" s="706"/>
      <c r="EVB90" s="706"/>
      <c r="EVC90" s="706"/>
      <c r="EVD90" s="706"/>
      <c r="EVE90" s="504"/>
      <c r="EVF90" s="705"/>
      <c r="EVG90" s="706"/>
      <c r="EVH90" s="706"/>
      <c r="EVI90" s="706"/>
      <c r="EVJ90" s="706"/>
      <c r="EVK90" s="706"/>
      <c r="EVL90" s="504"/>
      <c r="EVM90" s="705"/>
      <c r="EVN90" s="706"/>
      <c r="EVO90" s="706"/>
      <c r="EVP90" s="706"/>
      <c r="EVQ90" s="706"/>
      <c r="EVR90" s="706"/>
      <c r="EVS90" s="504"/>
      <c r="EVT90" s="705"/>
      <c r="EVU90" s="706"/>
      <c r="EVV90" s="706"/>
      <c r="EVW90" s="706"/>
      <c r="EVX90" s="706"/>
      <c r="EVY90" s="706"/>
      <c r="EVZ90" s="504"/>
      <c r="EWA90" s="705"/>
      <c r="EWB90" s="706"/>
      <c r="EWC90" s="706"/>
      <c r="EWD90" s="706"/>
      <c r="EWE90" s="706"/>
      <c r="EWF90" s="706"/>
      <c r="EWG90" s="504"/>
      <c r="EWH90" s="705"/>
      <c r="EWI90" s="706"/>
      <c r="EWJ90" s="706"/>
      <c r="EWK90" s="706"/>
      <c r="EWL90" s="706"/>
      <c r="EWM90" s="706"/>
      <c r="EWN90" s="504"/>
      <c r="EWO90" s="705"/>
      <c r="EWP90" s="706"/>
      <c r="EWQ90" s="706"/>
      <c r="EWR90" s="706"/>
      <c r="EWS90" s="706"/>
      <c r="EWT90" s="706"/>
      <c r="EWU90" s="504"/>
      <c r="EWV90" s="705"/>
      <c r="EWW90" s="706"/>
      <c r="EWX90" s="706"/>
      <c r="EWY90" s="706"/>
      <c r="EWZ90" s="706"/>
      <c r="EXA90" s="706"/>
      <c r="EXB90" s="504"/>
      <c r="EXC90" s="705"/>
      <c r="EXD90" s="706"/>
      <c r="EXE90" s="706"/>
      <c r="EXF90" s="706"/>
      <c r="EXG90" s="706"/>
      <c r="EXH90" s="706"/>
      <c r="EXI90" s="504"/>
      <c r="EXJ90" s="705"/>
      <c r="EXK90" s="706"/>
      <c r="EXL90" s="706"/>
      <c r="EXM90" s="706"/>
      <c r="EXN90" s="706"/>
      <c r="EXO90" s="706"/>
      <c r="EXP90" s="504"/>
      <c r="EXQ90" s="705"/>
      <c r="EXR90" s="706"/>
      <c r="EXS90" s="706"/>
      <c r="EXT90" s="706"/>
      <c r="EXU90" s="706"/>
      <c r="EXV90" s="706"/>
      <c r="EXW90" s="504"/>
      <c r="EXX90" s="705"/>
      <c r="EXY90" s="706"/>
      <c r="EXZ90" s="706"/>
      <c r="EYA90" s="706"/>
      <c r="EYB90" s="706"/>
      <c r="EYC90" s="706"/>
      <c r="EYD90" s="504"/>
      <c r="EYE90" s="705"/>
      <c r="EYF90" s="706"/>
      <c r="EYG90" s="706"/>
      <c r="EYH90" s="706"/>
      <c r="EYI90" s="706"/>
      <c r="EYJ90" s="706"/>
      <c r="EYK90" s="504"/>
      <c r="EYL90" s="705"/>
      <c r="EYM90" s="706"/>
      <c r="EYN90" s="706"/>
      <c r="EYO90" s="706"/>
      <c r="EYP90" s="706"/>
      <c r="EYQ90" s="706"/>
      <c r="EYR90" s="504"/>
      <c r="EYS90" s="705"/>
      <c r="EYT90" s="706"/>
      <c r="EYU90" s="706"/>
      <c r="EYV90" s="706"/>
      <c r="EYW90" s="706"/>
      <c r="EYX90" s="706"/>
      <c r="EYY90" s="504"/>
      <c r="EYZ90" s="705"/>
      <c r="EZA90" s="706"/>
      <c r="EZB90" s="706"/>
      <c r="EZC90" s="706"/>
      <c r="EZD90" s="706"/>
      <c r="EZE90" s="706"/>
      <c r="EZF90" s="504"/>
      <c r="EZG90" s="705"/>
      <c r="EZH90" s="706"/>
      <c r="EZI90" s="706"/>
      <c r="EZJ90" s="706"/>
      <c r="EZK90" s="706"/>
      <c r="EZL90" s="706"/>
      <c r="EZM90" s="504"/>
      <c r="EZN90" s="705"/>
      <c r="EZO90" s="706"/>
      <c r="EZP90" s="706"/>
      <c r="EZQ90" s="706"/>
      <c r="EZR90" s="706"/>
      <c r="EZS90" s="706"/>
      <c r="EZT90" s="504"/>
      <c r="EZU90" s="705"/>
      <c r="EZV90" s="706"/>
      <c r="EZW90" s="706"/>
      <c r="EZX90" s="706"/>
      <c r="EZY90" s="706"/>
      <c r="EZZ90" s="706"/>
      <c r="FAA90" s="504"/>
      <c r="FAB90" s="705"/>
      <c r="FAC90" s="706"/>
      <c r="FAD90" s="706"/>
      <c r="FAE90" s="706"/>
      <c r="FAF90" s="706"/>
      <c r="FAG90" s="706"/>
      <c r="FAH90" s="504"/>
      <c r="FAI90" s="705"/>
      <c r="FAJ90" s="706"/>
      <c r="FAK90" s="706"/>
      <c r="FAL90" s="706"/>
      <c r="FAM90" s="706"/>
      <c r="FAN90" s="706"/>
      <c r="FAO90" s="504"/>
      <c r="FAP90" s="705"/>
      <c r="FAQ90" s="706"/>
      <c r="FAR90" s="706"/>
      <c r="FAS90" s="706"/>
      <c r="FAT90" s="706"/>
      <c r="FAU90" s="706"/>
      <c r="FAV90" s="504"/>
      <c r="FAW90" s="705"/>
      <c r="FAX90" s="706"/>
      <c r="FAY90" s="706"/>
      <c r="FAZ90" s="706"/>
      <c r="FBA90" s="706"/>
      <c r="FBB90" s="706"/>
      <c r="FBC90" s="504"/>
      <c r="FBD90" s="705"/>
      <c r="FBE90" s="706"/>
      <c r="FBF90" s="706"/>
      <c r="FBG90" s="706"/>
      <c r="FBH90" s="706"/>
      <c r="FBI90" s="706"/>
      <c r="FBJ90" s="504"/>
      <c r="FBK90" s="705"/>
      <c r="FBL90" s="706"/>
      <c r="FBM90" s="706"/>
      <c r="FBN90" s="706"/>
      <c r="FBO90" s="706"/>
      <c r="FBP90" s="706"/>
      <c r="FBQ90" s="504"/>
      <c r="FBR90" s="705"/>
      <c r="FBS90" s="706"/>
      <c r="FBT90" s="706"/>
      <c r="FBU90" s="706"/>
      <c r="FBV90" s="706"/>
      <c r="FBW90" s="706"/>
      <c r="FBX90" s="504"/>
      <c r="FBY90" s="705"/>
      <c r="FBZ90" s="706"/>
      <c r="FCA90" s="706"/>
      <c r="FCB90" s="706"/>
      <c r="FCC90" s="706"/>
      <c r="FCD90" s="706"/>
      <c r="FCE90" s="504"/>
      <c r="FCF90" s="705"/>
      <c r="FCG90" s="706"/>
      <c r="FCH90" s="706"/>
      <c r="FCI90" s="706"/>
      <c r="FCJ90" s="706"/>
      <c r="FCK90" s="706"/>
      <c r="FCL90" s="504"/>
      <c r="FCM90" s="705"/>
      <c r="FCN90" s="706"/>
      <c r="FCO90" s="706"/>
      <c r="FCP90" s="706"/>
      <c r="FCQ90" s="706"/>
      <c r="FCR90" s="706"/>
      <c r="FCS90" s="504"/>
      <c r="FCT90" s="705"/>
      <c r="FCU90" s="706"/>
      <c r="FCV90" s="706"/>
      <c r="FCW90" s="706"/>
      <c r="FCX90" s="706"/>
      <c r="FCY90" s="706"/>
      <c r="FCZ90" s="504"/>
      <c r="FDA90" s="705"/>
      <c r="FDB90" s="706"/>
      <c r="FDC90" s="706"/>
      <c r="FDD90" s="706"/>
      <c r="FDE90" s="706"/>
      <c r="FDF90" s="706"/>
      <c r="FDG90" s="504"/>
      <c r="FDH90" s="705"/>
      <c r="FDI90" s="706"/>
      <c r="FDJ90" s="706"/>
      <c r="FDK90" s="706"/>
      <c r="FDL90" s="706"/>
      <c r="FDM90" s="706"/>
      <c r="FDN90" s="504"/>
      <c r="FDO90" s="705"/>
      <c r="FDP90" s="706"/>
      <c r="FDQ90" s="706"/>
      <c r="FDR90" s="706"/>
      <c r="FDS90" s="706"/>
      <c r="FDT90" s="706"/>
      <c r="FDU90" s="504"/>
      <c r="FDV90" s="705"/>
      <c r="FDW90" s="706"/>
      <c r="FDX90" s="706"/>
      <c r="FDY90" s="706"/>
      <c r="FDZ90" s="706"/>
      <c r="FEA90" s="706"/>
      <c r="FEB90" s="504"/>
      <c r="FEC90" s="705"/>
      <c r="FED90" s="706"/>
      <c r="FEE90" s="706"/>
      <c r="FEF90" s="706"/>
      <c r="FEG90" s="706"/>
      <c r="FEH90" s="706"/>
      <c r="FEI90" s="504"/>
      <c r="FEJ90" s="705"/>
      <c r="FEK90" s="706"/>
      <c r="FEL90" s="706"/>
      <c r="FEM90" s="706"/>
      <c r="FEN90" s="706"/>
      <c r="FEO90" s="706"/>
      <c r="FEP90" s="504"/>
      <c r="FEQ90" s="705"/>
      <c r="FER90" s="706"/>
      <c r="FES90" s="706"/>
      <c r="FET90" s="706"/>
      <c r="FEU90" s="706"/>
      <c r="FEV90" s="706"/>
      <c r="FEW90" s="504"/>
      <c r="FEX90" s="705"/>
      <c r="FEY90" s="706"/>
      <c r="FEZ90" s="706"/>
      <c r="FFA90" s="706"/>
      <c r="FFB90" s="706"/>
      <c r="FFC90" s="706"/>
      <c r="FFD90" s="504"/>
      <c r="FFE90" s="705"/>
      <c r="FFF90" s="706"/>
      <c r="FFG90" s="706"/>
      <c r="FFH90" s="706"/>
      <c r="FFI90" s="706"/>
      <c r="FFJ90" s="706"/>
      <c r="FFK90" s="504"/>
      <c r="FFL90" s="705"/>
      <c r="FFM90" s="706"/>
      <c r="FFN90" s="706"/>
      <c r="FFO90" s="706"/>
      <c r="FFP90" s="706"/>
      <c r="FFQ90" s="706"/>
      <c r="FFR90" s="504"/>
      <c r="FFS90" s="705"/>
      <c r="FFT90" s="706"/>
      <c r="FFU90" s="706"/>
      <c r="FFV90" s="706"/>
      <c r="FFW90" s="706"/>
      <c r="FFX90" s="706"/>
      <c r="FFY90" s="504"/>
      <c r="FFZ90" s="705"/>
      <c r="FGA90" s="706"/>
      <c r="FGB90" s="706"/>
      <c r="FGC90" s="706"/>
      <c r="FGD90" s="706"/>
      <c r="FGE90" s="706"/>
      <c r="FGF90" s="504"/>
      <c r="FGG90" s="705"/>
      <c r="FGH90" s="706"/>
      <c r="FGI90" s="706"/>
      <c r="FGJ90" s="706"/>
      <c r="FGK90" s="706"/>
      <c r="FGL90" s="706"/>
      <c r="FGM90" s="504"/>
      <c r="FGN90" s="705"/>
      <c r="FGO90" s="706"/>
      <c r="FGP90" s="706"/>
      <c r="FGQ90" s="706"/>
      <c r="FGR90" s="706"/>
      <c r="FGS90" s="706"/>
      <c r="FGT90" s="504"/>
      <c r="FGU90" s="705"/>
      <c r="FGV90" s="706"/>
      <c r="FGW90" s="706"/>
      <c r="FGX90" s="706"/>
      <c r="FGY90" s="706"/>
      <c r="FGZ90" s="706"/>
      <c r="FHA90" s="504"/>
      <c r="FHB90" s="705"/>
      <c r="FHC90" s="706"/>
      <c r="FHD90" s="706"/>
      <c r="FHE90" s="706"/>
      <c r="FHF90" s="706"/>
      <c r="FHG90" s="706"/>
      <c r="FHH90" s="504"/>
      <c r="FHI90" s="705"/>
      <c r="FHJ90" s="706"/>
      <c r="FHK90" s="706"/>
      <c r="FHL90" s="706"/>
      <c r="FHM90" s="706"/>
      <c r="FHN90" s="706"/>
      <c r="FHO90" s="504"/>
      <c r="FHP90" s="705"/>
      <c r="FHQ90" s="706"/>
      <c r="FHR90" s="706"/>
      <c r="FHS90" s="706"/>
      <c r="FHT90" s="706"/>
      <c r="FHU90" s="706"/>
      <c r="FHV90" s="504"/>
      <c r="FHW90" s="705"/>
      <c r="FHX90" s="706"/>
      <c r="FHY90" s="706"/>
      <c r="FHZ90" s="706"/>
      <c r="FIA90" s="706"/>
      <c r="FIB90" s="706"/>
      <c r="FIC90" s="504"/>
      <c r="FID90" s="705"/>
      <c r="FIE90" s="706"/>
      <c r="FIF90" s="706"/>
      <c r="FIG90" s="706"/>
      <c r="FIH90" s="706"/>
      <c r="FII90" s="706"/>
      <c r="FIJ90" s="504"/>
      <c r="FIK90" s="705"/>
      <c r="FIL90" s="706"/>
      <c r="FIM90" s="706"/>
      <c r="FIN90" s="706"/>
      <c r="FIO90" s="706"/>
      <c r="FIP90" s="706"/>
      <c r="FIQ90" s="504"/>
      <c r="FIR90" s="705"/>
      <c r="FIS90" s="706"/>
      <c r="FIT90" s="706"/>
      <c r="FIU90" s="706"/>
      <c r="FIV90" s="706"/>
      <c r="FIW90" s="706"/>
      <c r="FIX90" s="504"/>
      <c r="FIY90" s="705"/>
      <c r="FIZ90" s="706"/>
      <c r="FJA90" s="706"/>
      <c r="FJB90" s="706"/>
      <c r="FJC90" s="706"/>
      <c r="FJD90" s="706"/>
      <c r="FJE90" s="504"/>
      <c r="FJF90" s="705"/>
      <c r="FJG90" s="706"/>
      <c r="FJH90" s="706"/>
      <c r="FJI90" s="706"/>
      <c r="FJJ90" s="706"/>
      <c r="FJK90" s="706"/>
      <c r="FJL90" s="504"/>
      <c r="FJM90" s="705"/>
      <c r="FJN90" s="706"/>
      <c r="FJO90" s="706"/>
      <c r="FJP90" s="706"/>
      <c r="FJQ90" s="706"/>
      <c r="FJR90" s="706"/>
      <c r="FJS90" s="504"/>
      <c r="FJT90" s="705"/>
      <c r="FJU90" s="706"/>
      <c r="FJV90" s="706"/>
      <c r="FJW90" s="706"/>
      <c r="FJX90" s="706"/>
      <c r="FJY90" s="706"/>
      <c r="FJZ90" s="504"/>
      <c r="FKA90" s="705"/>
      <c r="FKB90" s="706"/>
      <c r="FKC90" s="706"/>
      <c r="FKD90" s="706"/>
      <c r="FKE90" s="706"/>
      <c r="FKF90" s="706"/>
      <c r="FKG90" s="504"/>
      <c r="FKH90" s="705"/>
      <c r="FKI90" s="706"/>
      <c r="FKJ90" s="706"/>
      <c r="FKK90" s="706"/>
      <c r="FKL90" s="706"/>
      <c r="FKM90" s="706"/>
      <c r="FKN90" s="504"/>
      <c r="FKO90" s="705"/>
      <c r="FKP90" s="706"/>
      <c r="FKQ90" s="706"/>
      <c r="FKR90" s="706"/>
      <c r="FKS90" s="706"/>
      <c r="FKT90" s="706"/>
      <c r="FKU90" s="504"/>
      <c r="FKV90" s="705"/>
      <c r="FKW90" s="706"/>
      <c r="FKX90" s="706"/>
      <c r="FKY90" s="706"/>
      <c r="FKZ90" s="706"/>
      <c r="FLA90" s="706"/>
      <c r="FLB90" s="504"/>
      <c r="FLC90" s="705"/>
      <c r="FLD90" s="706"/>
      <c r="FLE90" s="706"/>
      <c r="FLF90" s="706"/>
      <c r="FLG90" s="706"/>
      <c r="FLH90" s="706"/>
      <c r="FLI90" s="504"/>
      <c r="FLJ90" s="705"/>
      <c r="FLK90" s="706"/>
      <c r="FLL90" s="706"/>
      <c r="FLM90" s="706"/>
      <c r="FLN90" s="706"/>
      <c r="FLO90" s="706"/>
      <c r="FLP90" s="504"/>
      <c r="FLQ90" s="705"/>
      <c r="FLR90" s="706"/>
      <c r="FLS90" s="706"/>
      <c r="FLT90" s="706"/>
      <c r="FLU90" s="706"/>
      <c r="FLV90" s="706"/>
      <c r="FLW90" s="504"/>
      <c r="FLX90" s="705"/>
      <c r="FLY90" s="706"/>
      <c r="FLZ90" s="706"/>
      <c r="FMA90" s="706"/>
      <c r="FMB90" s="706"/>
      <c r="FMC90" s="706"/>
      <c r="FMD90" s="504"/>
      <c r="FME90" s="705"/>
      <c r="FMF90" s="706"/>
      <c r="FMG90" s="706"/>
      <c r="FMH90" s="706"/>
      <c r="FMI90" s="706"/>
      <c r="FMJ90" s="706"/>
      <c r="FMK90" s="504"/>
      <c r="FML90" s="705"/>
      <c r="FMM90" s="706"/>
      <c r="FMN90" s="706"/>
      <c r="FMO90" s="706"/>
      <c r="FMP90" s="706"/>
      <c r="FMQ90" s="706"/>
      <c r="FMR90" s="504"/>
      <c r="FMS90" s="705"/>
      <c r="FMT90" s="706"/>
      <c r="FMU90" s="706"/>
      <c r="FMV90" s="706"/>
      <c r="FMW90" s="706"/>
      <c r="FMX90" s="706"/>
      <c r="FMY90" s="504"/>
      <c r="FMZ90" s="705"/>
      <c r="FNA90" s="706"/>
      <c r="FNB90" s="706"/>
      <c r="FNC90" s="706"/>
      <c r="FND90" s="706"/>
      <c r="FNE90" s="706"/>
      <c r="FNF90" s="504"/>
      <c r="FNG90" s="705"/>
      <c r="FNH90" s="706"/>
      <c r="FNI90" s="706"/>
      <c r="FNJ90" s="706"/>
      <c r="FNK90" s="706"/>
      <c r="FNL90" s="706"/>
      <c r="FNM90" s="504"/>
      <c r="FNN90" s="705"/>
      <c r="FNO90" s="706"/>
      <c r="FNP90" s="706"/>
      <c r="FNQ90" s="706"/>
      <c r="FNR90" s="706"/>
      <c r="FNS90" s="706"/>
      <c r="FNT90" s="504"/>
      <c r="FNU90" s="705"/>
      <c r="FNV90" s="706"/>
      <c r="FNW90" s="706"/>
      <c r="FNX90" s="706"/>
      <c r="FNY90" s="706"/>
      <c r="FNZ90" s="706"/>
      <c r="FOA90" s="504"/>
      <c r="FOB90" s="705"/>
      <c r="FOC90" s="706"/>
      <c r="FOD90" s="706"/>
      <c r="FOE90" s="706"/>
      <c r="FOF90" s="706"/>
      <c r="FOG90" s="706"/>
      <c r="FOH90" s="504"/>
      <c r="FOI90" s="705"/>
      <c r="FOJ90" s="706"/>
      <c r="FOK90" s="706"/>
      <c r="FOL90" s="706"/>
      <c r="FOM90" s="706"/>
      <c r="FON90" s="706"/>
      <c r="FOO90" s="504"/>
      <c r="FOP90" s="705"/>
      <c r="FOQ90" s="706"/>
      <c r="FOR90" s="706"/>
      <c r="FOS90" s="706"/>
      <c r="FOT90" s="706"/>
      <c r="FOU90" s="706"/>
      <c r="FOV90" s="504"/>
      <c r="FOW90" s="705"/>
      <c r="FOX90" s="706"/>
      <c r="FOY90" s="706"/>
      <c r="FOZ90" s="706"/>
      <c r="FPA90" s="706"/>
      <c r="FPB90" s="706"/>
      <c r="FPC90" s="504"/>
      <c r="FPD90" s="705"/>
      <c r="FPE90" s="706"/>
      <c r="FPF90" s="706"/>
      <c r="FPG90" s="706"/>
      <c r="FPH90" s="706"/>
      <c r="FPI90" s="706"/>
      <c r="FPJ90" s="504"/>
      <c r="FPK90" s="705"/>
      <c r="FPL90" s="706"/>
      <c r="FPM90" s="706"/>
      <c r="FPN90" s="706"/>
      <c r="FPO90" s="706"/>
      <c r="FPP90" s="706"/>
      <c r="FPQ90" s="504"/>
      <c r="FPR90" s="705"/>
      <c r="FPS90" s="706"/>
      <c r="FPT90" s="706"/>
      <c r="FPU90" s="706"/>
      <c r="FPV90" s="706"/>
      <c r="FPW90" s="706"/>
      <c r="FPX90" s="504"/>
      <c r="FPY90" s="705"/>
      <c r="FPZ90" s="706"/>
      <c r="FQA90" s="706"/>
      <c r="FQB90" s="706"/>
      <c r="FQC90" s="706"/>
      <c r="FQD90" s="706"/>
      <c r="FQE90" s="504"/>
      <c r="FQF90" s="705"/>
      <c r="FQG90" s="706"/>
      <c r="FQH90" s="706"/>
      <c r="FQI90" s="706"/>
      <c r="FQJ90" s="706"/>
      <c r="FQK90" s="706"/>
      <c r="FQL90" s="504"/>
      <c r="FQM90" s="705"/>
      <c r="FQN90" s="706"/>
      <c r="FQO90" s="706"/>
      <c r="FQP90" s="706"/>
      <c r="FQQ90" s="706"/>
      <c r="FQR90" s="706"/>
      <c r="FQS90" s="504"/>
      <c r="FQT90" s="705"/>
      <c r="FQU90" s="706"/>
      <c r="FQV90" s="706"/>
      <c r="FQW90" s="706"/>
      <c r="FQX90" s="706"/>
      <c r="FQY90" s="706"/>
      <c r="FQZ90" s="504"/>
      <c r="FRA90" s="705"/>
      <c r="FRB90" s="706"/>
      <c r="FRC90" s="706"/>
      <c r="FRD90" s="706"/>
      <c r="FRE90" s="706"/>
      <c r="FRF90" s="706"/>
      <c r="FRG90" s="504"/>
      <c r="FRH90" s="705"/>
      <c r="FRI90" s="706"/>
      <c r="FRJ90" s="706"/>
      <c r="FRK90" s="706"/>
      <c r="FRL90" s="706"/>
      <c r="FRM90" s="706"/>
      <c r="FRN90" s="504"/>
      <c r="FRO90" s="705"/>
      <c r="FRP90" s="706"/>
      <c r="FRQ90" s="706"/>
      <c r="FRR90" s="706"/>
      <c r="FRS90" s="706"/>
      <c r="FRT90" s="706"/>
      <c r="FRU90" s="504"/>
      <c r="FRV90" s="705"/>
      <c r="FRW90" s="706"/>
      <c r="FRX90" s="706"/>
      <c r="FRY90" s="706"/>
      <c r="FRZ90" s="706"/>
      <c r="FSA90" s="706"/>
      <c r="FSB90" s="504"/>
      <c r="FSC90" s="705"/>
      <c r="FSD90" s="706"/>
      <c r="FSE90" s="706"/>
      <c r="FSF90" s="706"/>
      <c r="FSG90" s="706"/>
      <c r="FSH90" s="706"/>
      <c r="FSI90" s="504"/>
      <c r="FSJ90" s="705"/>
      <c r="FSK90" s="706"/>
      <c r="FSL90" s="706"/>
      <c r="FSM90" s="706"/>
      <c r="FSN90" s="706"/>
      <c r="FSO90" s="706"/>
      <c r="FSP90" s="504"/>
      <c r="FSQ90" s="705"/>
      <c r="FSR90" s="706"/>
      <c r="FSS90" s="706"/>
      <c r="FST90" s="706"/>
      <c r="FSU90" s="706"/>
      <c r="FSV90" s="706"/>
      <c r="FSW90" s="504"/>
      <c r="FSX90" s="705"/>
      <c r="FSY90" s="706"/>
      <c r="FSZ90" s="706"/>
      <c r="FTA90" s="706"/>
      <c r="FTB90" s="706"/>
      <c r="FTC90" s="706"/>
      <c r="FTD90" s="504"/>
      <c r="FTE90" s="705"/>
      <c r="FTF90" s="706"/>
      <c r="FTG90" s="706"/>
      <c r="FTH90" s="706"/>
      <c r="FTI90" s="706"/>
      <c r="FTJ90" s="706"/>
      <c r="FTK90" s="504"/>
      <c r="FTL90" s="705"/>
      <c r="FTM90" s="706"/>
      <c r="FTN90" s="706"/>
      <c r="FTO90" s="706"/>
      <c r="FTP90" s="706"/>
      <c r="FTQ90" s="706"/>
      <c r="FTR90" s="504"/>
      <c r="FTS90" s="705"/>
      <c r="FTT90" s="706"/>
      <c r="FTU90" s="706"/>
      <c r="FTV90" s="706"/>
      <c r="FTW90" s="706"/>
      <c r="FTX90" s="706"/>
      <c r="FTY90" s="504"/>
      <c r="FTZ90" s="705"/>
      <c r="FUA90" s="706"/>
      <c r="FUB90" s="706"/>
      <c r="FUC90" s="706"/>
      <c r="FUD90" s="706"/>
      <c r="FUE90" s="706"/>
      <c r="FUF90" s="504"/>
      <c r="FUG90" s="705"/>
      <c r="FUH90" s="706"/>
      <c r="FUI90" s="706"/>
      <c r="FUJ90" s="706"/>
      <c r="FUK90" s="706"/>
      <c r="FUL90" s="706"/>
      <c r="FUM90" s="504"/>
      <c r="FUN90" s="705"/>
      <c r="FUO90" s="706"/>
      <c r="FUP90" s="706"/>
      <c r="FUQ90" s="706"/>
      <c r="FUR90" s="706"/>
      <c r="FUS90" s="706"/>
      <c r="FUT90" s="504"/>
      <c r="FUU90" s="705"/>
      <c r="FUV90" s="706"/>
      <c r="FUW90" s="706"/>
      <c r="FUX90" s="706"/>
      <c r="FUY90" s="706"/>
      <c r="FUZ90" s="706"/>
      <c r="FVA90" s="504"/>
      <c r="FVB90" s="705"/>
      <c r="FVC90" s="706"/>
      <c r="FVD90" s="706"/>
      <c r="FVE90" s="706"/>
      <c r="FVF90" s="706"/>
      <c r="FVG90" s="706"/>
      <c r="FVH90" s="504"/>
      <c r="FVI90" s="705"/>
      <c r="FVJ90" s="706"/>
      <c r="FVK90" s="706"/>
      <c r="FVL90" s="706"/>
      <c r="FVM90" s="706"/>
      <c r="FVN90" s="706"/>
      <c r="FVO90" s="504"/>
      <c r="FVP90" s="705"/>
      <c r="FVQ90" s="706"/>
      <c r="FVR90" s="706"/>
      <c r="FVS90" s="706"/>
      <c r="FVT90" s="706"/>
      <c r="FVU90" s="706"/>
      <c r="FVV90" s="504"/>
      <c r="FVW90" s="705"/>
      <c r="FVX90" s="706"/>
      <c r="FVY90" s="706"/>
      <c r="FVZ90" s="706"/>
      <c r="FWA90" s="706"/>
      <c r="FWB90" s="706"/>
      <c r="FWC90" s="504"/>
      <c r="FWD90" s="705"/>
      <c r="FWE90" s="706"/>
      <c r="FWF90" s="706"/>
      <c r="FWG90" s="706"/>
      <c r="FWH90" s="706"/>
      <c r="FWI90" s="706"/>
      <c r="FWJ90" s="504"/>
      <c r="FWK90" s="705"/>
      <c r="FWL90" s="706"/>
      <c r="FWM90" s="706"/>
      <c r="FWN90" s="706"/>
      <c r="FWO90" s="706"/>
      <c r="FWP90" s="706"/>
      <c r="FWQ90" s="504"/>
      <c r="FWR90" s="705"/>
      <c r="FWS90" s="706"/>
      <c r="FWT90" s="706"/>
      <c r="FWU90" s="706"/>
      <c r="FWV90" s="706"/>
      <c r="FWW90" s="706"/>
      <c r="FWX90" s="504"/>
      <c r="FWY90" s="705"/>
      <c r="FWZ90" s="706"/>
      <c r="FXA90" s="706"/>
      <c r="FXB90" s="706"/>
      <c r="FXC90" s="706"/>
      <c r="FXD90" s="706"/>
      <c r="FXE90" s="504"/>
      <c r="FXF90" s="705"/>
      <c r="FXG90" s="706"/>
      <c r="FXH90" s="706"/>
      <c r="FXI90" s="706"/>
      <c r="FXJ90" s="706"/>
      <c r="FXK90" s="706"/>
      <c r="FXL90" s="504"/>
      <c r="FXM90" s="705"/>
      <c r="FXN90" s="706"/>
      <c r="FXO90" s="706"/>
      <c r="FXP90" s="706"/>
      <c r="FXQ90" s="706"/>
      <c r="FXR90" s="706"/>
      <c r="FXS90" s="504"/>
      <c r="FXT90" s="705"/>
      <c r="FXU90" s="706"/>
      <c r="FXV90" s="706"/>
      <c r="FXW90" s="706"/>
      <c r="FXX90" s="706"/>
      <c r="FXY90" s="706"/>
      <c r="FXZ90" s="504"/>
      <c r="FYA90" s="705"/>
      <c r="FYB90" s="706"/>
      <c r="FYC90" s="706"/>
      <c r="FYD90" s="706"/>
      <c r="FYE90" s="706"/>
      <c r="FYF90" s="706"/>
      <c r="FYG90" s="504"/>
      <c r="FYH90" s="705"/>
      <c r="FYI90" s="706"/>
      <c r="FYJ90" s="706"/>
      <c r="FYK90" s="706"/>
      <c r="FYL90" s="706"/>
      <c r="FYM90" s="706"/>
      <c r="FYN90" s="504"/>
      <c r="FYO90" s="705"/>
      <c r="FYP90" s="706"/>
      <c r="FYQ90" s="706"/>
      <c r="FYR90" s="706"/>
      <c r="FYS90" s="706"/>
      <c r="FYT90" s="706"/>
      <c r="FYU90" s="504"/>
      <c r="FYV90" s="705"/>
      <c r="FYW90" s="706"/>
      <c r="FYX90" s="706"/>
      <c r="FYY90" s="706"/>
      <c r="FYZ90" s="706"/>
      <c r="FZA90" s="706"/>
      <c r="FZB90" s="504"/>
      <c r="FZC90" s="705"/>
      <c r="FZD90" s="706"/>
      <c r="FZE90" s="706"/>
      <c r="FZF90" s="706"/>
      <c r="FZG90" s="706"/>
      <c r="FZH90" s="706"/>
      <c r="FZI90" s="504"/>
      <c r="FZJ90" s="705"/>
      <c r="FZK90" s="706"/>
      <c r="FZL90" s="706"/>
      <c r="FZM90" s="706"/>
      <c r="FZN90" s="706"/>
      <c r="FZO90" s="706"/>
      <c r="FZP90" s="504"/>
      <c r="FZQ90" s="705"/>
      <c r="FZR90" s="706"/>
      <c r="FZS90" s="706"/>
      <c r="FZT90" s="706"/>
      <c r="FZU90" s="706"/>
      <c r="FZV90" s="706"/>
      <c r="FZW90" s="504"/>
      <c r="FZX90" s="705"/>
      <c r="FZY90" s="706"/>
      <c r="FZZ90" s="706"/>
      <c r="GAA90" s="706"/>
      <c r="GAB90" s="706"/>
      <c r="GAC90" s="706"/>
      <c r="GAD90" s="504"/>
      <c r="GAE90" s="705"/>
      <c r="GAF90" s="706"/>
      <c r="GAG90" s="706"/>
      <c r="GAH90" s="706"/>
      <c r="GAI90" s="706"/>
      <c r="GAJ90" s="706"/>
      <c r="GAK90" s="504"/>
      <c r="GAL90" s="705"/>
      <c r="GAM90" s="706"/>
      <c r="GAN90" s="706"/>
      <c r="GAO90" s="706"/>
      <c r="GAP90" s="706"/>
      <c r="GAQ90" s="706"/>
      <c r="GAR90" s="504"/>
      <c r="GAS90" s="705"/>
      <c r="GAT90" s="706"/>
      <c r="GAU90" s="706"/>
      <c r="GAV90" s="706"/>
      <c r="GAW90" s="706"/>
      <c r="GAX90" s="706"/>
      <c r="GAY90" s="504"/>
      <c r="GAZ90" s="705"/>
      <c r="GBA90" s="706"/>
      <c r="GBB90" s="706"/>
      <c r="GBC90" s="706"/>
      <c r="GBD90" s="706"/>
      <c r="GBE90" s="706"/>
      <c r="GBF90" s="504"/>
      <c r="GBG90" s="705"/>
      <c r="GBH90" s="706"/>
      <c r="GBI90" s="706"/>
      <c r="GBJ90" s="706"/>
      <c r="GBK90" s="706"/>
      <c r="GBL90" s="706"/>
      <c r="GBM90" s="504"/>
      <c r="GBN90" s="705"/>
      <c r="GBO90" s="706"/>
      <c r="GBP90" s="706"/>
      <c r="GBQ90" s="706"/>
      <c r="GBR90" s="706"/>
      <c r="GBS90" s="706"/>
      <c r="GBT90" s="504"/>
      <c r="GBU90" s="705"/>
      <c r="GBV90" s="706"/>
      <c r="GBW90" s="706"/>
      <c r="GBX90" s="706"/>
      <c r="GBY90" s="706"/>
      <c r="GBZ90" s="706"/>
      <c r="GCA90" s="504"/>
      <c r="GCB90" s="705"/>
      <c r="GCC90" s="706"/>
      <c r="GCD90" s="706"/>
      <c r="GCE90" s="706"/>
      <c r="GCF90" s="706"/>
      <c r="GCG90" s="706"/>
      <c r="GCH90" s="504"/>
      <c r="GCI90" s="705"/>
      <c r="GCJ90" s="706"/>
      <c r="GCK90" s="706"/>
      <c r="GCL90" s="706"/>
      <c r="GCM90" s="706"/>
      <c r="GCN90" s="706"/>
      <c r="GCO90" s="504"/>
      <c r="GCP90" s="705"/>
      <c r="GCQ90" s="706"/>
      <c r="GCR90" s="706"/>
      <c r="GCS90" s="706"/>
      <c r="GCT90" s="706"/>
      <c r="GCU90" s="706"/>
      <c r="GCV90" s="504"/>
      <c r="GCW90" s="705"/>
      <c r="GCX90" s="706"/>
      <c r="GCY90" s="706"/>
      <c r="GCZ90" s="706"/>
      <c r="GDA90" s="706"/>
      <c r="GDB90" s="706"/>
      <c r="GDC90" s="504"/>
      <c r="GDD90" s="705"/>
      <c r="GDE90" s="706"/>
      <c r="GDF90" s="706"/>
      <c r="GDG90" s="706"/>
      <c r="GDH90" s="706"/>
      <c r="GDI90" s="706"/>
      <c r="GDJ90" s="504"/>
      <c r="GDK90" s="705"/>
      <c r="GDL90" s="706"/>
      <c r="GDM90" s="706"/>
      <c r="GDN90" s="706"/>
      <c r="GDO90" s="706"/>
      <c r="GDP90" s="706"/>
      <c r="GDQ90" s="504"/>
      <c r="GDR90" s="705"/>
      <c r="GDS90" s="706"/>
      <c r="GDT90" s="706"/>
      <c r="GDU90" s="706"/>
      <c r="GDV90" s="706"/>
      <c r="GDW90" s="706"/>
      <c r="GDX90" s="504"/>
      <c r="GDY90" s="705"/>
      <c r="GDZ90" s="706"/>
      <c r="GEA90" s="706"/>
      <c r="GEB90" s="706"/>
      <c r="GEC90" s="706"/>
      <c r="GED90" s="706"/>
      <c r="GEE90" s="504"/>
      <c r="GEF90" s="705"/>
      <c r="GEG90" s="706"/>
      <c r="GEH90" s="706"/>
      <c r="GEI90" s="706"/>
      <c r="GEJ90" s="706"/>
      <c r="GEK90" s="706"/>
      <c r="GEL90" s="504"/>
      <c r="GEM90" s="705"/>
      <c r="GEN90" s="706"/>
      <c r="GEO90" s="706"/>
      <c r="GEP90" s="706"/>
      <c r="GEQ90" s="706"/>
      <c r="GER90" s="706"/>
      <c r="GES90" s="504"/>
      <c r="GET90" s="705"/>
      <c r="GEU90" s="706"/>
      <c r="GEV90" s="706"/>
      <c r="GEW90" s="706"/>
      <c r="GEX90" s="706"/>
      <c r="GEY90" s="706"/>
      <c r="GEZ90" s="504"/>
      <c r="GFA90" s="705"/>
      <c r="GFB90" s="706"/>
      <c r="GFC90" s="706"/>
      <c r="GFD90" s="706"/>
      <c r="GFE90" s="706"/>
      <c r="GFF90" s="706"/>
      <c r="GFG90" s="504"/>
      <c r="GFH90" s="705"/>
      <c r="GFI90" s="706"/>
      <c r="GFJ90" s="706"/>
      <c r="GFK90" s="706"/>
      <c r="GFL90" s="706"/>
      <c r="GFM90" s="706"/>
      <c r="GFN90" s="504"/>
      <c r="GFO90" s="705"/>
      <c r="GFP90" s="706"/>
      <c r="GFQ90" s="706"/>
      <c r="GFR90" s="706"/>
      <c r="GFS90" s="706"/>
      <c r="GFT90" s="706"/>
      <c r="GFU90" s="504"/>
      <c r="GFV90" s="705"/>
      <c r="GFW90" s="706"/>
      <c r="GFX90" s="706"/>
      <c r="GFY90" s="706"/>
      <c r="GFZ90" s="706"/>
      <c r="GGA90" s="706"/>
      <c r="GGB90" s="504"/>
      <c r="GGC90" s="705"/>
      <c r="GGD90" s="706"/>
      <c r="GGE90" s="706"/>
      <c r="GGF90" s="706"/>
      <c r="GGG90" s="706"/>
      <c r="GGH90" s="706"/>
      <c r="GGI90" s="504"/>
      <c r="GGJ90" s="705"/>
      <c r="GGK90" s="706"/>
      <c r="GGL90" s="706"/>
      <c r="GGM90" s="706"/>
      <c r="GGN90" s="706"/>
      <c r="GGO90" s="706"/>
      <c r="GGP90" s="504"/>
      <c r="GGQ90" s="705"/>
      <c r="GGR90" s="706"/>
      <c r="GGS90" s="706"/>
      <c r="GGT90" s="706"/>
      <c r="GGU90" s="706"/>
      <c r="GGV90" s="706"/>
      <c r="GGW90" s="504"/>
      <c r="GGX90" s="705"/>
      <c r="GGY90" s="706"/>
      <c r="GGZ90" s="706"/>
      <c r="GHA90" s="706"/>
      <c r="GHB90" s="706"/>
      <c r="GHC90" s="706"/>
      <c r="GHD90" s="504"/>
      <c r="GHE90" s="705"/>
      <c r="GHF90" s="706"/>
      <c r="GHG90" s="706"/>
      <c r="GHH90" s="706"/>
      <c r="GHI90" s="706"/>
      <c r="GHJ90" s="706"/>
      <c r="GHK90" s="504"/>
      <c r="GHL90" s="705"/>
      <c r="GHM90" s="706"/>
      <c r="GHN90" s="706"/>
      <c r="GHO90" s="706"/>
      <c r="GHP90" s="706"/>
      <c r="GHQ90" s="706"/>
      <c r="GHR90" s="504"/>
      <c r="GHS90" s="705"/>
      <c r="GHT90" s="706"/>
      <c r="GHU90" s="706"/>
      <c r="GHV90" s="706"/>
      <c r="GHW90" s="706"/>
      <c r="GHX90" s="706"/>
      <c r="GHY90" s="504"/>
      <c r="GHZ90" s="705"/>
      <c r="GIA90" s="706"/>
      <c r="GIB90" s="706"/>
      <c r="GIC90" s="706"/>
      <c r="GID90" s="706"/>
      <c r="GIE90" s="706"/>
      <c r="GIF90" s="504"/>
      <c r="GIG90" s="705"/>
      <c r="GIH90" s="706"/>
      <c r="GII90" s="706"/>
      <c r="GIJ90" s="706"/>
      <c r="GIK90" s="706"/>
      <c r="GIL90" s="706"/>
      <c r="GIM90" s="504"/>
      <c r="GIN90" s="705"/>
      <c r="GIO90" s="706"/>
      <c r="GIP90" s="706"/>
      <c r="GIQ90" s="706"/>
      <c r="GIR90" s="706"/>
      <c r="GIS90" s="706"/>
      <c r="GIT90" s="504"/>
      <c r="GIU90" s="705"/>
      <c r="GIV90" s="706"/>
      <c r="GIW90" s="706"/>
      <c r="GIX90" s="706"/>
      <c r="GIY90" s="706"/>
      <c r="GIZ90" s="706"/>
      <c r="GJA90" s="504"/>
      <c r="GJB90" s="705"/>
      <c r="GJC90" s="706"/>
      <c r="GJD90" s="706"/>
      <c r="GJE90" s="706"/>
      <c r="GJF90" s="706"/>
      <c r="GJG90" s="706"/>
      <c r="GJH90" s="504"/>
      <c r="GJI90" s="705"/>
      <c r="GJJ90" s="706"/>
      <c r="GJK90" s="706"/>
      <c r="GJL90" s="706"/>
      <c r="GJM90" s="706"/>
      <c r="GJN90" s="706"/>
      <c r="GJO90" s="504"/>
      <c r="GJP90" s="705"/>
      <c r="GJQ90" s="706"/>
      <c r="GJR90" s="706"/>
      <c r="GJS90" s="706"/>
      <c r="GJT90" s="706"/>
      <c r="GJU90" s="706"/>
      <c r="GJV90" s="504"/>
      <c r="GJW90" s="705"/>
      <c r="GJX90" s="706"/>
      <c r="GJY90" s="706"/>
      <c r="GJZ90" s="706"/>
      <c r="GKA90" s="706"/>
      <c r="GKB90" s="706"/>
      <c r="GKC90" s="504"/>
      <c r="GKD90" s="705"/>
      <c r="GKE90" s="706"/>
      <c r="GKF90" s="706"/>
      <c r="GKG90" s="706"/>
      <c r="GKH90" s="706"/>
      <c r="GKI90" s="706"/>
      <c r="GKJ90" s="504"/>
      <c r="GKK90" s="705"/>
      <c r="GKL90" s="706"/>
      <c r="GKM90" s="706"/>
      <c r="GKN90" s="706"/>
      <c r="GKO90" s="706"/>
      <c r="GKP90" s="706"/>
      <c r="GKQ90" s="504"/>
      <c r="GKR90" s="705"/>
      <c r="GKS90" s="706"/>
      <c r="GKT90" s="706"/>
      <c r="GKU90" s="706"/>
      <c r="GKV90" s="706"/>
      <c r="GKW90" s="706"/>
      <c r="GKX90" s="504"/>
      <c r="GKY90" s="705"/>
      <c r="GKZ90" s="706"/>
      <c r="GLA90" s="706"/>
      <c r="GLB90" s="706"/>
      <c r="GLC90" s="706"/>
      <c r="GLD90" s="706"/>
      <c r="GLE90" s="504"/>
      <c r="GLF90" s="705"/>
      <c r="GLG90" s="706"/>
      <c r="GLH90" s="706"/>
      <c r="GLI90" s="706"/>
      <c r="GLJ90" s="706"/>
      <c r="GLK90" s="706"/>
      <c r="GLL90" s="504"/>
      <c r="GLM90" s="705"/>
      <c r="GLN90" s="706"/>
      <c r="GLO90" s="706"/>
      <c r="GLP90" s="706"/>
      <c r="GLQ90" s="706"/>
      <c r="GLR90" s="706"/>
      <c r="GLS90" s="504"/>
      <c r="GLT90" s="705"/>
      <c r="GLU90" s="706"/>
      <c r="GLV90" s="706"/>
      <c r="GLW90" s="706"/>
      <c r="GLX90" s="706"/>
      <c r="GLY90" s="706"/>
      <c r="GLZ90" s="504"/>
      <c r="GMA90" s="705"/>
      <c r="GMB90" s="706"/>
      <c r="GMC90" s="706"/>
      <c r="GMD90" s="706"/>
      <c r="GME90" s="706"/>
      <c r="GMF90" s="706"/>
      <c r="GMG90" s="504"/>
      <c r="GMH90" s="705"/>
      <c r="GMI90" s="706"/>
      <c r="GMJ90" s="706"/>
      <c r="GMK90" s="706"/>
      <c r="GML90" s="706"/>
      <c r="GMM90" s="706"/>
      <c r="GMN90" s="504"/>
      <c r="GMO90" s="705"/>
      <c r="GMP90" s="706"/>
      <c r="GMQ90" s="706"/>
      <c r="GMR90" s="706"/>
      <c r="GMS90" s="706"/>
      <c r="GMT90" s="706"/>
      <c r="GMU90" s="504"/>
      <c r="GMV90" s="705"/>
      <c r="GMW90" s="706"/>
      <c r="GMX90" s="706"/>
      <c r="GMY90" s="706"/>
      <c r="GMZ90" s="706"/>
      <c r="GNA90" s="706"/>
      <c r="GNB90" s="504"/>
      <c r="GNC90" s="705"/>
      <c r="GND90" s="706"/>
      <c r="GNE90" s="706"/>
      <c r="GNF90" s="706"/>
      <c r="GNG90" s="706"/>
      <c r="GNH90" s="706"/>
      <c r="GNI90" s="504"/>
      <c r="GNJ90" s="705"/>
      <c r="GNK90" s="706"/>
      <c r="GNL90" s="706"/>
      <c r="GNM90" s="706"/>
      <c r="GNN90" s="706"/>
      <c r="GNO90" s="706"/>
      <c r="GNP90" s="504"/>
      <c r="GNQ90" s="705"/>
      <c r="GNR90" s="706"/>
      <c r="GNS90" s="706"/>
      <c r="GNT90" s="706"/>
      <c r="GNU90" s="706"/>
      <c r="GNV90" s="706"/>
      <c r="GNW90" s="504"/>
      <c r="GNX90" s="705"/>
      <c r="GNY90" s="706"/>
      <c r="GNZ90" s="706"/>
      <c r="GOA90" s="706"/>
      <c r="GOB90" s="706"/>
      <c r="GOC90" s="706"/>
      <c r="GOD90" s="504"/>
      <c r="GOE90" s="705"/>
      <c r="GOF90" s="706"/>
      <c r="GOG90" s="706"/>
      <c r="GOH90" s="706"/>
      <c r="GOI90" s="706"/>
      <c r="GOJ90" s="706"/>
      <c r="GOK90" s="504"/>
      <c r="GOL90" s="705"/>
      <c r="GOM90" s="706"/>
      <c r="GON90" s="706"/>
      <c r="GOO90" s="706"/>
      <c r="GOP90" s="706"/>
      <c r="GOQ90" s="706"/>
      <c r="GOR90" s="504"/>
      <c r="GOS90" s="705"/>
      <c r="GOT90" s="706"/>
      <c r="GOU90" s="706"/>
      <c r="GOV90" s="706"/>
      <c r="GOW90" s="706"/>
      <c r="GOX90" s="706"/>
      <c r="GOY90" s="504"/>
      <c r="GOZ90" s="705"/>
      <c r="GPA90" s="706"/>
      <c r="GPB90" s="706"/>
      <c r="GPC90" s="706"/>
      <c r="GPD90" s="706"/>
      <c r="GPE90" s="706"/>
      <c r="GPF90" s="504"/>
      <c r="GPG90" s="705"/>
      <c r="GPH90" s="706"/>
      <c r="GPI90" s="706"/>
      <c r="GPJ90" s="706"/>
      <c r="GPK90" s="706"/>
      <c r="GPL90" s="706"/>
      <c r="GPM90" s="504"/>
      <c r="GPN90" s="705"/>
      <c r="GPO90" s="706"/>
      <c r="GPP90" s="706"/>
      <c r="GPQ90" s="706"/>
      <c r="GPR90" s="706"/>
      <c r="GPS90" s="706"/>
      <c r="GPT90" s="504"/>
      <c r="GPU90" s="705"/>
      <c r="GPV90" s="706"/>
      <c r="GPW90" s="706"/>
      <c r="GPX90" s="706"/>
      <c r="GPY90" s="706"/>
      <c r="GPZ90" s="706"/>
      <c r="GQA90" s="504"/>
      <c r="GQB90" s="705"/>
      <c r="GQC90" s="706"/>
      <c r="GQD90" s="706"/>
      <c r="GQE90" s="706"/>
      <c r="GQF90" s="706"/>
      <c r="GQG90" s="706"/>
      <c r="GQH90" s="504"/>
      <c r="GQI90" s="705"/>
      <c r="GQJ90" s="706"/>
      <c r="GQK90" s="706"/>
      <c r="GQL90" s="706"/>
      <c r="GQM90" s="706"/>
      <c r="GQN90" s="706"/>
      <c r="GQO90" s="504"/>
      <c r="GQP90" s="705"/>
      <c r="GQQ90" s="706"/>
      <c r="GQR90" s="706"/>
      <c r="GQS90" s="706"/>
      <c r="GQT90" s="706"/>
      <c r="GQU90" s="706"/>
      <c r="GQV90" s="504"/>
      <c r="GQW90" s="705"/>
      <c r="GQX90" s="706"/>
      <c r="GQY90" s="706"/>
      <c r="GQZ90" s="706"/>
      <c r="GRA90" s="706"/>
      <c r="GRB90" s="706"/>
      <c r="GRC90" s="504"/>
      <c r="GRD90" s="705"/>
      <c r="GRE90" s="706"/>
      <c r="GRF90" s="706"/>
      <c r="GRG90" s="706"/>
      <c r="GRH90" s="706"/>
      <c r="GRI90" s="706"/>
      <c r="GRJ90" s="504"/>
      <c r="GRK90" s="705"/>
      <c r="GRL90" s="706"/>
      <c r="GRM90" s="706"/>
      <c r="GRN90" s="706"/>
      <c r="GRO90" s="706"/>
      <c r="GRP90" s="706"/>
      <c r="GRQ90" s="504"/>
      <c r="GRR90" s="705"/>
      <c r="GRS90" s="706"/>
      <c r="GRT90" s="706"/>
      <c r="GRU90" s="706"/>
      <c r="GRV90" s="706"/>
      <c r="GRW90" s="706"/>
      <c r="GRX90" s="504"/>
      <c r="GRY90" s="705"/>
      <c r="GRZ90" s="706"/>
      <c r="GSA90" s="706"/>
      <c r="GSB90" s="706"/>
      <c r="GSC90" s="706"/>
      <c r="GSD90" s="706"/>
      <c r="GSE90" s="504"/>
      <c r="GSF90" s="705"/>
      <c r="GSG90" s="706"/>
      <c r="GSH90" s="706"/>
      <c r="GSI90" s="706"/>
      <c r="GSJ90" s="706"/>
      <c r="GSK90" s="706"/>
      <c r="GSL90" s="504"/>
      <c r="GSM90" s="705"/>
      <c r="GSN90" s="706"/>
      <c r="GSO90" s="706"/>
      <c r="GSP90" s="706"/>
      <c r="GSQ90" s="706"/>
      <c r="GSR90" s="706"/>
      <c r="GSS90" s="504"/>
      <c r="GST90" s="705"/>
      <c r="GSU90" s="706"/>
      <c r="GSV90" s="706"/>
      <c r="GSW90" s="706"/>
      <c r="GSX90" s="706"/>
      <c r="GSY90" s="706"/>
      <c r="GSZ90" s="504"/>
      <c r="GTA90" s="705"/>
      <c r="GTB90" s="706"/>
      <c r="GTC90" s="706"/>
      <c r="GTD90" s="706"/>
      <c r="GTE90" s="706"/>
      <c r="GTF90" s="706"/>
      <c r="GTG90" s="504"/>
      <c r="GTH90" s="705"/>
      <c r="GTI90" s="706"/>
      <c r="GTJ90" s="706"/>
      <c r="GTK90" s="706"/>
      <c r="GTL90" s="706"/>
      <c r="GTM90" s="706"/>
      <c r="GTN90" s="504"/>
      <c r="GTO90" s="705"/>
      <c r="GTP90" s="706"/>
      <c r="GTQ90" s="706"/>
      <c r="GTR90" s="706"/>
      <c r="GTS90" s="706"/>
      <c r="GTT90" s="706"/>
      <c r="GTU90" s="504"/>
      <c r="GTV90" s="705"/>
      <c r="GTW90" s="706"/>
      <c r="GTX90" s="706"/>
      <c r="GTY90" s="706"/>
      <c r="GTZ90" s="706"/>
      <c r="GUA90" s="706"/>
      <c r="GUB90" s="504"/>
      <c r="GUC90" s="705"/>
      <c r="GUD90" s="706"/>
      <c r="GUE90" s="706"/>
      <c r="GUF90" s="706"/>
      <c r="GUG90" s="706"/>
      <c r="GUH90" s="706"/>
      <c r="GUI90" s="504"/>
      <c r="GUJ90" s="705"/>
      <c r="GUK90" s="706"/>
      <c r="GUL90" s="706"/>
      <c r="GUM90" s="706"/>
      <c r="GUN90" s="706"/>
      <c r="GUO90" s="706"/>
      <c r="GUP90" s="504"/>
      <c r="GUQ90" s="705"/>
      <c r="GUR90" s="706"/>
      <c r="GUS90" s="706"/>
      <c r="GUT90" s="706"/>
      <c r="GUU90" s="706"/>
      <c r="GUV90" s="706"/>
      <c r="GUW90" s="504"/>
      <c r="GUX90" s="705"/>
      <c r="GUY90" s="706"/>
      <c r="GUZ90" s="706"/>
      <c r="GVA90" s="706"/>
      <c r="GVB90" s="706"/>
      <c r="GVC90" s="706"/>
      <c r="GVD90" s="504"/>
      <c r="GVE90" s="705"/>
      <c r="GVF90" s="706"/>
      <c r="GVG90" s="706"/>
      <c r="GVH90" s="706"/>
      <c r="GVI90" s="706"/>
      <c r="GVJ90" s="706"/>
      <c r="GVK90" s="504"/>
      <c r="GVL90" s="705"/>
      <c r="GVM90" s="706"/>
      <c r="GVN90" s="706"/>
      <c r="GVO90" s="706"/>
      <c r="GVP90" s="706"/>
      <c r="GVQ90" s="706"/>
      <c r="GVR90" s="504"/>
      <c r="GVS90" s="705"/>
      <c r="GVT90" s="706"/>
      <c r="GVU90" s="706"/>
      <c r="GVV90" s="706"/>
      <c r="GVW90" s="706"/>
      <c r="GVX90" s="706"/>
      <c r="GVY90" s="504"/>
      <c r="GVZ90" s="705"/>
      <c r="GWA90" s="706"/>
      <c r="GWB90" s="706"/>
      <c r="GWC90" s="706"/>
      <c r="GWD90" s="706"/>
      <c r="GWE90" s="706"/>
      <c r="GWF90" s="504"/>
      <c r="GWG90" s="705"/>
      <c r="GWH90" s="706"/>
      <c r="GWI90" s="706"/>
      <c r="GWJ90" s="706"/>
      <c r="GWK90" s="706"/>
      <c r="GWL90" s="706"/>
      <c r="GWM90" s="504"/>
      <c r="GWN90" s="705"/>
      <c r="GWO90" s="706"/>
      <c r="GWP90" s="706"/>
      <c r="GWQ90" s="706"/>
      <c r="GWR90" s="706"/>
      <c r="GWS90" s="706"/>
      <c r="GWT90" s="504"/>
      <c r="GWU90" s="705"/>
      <c r="GWV90" s="706"/>
      <c r="GWW90" s="706"/>
      <c r="GWX90" s="706"/>
      <c r="GWY90" s="706"/>
      <c r="GWZ90" s="706"/>
      <c r="GXA90" s="504"/>
      <c r="GXB90" s="705"/>
      <c r="GXC90" s="706"/>
      <c r="GXD90" s="706"/>
      <c r="GXE90" s="706"/>
      <c r="GXF90" s="706"/>
      <c r="GXG90" s="706"/>
      <c r="GXH90" s="504"/>
      <c r="GXI90" s="705"/>
      <c r="GXJ90" s="706"/>
      <c r="GXK90" s="706"/>
      <c r="GXL90" s="706"/>
      <c r="GXM90" s="706"/>
      <c r="GXN90" s="706"/>
      <c r="GXO90" s="504"/>
      <c r="GXP90" s="705"/>
      <c r="GXQ90" s="706"/>
      <c r="GXR90" s="706"/>
      <c r="GXS90" s="706"/>
      <c r="GXT90" s="706"/>
      <c r="GXU90" s="706"/>
      <c r="GXV90" s="504"/>
      <c r="GXW90" s="705"/>
      <c r="GXX90" s="706"/>
      <c r="GXY90" s="706"/>
      <c r="GXZ90" s="706"/>
      <c r="GYA90" s="706"/>
      <c r="GYB90" s="706"/>
      <c r="GYC90" s="504"/>
      <c r="GYD90" s="705"/>
      <c r="GYE90" s="706"/>
      <c r="GYF90" s="706"/>
      <c r="GYG90" s="706"/>
      <c r="GYH90" s="706"/>
      <c r="GYI90" s="706"/>
      <c r="GYJ90" s="504"/>
      <c r="GYK90" s="705"/>
      <c r="GYL90" s="706"/>
      <c r="GYM90" s="706"/>
      <c r="GYN90" s="706"/>
      <c r="GYO90" s="706"/>
      <c r="GYP90" s="706"/>
      <c r="GYQ90" s="504"/>
      <c r="GYR90" s="705"/>
      <c r="GYS90" s="706"/>
      <c r="GYT90" s="706"/>
      <c r="GYU90" s="706"/>
      <c r="GYV90" s="706"/>
      <c r="GYW90" s="706"/>
      <c r="GYX90" s="504"/>
      <c r="GYY90" s="705"/>
      <c r="GYZ90" s="706"/>
      <c r="GZA90" s="706"/>
      <c r="GZB90" s="706"/>
      <c r="GZC90" s="706"/>
      <c r="GZD90" s="706"/>
      <c r="GZE90" s="504"/>
      <c r="GZF90" s="705"/>
      <c r="GZG90" s="706"/>
      <c r="GZH90" s="706"/>
      <c r="GZI90" s="706"/>
      <c r="GZJ90" s="706"/>
      <c r="GZK90" s="706"/>
      <c r="GZL90" s="504"/>
      <c r="GZM90" s="705"/>
      <c r="GZN90" s="706"/>
      <c r="GZO90" s="706"/>
      <c r="GZP90" s="706"/>
      <c r="GZQ90" s="706"/>
      <c r="GZR90" s="706"/>
      <c r="GZS90" s="504"/>
      <c r="GZT90" s="705"/>
      <c r="GZU90" s="706"/>
      <c r="GZV90" s="706"/>
      <c r="GZW90" s="706"/>
      <c r="GZX90" s="706"/>
      <c r="GZY90" s="706"/>
      <c r="GZZ90" s="504"/>
      <c r="HAA90" s="705"/>
      <c r="HAB90" s="706"/>
      <c r="HAC90" s="706"/>
      <c r="HAD90" s="706"/>
      <c r="HAE90" s="706"/>
      <c r="HAF90" s="706"/>
      <c r="HAG90" s="504"/>
      <c r="HAH90" s="705"/>
      <c r="HAI90" s="706"/>
      <c r="HAJ90" s="706"/>
      <c r="HAK90" s="706"/>
      <c r="HAL90" s="706"/>
      <c r="HAM90" s="706"/>
      <c r="HAN90" s="504"/>
      <c r="HAO90" s="705"/>
      <c r="HAP90" s="706"/>
      <c r="HAQ90" s="706"/>
      <c r="HAR90" s="706"/>
      <c r="HAS90" s="706"/>
      <c r="HAT90" s="706"/>
      <c r="HAU90" s="504"/>
      <c r="HAV90" s="705"/>
      <c r="HAW90" s="706"/>
      <c r="HAX90" s="706"/>
      <c r="HAY90" s="706"/>
      <c r="HAZ90" s="706"/>
      <c r="HBA90" s="706"/>
      <c r="HBB90" s="504"/>
      <c r="HBC90" s="705"/>
      <c r="HBD90" s="706"/>
      <c r="HBE90" s="706"/>
      <c r="HBF90" s="706"/>
      <c r="HBG90" s="706"/>
      <c r="HBH90" s="706"/>
      <c r="HBI90" s="504"/>
      <c r="HBJ90" s="705"/>
      <c r="HBK90" s="706"/>
      <c r="HBL90" s="706"/>
      <c r="HBM90" s="706"/>
      <c r="HBN90" s="706"/>
      <c r="HBO90" s="706"/>
      <c r="HBP90" s="504"/>
      <c r="HBQ90" s="705"/>
      <c r="HBR90" s="706"/>
      <c r="HBS90" s="706"/>
      <c r="HBT90" s="706"/>
      <c r="HBU90" s="706"/>
      <c r="HBV90" s="706"/>
      <c r="HBW90" s="504"/>
      <c r="HBX90" s="705"/>
      <c r="HBY90" s="706"/>
      <c r="HBZ90" s="706"/>
      <c r="HCA90" s="706"/>
      <c r="HCB90" s="706"/>
      <c r="HCC90" s="706"/>
      <c r="HCD90" s="504"/>
      <c r="HCE90" s="705"/>
      <c r="HCF90" s="706"/>
      <c r="HCG90" s="706"/>
      <c r="HCH90" s="706"/>
      <c r="HCI90" s="706"/>
      <c r="HCJ90" s="706"/>
      <c r="HCK90" s="504"/>
      <c r="HCL90" s="705"/>
      <c r="HCM90" s="706"/>
      <c r="HCN90" s="706"/>
      <c r="HCO90" s="706"/>
      <c r="HCP90" s="706"/>
      <c r="HCQ90" s="706"/>
      <c r="HCR90" s="504"/>
      <c r="HCS90" s="705"/>
      <c r="HCT90" s="706"/>
      <c r="HCU90" s="706"/>
      <c r="HCV90" s="706"/>
      <c r="HCW90" s="706"/>
      <c r="HCX90" s="706"/>
      <c r="HCY90" s="504"/>
      <c r="HCZ90" s="705"/>
      <c r="HDA90" s="706"/>
      <c r="HDB90" s="706"/>
      <c r="HDC90" s="706"/>
      <c r="HDD90" s="706"/>
      <c r="HDE90" s="706"/>
      <c r="HDF90" s="504"/>
      <c r="HDG90" s="705"/>
      <c r="HDH90" s="706"/>
      <c r="HDI90" s="706"/>
      <c r="HDJ90" s="706"/>
      <c r="HDK90" s="706"/>
      <c r="HDL90" s="706"/>
      <c r="HDM90" s="504"/>
      <c r="HDN90" s="705"/>
      <c r="HDO90" s="706"/>
      <c r="HDP90" s="706"/>
      <c r="HDQ90" s="706"/>
      <c r="HDR90" s="706"/>
      <c r="HDS90" s="706"/>
      <c r="HDT90" s="504"/>
      <c r="HDU90" s="705"/>
      <c r="HDV90" s="706"/>
      <c r="HDW90" s="706"/>
      <c r="HDX90" s="706"/>
      <c r="HDY90" s="706"/>
      <c r="HDZ90" s="706"/>
      <c r="HEA90" s="504"/>
      <c r="HEB90" s="705"/>
      <c r="HEC90" s="706"/>
      <c r="HED90" s="706"/>
      <c r="HEE90" s="706"/>
      <c r="HEF90" s="706"/>
      <c r="HEG90" s="706"/>
      <c r="HEH90" s="504"/>
      <c r="HEI90" s="705"/>
      <c r="HEJ90" s="706"/>
      <c r="HEK90" s="706"/>
      <c r="HEL90" s="706"/>
      <c r="HEM90" s="706"/>
      <c r="HEN90" s="706"/>
      <c r="HEO90" s="504"/>
      <c r="HEP90" s="705"/>
      <c r="HEQ90" s="706"/>
      <c r="HER90" s="706"/>
      <c r="HES90" s="706"/>
      <c r="HET90" s="706"/>
      <c r="HEU90" s="706"/>
      <c r="HEV90" s="504"/>
      <c r="HEW90" s="705"/>
      <c r="HEX90" s="706"/>
      <c r="HEY90" s="706"/>
      <c r="HEZ90" s="706"/>
      <c r="HFA90" s="706"/>
      <c r="HFB90" s="706"/>
      <c r="HFC90" s="504"/>
      <c r="HFD90" s="705"/>
      <c r="HFE90" s="706"/>
      <c r="HFF90" s="706"/>
      <c r="HFG90" s="706"/>
      <c r="HFH90" s="706"/>
      <c r="HFI90" s="706"/>
      <c r="HFJ90" s="504"/>
      <c r="HFK90" s="705"/>
      <c r="HFL90" s="706"/>
      <c r="HFM90" s="706"/>
      <c r="HFN90" s="706"/>
      <c r="HFO90" s="706"/>
      <c r="HFP90" s="706"/>
      <c r="HFQ90" s="504"/>
      <c r="HFR90" s="705"/>
      <c r="HFS90" s="706"/>
      <c r="HFT90" s="706"/>
      <c r="HFU90" s="706"/>
      <c r="HFV90" s="706"/>
      <c r="HFW90" s="706"/>
      <c r="HFX90" s="504"/>
      <c r="HFY90" s="705"/>
      <c r="HFZ90" s="706"/>
      <c r="HGA90" s="706"/>
      <c r="HGB90" s="706"/>
      <c r="HGC90" s="706"/>
      <c r="HGD90" s="706"/>
      <c r="HGE90" s="504"/>
      <c r="HGF90" s="705"/>
      <c r="HGG90" s="706"/>
      <c r="HGH90" s="706"/>
      <c r="HGI90" s="706"/>
      <c r="HGJ90" s="706"/>
      <c r="HGK90" s="706"/>
      <c r="HGL90" s="504"/>
      <c r="HGM90" s="705"/>
      <c r="HGN90" s="706"/>
      <c r="HGO90" s="706"/>
      <c r="HGP90" s="706"/>
      <c r="HGQ90" s="706"/>
      <c r="HGR90" s="706"/>
      <c r="HGS90" s="504"/>
      <c r="HGT90" s="705"/>
      <c r="HGU90" s="706"/>
      <c r="HGV90" s="706"/>
      <c r="HGW90" s="706"/>
      <c r="HGX90" s="706"/>
      <c r="HGY90" s="706"/>
      <c r="HGZ90" s="504"/>
      <c r="HHA90" s="705"/>
      <c r="HHB90" s="706"/>
      <c r="HHC90" s="706"/>
      <c r="HHD90" s="706"/>
      <c r="HHE90" s="706"/>
      <c r="HHF90" s="706"/>
      <c r="HHG90" s="504"/>
      <c r="HHH90" s="705"/>
      <c r="HHI90" s="706"/>
      <c r="HHJ90" s="706"/>
      <c r="HHK90" s="706"/>
      <c r="HHL90" s="706"/>
      <c r="HHM90" s="706"/>
      <c r="HHN90" s="504"/>
      <c r="HHO90" s="705"/>
      <c r="HHP90" s="706"/>
      <c r="HHQ90" s="706"/>
      <c r="HHR90" s="706"/>
      <c r="HHS90" s="706"/>
      <c r="HHT90" s="706"/>
      <c r="HHU90" s="504"/>
      <c r="HHV90" s="705"/>
      <c r="HHW90" s="706"/>
      <c r="HHX90" s="706"/>
      <c r="HHY90" s="706"/>
      <c r="HHZ90" s="706"/>
      <c r="HIA90" s="706"/>
      <c r="HIB90" s="504"/>
      <c r="HIC90" s="705"/>
      <c r="HID90" s="706"/>
      <c r="HIE90" s="706"/>
      <c r="HIF90" s="706"/>
      <c r="HIG90" s="706"/>
      <c r="HIH90" s="706"/>
      <c r="HII90" s="504"/>
      <c r="HIJ90" s="705"/>
      <c r="HIK90" s="706"/>
      <c r="HIL90" s="706"/>
      <c r="HIM90" s="706"/>
      <c r="HIN90" s="706"/>
      <c r="HIO90" s="706"/>
      <c r="HIP90" s="504"/>
      <c r="HIQ90" s="705"/>
      <c r="HIR90" s="706"/>
      <c r="HIS90" s="706"/>
      <c r="HIT90" s="706"/>
      <c r="HIU90" s="706"/>
      <c r="HIV90" s="706"/>
      <c r="HIW90" s="504"/>
      <c r="HIX90" s="705"/>
      <c r="HIY90" s="706"/>
      <c r="HIZ90" s="706"/>
      <c r="HJA90" s="706"/>
      <c r="HJB90" s="706"/>
      <c r="HJC90" s="706"/>
      <c r="HJD90" s="504"/>
      <c r="HJE90" s="705"/>
      <c r="HJF90" s="706"/>
      <c r="HJG90" s="706"/>
      <c r="HJH90" s="706"/>
      <c r="HJI90" s="706"/>
      <c r="HJJ90" s="706"/>
      <c r="HJK90" s="504"/>
      <c r="HJL90" s="705"/>
      <c r="HJM90" s="706"/>
      <c r="HJN90" s="706"/>
      <c r="HJO90" s="706"/>
      <c r="HJP90" s="706"/>
      <c r="HJQ90" s="706"/>
      <c r="HJR90" s="504"/>
      <c r="HJS90" s="705"/>
      <c r="HJT90" s="706"/>
      <c r="HJU90" s="706"/>
      <c r="HJV90" s="706"/>
      <c r="HJW90" s="706"/>
      <c r="HJX90" s="706"/>
      <c r="HJY90" s="504"/>
      <c r="HJZ90" s="705"/>
      <c r="HKA90" s="706"/>
      <c r="HKB90" s="706"/>
      <c r="HKC90" s="706"/>
      <c r="HKD90" s="706"/>
      <c r="HKE90" s="706"/>
      <c r="HKF90" s="504"/>
      <c r="HKG90" s="705"/>
      <c r="HKH90" s="706"/>
      <c r="HKI90" s="706"/>
      <c r="HKJ90" s="706"/>
      <c r="HKK90" s="706"/>
      <c r="HKL90" s="706"/>
      <c r="HKM90" s="504"/>
      <c r="HKN90" s="705"/>
      <c r="HKO90" s="706"/>
      <c r="HKP90" s="706"/>
      <c r="HKQ90" s="706"/>
      <c r="HKR90" s="706"/>
      <c r="HKS90" s="706"/>
      <c r="HKT90" s="504"/>
      <c r="HKU90" s="705"/>
      <c r="HKV90" s="706"/>
      <c r="HKW90" s="706"/>
      <c r="HKX90" s="706"/>
      <c r="HKY90" s="706"/>
      <c r="HKZ90" s="706"/>
      <c r="HLA90" s="504"/>
      <c r="HLB90" s="705"/>
      <c r="HLC90" s="706"/>
      <c r="HLD90" s="706"/>
      <c r="HLE90" s="706"/>
      <c r="HLF90" s="706"/>
      <c r="HLG90" s="706"/>
      <c r="HLH90" s="504"/>
      <c r="HLI90" s="705"/>
      <c r="HLJ90" s="706"/>
      <c r="HLK90" s="706"/>
      <c r="HLL90" s="706"/>
      <c r="HLM90" s="706"/>
      <c r="HLN90" s="706"/>
      <c r="HLO90" s="504"/>
      <c r="HLP90" s="705"/>
      <c r="HLQ90" s="706"/>
      <c r="HLR90" s="706"/>
      <c r="HLS90" s="706"/>
      <c r="HLT90" s="706"/>
      <c r="HLU90" s="706"/>
      <c r="HLV90" s="504"/>
      <c r="HLW90" s="705"/>
      <c r="HLX90" s="706"/>
      <c r="HLY90" s="706"/>
      <c r="HLZ90" s="706"/>
      <c r="HMA90" s="706"/>
      <c r="HMB90" s="706"/>
      <c r="HMC90" s="504"/>
      <c r="HMD90" s="705"/>
      <c r="HME90" s="706"/>
      <c r="HMF90" s="706"/>
      <c r="HMG90" s="706"/>
      <c r="HMH90" s="706"/>
      <c r="HMI90" s="706"/>
      <c r="HMJ90" s="504"/>
      <c r="HMK90" s="705"/>
      <c r="HML90" s="706"/>
      <c r="HMM90" s="706"/>
      <c r="HMN90" s="706"/>
      <c r="HMO90" s="706"/>
      <c r="HMP90" s="706"/>
      <c r="HMQ90" s="504"/>
      <c r="HMR90" s="705"/>
      <c r="HMS90" s="706"/>
      <c r="HMT90" s="706"/>
      <c r="HMU90" s="706"/>
      <c r="HMV90" s="706"/>
      <c r="HMW90" s="706"/>
      <c r="HMX90" s="504"/>
      <c r="HMY90" s="705"/>
      <c r="HMZ90" s="706"/>
      <c r="HNA90" s="706"/>
      <c r="HNB90" s="706"/>
      <c r="HNC90" s="706"/>
      <c r="HND90" s="706"/>
      <c r="HNE90" s="504"/>
      <c r="HNF90" s="705"/>
      <c r="HNG90" s="706"/>
      <c r="HNH90" s="706"/>
      <c r="HNI90" s="706"/>
      <c r="HNJ90" s="706"/>
      <c r="HNK90" s="706"/>
      <c r="HNL90" s="504"/>
      <c r="HNM90" s="705"/>
      <c r="HNN90" s="706"/>
      <c r="HNO90" s="706"/>
      <c r="HNP90" s="706"/>
      <c r="HNQ90" s="706"/>
      <c r="HNR90" s="706"/>
      <c r="HNS90" s="504"/>
      <c r="HNT90" s="705"/>
      <c r="HNU90" s="706"/>
      <c r="HNV90" s="706"/>
      <c r="HNW90" s="706"/>
      <c r="HNX90" s="706"/>
      <c r="HNY90" s="706"/>
      <c r="HNZ90" s="504"/>
      <c r="HOA90" s="705"/>
      <c r="HOB90" s="706"/>
      <c r="HOC90" s="706"/>
      <c r="HOD90" s="706"/>
      <c r="HOE90" s="706"/>
      <c r="HOF90" s="706"/>
      <c r="HOG90" s="504"/>
      <c r="HOH90" s="705"/>
      <c r="HOI90" s="706"/>
      <c r="HOJ90" s="706"/>
      <c r="HOK90" s="706"/>
      <c r="HOL90" s="706"/>
      <c r="HOM90" s="706"/>
      <c r="HON90" s="504"/>
      <c r="HOO90" s="705"/>
      <c r="HOP90" s="706"/>
      <c r="HOQ90" s="706"/>
      <c r="HOR90" s="706"/>
      <c r="HOS90" s="706"/>
      <c r="HOT90" s="706"/>
      <c r="HOU90" s="504"/>
      <c r="HOV90" s="705"/>
      <c r="HOW90" s="706"/>
      <c r="HOX90" s="706"/>
      <c r="HOY90" s="706"/>
      <c r="HOZ90" s="706"/>
      <c r="HPA90" s="706"/>
      <c r="HPB90" s="504"/>
      <c r="HPC90" s="705"/>
      <c r="HPD90" s="706"/>
      <c r="HPE90" s="706"/>
      <c r="HPF90" s="706"/>
      <c r="HPG90" s="706"/>
      <c r="HPH90" s="706"/>
      <c r="HPI90" s="504"/>
      <c r="HPJ90" s="705"/>
      <c r="HPK90" s="706"/>
      <c r="HPL90" s="706"/>
      <c r="HPM90" s="706"/>
      <c r="HPN90" s="706"/>
      <c r="HPO90" s="706"/>
      <c r="HPP90" s="504"/>
      <c r="HPQ90" s="705"/>
      <c r="HPR90" s="706"/>
      <c r="HPS90" s="706"/>
      <c r="HPT90" s="706"/>
      <c r="HPU90" s="706"/>
      <c r="HPV90" s="706"/>
      <c r="HPW90" s="504"/>
      <c r="HPX90" s="705"/>
      <c r="HPY90" s="706"/>
      <c r="HPZ90" s="706"/>
      <c r="HQA90" s="706"/>
      <c r="HQB90" s="706"/>
      <c r="HQC90" s="706"/>
      <c r="HQD90" s="504"/>
      <c r="HQE90" s="705"/>
      <c r="HQF90" s="706"/>
      <c r="HQG90" s="706"/>
      <c r="HQH90" s="706"/>
      <c r="HQI90" s="706"/>
      <c r="HQJ90" s="706"/>
      <c r="HQK90" s="504"/>
      <c r="HQL90" s="705"/>
      <c r="HQM90" s="706"/>
      <c r="HQN90" s="706"/>
      <c r="HQO90" s="706"/>
      <c r="HQP90" s="706"/>
      <c r="HQQ90" s="706"/>
      <c r="HQR90" s="504"/>
      <c r="HQS90" s="705"/>
      <c r="HQT90" s="706"/>
      <c r="HQU90" s="706"/>
      <c r="HQV90" s="706"/>
      <c r="HQW90" s="706"/>
      <c r="HQX90" s="706"/>
      <c r="HQY90" s="504"/>
      <c r="HQZ90" s="705"/>
      <c r="HRA90" s="706"/>
      <c r="HRB90" s="706"/>
      <c r="HRC90" s="706"/>
      <c r="HRD90" s="706"/>
      <c r="HRE90" s="706"/>
      <c r="HRF90" s="504"/>
      <c r="HRG90" s="705"/>
      <c r="HRH90" s="706"/>
      <c r="HRI90" s="706"/>
      <c r="HRJ90" s="706"/>
      <c r="HRK90" s="706"/>
      <c r="HRL90" s="706"/>
      <c r="HRM90" s="504"/>
      <c r="HRN90" s="705"/>
      <c r="HRO90" s="706"/>
      <c r="HRP90" s="706"/>
      <c r="HRQ90" s="706"/>
      <c r="HRR90" s="706"/>
      <c r="HRS90" s="706"/>
      <c r="HRT90" s="504"/>
      <c r="HRU90" s="705"/>
      <c r="HRV90" s="706"/>
      <c r="HRW90" s="706"/>
      <c r="HRX90" s="706"/>
      <c r="HRY90" s="706"/>
      <c r="HRZ90" s="706"/>
      <c r="HSA90" s="504"/>
      <c r="HSB90" s="705"/>
      <c r="HSC90" s="706"/>
      <c r="HSD90" s="706"/>
      <c r="HSE90" s="706"/>
      <c r="HSF90" s="706"/>
      <c r="HSG90" s="706"/>
      <c r="HSH90" s="504"/>
      <c r="HSI90" s="705"/>
      <c r="HSJ90" s="706"/>
      <c r="HSK90" s="706"/>
      <c r="HSL90" s="706"/>
      <c r="HSM90" s="706"/>
      <c r="HSN90" s="706"/>
      <c r="HSO90" s="504"/>
      <c r="HSP90" s="705"/>
      <c r="HSQ90" s="706"/>
      <c r="HSR90" s="706"/>
      <c r="HSS90" s="706"/>
      <c r="HST90" s="706"/>
      <c r="HSU90" s="706"/>
      <c r="HSV90" s="504"/>
      <c r="HSW90" s="705"/>
      <c r="HSX90" s="706"/>
      <c r="HSY90" s="706"/>
      <c r="HSZ90" s="706"/>
      <c r="HTA90" s="706"/>
      <c r="HTB90" s="706"/>
      <c r="HTC90" s="504"/>
      <c r="HTD90" s="705"/>
      <c r="HTE90" s="706"/>
      <c r="HTF90" s="706"/>
      <c r="HTG90" s="706"/>
      <c r="HTH90" s="706"/>
      <c r="HTI90" s="706"/>
      <c r="HTJ90" s="504"/>
      <c r="HTK90" s="705"/>
      <c r="HTL90" s="706"/>
      <c r="HTM90" s="706"/>
      <c r="HTN90" s="706"/>
      <c r="HTO90" s="706"/>
      <c r="HTP90" s="706"/>
      <c r="HTQ90" s="504"/>
      <c r="HTR90" s="705"/>
      <c r="HTS90" s="706"/>
      <c r="HTT90" s="706"/>
      <c r="HTU90" s="706"/>
      <c r="HTV90" s="706"/>
      <c r="HTW90" s="706"/>
      <c r="HTX90" s="504"/>
      <c r="HTY90" s="705"/>
      <c r="HTZ90" s="706"/>
      <c r="HUA90" s="706"/>
      <c r="HUB90" s="706"/>
      <c r="HUC90" s="706"/>
      <c r="HUD90" s="706"/>
      <c r="HUE90" s="504"/>
      <c r="HUF90" s="705"/>
      <c r="HUG90" s="706"/>
      <c r="HUH90" s="706"/>
      <c r="HUI90" s="706"/>
      <c r="HUJ90" s="706"/>
      <c r="HUK90" s="706"/>
      <c r="HUL90" s="504"/>
      <c r="HUM90" s="705"/>
      <c r="HUN90" s="706"/>
      <c r="HUO90" s="706"/>
      <c r="HUP90" s="706"/>
      <c r="HUQ90" s="706"/>
      <c r="HUR90" s="706"/>
      <c r="HUS90" s="504"/>
      <c r="HUT90" s="705"/>
      <c r="HUU90" s="706"/>
      <c r="HUV90" s="706"/>
      <c r="HUW90" s="706"/>
      <c r="HUX90" s="706"/>
      <c r="HUY90" s="706"/>
      <c r="HUZ90" s="504"/>
      <c r="HVA90" s="705"/>
      <c r="HVB90" s="706"/>
      <c r="HVC90" s="706"/>
      <c r="HVD90" s="706"/>
      <c r="HVE90" s="706"/>
      <c r="HVF90" s="706"/>
      <c r="HVG90" s="504"/>
      <c r="HVH90" s="705"/>
      <c r="HVI90" s="706"/>
      <c r="HVJ90" s="706"/>
      <c r="HVK90" s="706"/>
      <c r="HVL90" s="706"/>
      <c r="HVM90" s="706"/>
      <c r="HVN90" s="504"/>
      <c r="HVO90" s="705"/>
      <c r="HVP90" s="706"/>
      <c r="HVQ90" s="706"/>
      <c r="HVR90" s="706"/>
      <c r="HVS90" s="706"/>
      <c r="HVT90" s="706"/>
      <c r="HVU90" s="504"/>
      <c r="HVV90" s="705"/>
      <c r="HVW90" s="706"/>
      <c r="HVX90" s="706"/>
      <c r="HVY90" s="706"/>
      <c r="HVZ90" s="706"/>
      <c r="HWA90" s="706"/>
      <c r="HWB90" s="504"/>
      <c r="HWC90" s="705"/>
      <c r="HWD90" s="706"/>
      <c r="HWE90" s="706"/>
      <c r="HWF90" s="706"/>
      <c r="HWG90" s="706"/>
      <c r="HWH90" s="706"/>
      <c r="HWI90" s="504"/>
      <c r="HWJ90" s="705"/>
      <c r="HWK90" s="706"/>
      <c r="HWL90" s="706"/>
      <c r="HWM90" s="706"/>
      <c r="HWN90" s="706"/>
      <c r="HWO90" s="706"/>
      <c r="HWP90" s="504"/>
      <c r="HWQ90" s="705"/>
      <c r="HWR90" s="706"/>
      <c r="HWS90" s="706"/>
      <c r="HWT90" s="706"/>
      <c r="HWU90" s="706"/>
      <c r="HWV90" s="706"/>
      <c r="HWW90" s="504"/>
      <c r="HWX90" s="705"/>
      <c r="HWY90" s="706"/>
      <c r="HWZ90" s="706"/>
      <c r="HXA90" s="706"/>
      <c r="HXB90" s="706"/>
      <c r="HXC90" s="706"/>
      <c r="HXD90" s="504"/>
      <c r="HXE90" s="705"/>
      <c r="HXF90" s="706"/>
      <c r="HXG90" s="706"/>
      <c r="HXH90" s="706"/>
      <c r="HXI90" s="706"/>
      <c r="HXJ90" s="706"/>
      <c r="HXK90" s="504"/>
      <c r="HXL90" s="705"/>
      <c r="HXM90" s="706"/>
      <c r="HXN90" s="706"/>
      <c r="HXO90" s="706"/>
      <c r="HXP90" s="706"/>
      <c r="HXQ90" s="706"/>
      <c r="HXR90" s="504"/>
      <c r="HXS90" s="705"/>
      <c r="HXT90" s="706"/>
      <c r="HXU90" s="706"/>
      <c r="HXV90" s="706"/>
      <c r="HXW90" s="706"/>
      <c r="HXX90" s="706"/>
      <c r="HXY90" s="504"/>
      <c r="HXZ90" s="705"/>
      <c r="HYA90" s="706"/>
      <c r="HYB90" s="706"/>
      <c r="HYC90" s="706"/>
      <c r="HYD90" s="706"/>
      <c r="HYE90" s="706"/>
      <c r="HYF90" s="504"/>
      <c r="HYG90" s="705"/>
      <c r="HYH90" s="706"/>
      <c r="HYI90" s="706"/>
      <c r="HYJ90" s="706"/>
      <c r="HYK90" s="706"/>
      <c r="HYL90" s="706"/>
      <c r="HYM90" s="504"/>
      <c r="HYN90" s="705"/>
      <c r="HYO90" s="706"/>
      <c r="HYP90" s="706"/>
      <c r="HYQ90" s="706"/>
      <c r="HYR90" s="706"/>
      <c r="HYS90" s="706"/>
      <c r="HYT90" s="504"/>
      <c r="HYU90" s="705"/>
      <c r="HYV90" s="706"/>
      <c r="HYW90" s="706"/>
      <c r="HYX90" s="706"/>
      <c r="HYY90" s="706"/>
      <c r="HYZ90" s="706"/>
      <c r="HZA90" s="504"/>
      <c r="HZB90" s="705"/>
      <c r="HZC90" s="706"/>
      <c r="HZD90" s="706"/>
      <c r="HZE90" s="706"/>
      <c r="HZF90" s="706"/>
      <c r="HZG90" s="706"/>
      <c r="HZH90" s="504"/>
      <c r="HZI90" s="705"/>
      <c r="HZJ90" s="706"/>
      <c r="HZK90" s="706"/>
      <c r="HZL90" s="706"/>
      <c r="HZM90" s="706"/>
      <c r="HZN90" s="706"/>
      <c r="HZO90" s="504"/>
      <c r="HZP90" s="705"/>
      <c r="HZQ90" s="706"/>
      <c r="HZR90" s="706"/>
      <c r="HZS90" s="706"/>
      <c r="HZT90" s="706"/>
      <c r="HZU90" s="706"/>
      <c r="HZV90" s="504"/>
      <c r="HZW90" s="705"/>
      <c r="HZX90" s="706"/>
      <c r="HZY90" s="706"/>
      <c r="HZZ90" s="706"/>
      <c r="IAA90" s="706"/>
      <c r="IAB90" s="706"/>
      <c r="IAC90" s="504"/>
      <c r="IAD90" s="705"/>
      <c r="IAE90" s="706"/>
      <c r="IAF90" s="706"/>
      <c r="IAG90" s="706"/>
      <c r="IAH90" s="706"/>
      <c r="IAI90" s="706"/>
      <c r="IAJ90" s="504"/>
      <c r="IAK90" s="705"/>
      <c r="IAL90" s="706"/>
      <c r="IAM90" s="706"/>
      <c r="IAN90" s="706"/>
      <c r="IAO90" s="706"/>
      <c r="IAP90" s="706"/>
      <c r="IAQ90" s="504"/>
      <c r="IAR90" s="705"/>
      <c r="IAS90" s="706"/>
      <c r="IAT90" s="706"/>
      <c r="IAU90" s="706"/>
      <c r="IAV90" s="706"/>
      <c r="IAW90" s="706"/>
      <c r="IAX90" s="504"/>
      <c r="IAY90" s="705"/>
      <c r="IAZ90" s="706"/>
      <c r="IBA90" s="706"/>
      <c r="IBB90" s="706"/>
      <c r="IBC90" s="706"/>
      <c r="IBD90" s="706"/>
      <c r="IBE90" s="504"/>
      <c r="IBF90" s="705"/>
      <c r="IBG90" s="706"/>
      <c r="IBH90" s="706"/>
      <c r="IBI90" s="706"/>
      <c r="IBJ90" s="706"/>
      <c r="IBK90" s="706"/>
      <c r="IBL90" s="504"/>
      <c r="IBM90" s="705"/>
      <c r="IBN90" s="706"/>
      <c r="IBO90" s="706"/>
      <c r="IBP90" s="706"/>
      <c r="IBQ90" s="706"/>
      <c r="IBR90" s="706"/>
      <c r="IBS90" s="504"/>
      <c r="IBT90" s="705"/>
      <c r="IBU90" s="706"/>
      <c r="IBV90" s="706"/>
      <c r="IBW90" s="706"/>
      <c r="IBX90" s="706"/>
      <c r="IBY90" s="706"/>
      <c r="IBZ90" s="504"/>
      <c r="ICA90" s="705"/>
      <c r="ICB90" s="706"/>
      <c r="ICC90" s="706"/>
      <c r="ICD90" s="706"/>
      <c r="ICE90" s="706"/>
      <c r="ICF90" s="706"/>
      <c r="ICG90" s="504"/>
      <c r="ICH90" s="705"/>
      <c r="ICI90" s="706"/>
      <c r="ICJ90" s="706"/>
      <c r="ICK90" s="706"/>
      <c r="ICL90" s="706"/>
      <c r="ICM90" s="706"/>
      <c r="ICN90" s="504"/>
      <c r="ICO90" s="705"/>
      <c r="ICP90" s="706"/>
      <c r="ICQ90" s="706"/>
      <c r="ICR90" s="706"/>
      <c r="ICS90" s="706"/>
      <c r="ICT90" s="706"/>
      <c r="ICU90" s="504"/>
      <c r="ICV90" s="705"/>
      <c r="ICW90" s="706"/>
      <c r="ICX90" s="706"/>
      <c r="ICY90" s="706"/>
      <c r="ICZ90" s="706"/>
      <c r="IDA90" s="706"/>
      <c r="IDB90" s="504"/>
      <c r="IDC90" s="705"/>
      <c r="IDD90" s="706"/>
      <c r="IDE90" s="706"/>
      <c r="IDF90" s="706"/>
      <c r="IDG90" s="706"/>
      <c r="IDH90" s="706"/>
      <c r="IDI90" s="504"/>
      <c r="IDJ90" s="705"/>
      <c r="IDK90" s="706"/>
      <c r="IDL90" s="706"/>
      <c r="IDM90" s="706"/>
      <c r="IDN90" s="706"/>
      <c r="IDO90" s="706"/>
      <c r="IDP90" s="504"/>
      <c r="IDQ90" s="705"/>
      <c r="IDR90" s="706"/>
      <c r="IDS90" s="706"/>
      <c r="IDT90" s="706"/>
      <c r="IDU90" s="706"/>
      <c r="IDV90" s="706"/>
      <c r="IDW90" s="504"/>
      <c r="IDX90" s="705"/>
      <c r="IDY90" s="706"/>
      <c r="IDZ90" s="706"/>
      <c r="IEA90" s="706"/>
      <c r="IEB90" s="706"/>
      <c r="IEC90" s="706"/>
      <c r="IED90" s="504"/>
      <c r="IEE90" s="705"/>
      <c r="IEF90" s="706"/>
      <c r="IEG90" s="706"/>
      <c r="IEH90" s="706"/>
      <c r="IEI90" s="706"/>
      <c r="IEJ90" s="706"/>
      <c r="IEK90" s="504"/>
      <c r="IEL90" s="705"/>
      <c r="IEM90" s="706"/>
      <c r="IEN90" s="706"/>
      <c r="IEO90" s="706"/>
      <c r="IEP90" s="706"/>
      <c r="IEQ90" s="706"/>
      <c r="IER90" s="504"/>
      <c r="IES90" s="705"/>
      <c r="IET90" s="706"/>
      <c r="IEU90" s="706"/>
      <c r="IEV90" s="706"/>
      <c r="IEW90" s="706"/>
      <c r="IEX90" s="706"/>
      <c r="IEY90" s="504"/>
      <c r="IEZ90" s="705"/>
      <c r="IFA90" s="706"/>
      <c r="IFB90" s="706"/>
      <c r="IFC90" s="706"/>
      <c r="IFD90" s="706"/>
      <c r="IFE90" s="706"/>
      <c r="IFF90" s="504"/>
      <c r="IFG90" s="705"/>
      <c r="IFH90" s="706"/>
      <c r="IFI90" s="706"/>
      <c r="IFJ90" s="706"/>
      <c r="IFK90" s="706"/>
      <c r="IFL90" s="706"/>
      <c r="IFM90" s="504"/>
      <c r="IFN90" s="705"/>
      <c r="IFO90" s="706"/>
      <c r="IFP90" s="706"/>
      <c r="IFQ90" s="706"/>
      <c r="IFR90" s="706"/>
      <c r="IFS90" s="706"/>
      <c r="IFT90" s="504"/>
      <c r="IFU90" s="705"/>
      <c r="IFV90" s="706"/>
      <c r="IFW90" s="706"/>
      <c r="IFX90" s="706"/>
      <c r="IFY90" s="706"/>
      <c r="IFZ90" s="706"/>
      <c r="IGA90" s="504"/>
      <c r="IGB90" s="705"/>
      <c r="IGC90" s="706"/>
      <c r="IGD90" s="706"/>
      <c r="IGE90" s="706"/>
      <c r="IGF90" s="706"/>
      <c r="IGG90" s="706"/>
      <c r="IGH90" s="504"/>
      <c r="IGI90" s="705"/>
      <c r="IGJ90" s="706"/>
      <c r="IGK90" s="706"/>
      <c r="IGL90" s="706"/>
      <c r="IGM90" s="706"/>
      <c r="IGN90" s="706"/>
      <c r="IGO90" s="504"/>
      <c r="IGP90" s="705"/>
      <c r="IGQ90" s="706"/>
      <c r="IGR90" s="706"/>
      <c r="IGS90" s="706"/>
      <c r="IGT90" s="706"/>
      <c r="IGU90" s="706"/>
      <c r="IGV90" s="504"/>
      <c r="IGW90" s="705"/>
      <c r="IGX90" s="706"/>
      <c r="IGY90" s="706"/>
      <c r="IGZ90" s="706"/>
      <c r="IHA90" s="706"/>
      <c r="IHB90" s="706"/>
      <c r="IHC90" s="504"/>
      <c r="IHD90" s="705"/>
      <c r="IHE90" s="706"/>
      <c r="IHF90" s="706"/>
      <c r="IHG90" s="706"/>
      <c r="IHH90" s="706"/>
      <c r="IHI90" s="706"/>
      <c r="IHJ90" s="504"/>
      <c r="IHK90" s="705"/>
      <c r="IHL90" s="706"/>
      <c r="IHM90" s="706"/>
      <c r="IHN90" s="706"/>
      <c r="IHO90" s="706"/>
      <c r="IHP90" s="706"/>
      <c r="IHQ90" s="504"/>
      <c r="IHR90" s="705"/>
      <c r="IHS90" s="706"/>
      <c r="IHT90" s="706"/>
      <c r="IHU90" s="706"/>
      <c r="IHV90" s="706"/>
      <c r="IHW90" s="706"/>
      <c r="IHX90" s="504"/>
      <c r="IHY90" s="705"/>
      <c r="IHZ90" s="706"/>
      <c r="IIA90" s="706"/>
      <c r="IIB90" s="706"/>
      <c r="IIC90" s="706"/>
      <c r="IID90" s="706"/>
      <c r="IIE90" s="504"/>
      <c r="IIF90" s="705"/>
      <c r="IIG90" s="706"/>
      <c r="IIH90" s="706"/>
      <c r="III90" s="706"/>
      <c r="IIJ90" s="706"/>
      <c r="IIK90" s="706"/>
      <c r="IIL90" s="504"/>
      <c r="IIM90" s="705"/>
      <c r="IIN90" s="706"/>
      <c r="IIO90" s="706"/>
      <c r="IIP90" s="706"/>
      <c r="IIQ90" s="706"/>
      <c r="IIR90" s="706"/>
      <c r="IIS90" s="504"/>
      <c r="IIT90" s="705"/>
      <c r="IIU90" s="706"/>
      <c r="IIV90" s="706"/>
      <c r="IIW90" s="706"/>
      <c r="IIX90" s="706"/>
      <c r="IIY90" s="706"/>
      <c r="IIZ90" s="504"/>
      <c r="IJA90" s="705"/>
      <c r="IJB90" s="706"/>
      <c r="IJC90" s="706"/>
      <c r="IJD90" s="706"/>
      <c r="IJE90" s="706"/>
      <c r="IJF90" s="706"/>
      <c r="IJG90" s="504"/>
      <c r="IJH90" s="705"/>
      <c r="IJI90" s="706"/>
      <c r="IJJ90" s="706"/>
      <c r="IJK90" s="706"/>
      <c r="IJL90" s="706"/>
      <c r="IJM90" s="706"/>
      <c r="IJN90" s="504"/>
      <c r="IJO90" s="705"/>
      <c r="IJP90" s="706"/>
      <c r="IJQ90" s="706"/>
      <c r="IJR90" s="706"/>
      <c r="IJS90" s="706"/>
      <c r="IJT90" s="706"/>
      <c r="IJU90" s="504"/>
      <c r="IJV90" s="705"/>
      <c r="IJW90" s="706"/>
      <c r="IJX90" s="706"/>
      <c r="IJY90" s="706"/>
      <c r="IJZ90" s="706"/>
      <c r="IKA90" s="706"/>
      <c r="IKB90" s="504"/>
      <c r="IKC90" s="705"/>
      <c r="IKD90" s="706"/>
      <c r="IKE90" s="706"/>
      <c r="IKF90" s="706"/>
      <c r="IKG90" s="706"/>
      <c r="IKH90" s="706"/>
      <c r="IKI90" s="504"/>
      <c r="IKJ90" s="705"/>
      <c r="IKK90" s="706"/>
      <c r="IKL90" s="706"/>
      <c r="IKM90" s="706"/>
      <c r="IKN90" s="706"/>
      <c r="IKO90" s="706"/>
      <c r="IKP90" s="504"/>
      <c r="IKQ90" s="705"/>
      <c r="IKR90" s="706"/>
      <c r="IKS90" s="706"/>
      <c r="IKT90" s="706"/>
      <c r="IKU90" s="706"/>
      <c r="IKV90" s="706"/>
      <c r="IKW90" s="504"/>
      <c r="IKX90" s="705"/>
      <c r="IKY90" s="706"/>
      <c r="IKZ90" s="706"/>
      <c r="ILA90" s="706"/>
      <c r="ILB90" s="706"/>
      <c r="ILC90" s="706"/>
      <c r="ILD90" s="504"/>
      <c r="ILE90" s="705"/>
      <c r="ILF90" s="706"/>
      <c r="ILG90" s="706"/>
      <c r="ILH90" s="706"/>
      <c r="ILI90" s="706"/>
      <c r="ILJ90" s="706"/>
      <c r="ILK90" s="504"/>
      <c r="ILL90" s="705"/>
      <c r="ILM90" s="706"/>
      <c r="ILN90" s="706"/>
      <c r="ILO90" s="706"/>
      <c r="ILP90" s="706"/>
      <c r="ILQ90" s="706"/>
      <c r="ILR90" s="504"/>
      <c r="ILS90" s="705"/>
      <c r="ILT90" s="706"/>
      <c r="ILU90" s="706"/>
      <c r="ILV90" s="706"/>
      <c r="ILW90" s="706"/>
      <c r="ILX90" s="706"/>
      <c r="ILY90" s="504"/>
      <c r="ILZ90" s="705"/>
      <c r="IMA90" s="706"/>
      <c r="IMB90" s="706"/>
      <c r="IMC90" s="706"/>
      <c r="IMD90" s="706"/>
      <c r="IME90" s="706"/>
      <c r="IMF90" s="504"/>
      <c r="IMG90" s="705"/>
      <c r="IMH90" s="706"/>
      <c r="IMI90" s="706"/>
      <c r="IMJ90" s="706"/>
      <c r="IMK90" s="706"/>
      <c r="IML90" s="706"/>
      <c r="IMM90" s="504"/>
      <c r="IMN90" s="705"/>
      <c r="IMO90" s="706"/>
      <c r="IMP90" s="706"/>
      <c r="IMQ90" s="706"/>
      <c r="IMR90" s="706"/>
      <c r="IMS90" s="706"/>
      <c r="IMT90" s="504"/>
      <c r="IMU90" s="705"/>
      <c r="IMV90" s="706"/>
      <c r="IMW90" s="706"/>
      <c r="IMX90" s="706"/>
      <c r="IMY90" s="706"/>
      <c r="IMZ90" s="706"/>
      <c r="INA90" s="504"/>
      <c r="INB90" s="705"/>
      <c r="INC90" s="706"/>
      <c r="IND90" s="706"/>
      <c r="INE90" s="706"/>
      <c r="INF90" s="706"/>
      <c r="ING90" s="706"/>
      <c r="INH90" s="504"/>
      <c r="INI90" s="705"/>
      <c r="INJ90" s="706"/>
      <c r="INK90" s="706"/>
      <c r="INL90" s="706"/>
      <c r="INM90" s="706"/>
      <c r="INN90" s="706"/>
      <c r="INO90" s="504"/>
      <c r="INP90" s="705"/>
      <c r="INQ90" s="706"/>
      <c r="INR90" s="706"/>
      <c r="INS90" s="706"/>
      <c r="INT90" s="706"/>
      <c r="INU90" s="706"/>
      <c r="INV90" s="504"/>
      <c r="INW90" s="705"/>
      <c r="INX90" s="706"/>
      <c r="INY90" s="706"/>
      <c r="INZ90" s="706"/>
      <c r="IOA90" s="706"/>
      <c r="IOB90" s="706"/>
      <c r="IOC90" s="504"/>
      <c r="IOD90" s="705"/>
      <c r="IOE90" s="706"/>
      <c r="IOF90" s="706"/>
      <c r="IOG90" s="706"/>
      <c r="IOH90" s="706"/>
      <c r="IOI90" s="706"/>
      <c r="IOJ90" s="504"/>
      <c r="IOK90" s="705"/>
      <c r="IOL90" s="706"/>
      <c r="IOM90" s="706"/>
      <c r="ION90" s="706"/>
      <c r="IOO90" s="706"/>
      <c r="IOP90" s="706"/>
      <c r="IOQ90" s="504"/>
      <c r="IOR90" s="705"/>
      <c r="IOS90" s="706"/>
      <c r="IOT90" s="706"/>
      <c r="IOU90" s="706"/>
      <c r="IOV90" s="706"/>
      <c r="IOW90" s="706"/>
      <c r="IOX90" s="504"/>
      <c r="IOY90" s="705"/>
      <c r="IOZ90" s="706"/>
      <c r="IPA90" s="706"/>
      <c r="IPB90" s="706"/>
      <c r="IPC90" s="706"/>
      <c r="IPD90" s="706"/>
      <c r="IPE90" s="504"/>
      <c r="IPF90" s="705"/>
      <c r="IPG90" s="706"/>
      <c r="IPH90" s="706"/>
      <c r="IPI90" s="706"/>
      <c r="IPJ90" s="706"/>
      <c r="IPK90" s="706"/>
      <c r="IPL90" s="504"/>
      <c r="IPM90" s="705"/>
      <c r="IPN90" s="706"/>
      <c r="IPO90" s="706"/>
      <c r="IPP90" s="706"/>
      <c r="IPQ90" s="706"/>
      <c r="IPR90" s="706"/>
      <c r="IPS90" s="504"/>
      <c r="IPT90" s="705"/>
      <c r="IPU90" s="706"/>
      <c r="IPV90" s="706"/>
      <c r="IPW90" s="706"/>
      <c r="IPX90" s="706"/>
      <c r="IPY90" s="706"/>
      <c r="IPZ90" s="504"/>
      <c r="IQA90" s="705"/>
      <c r="IQB90" s="706"/>
      <c r="IQC90" s="706"/>
      <c r="IQD90" s="706"/>
      <c r="IQE90" s="706"/>
      <c r="IQF90" s="706"/>
      <c r="IQG90" s="504"/>
      <c r="IQH90" s="705"/>
      <c r="IQI90" s="706"/>
      <c r="IQJ90" s="706"/>
      <c r="IQK90" s="706"/>
      <c r="IQL90" s="706"/>
      <c r="IQM90" s="706"/>
      <c r="IQN90" s="504"/>
      <c r="IQO90" s="705"/>
      <c r="IQP90" s="706"/>
      <c r="IQQ90" s="706"/>
      <c r="IQR90" s="706"/>
      <c r="IQS90" s="706"/>
      <c r="IQT90" s="706"/>
      <c r="IQU90" s="504"/>
      <c r="IQV90" s="705"/>
      <c r="IQW90" s="706"/>
      <c r="IQX90" s="706"/>
      <c r="IQY90" s="706"/>
      <c r="IQZ90" s="706"/>
      <c r="IRA90" s="706"/>
      <c r="IRB90" s="504"/>
      <c r="IRC90" s="705"/>
      <c r="IRD90" s="706"/>
      <c r="IRE90" s="706"/>
      <c r="IRF90" s="706"/>
      <c r="IRG90" s="706"/>
      <c r="IRH90" s="706"/>
      <c r="IRI90" s="504"/>
      <c r="IRJ90" s="705"/>
      <c r="IRK90" s="706"/>
      <c r="IRL90" s="706"/>
      <c r="IRM90" s="706"/>
      <c r="IRN90" s="706"/>
      <c r="IRO90" s="706"/>
      <c r="IRP90" s="504"/>
      <c r="IRQ90" s="705"/>
      <c r="IRR90" s="706"/>
      <c r="IRS90" s="706"/>
      <c r="IRT90" s="706"/>
      <c r="IRU90" s="706"/>
      <c r="IRV90" s="706"/>
      <c r="IRW90" s="504"/>
      <c r="IRX90" s="705"/>
      <c r="IRY90" s="706"/>
      <c r="IRZ90" s="706"/>
      <c r="ISA90" s="706"/>
      <c r="ISB90" s="706"/>
      <c r="ISC90" s="706"/>
      <c r="ISD90" s="504"/>
      <c r="ISE90" s="705"/>
      <c r="ISF90" s="706"/>
      <c r="ISG90" s="706"/>
      <c r="ISH90" s="706"/>
      <c r="ISI90" s="706"/>
      <c r="ISJ90" s="706"/>
      <c r="ISK90" s="504"/>
      <c r="ISL90" s="705"/>
      <c r="ISM90" s="706"/>
      <c r="ISN90" s="706"/>
      <c r="ISO90" s="706"/>
      <c r="ISP90" s="706"/>
      <c r="ISQ90" s="706"/>
      <c r="ISR90" s="504"/>
      <c r="ISS90" s="705"/>
      <c r="IST90" s="706"/>
      <c r="ISU90" s="706"/>
      <c r="ISV90" s="706"/>
      <c r="ISW90" s="706"/>
      <c r="ISX90" s="706"/>
      <c r="ISY90" s="504"/>
      <c r="ISZ90" s="705"/>
      <c r="ITA90" s="706"/>
      <c r="ITB90" s="706"/>
      <c r="ITC90" s="706"/>
      <c r="ITD90" s="706"/>
      <c r="ITE90" s="706"/>
      <c r="ITF90" s="504"/>
      <c r="ITG90" s="705"/>
      <c r="ITH90" s="706"/>
      <c r="ITI90" s="706"/>
      <c r="ITJ90" s="706"/>
      <c r="ITK90" s="706"/>
      <c r="ITL90" s="706"/>
      <c r="ITM90" s="504"/>
      <c r="ITN90" s="705"/>
      <c r="ITO90" s="706"/>
      <c r="ITP90" s="706"/>
      <c r="ITQ90" s="706"/>
      <c r="ITR90" s="706"/>
      <c r="ITS90" s="706"/>
      <c r="ITT90" s="504"/>
      <c r="ITU90" s="705"/>
      <c r="ITV90" s="706"/>
      <c r="ITW90" s="706"/>
      <c r="ITX90" s="706"/>
      <c r="ITY90" s="706"/>
      <c r="ITZ90" s="706"/>
      <c r="IUA90" s="504"/>
      <c r="IUB90" s="705"/>
      <c r="IUC90" s="706"/>
      <c r="IUD90" s="706"/>
      <c r="IUE90" s="706"/>
      <c r="IUF90" s="706"/>
      <c r="IUG90" s="706"/>
      <c r="IUH90" s="504"/>
      <c r="IUI90" s="705"/>
      <c r="IUJ90" s="706"/>
      <c r="IUK90" s="706"/>
      <c r="IUL90" s="706"/>
      <c r="IUM90" s="706"/>
      <c r="IUN90" s="706"/>
      <c r="IUO90" s="504"/>
      <c r="IUP90" s="705"/>
      <c r="IUQ90" s="706"/>
      <c r="IUR90" s="706"/>
      <c r="IUS90" s="706"/>
      <c r="IUT90" s="706"/>
      <c r="IUU90" s="706"/>
      <c r="IUV90" s="504"/>
      <c r="IUW90" s="705"/>
      <c r="IUX90" s="706"/>
      <c r="IUY90" s="706"/>
      <c r="IUZ90" s="706"/>
      <c r="IVA90" s="706"/>
      <c r="IVB90" s="706"/>
      <c r="IVC90" s="504"/>
      <c r="IVD90" s="705"/>
      <c r="IVE90" s="706"/>
      <c r="IVF90" s="706"/>
      <c r="IVG90" s="706"/>
      <c r="IVH90" s="706"/>
      <c r="IVI90" s="706"/>
      <c r="IVJ90" s="504"/>
      <c r="IVK90" s="705"/>
      <c r="IVL90" s="706"/>
      <c r="IVM90" s="706"/>
      <c r="IVN90" s="706"/>
      <c r="IVO90" s="706"/>
      <c r="IVP90" s="706"/>
      <c r="IVQ90" s="504"/>
      <c r="IVR90" s="705"/>
      <c r="IVS90" s="706"/>
      <c r="IVT90" s="706"/>
      <c r="IVU90" s="706"/>
      <c r="IVV90" s="706"/>
      <c r="IVW90" s="706"/>
      <c r="IVX90" s="504"/>
      <c r="IVY90" s="705"/>
      <c r="IVZ90" s="706"/>
      <c r="IWA90" s="706"/>
      <c r="IWB90" s="706"/>
      <c r="IWC90" s="706"/>
      <c r="IWD90" s="706"/>
      <c r="IWE90" s="504"/>
      <c r="IWF90" s="705"/>
      <c r="IWG90" s="706"/>
      <c r="IWH90" s="706"/>
      <c r="IWI90" s="706"/>
      <c r="IWJ90" s="706"/>
      <c r="IWK90" s="706"/>
      <c r="IWL90" s="504"/>
      <c r="IWM90" s="705"/>
      <c r="IWN90" s="706"/>
      <c r="IWO90" s="706"/>
      <c r="IWP90" s="706"/>
      <c r="IWQ90" s="706"/>
      <c r="IWR90" s="706"/>
      <c r="IWS90" s="504"/>
      <c r="IWT90" s="705"/>
      <c r="IWU90" s="706"/>
      <c r="IWV90" s="706"/>
      <c r="IWW90" s="706"/>
      <c r="IWX90" s="706"/>
      <c r="IWY90" s="706"/>
      <c r="IWZ90" s="504"/>
      <c r="IXA90" s="705"/>
      <c r="IXB90" s="706"/>
      <c r="IXC90" s="706"/>
      <c r="IXD90" s="706"/>
      <c r="IXE90" s="706"/>
      <c r="IXF90" s="706"/>
      <c r="IXG90" s="504"/>
      <c r="IXH90" s="705"/>
      <c r="IXI90" s="706"/>
      <c r="IXJ90" s="706"/>
      <c r="IXK90" s="706"/>
      <c r="IXL90" s="706"/>
      <c r="IXM90" s="706"/>
      <c r="IXN90" s="504"/>
      <c r="IXO90" s="705"/>
      <c r="IXP90" s="706"/>
      <c r="IXQ90" s="706"/>
      <c r="IXR90" s="706"/>
      <c r="IXS90" s="706"/>
      <c r="IXT90" s="706"/>
      <c r="IXU90" s="504"/>
      <c r="IXV90" s="705"/>
      <c r="IXW90" s="706"/>
      <c r="IXX90" s="706"/>
      <c r="IXY90" s="706"/>
      <c r="IXZ90" s="706"/>
      <c r="IYA90" s="706"/>
      <c r="IYB90" s="504"/>
      <c r="IYC90" s="705"/>
      <c r="IYD90" s="706"/>
      <c r="IYE90" s="706"/>
      <c r="IYF90" s="706"/>
      <c r="IYG90" s="706"/>
      <c r="IYH90" s="706"/>
      <c r="IYI90" s="504"/>
      <c r="IYJ90" s="705"/>
      <c r="IYK90" s="706"/>
      <c r="IYL90" s="706"/>
      <c r="IYM90" s="706"/>
      <c r="IYN90" s="706"/>
      <c r="IYO90" s="706"/>
      <c r="IYP90" s="504"/>
      <c r="IYQ90" s="705"/>
      <c r="IYR90" s="706"/>
      <c r="IYS90" s="706"/>
      <c r="IYT90" s="706"/>
      <c r="IYU90" s="706"/>
      <c r="IYV90" s="706"/>
      <c r="IYW90" s="504"/>
      <c r="IYX90" s="705"/>
      <c r="IYY90" s="706"/>
      <c r="IYZ90" s="706"/>
      <c r="IZA90" s="706"/>
      <c r="IZB90" s="706"/>
      <c r="IZC90" s="706"/>
      <c r="IZD90" s="504"/>
      <c r="IZE90" s="705"/>
      <c r="IZF90" s="706"/>
      <c r="IZG90" s="706"/>
      <c r="IZH90" s="706"/>
      <c r="IZI90" s="706"/>
      <c r="IZJ90" s="706"/>
      <c r="IZK90" s="504"/>
      <c r="IZL90" s="705"/>
      <c r="IZM90" s="706"/>
      <c r="IZN90" s="706"/>
      <c r="IZO90" s="706"/>
      <c r="IZP90" s="706"/>
      <c r="IZQ90" s="706"/>
      <c r="IZR90" s="504"/>
      <c r="IZS90" s="705"/>
      <c r="IZT90" s="706"/>
      <c r="IZU90" s="706"/>
      <c r="IZV90" s="706"/>
      <c r="IZW90" s="706"/>
      <c r="IZX90" s="706"/>
      <c r="IZY90" s="504"/>
      <c r="IZZ90" s="705"/>
      <c r="JAA90" s="706"/>
      <c r="JAB90" s="706"/>
      <c r="JAC90" s="706"/>
      <c r="JAD90" s="706"/>
      <c r="JAE90" s="706"/>
      <c r="JAF90" s="504"/>
      <c r="JAG90" s="705"/>
      <c r="JAH90" s="706"/>
      <c r="JAI90" s="706"/>
      <c r="JAJ90" s="706"/>
      <c r="JAK90" s="706"/>
      <c r="JAL90" s="706"/>
      <c r="JAM90" s="504"/>
      <c r="JAN90" s="705"/>
      <c r="JAO90" s="706"/>
      <c r="JAP90" s="706"/>
      <c r="JAQ90" s="706"/>
      <c r="JAR90" s="706"/>
      <c r="JAS90" s="706"/>
      <c r="JAT90" s="504"/>
      <c r="JAU90" s="705"/>
      <c r="JAV90" s="706"/>
      <c r="JAW90" s="706"/>
      <c r="JAX90" s="706"/>
      <c r="JAY90" s="706"/>
      <c r="JAZ90" s="706"/>
      <c r="JBA90" s="504"/>
      <c r="JBB90" s="705"/>
      <c r="JBC90" s="706"/>
      <c r="JBD90" s="706"/>
      <c r="JBE90" s="706"/>
      <c r="JBF90" s="706"/>
      <c r="JBG90" s="706"/>
      <c r="JBH90" s="504"/>
      <c r="JBI90" s="705"/>
      <c r="JBJ90" s="706"/>
      <c r="JBK90" s="706"/>
      <c r="JBL90" s="706"/>
      <c r="JBM90" s="706"/>
      <c r="JBN90" s="706"/>
      <c r="JBO90" s="504"/>
      <c r="JBP90" s="705"/>
      <c r="JBQ90" s="706"/>
      <c r="JBR90" s="706"/>
      <c r="JBS90" s="706"/>
      <c r="JBT90" s="706"/>
      <c r="JBU90" s="706"/>
      <c r="JBV90" s="504"/>
      <c r="JBW90" s="705"/>
      <c r="JBX90" s="706"/>
      <c r="JBY90" s="706"/>
      <c r="JBZ90" s="706"/>
      <c r="JCA90" s="706"/>
      <c r="JCB90" s="706"/>
      <c r="JCC90" s="504"/>
      <c r="JCD90" s="705"/>
      <c r="JCE90" s="706"/>
      <c r="JCF90" s="706"/>
      <c r="JCG90" s="706"/>
      <c r="JCH90" s="706"/>
      <c r="JCI90" s="706"/>
      <c r="JCJ90" s="504"/>
      <c r="JCK90" s="705"/>
      <c r="JCL90" s="706"/>
      <c r="JCM90" s="706"/>
      <c r="JCN90" s="706"/>
      <c r="JCO90" s="706"/>
      <c r="JCP90" s="706"/>
      <c r="JCQ90" s="504"/>
      <c r="JCR90" s="705"/>
      <c r="JCS90" s="706"/>
      <c r="JCT90" s="706"/>
      <c r="JCU90" s="706"/>
      <c r="JCV90" s="706"/>
      <c r="JCW90" s="706"/>
      <c r="JCX90" s="504"/>
      <c r="JCY90" s="705"/>
      <c r="JCZ90" s="706"/>
      <c r="JDA90" s="706"/>
      <c r="JDB90" s="706"/>
      <c r="JDC90" s="706"/>
      <c r="JDD90" s="706"/>
      <c r="JDE90" s="504"/>
      <c r="JDF90" s="705"/>
      <c r="JDG90" s="706"/>
      <c r="JDH90" s="706"/>
      <c r="JDI90" s="706"/>
      <c r="JDJ90" s="706"/>
      <c r="JDK90" s="706"/>
      <c r="JDL90" s="504"/>
      <c r="JDM90" s="705"/>
      <c r="JDN90" s="706"/>
      <c r="JDO90" s="706"/>
      <c r="JDP90" s="706"/>
      <c r="JDQ90" s="706"/>
      <c r="JDR90" s="706"/>
      <c r="JDS90" s="504"/>
      <c r="JDT90" s="705"/>
      <c r="JDU90" s="706"/>
      <c r="JDV90" s="706"/>
      <c r="JDW90" s="706"/>
      <c r="JDX90" s="706"/>
      <c r="JDY90" s="706"/>
      <c r="JDZ90" s="504"/>
      <c r="JEA90" s="705"/>
      <c r="JEB90" s="706"/>
      <c r="JEC90" s="706"/>
      <c r="JED90" s="706"/>
      <c r="JEE90" s="706"/>
      <c r="JEF90" s="706"/>
      <c r="JEG90" s="504"/>
      <c r="JEH90" s="705"/>
      <c r="JEI90" s="706"/>
      <c r="JEJ90" s="706"/>
      <c r="JEK90" s="706"/>
      <c r="JEL90" s="706"/>
      <c r="JEM90" s="706"/>
      <c r="JEN90" s="504"/>
      <c r="JEO90" s="705"/>
      <c r="JEP90" s="706"/>
      <c r="JEQ90" s="706"/>
      <c r="JER90" s="706"/>
      <c r="JES90" s="706"/>
      <c r="JET90" s="706"/>
      <c r="JEU90" s="504"/>
      <c r="JEV90" s="705"/>
      <c r="JEW90" s="706"/>
      <c r="JEX90" s="706"/>
      <c r="JEY90" s="706"/>
      <c r="JEZ90" s="706"/>
      <c r="JFA90" s="706"/>
      <c r="JFB90" s="504"/>
      <c r="JFC90" s="705"/>
      <c r="JFD90" s="706"/>
      <c r="JFE90" s="706"/>
      <c r="JFF90" s="706"/>
      <c r="JFG90" s="706"/>
      <c r="JFH90" s="706"/>
      <c r="JFI90" s="504"/>
      <c r="JFJ90" s="705"/>
      <c r="JFK90" s="706"/>
      <c r="JFL90" s="706"/>
      <c r="JFM90" s="706"/>
      <c r="JFN90" s="706"/>
      <c r="JFO90" s="706"/>
      <c r="JFP90" s="504"/>
      <c r="JFQ90" s="705"/>
      <c r="JFR90" s="706"/>
      <c r="JFS90" s="706"/>
      <c r="JFT90" s="706"/>
      <c r="JFU90" s="706"/>
      <c r="JFV90" s="706"/>
      <c r="JFW90" s="504"/>
      <c r="JFX90" s="705"/>
      <c r="JFY90" s="706"/>
      <c r="JFZ90" s="706"/>
      <c r="JGA90" s="706"/>
      <c r="JGB90" s="706"/>
      <c r="JGC90" s="706"/>
      <c r="JGD90" s="504"/>
      <c r="JGE90" s="705"/>
      <c r="JGF90" s="706"/>
      <c r="JGG90" s="706"/>
      <c r="JGH90" s="706"/>
      <c r="JGI90" s="706"/>
      <c r="JGJ90" s="706"/>
      <c r="JGK90" s="504"/>
      <c r="JGL90" s="705"/>
      <c r="JGM90" s="706"/>
      <c r="JGN90" s="706"/>
      <c r="JGO90" s="706"/>
      <c r="JGP90" s="706"/>
      <c r="JGQ90" s="706"/>
      <c r="JGR90" s="504"/>
      <c r="JGS90" s="705"/>
      <c r="JGT90" s="706"/>
      <c r="JGU90" s="706"/>
      <c r="JGV90" s="706"/>
      <c r="JGW90" s="706"/>
      <c r="JGX90" s="706"/>
      <c r="JGY90" s="504"/>
      <c r="JGZ90" s="705"/>
      <c r="JHA90" s="706"/>
      <c r="JHB90" s="706"/>
      <c r="JHC90" s="706"/>
      <c r="JHD90" s="706"/>
      <c r="JHE90" s="706"/>
      <c r="JHF90" s="504"/>
      <c r="JHG90" s="705"/>
      <c r="JHH90" s="706"/>
      <c r="JHI90" s="706"/>
      <c r="JHJ90" s="706"/>
      <c r="JHK90" s="706"/>
      <c r="JHL90" s="706"/>
      <c r="JHM90" s="504"/>
      <c r="JHN90" s="705"/>
      <c r="JHO90" s="706"/>
      <c r="JHP90" s="706"/>
      <c r="JHQ90" s="706"/>
      <c r="JHR90" s="706"/>
      <c r="JHS90" s="706"/>
      <c r="JHT90" s="504"/>
      <c r="JHU90" s="705"/>
      <c r="JHV90" s="706"/>
      <c r="JHW90" s="706"/>
      <c r="JHX90" s="706"/>
      <c r="JHY90" s="706"/>
      <c r="JHZ90" s="706"/>
      <c r="JIA90" s="504"/>
      <c r="JIB90" s="705"/>
      <c r="JIC90" s="706"/>
      <c r="JID90" s="706"/>
      <c r="JIE90" s="706"/>
      <c r="JIF90" s="706"/>
      <c r="JIG90" s="706"/>
      <c r="JIH90" s="504"/>
      <c r="JII90" s="705"/>
      <c r="JIJ90" s="706"/>
      <c r="JIK90" s="706"/>
      <c r="JIL90" s="706"/>
      <c r="JIM90" s="706"/>
      <c r="JIN90" s="706"/>
      <c r="JIO90" s="504"/>
      <c r="JIP90" s="705"/>
      <c r="JIQ90" s="706"/>
      <c r="JIR90" s="706"/>
      <c r="JIS90" s="706"/>
      <c r="JIT90" s="706"/>
      <c r="JIU90" s="706"/>
      <c r="JIV90" s="504"/>
      <c r="JIW90" s="705"/>
      <c r="JIX90" s="706"/>
      <c r="JIY90" s="706"/>
      <c r="JIZ90" s="706"/>
      <c r="JJA90" s="706"/>
      <c r="JJB90" s="706"/>
      <c r="JJC90" s="504"/>
      <c r="JJD90" s="705"/>
      <c r="JJE90" s="706"/>
      <c r="JJF90" s="706"/>
      <c r="JJG90" s="706"/>
      <c r="JJH90" s="706"/>
      <c r="JJI90" s="706"/>
      <c r="JJJ90" s="504"/>
      <c r="JJK90" s="705"/>
      <c r="JJL90" s="706"/>
      <c r="JJM90" s="706"/>
      <c r="JJN90" s="706"/>
      <c r="JJO90" s="706"/>
      <c r="JJP90" s="706"/>
      <c r="JJQ90" s="504"/>
      <c r="JJR90" s="705"/>
      <c r="JJS90" s="706"/>
      <c r="JJT90" s="706"/>
      <c r="JJU90" s="706"/>
      <c r="JJV90" s="706"/>
      <c r="JJW90" s="706"/>
      <c r="JJX90" s="504"/>
      <c r="JJY90" s="705"/>
      <c r="JJZ90" s="706"/>
      <c r="JKA90" s="706"/>
      <c r="JKB90" s="706"/>
      <c r="JKC90" s="706"/>
      <c r="JKD90" s="706"/>
      <c r="JKE90" s="504"/>
      <c r="JKF90" s="705"/>
      <c r="JKG90" s="706"/>
      <c r="JKH90" s="706"/>
      <c r="JKI90" s="706"/>
      <c r="JKJ90" s="706"/>
      <c r="JKK90" s="706"/>
      <c r="JKL90" s="504"/>
      <c r="JKM90" s="705"/>
      <c r="JKN90" s="706"/>
      <c r="JKO90" s="706"/>
      <c r="JKP90" s="706"/>
      <c r="JKQ90" s="706"/>
      <c r="JKR90" s="706"/>
      <c r="JKS90" s="504"/>
      <c r="JKT90" s="705"/>
      <c r="JKU90" s="706"/>
      <c r="JKV90" s="706"/>
      <c r="JKW90" s="706"/>
      <c r="JKX90" s="706"/>
      <c r="JKY90" s="706"/>
      <c r="JKZ90" s="504"/>
      <c r="JLA90" s="705"/>
      <c r="JLB90" s="706"/>
      <c r="JLC90" s="706"/>
      <c r="JLD90" s="706"/>
      <c r="JLE90" s="706"/>
      <c r="JLF90" s="706"/>
      <c r="JLG90" s="504"/>
      <c r="JLH90" s="705"/>
      <c r="JLI90" s="706"/>
      <c r="JLJ90" s="706"/>
      <c r="JLK90" s="706"/>
      <c r="JLL90" s="706"/>
      <c r="JLM90" s="706"/>
      <c r="JLN90" s="504"/>
      <c r="JLO90" s="705"/>
      <c r="JLP90" s="706"/>
      <c r="JLQ90" s="706"/>
      <c r="JLR90" s="706"/>
      <c r="JLS90" s="706"/>
      <c r="JLT90" s="706"/>
      <c r="JLU90" s="504"/>
      <c r="JLV90" s="705"/>
      <c r="JLW90" s="706"/>
      <c r="JLX90" s="706"/>
      <c r="JLY90" s="706"/>
      <c r="JLZ90" s="706"/>
      <c r="JMA90" s="706"/>
      <c r="JMB90" s="504"/>
      <c r="JMC90" s="705"/>
      <c r="JMD90" s="706"/>
      <c r="JME90" s="706"/>
      <c r="JMF90" s="706"/>
      <c r="JMG90" s="706"/>
      <c r="JMH90" s="706"/>
      <c r="JMI90" s="504"/>
      <c r="JMJ90" s="705"/>
      <c r="JMK90" s="706"/>
      <c r="JML90" s="706"/>
      <c r="JMM90" s="706"/>
      <c r="JMN90" s="706"/>
      <c r="JMO90" s="706"/>
      <c r="JMP90" s="504"/>
      <c r="JMQ90" s="705"/>
      <c r="JMR90" s="706"/>
      <c r="JMS90" s="706"/>
      <c r="JMT90" s="706"/>
      <c r="JMU90" s="706"/>
      <c r="JMV90" s="706"/>
      <c r="JMW90" s="504"/>
      <c r="JMX90" s="705"/>
      <c r="JMY90" s="706"/>
      <c r="JMZ90" s="706"/>
      <c r="JNA90" s="706"/>
      <c r="JNB90" s="706"/>
      <c r="JNC90" s="706"/>
      <c r="JND90" s="504"/>
      <c r="JNE90" s="705"/>
      <c r="JNF90" s="706"/>
      <c r="JNG90" s="706"/>
      <c r="JNH90" s="706"/>
      <c r="JNI90" s="706"/>
      <c r="JNJ90" s="706"/>
      <c r="JNK90" s="504"/>
      <c r="JNL90" s="705"/>
      <c r="JNM90" s="706"/>
      <c r="JNN90" s="706"/>
      <c r="JNO90" s="706"/>
      <c r="JNP90" s="706"/>
      <c r="JNQ90" s="706"/>
      <c r="JNR90" s="504"/>
      <c r="JNS90" s="705"/>
      <c r="JNT90" s="706"/>
      <c r="JNU90" s="706"/>
      <c r="JNV90" s="706"/>
      <c r="JNW90" s="706"/>
      <c r="JNX90" s="706"/>
      <c r="JNY90" s="504"/>
      <c r="JNZ90" s="705"/>
      <c r="JOA90" s="706"/>
      <c r="JOB90" s="706"/>
      <c r="JOC90" s="706"/>
      <c r="JOD90" s="706"/>
      <c r="JOE90" s="706"/>
      <c r="JOF90" s="504"/>
      <c r="JOG90" s="705"/>
      <c r="JOH90" s="706"/>
      <c r="JOI90" s="706"/>
      <c r="JOJ90" s="706"/>
      <c r="JOK90" s="706"/>
      <c r="JOL90" s="706"/>
      <c r="JOM90" s="504"/>
      <c r="JON90" s="705"/>
      <c r="JOO90" s="706"/>
      <c r="JOP90" s="706"/>
      <c r="JOQ90" s="706"/>
      <c r="JOR90" s="706"/>
      <c r="JOS90" s="706"/>
      <c r="JOT90" s="504"/>
      <c r="JOU90" s="705"/>
      <c r="JOV90" s="706"/>
      <c r="JOW90" s="706"/>
      <c r="JOX90" s="706"/>
      <c r="JOY90" s="706"/>
      <c r="JOZ90" s="706"/>
      <c r="JPA90" s="504"/>
      <c r="JPB90" s="705"/>
      <c r="JPC90" s="706"/>
      <c r="JPD90" s="706"/>
      <c r="JPE90" s="706"/>
      <c r="JPF90" s="706"/>
      <c r="JPG90" s="706"/>
      <c r="JPH90" s="504"/>
      <c r="JPI90" s="705"/>
      <c r="JPJ90" s="706"/>
      <c r="JPK90" s="706"/>
      <c r="JPL90" s="706"/>
      <c r="JPM90" s="706"/>
      <c r="JPN90" s="706"/>
      <c r="JPO90" s="504"/>
      <c r="JPP90" s="705"/>
      <c r="JPQ90" s="706"/>
      <c r="JPR90" s="706"/>
      <c r="JPS90" s="706"/>
      <c r="JPT90" s="706"/>
      <c r="JPU90" s="706"/>
      <c r="JPV90" s="504"/>
      <c r="JPW90" s="705"/>
      <c r="JPX90" s="706"/>
      <c r="JPY90" s="706"/>
      <c r="JPZ90" s="706"/>
      <c r="JQA90" s="706"/>
      <c r="JQB90" s="706"/>
      <c r="JQC90" s="504"/>
      <c r="JQD90" s="705"/>
      <c r="JQE90" s="706"/>
      <c r="JQF90" s="706"/>
      <c r="JQG90" s="706"/>
      <c r="JQH90" s="706"/>
      <c r="JQI90" s="706"/>
      <c r="JQJ90" s="504"/>
      <c r="JQK90" s="705"/>
      <c r="JQL90" s="706"/>
      <c r="JQM90" s="706"/>
      <c r="JQN90" s="706"/>
      <c r="JQO90" s="706"/>
      <c r="JQP90" s="706"/>
      <c r="JQQ90" s="504"/>
      <c r="JQR90" s="705"/>
      <c r="JQS90" s="706"/>
      <c r="JQT90" s="706"/>
      <c r="JQU90" s="706"/>
      <c r="JQV90" s="706"/>
      <c r="JQW90" s="706"/>
      <c r="JQX90" s="504"/>
      <c r="JQY90" s="705"/>
      <c r="JQZ90" s="706"/>
      <c r="JRA90" s="706"/>
      <c r="JRB90" s="706"/>
      <c r="JRC90" s="706"/>
      <c r="JRD90" s="706"/>
      <c r="JRE90" s="504"/>
      <c r="JRF90" s="705"/>
      <c r="JRG90" s="706"/>
      <c r="JRH90" s="706"/>
      <c r="JRI90" s="706"/>
      <c r="JRJ90" s="706"/>
      <c r="JRK90" s="706"/>
      <c r="JRL90" s="504"/>
      <c r="JRM90" s="705"/>
      <c r="JRN90" s="706"/>
      <c r="JRO90" s="706"/>
      <c r="JRP90" s="706"/>
      <c r="JRQ90" s="706"/>
      <c r="JRR90" s="706"/>
      <c r="JRS90" s="504"/>
      <c r="JRT90" s="705"/>
      <c r="JRU90" s="706"/>
      <c r="JRV90" s="706"/>
      <c r="JRW90" s="706"/>
      <c r="JRX90" s="706"/>
      <c r="JRY90" s="706"/>
      <c r="JRZ90" s="504"/>
      <c r="JSA90" s="705"/>
      <c r="JSB90" s="706"/>
      <c r="JSC90" s="706"/>
      <c r="JSD90" s="706"/>
      <c r="JSE90" s="706"/>
      <c r="JSF90" s="706"/>
      <c r="JSG90" s="504"/>
      <c r="JSH90" s="705"/>
      <c r="JSI90" s="706"/>
      <c r="JSJ90" s="706"/>
      <c r="JSK90" s="706"/>
      <c r="JSL90" s="706"/>
      <c r="JSM90" s="706"/>
      <c r="JSN90" s="504"/>
      <c r="JSO90" s="705"/>
      <c r="JSP90" s="706"/>
      <c r="JSQ90" s="706"/>
      <c r="JSR90" s="706"/>
      <c r="JSS90" s="706"/>
      <c r="JST90" s="706"/>
      <c r="JSU90" s="504"/>
      <c r="JSV90" s="705"/>
      <c r="JSW90" s="706"/>
      <c r="JSX90" s="706"/>
      <c r="JSY90" s="706"/>
      <c r="JSZ90" s="706"/>
      <c r="JTA90" s="706"/>
      <c r="JTB90" s="504"/>
      <c r="JTC90" s="705"/>
      <c r="JTD90" s="706"/>
      <c r="JTE90" s="706"/>
      <c r="JTF90" s="706"/>
      <c r="JTG90" s="706"/>
      <c r="JTH90" s="706"/>
      <c r="JTI90" s="504"/>
      <c r="JTJ90" s="705"/>
      <c r="JTK90" s="706"/>
      <c r="JTL90" s="706"/>
      <c r="JTM90" s="706"/>
      <c r="JTN90" s="706"/>
      <c r="JTO90" s="706"/>
      <c r="JTP90" s="504"/>
      <c r="JTQ90" s="705"/>
      <c r="JTR90" s="706"/>
      <c r="JTS90" s="706"/>
      <c r="JTT90" s="706"/>
      <c r="JTU90" s="706"/>
      <c r="JTV90" s="706"/>
      <c r="JTW90" s="504"/>
      <c r="JTX90" s="705"/>
      <c r="JTY90" s="706"/>
      <c r="JTZ90" s="706"/>
      <c r="JUA90" s="706"/>
      <c r="JUB90" s="706"/>
      <c r="JUC90" s="706"/>
      <c r="JUD90" s="504"/>
      <c r="JUE90" s="705"/>
      <c r="JUF90" s="706"/>
      <c r="JUG90" s="706"/>
      <c r="JUH90" s="706"/>
      <c r="JUI90" s="706"/>
      <c r="JUJ90" s="706"/>
      <c r="JUK90" s="504"/>
      <c r="JUL90" s="705"/>
      <c r="JUM90" s="706"/>
      <c r="JUN90" s="706"/>
      <c r="JUO90" s="706"/>
      <c r="JUP90" s="706"/>
      <c r="JUQ90" s="706"/>
      <c r="JUR90" s="504"/>
      <c r="JUS90" s="705"/>
      <c r="JUT90" s="706"/>
      <c r="JUU90" s="706"/>
      <c r="JUV90" s="706"/>
      <c r="JUW90" s="706"/>
      <c r="JUX90" s="706"/>
      <c r="JUY90" s="504"/>
      <c r="JUZ90" s="705"/>
      <c r="JVA90" s="706"/>
      <c r="JVB90" s="706"/>
      <c r="JVC90" s="706"/>
      <c r="JVD90" s="706"/>
      <c r="JVE90" s="706"/>
      <c r="JVF90" s="504"/>
      <c r="JVG90" s="705"/>
      <c r="JVH90" s="706"/>
      <c r="JVI90" s="706"/>
      <c r="JVJ90" s="706"/>
      <c r="JVK90" s="706"/>
      <c r="JVL90" s="706"/>
      <c r="JVM90" s="504"/>
      <c r="JVN90" s="705"/>
      <c r="JVO90" s="706"/>
      <c r="JVP90" s="706"/>
      <c r="JVQ90" s="706"/>
      <c r="JVR90" s="706"/>
      <c r="JVS90" s="706"/>
      <c r="JVT90" s="504"/>
      <c r="JVU90" s="705"/>
      <c r="JVV90" s="706"/>
      <c r="JVW90" s="706"/>
      <c r="JVX90" s="706"/>
      <c r="JVY90" s="706"/>
      <c r="JVZ90" s="706"/>
      <c r="JWA90" s="504"/>
      <c r="JWB90" s="705"/>
      <c r="JWC90" s="706"/>
      <c r="JWD90" s="706"/>
      <c r="JWE90" s="706"/>
      <c r="JWF90" s="706"/>
      <c r="JWG90" s="706"/>
      <c r="JWH90" s="504"/>
      <c r="JWI90" s="705"/>
      <c r="JWJ90" s="706"/>
      <c r="JWK90" s="706"/>
      <c r="JWL90" s="706"/>
      <c r="JWM90" s="706"/>
      <c r="JWN90" s="706"/>
      <c r="JWO90" s="504"/>
      <c r="JWP90" s="705"/>
      <c r="JWQ90" s="706"/>
      <c r="JWR90" s="706"/>
      <c r="JWS90" s="706"/>
      <c r="JWT90" s="706"/>
      <c r="JWU90" s="706"/>
      <c r="JWV90" s="504"/>
      <c r="JWW90" s="705"/>
      <c r="JWX90" s="706"/>
      <c r="JWY90" s="706"/>
      <c r="JWZ90" s="706"/>
      <c r="JXA90" s="706"/>
      <c r="JXB90" s="706"/>
      <c r="JXC90" s="504"/>
      <c r="JXD90" s="705"/>
      <c r="JXE90" s="706"/>
      <c r="JXF90" s="706"/>
      <c r="JXG90" s="706"/>
      <c r="JXH90" s="706"/>
      <c r="JXI90" s="706"/>
      <c r="JXJ90" s="504"/>
      <c r="JXK90" s="705"/>
      <c r="JXL90" s="706"/>
      <c r="JXM90" s="706"/>
      <c r="JXN90" s="706"/>
      <c r="JXO90" s="706"/>
      <c r="JXP90" s="706"/>
      <c r="JXQ90" s="504"/>
      <c r="JXR90" s="705"/>
      <c r="JXS90" s="706"/>
      <c r="JXT90" s="706"/>
      <c r="JXU90" s="706"/>
      <c r="JXV90" s="706"/>
      <c r="JXW90" s="706"/>
      <c r="JXX90" s="504"/>
      <c r="JXY90" s="705"/>
      <c r="JXZ90" s="706"/>
      <c r="JYA90" s="706"/>
      <c r="JYB90" s="706"/>
      <c r="JYC90" s="706"/>
      <c r="JYD90" s="706"/>
      <c r="JYE90" s="504"/>
      <c r="JYF90" s="705"/>
      <c r="JYG90" s="706"/>
      <c r="JYH90" s="706"/>
      <c r="JYI90" s="706"/>
      <c r="JYJ90" s="706"/>
      <c r="JYK90" s="706"/>
      <c r="JYL90" s="504"/>
      <c r="JYM90" s="705"/>
      <c r="JYN90" s="706"/>
      <c r="JYO90" s="706"/>
      <c r="JYP90" s="706"/>
      <c r="JYQ90" s="706"/>
      <c r="JYR90" s="706"/>
      <c r="JYS90" s="504"/>
      <c r="JYT90" s="705"/>
      <c r="JYU90" s="706"/>
      <c r="JYV90" s="706"/>
      <c r="JYW90" s="706"/>
      <c r="JYX90" s="706"/>
      <c r="JYY90" s="706"/>
      <c r="JYZ90" s="504"/>
      <c r="JZA90" s="705"/>
      <c r="JZB90" s="706"/>
      <c r="JZC90" s="706"/>
      <c r="JZD90" s="706"/>
      <c r="JZE90" s="706"/>
      <c r="JZF90" s="706"/>
      <c r="JZG90" s="504"/>
      <c r="JZH90" s="705"/>
      <c r="JZI90" s="706"/>
      <c r="JZJ90" s="706"/>
      <c r="JZK90" s="706"/>
      <c r="JZL90" s="706"/>
      <c r="JZM90" s="706"/>
      <c r="JZN90" s="504"/>
      <c r="JZO90" s="705"/>
      <c r="JZP90" s="706"/>
      <c r="JZQ90" s="706"/>
      <c r="JZR90" s="706"/>
      <c r="JZS90" s="706"/>
      <c r="JZT90" s="706"/>
      <c r="JZU90" s="504"/>
      <c r="JZV90" s="705"/>
      <c r="JZW90" s="706"/>
      <c r="JZX90" s="706"/>
      <c r="JZY90" s="706"/>
      <c r="JZZ90" s="706"/>
      <c r="KAA90" s="706"/>
      <c r="KAB90" s="504"/>
      <c r="KAC90" s="705"/>
      <c r="KAD90" s="706"/>
      <c r="KAE90" s="706"/>
      <c r="KAF90" s="706"/>
      <c r="KAG90" s="706"/>
      <c r="KAH90" s="706"/>
      <c r="KAI90" s="504"/>
      <c r="KAJ90" s="705"/>
      <c r="KAK90" s="706"/>
      <c r="KAL90" s="706"/>
      <c r="KAM90" s="706"/>
      <c r="KAN90" s="706"/>
      <c r="KAO90" s="706"/>
      <c r="KAP90" s="504"/>
      <c r="KAQ90" s="705"/>
      <c r="KAR90" s="706"/>
      <c r="KAS90" s="706"/>
      <c r="KAT90" s="706"/>
      <c r="KAU90" s="706"/>
      <c r="KAV90" s="706"/>
      <c r="KAW90" s="504"/>
      <c r="KAX90" s="705"/>
      <c r="KAY90" s="706"/>
      <c r="KAZ90" s="706"/>
      <c r="KBA90" s="706"/>
      <c r="KBB90" s="706"/>
      <c r="KBC90" s="706"/>
      <c r="KBD90" s="504"/>
      <c r="KBE90" s="705"/>
      <c r="KBF90" s="706"/>
      <c r="KBG90" s="706"/>
      <c r="KBH90" s="706"/>
      <c r="KBI90" s="706"/>
      <c r="KBJ90" s="706"/>
      <c r="KBK90" s="504"/>
      <c r="KBL90" s="705"/>
      <c r="KBM90" s="706"/>
      <c r="KBN90" s="706"/>
      <c r="KBO90" s="706"/>
      <c r="KBP90" s="706"/>
      <c r="KBQ90" s="706"/>
      <c r="KBR90" s="504"/>
      <c r="KBS90" s="705"/>
      <c r="KBT90" s="706"/>
      <c r="KBU90" s="706"/>
      <c r="KBV90" s="706"/>
      <c r="KBW90" s="706"/>
      <c r="KBX90" s="706"/>
      <c r="KBY90" s="504"/>
      <c r="KBZ90" s="705"/>
      <c r="KCA90" s="706"/>
      <c r="KCB90" s="706"/>
      <c r="KCC90" s="706"/>
      <c r="KCD90" s="706"/>
      <c r="KCE90" s="706"/>
      <c r="KCF90" s="504"/>
      <c r="KCG90" s="705"/>
      <c r="KCH90" s="706"/>
      <c r="KCI90" s="706"/>
      <c r="KCJ90" s="706"/>
      <c r="KCK90" s="706"/>
      <c r="KCL90" s="706"/>
      <c r="KCM90" s="504"/>
      <c r="KCN90" s="705"/>
      <c r="KCO90" s="706"/>
      <c r="KCP90" s="706"/>
      <c r="KCQ90" s="706"/>
      <c r="KCR90" s="706"/>
      <c r="KCS90" s="706"/>
      <c r="KCT90" s="504"/>
      <c r="KCU90" s="705"/>
      <c r="KCV90" s="706"/>
      <c r="KCW90" s="706"/>
      <c r="KCX90" s="706"/>
      <c r="KCY90" s="706"/>
      <c r="KCZ90" s="706"/>
      <c r="KDA90" s="504"/>
      <c r="KDB90" s="705"/>
      <c r="KDC90" s="706"/>
      <c r="KDD90" s="706"/>
      <c r="KDE90" s="706"/>
      <c r="KDF90" s="706"/>
      <c r="KDG90" s="706"/>
      <c r="KDH90" s="504"/>
      <c r="KDI90" s="705"/>
      <c r="KDJ90" s="706"/>
      <c r="KDK90" s="706"/>
      <c r="KDL90" s="706"/>
      <c r="KDM90" s="706"/>
      <c r="KDN90" s="706"/>
      <c r="KDO90" s="504"/>
      <c r="KDP90" s="705"/>
      <c r="KDQ90" s="706"/>
      <c r="KDR90" s="706"/>
      <c r="KDS90" s="706"/>
      <c r="KDT90" s="706"/>
      <c r="KDU90" s="706"/>
      <c r="KDV90" s="504"/>
      <c r="KDW90" s="705"/>
      <c r="KDX90" s="706"/>
      <c r="KDY90" s="706"/>
      <c r="KDZ90" s="706"/>
      <c r="KEA90" s="706"/>
      <c r="KEB90" s="706"/>
      <c r="KEC90" s="504"/>
      <c r="KED90" s="705"/>
      <c r="KEE90" s="706"/>
      <c r="KEF90" s="706"/>
      <c r="KEG90" s="706"/>
      <c r="KEH90" s="706"/>
      <c r="KEI90" s="706"/>
      <c r="KEJ90" s="504"/>
      <c r="KEK90" s="705"/>
      <c r="KEL90" s="706"/>
      <c r="KEM90" s="706"/>
      <c r="KEN90" s="706"/>
      <c r="KEO90" s="706"/>
      <c r="KEP90" s="706"/>
      <c r="KEQ90" s="504"/>
      <c r="KER90" s="705"/>
      <c r="KES90" s="706"/>
      <c r="KET90" s="706"/>
      <c r="KEU90" s="706"/>
      <c r="KEV90" s="706"/>
      <c r="KEW90" s="706"/>
      <c r="KEX90" s="504"/>
      <c r="KEY90" s="705"/>
      <c r="KEZ90" s="706"/>
      <c r="KFA90" s="706"/>
      <c r="KFB90" s="706"/>
      <c r="KFC90" s="706"/>
      <c r="KFD90" s="706"/>
      <c r="KFE90" s="504"/>
      <c r="KFF90" s="705"/>
      <c r="KFG90" s="706"/>
      <c r="KFH90" s="706"/>
      <c r="KFI90" s="706"/>
      <c r="KFJ90" s="706"/>
      <c r="KFK90" s="706"/>
      <c r="KFL90" s="504"/>
      <c r="KFM90" s="705"/>
      <c r="KFN90" s="706"/>
      <c r="KFO90" s="706"/>
      <c r="KFP90" s="706"/>
      <c r="KFQ90" s="706"/>
      <c r="KFR90" s="706"/>
      <c r="KFS90" s="504"/>
      <c r="KFT90" s="705"/>
      <c r="KFU90" s="706"/>
      <c r="KFV90" s="706"/>
      <c r="KFW90" s="706"/>
      <c r="KFX90" s="706"/>
      <c r="KFY90" s="706"/>
      <c r="KFZ90" s="504"/>
      <c r="KGA90" s="705"/>
      <c r="KGB90" s="706"/>
      <c r="KGC90" s="706"/>
      <c r="KGD90" s="706"/>
      <c r="KGE90" s="706"/>
      <c r="KGF90" s="706"/>
      <c r="KGG90" s="504"/>
      <c r="KGH90" s="705"/>
      <c r="KGI90" s="706"/>
      <c r="KGJ90" s="706"/>
      <c r="KGK90" s="706"/>
      <c r="KGL90" s="706"/>
      <c r="KGM90" s="706"/>
      <c r="KGN90" s="504"/>
      <c r="KGO90" s="705"/>
      <c r="KGP90" s="706"/>
      <c r="KGQ90" s="706"/>
      <c r="KGR90" s="706"/>
      <c r="KGS90" s="706"/>
      <c r="KGT90" s="706"/>
      <c r="KGU90" s="504"/>
      <c r="KGV90" s="705"/>
      <c r="KGW90" s="706"/>
      <c r="KGX90" s="706"/>
      <c r="KGY90" s="706"/>
      <c r="KGZ90" s="706"/>
      <c r="KHA90" s="706"/>
      <c r="KHB90" s="504"/>
      <c r="KHC90" s="705"/>
      <c r="KHD90" s="706"/>
      <c r="KHE90" s="706"/>
      <c r="KHF90" s="706"/>
      <c r="KHG90" s="706"/>
      <c r="KHH90" s="706"/>
      <c r="KHI90" s="504"/>
      <c r="KHJ90" s="705"/>
      <c r="KHK90" s="706"/>
      <c r="KHL90" s="706"/>
      <c r="KHM90" s="706"/>
      <c r="KHN90" s="706"/>
      <c r="KHO90" s="706"/>
      <c r="KHP90" s="504"/>
      <c r="KHQ90" s="705"/>
      <c r="KHR90" s="706"/>
      <c r="KHS90" s="706"/>
      <c r="KHT90" s="706"/>
      <c r="KHU90" s="706"/>
      <c r="KHV90" s="706"/>
      <c r="KHW90" s="504"/>
      <c r="KHX90" s="705"/>
      <c r="KHY90" s="706"/>
      <c r="KHZ90" s="706"/>
      <c r="KIA90" s="706"/>
      <c r="KIB90" s="706"/>
      <c r="KIC90" s="706"/>
      <c r="KID90" s="504"/>
      <c r="KIE90" s="705"/>
      <c r="KIF90" s="706"/>
      <c r="KIG90" s="706"/>
      <c r="KIH90" s="706"/>
      <c r="KII90" s="706"/>
      <c r="KIJ90" s="706"/>
      <c r="KIK90" s="504"/>
      <c r="KIL90" s="705"/>
      <c r="KIM90" s="706"/>
      <c r="KIN90" s="706"/>
      <c r="KIO90" s="706"/>
      <c r="KIP90" s="706"/>
      <c r="KIQ90" s="706"/>
      <c r="KIR90" s="504"/>
      <c r="KIS90" s="705"/>
      <c r="KIT90" s="706"/>
      <c r="KIU90" s="706"/>
      <c r="KIV90" s="706"/>
      <c r="KIW90" s="706"/>
      <c r="KIX90" s="706"/>
      <c r="KIY90" s="504"/>
      <c r="KIZ90" s="705"/>
      <c r="KJA90" s="706"/>
      <c r="KJB90" s="706"/>
      <c r="KJC90" s="706"/>
      <c r="KJD90" s="706"/>
      <c r="KJE90" s="706"/>
      <c r="KJF90" s="504"/>
      <c r="KJG90" s="705"/>
      <c r="KJH90" s="706"/>
      <c r="KJI90" s="706"/>
      <c r="KJJ90" s="706"/>
      <c r="KJK90" s="706"/>
      <c r="KJL90" s="706"/>
      <c r="KJM90" s="504"/>
      <c r="KJN90" s="705"/>
      <c r="KJO90" s="706"/>
      <c r="KJP90" s="706"/>
      <c r="KJQ90" s="706"/>
      <c r="KJR90" s="706"/>
      <c r="KJS90" s="706"/>
      <c r="KJT90" s="504"/>
      <c r="KJU90" s="705"/>
      <c r="KJV90" s="706"/>
      <c r="KJW90" s="706"/>
      <c r="KJX90" s="706"/>
      <c r="KJY90" s="706"/>
      <c r="KJZ90" s="706"/>
      <c r="KKA90" s="504"/>
      <c r="KKB90" s="705"/>
      <c r="KKC90" s="706"/>
      <c r="KKD90" s="706"/>
      <c r="KKE90" s="706"/>
      <c r="KKF90" s="706"/>
      <c r="KKG90" s="706"/>
      <c r="KKH90" s="504"/>
      <c r="KKI90" s="705"/>
      <c r="KKJ90" s="706"/>
      <c r="KKK90" s="706"/>
      <c r="KKL90" s="706"/>
      <c r="KKM90" s="706"/>
      <c r="KKN90" s="706"/>
      <c r="KKO90" s="504"/>
      <c r="KKP90" s="705"/>
      <c r="KKQ90" s="706"/>
      <c r="KKR90" s="706"/>
      <c r="KKS90" s="706"/>
      <c r="KKT90" s="706"/>
      <c r="KKU90" s="706"/>
      <c r="KKV90" s="504"/>
      <c r="KKW90" s="705"/>
      <c r="KKX90" s="706"/>
      <c r="KKY90" s="706"/>
      <c r="KKZ90" s="706"/>
      <c r="KLA90" s="706"/>
      <c r="KLB90" s="706"/>
      <c r="KLC90" s="504"/>
      <c r="KLD90" s="705"/>
      <c r="KLE90" s="706"/>
      <c r="KLF90" s="706"/>
      <c r="KLG90" s="706"/>
      <c r="KLH90" s="706"/>
      <c r="KLI90" s="706"/>
      <c r="KLJ90" s="504"/>
      <c r="KLK90" s="705"/>
      <c r="KLL90" s="706"/>
      <c r="KLM90" s="706"/>
      <c r="KLN90" s="706"/>
      <c r="KLO90" s="706"/>
      <c r="KLP90" s="706"/>
      <c r="KLQ90" s="504"/>
      <c r="KLR90" s="705"/>
      <c r="KLS90" s="706"/>
      <c r="KLT90" s="706"/>
      <c r="KLU90" s="706"/>
      <c r="KLV90" s="706"/>
      <c r="KLW90" s="706"/>
      <c r="KLX90" s="504"/>
      <c r="KLY90" s="705"/>
      <c r="KLZ90" s="706"/>
      <c r="KMA90" s="706"/>
      <c r="KMB90" s="706"/>
      <c r="KMC90" s="706"/>
      <c r="KMD90" s="706"/>
      <c r="KME90" s="504"/>
      <c r="KMF90" s="705"/>
      <c r="KMG90" s="706"/>
      <c r="KMH90" s="706"/>
      <c r="KMI90" s="706"/>
      <c r="KMJ90" s="706"/>
      <c r="KMK90" s="706"/>
      <c r="KML90" s="504"/>
      <c r="KMM90" s="705"/>
      <c r="KMN90" s="706"/>
      <c r="KMO90" s="706"/>
      <c r="KMP90" s="706"/>
      <c r="KMQ90" s="706"/>
      <c r="KMR90" s="706"/>
      <c r="KMS90" s="504"/>
      <c r="KMT90" s="705"/>
      <c r="KMU90" s="706"/>
      <c r="KMV90" s="706"/>
      <c r="KMW90" s="706"/>
      <c r="KMX90" s="706"/>
      <c r="KMY90" s="706"/>
      <c r="KMZ90" s="504"/>
      <c r="KNA90" s="705"/>
      <c r="KNB90" s="706"/>
      <c r="KNC90" s="706"/>
      <c r="KND90" s="706"/>
      <c r="KNE90" s="706"/>
      <c r="KNF90" s="706"/>
      <c r="KNG90" s="504"/>
      <c r="KNH90" s="705"/>
      <c r="KNI90" s="706"/>
      <c r="KNJ90" s="706"/>
      <c r="KNK90" s="706"/>
      <c r="KNL90" s="706"/>
      <c r="KNM90" s="706"/>
      <c r="KNN90" s="504"/>
      <c r="KNO90" s="705"/>
      <c r="KNP90" s="706"/>
      <c r="KNQ90" s="706"/>
      <c r="KNR90" s="706"/>
      <c r="KNS90" s="706"/>
      <c r="KNT90" s="706"/>
      <c r="KNU90" s="504"/>
      <c r="KNV90" s="705"/>
      <c r="KNW90" s="706"/>
      <c r="KNX90" s="706"/>
      <c r="KNY90" s="706"/>
      <c r="KNZ90" s="706"/>
      <c r="KOA90" s="706"/>
      <c r="KOB90" s="504"/>
      <c r="KOC90" s="705"/>
      <c r="KOD90" s="706"/>
      <c r="KOE90" s="706"/>
      <c r="KOF90" s="706"/>
      <c r="KOG90" s="706"/>
      <c r="KOH90" s="706"/>
      <c r="KOI90" s="504"/>
      <c r="KOJ90" s="705"/>
      <c r="KOK90" s="706"/>
      <c r="KOL90" s="706"/>
      <c r="KOM90" s="706"/>
      <c r="KON90" s="706"/>
      <c r="KOO90" s="706"/>
      <c r="KOP90" s="504"/>
      <c r="KOQ90" s="705"/>
      <c r="KOR90" s="706"/>
      <c r="KOS90" s="706"/>
      <c r="KOT90" s="706"/>
      <c r="KOU90" s="706"/>
      <c r="KOV90" s="706"/>
      <c r="KOW90" s="504"/>
      <c r="KOX90" s="705"/>
      <c r="KOY90" s="706"/>
      <c r="KOZ90" s="706"/>
      <c r="KPA90" s="706"/>
      <c r="KPB90" s="706"/>
      <c r="KPC90" s="706"/>
      <c r="KPD90" s="504"/>
      <c r="KPE90" s="705"/>
      <c r="KPF90" s="706"/>
      <c r="KPG90" s="706"/>
      <c r="KPH90" s="706"/>
      <c r="KPI90" s="706"/>
      <c r="KPJ90" s="706"/>
      <c r="KPK90" s="504"/>
      <c r="KPL90" s="705"/>
      <c r="KPM90" s="706"/>
      <c r="KPN90" s="706"/>
      <c r="KPO90" s="706"/>
      <c r="KPP90" s="706"/>
      <c r="KPQ90" s="706"/>
      <c r="KPR90" s="504"/>
      <c r="KPS90" s="705"/>
      <c r="KPT90" s="706"/>
      <c r="KPU90" s="706"/>
      <c r="KPV90" s="706"/>
      <c r="KPW90" s="706"/>
      <c r="KPX90" s="706"/>
      <c r="KPY90" s="504"/>
      <c r="KPZ90" s="705"/>
      <c r="KQA90" s="706"/>
      <c r="KQB90" s="706"/>
      <c r="KQC90" s="706"/>
      <c r="KQD90" s="706"/>
      <c r="KQE90" s="706"/>
      <c r="KQF90" s="504"/>
      <c r="KQG90" s="705"/>
      <c r="KQH90" s="706"/>
      <c r="KQI90" s="706"/>
      <c r="KQJ90" s="706"/>
      <c r="KQK90" s="706"/>
      <c r="KQL90" s="706"/>
      <c r="KQM90" s="504"/>
      <c r="KQN90" s="705"/>
      <c r="KQO90" s="706"/>
      <c r="KQP90" s="706"/>
      <c r="KQQ90" s="706"/>
      <c r="KQR90" s="706"/>
      <c r="KQS90" s="706"/>
      <c r="KQT90" s="504"/>
      <c r="KQU90" s="705"/>
      <c r="KQV90" s="706"/>
      <c r="KQW90" s="706"/>
      <c r="KQX90" s="706"/>
      <c r="KQY90" s="706"/>
      <c r="KQZ90" s="706"/>
      <c r="KRA90" s="504"/>
      <c r="KRB90" s="705"/>
      <c r="KRC90" s="706"/>
      <c r="KRD90" s="706"/>
      <c r="KRE90" s="706"/>
      <c r="KRF90" s="706"/>
      <c r="KRG90" s="706"/>
      <c r="KRH90" s="504"/>
      <c r="KRI90" s="705"/>
      <c r="KRJ90" s="706"/>
      <c r="KRK90" s="706"/>
      <c r="KRL90" s="706"/>
      <c r="KRM90" s="706"/>
      <c r="KRN90" s="706"/>
      <c r="KRO90" s="504"/>
      <c r="KRP90" s="705"/>
      <c r="KRQ90" s="706"/>
      <c r="KRR90" s="706"/>
      <c r="KRS90" s="706"/>
      <c r="KRT90" s="706"/>
      <c r="KRU90" s="706"/>
      <c r="KRV90" s="504"/>
      <c r="KRW90" s="705"/>
      <c r="KRX90" s="706"/>
      <c r="KRY90" s="706"/>
      <c r="KRZ90" s="706"/>
      <c r="KSA90" s="706"/>
      <c r="KSB90" s="706"/>
      <c r="KSC90" s="504"/>
      <c r="KSD90" s="705"/>
      <c r="KSE90" s="706"/>
      <c r="KSF90" s="706"/>
      <c r="KSG90" s="706"/>
      <c r="KSH90" s="706"/>
      <c r="KSI90" s="706"/>
      <c r="KSJ90" s="504"/>
      <c r="KSK90" s="705"/>
      <c r="KSL90" s="706"/>
      <c r="KSM90" s="706"/>
      <c r="KSN90" s="706"/>
      <c r="KSO90" s="706"/>
      <c r="KSP90" s="706"/>
      <c r="KSQ90" s="504"/>
      <c r="KSR90" s="705"/>
      <c r="KSS90" s="706"/>
      <c r="KST90" s="706"/>
      <c r="KSU90" s="706"/>
      <c r="KSV90" s="706"/>
      <c r="KSW90" s="706"/>
      <c r="KSX90" s="504"/>
      <c r="KSY90" s="705"/>
      <c r="KSZ90" s="706"/>
      <c r="KTA90" s="706"/>
      <c r="KTB90" s="706"/>
      <c r="KTC90" s="706"/>
      <c r="KTD90" s="706"/>
      <c r="KTE90" s="504"/>
      <c r="KTF90" s="705"/>
      <c r="KTG90" s="706"/>
      <c r="KTH90" s="706"/>
      <c r="KTI90" s="706"/>
      <c r="KTJ90" s="706"/>
      <c r="KTK90" s="706"/>
      <c r="KTL90" s="504"/>
      <c r="KTM90" s="705"/>
      <c r="KTN90" s="706"/>
      <c r="KTO90" s="706"/>
      <c r="KTP90" s="706"/>
      <c r="KTQ90" s="706"/>
      <c r="KTR90" s="706"/>
      <c r="KTS90" s="504"/>
      <c r="KTT90" s="705"/>
      <c r="KTU90" s="706"/>
      <c r="KTV90" s="706"/>
      <c r="KTW90" s="706"/>
      <c r="KTX90" s="706"/>
      <c r="KTY90" s="706"/>
      <c r="KTZ90" s="504"/>
      <c r="KUA90" s="705"/>
      <c r="KUB90" s="706"/>
      <c r="KUC90" s="706"/>
      <c r="KUD90" s="706"/>
      <c r="KUE90" s="706"/>
      <c r="KUF90" s="706"/>
      <c r="KUG90" s="504"/>
      <c r="KUH90" s="705"/>
      <c r="KUI90" s="706"/>
      <c r="KUJ90" s="706"/>
      <c r="KUK90" s="706"/>
      <c r="KUL90" s="706"/>
      <c r="KUM90" s="706"/>
      <c r="KUN90" s="504"/>
      <c r="KUO90" s="705"/>
      <c r="KUP90" s="706"/>
      <c r="KUQ90" s="706"/>
      <c r="KUR90" s="706"/>
      <c r="KUS90" s="706"/>
      <c r="KUT90" s="706"/>
      <c r="KUU90" s="504"/>
      <c r="KUV90" s="705"/>
      <c r="KUW90" s="706"/>
      <c r="KUX90" s="706"/>
      <c r="KUY90" s="706"/>
      <c r="KUZ90" s="706"/>
      <c r="KVA90" s="706"/>
      <c r="KVB90" s="504"/>
      <c r="KVC90" s="705"/>
      <c r="KVD90" s="706"/>
      <c r="KVE90" s="706"/>
      <c r="KVF90" s="706"/>
      <c r="KVG90" s="706"/>
      <c r="KVH90" s="706"/>
      <c r="KVI90" s="504"/>
      <c r="KVJ90" s="705"/>
      <c r="KVK90" s="706"/>
      <c r="KVL90" s="706"/>
      <c r="KVM90" s="706"/>
      <c r="KVN90" s="706"/>
      <c r="KVO90" s="706"/>
      <c r="KVP90" s="504"/>
      <c r="KVQ90" s="705"/>
      <c r="KVR90" s="706"/>
      <c r="KVS90" s="706"/>
      <c r="KVT90" s="706"/>
      <c r="KVU90" s="706"/>
      <c r="KVV90" s="706"/>
      <c r="KVW90" s="504"/>
      <c r="KVX90" s="705"/>
      <c r="KVY90" s="706"/>
      <c r="KVZ90" s="706"/>
      <c r="KWA90" s="706"/>
      <c r="KWB90" s="706"/>
      <c r="KWC90" s="706"/>
      <c r="KWD90" s="504"/>
      <c r="KWE90" s="705"/>
      <c r="KWF90" s="706"/>
      <c r="KWG90" s="706"/>
      <c r="KWH90" s="706"/>
      <c r="KWI90" s="706"/>
      <c r="KWJ90" s="706"/>
      <c r="KWK90" s="504"/>
      <c r="KWL90" s="705"/>
      <c r="KWM90" s="706"/>
      <c r="KWN90" s="706"/>
      <c r="KWO90" s="706"/>
      <c r="KWP90" s="706"/>
      <c r="KWQ90" s="706"/>
      <c r="KWR90" s="504"/>
      <c r="KWS90" s="705"/>
      <c r="KWT90" s="706"/>
      <c r="KWU90" s="706"/>
      <c r="KWV90" s="706"/>
      <c r="KWW90" s="706"/>
      <c r="KWX90" s="706"/>
      <c r="KWY90" s="504"/>
      <c r="KWZ90" s="705"/>
      <c r="KXA90" s="706"/>
      <c r="KXB90" s="706"/>
      <c r="KXC90" s="706"/>
      <c r="KXD90" s="706"/>
      <c r="KXE90" s="706"/>
      <c r="KXF90" s="504"/>
      <c r="KXG90" s="705"/>
      <c r="KXH90" s="706"/>
      <c r="KXI90" s="706"/>
      <c r="KXJ90" s="706"/>
      <c r="KXK90" s="706"/>
      <c r="KXL90" s="706"/>
      <c r="KXM90" s="504"/>
      <c r="KXN90" s="705"/>
      <c r="KXO90" s="706"/>
      <c r="KXP90" s="706"/>
      <c r="KXQ90" s="706"/>
      <c r="KXR90" s="706"/>
      <c r="KXS90" s="706"/>
      <c r="KXT90" s="504"/>
      <c r="KXU90" s="705"/>
      <c r="KXV90" s="706"/>
      <c r="KXW90" s="706"/>
      <c r="KXX90" s="706"/>
      <c r="KXY90" s="706"/>
      <c r="KXZ90" s="706"/>
      <c r="KYA90" s="504"/>
      <c r="KYB90" s="705"/>
      <c r="KYC90" s="706"/>
      <c r="KYD90" s="706"/>
      <c r="KYE90" s="706"/>
      <c r="KYF90" s="706"/>
      <c r="KYG90" s="706"/>
      <c r="KYH90" s="504"/>
      <c r="KYI90" s="705"/>
      <c r="KYJ90" s="706"/>
      <c r="KYK90" s="706"/>
      <c r="KYL90" s="706"/>
      <c r="KYM90" s="706"/>
      <c r="KYN90" s="706"/>
      <c r="KYO90" s="504"/>
      <c r="KYP90" s="705"/>
      <c r="KYQ90" s="706"/>
      <c r="KYR90" s="706"/>
      <c r="KYS90" s="706"/>
      <c r="KYT90" s="706"/>
      <c r="KYU90" s="706"/>
      <c r="KYV90" s="504"/>
      <c r="KYW90" s="705"/>
      <c r="KYX90" s="706"/>
      <c r="KYY90" s="706"/>
      <c r="KYZ90" s="706"/>
      <c r="KZA90" s="706"/>
      <c r="KZB90" s="706"/>
      <c r="KZC90" s="504"/>
      <c r="KZD90" s="705"/>
      <c r="KZE90" s="706"/>
      <c r="KZF90" s="706"/>
      <c r="KZG90" s="706"/>
      <c r="KZH90" s="706"/>
      <c r="KZI90" s="706"/>
      <c r="KZJ90" s="504"/>
      <c r="KZK90" s="705"/>
      <c r="KZL90" s="706"/>
      <c r="KZM90" s="706"/>
      <c r="KZN90" s="706"/>
      <c r="KZO90" s="706"/>
      <c r="KZP90" s="706"/>
      <c r="KZQ90" s="504"/>
      <c r="KZR90" s="705"/>
      <c r="KZS90" s="706"/>
      <c r="KZT90" s="706"/>
      <c r="KZU90" s="706"/>
      <c r="KZV90" s="706"/>
      <c r="KZW90" s="706"/>
      <c r="KZX90" s="504"/>
      <c r="KZY90" s="705"/>
      <c r="KZZ90" s="706"/>
      <c r="LAA90" s="706"/>
      <c r="LAB90" s="706"/>
      <c r="LAC90" s="706"/>
      <c r="LAD90" s="706"/>
      <c r="LAE90" s="504"/>
      <c r="LAF90" s="705"/>
      <c r="LAG90" s="706"/>
      <c r="LAH90" s="706"/>
      <c r="LAI90" s="706"/>
      <c r="LAJ90" s="706"/>
      <c r="LAK90" s="706"/>
      <c r="LAL90" s="504"/>
      <c r="LAM90" s="705"/>
      <c r="LAN90" s="706"/>
      <c r="LAO90" s="706"/>
      <c r="LAP90" s="706"/>
      <c r="LAQ90" s="706"/>
      <c r="LAR90" s="706"/>
      <c r="LAS90" s="504"/>
      <c r="LAT90" s="705"/>
      <c r="LAU90" s="706"/>
      <c r="LAV90" s="706"/>
      <c r="LAW90" s="706"/>
      <c r="LAX90" s="706"/>
      <c r="LAY90" s="706"/>
      <c r="LAZ90" s="504"/>
      <c r="LBA90" s="705"/>
      <c r="LBB90" s="706"/>
      <c r="LBC90" s="706"/>
      <c r="LBD90" s="706"/>
      <c r="LBE90" s="706"/>
      <c r="LBF90" s="706"/>
      <c r="LBG90" s="504"/>
      <c r="LBH90" s="705"/>
      <c r="LBI90" s="706"/>
      <c r="LBJ90" s="706"/>
      <c r="LBK90" s="706"/>
      <c r="LBL90" s="706"/>
      <c r="LBM90" s="706"/>
      <c r="LBN90" s="504"/>
      <c r="LBO90" s="705"/>
      <c r="LBP90" s="706"/>
      <c r="LBQ90" s="706"/>
      <c r="LBR90" s="706"/>
      <c r="LBS90" s="706"/>
      <c r="LBT90" s="706"/>
      <c r="LBU90" s="504"/>
      <c r="LBV90" s="705"/>
      <c r="LBW90" s="706"/>
      <c r="LBX90" s="706"/>
      <c r="LBY90" s="706"/>
      <c r="LBZ90" s="706"/>
      <c r="LCA90" s="706"/>
      <c r="LCB90" s="504"/>
      <c r="LCC90" s="705"/>
      <c r="LCD90" s="706"/>
      <c r="LCE90" s="706"/>
      <c r="LCF90" s="706"/>
      <c r="LCG90" s="706"/>
      <c r="LCH90" s="706"/>
      <c r="LCI90" s="504"/>
      <c r="LCJ90" s="705"/>
      <c r="LCK90" s="706"/>
      <c r="LCL90" s="706"/>
      <c r="LCM90" s="706"/>
      <c r="LCN90" s="706"/>
      <c r="LCO90" s="706"/>
      <c r="LCP90" s="504"/>
      <c r="LCQ90" s="705"/>
      <c r="LCR90" s="706"/>
      <c r="LCS90" s="706"/>
      <c r="LCT90" s="706"/>
      <c r="LCU90" s="706"/>
      <c r="LCV90" s="706"/>
      <c r="LCW90" s="504"/>
      <c r="LCX90" s="705"/>
      <c r="LCY90" s="706"/>
      <c r="LCZ90" s="706"/>
      <c r="LDA90" s="706"/>
      <c r="LDB90" s="706"/>
      <c r="LDC90" s="706"/>
      <c r="LDD90" s="504"/>
      <c r="LDE90" s="705"/>
      <c r="LDF90" s="706"/>
      <c r="LDG90" s="706"/>
      <c r="LDH90" s="706"/>
      <c r="LDI90" s="706"/>
      <c r="LDJ90" s="706"/>
      <c r="LDK90" s="504"/>
      <c r="LDL90" s="705"/>
      <c r="LDM90" s="706"/>
      <c r="LDN90" s="706"/>
      <c r="LDO90" s="706"/>
      <c r="LDP90" s="706"/>
      <c r="LDQ90" s="706"/>
      <c r="LDR90" s="504"/>
      <c r="LDS90" s="705"/>
      <c r="LDT90" s="706"/>
      <c r="LDU90" s="706"/>
      <c r="LDV90" s="706"/>
      <c r="LDW90" s="706"/>
      <c r="LDX90" s="706"/>
      <c r="LDY90" s="504"/>
      <c r="LDZ90" s="705"/>
      <c r="LEA90" s="706"/>
      <c r="LEB90" s="706"/>
      <c r="LEC90" s="706"/>
      <c r="LED90" s="706"/>
      <c r="LEE90" s="706"/>
      <c r="LEF90" s="504"/>
      <c r="LEG90" s="705"/>
      <c r="LEH90" s="706"/>
      <c r="LEI90" s="706"/>
      <c r="LEJ90" s="706"/>
      <c r="LEK90" s="706"/>
      <c r="LEL90" s="706"/>
      <c r="LEM90" s="504"/>
      <c r="LEN90" s="705"/>
      <c r="LEO90" s="706"/>
      <c r="LEP90" s="706"/>
      <c r="LEQ90" s="706"/>
      <c r="LER90" s="706"/>
      <c r="LES90" s="706"/>
      <c r="LET90" s="504"/>
      <c r="LEU90" s="705"/>
      <c r="LEV90" s="706"/>
      <c r="LEW90" s="706"/>
      <c r="LEX90" s="706"/>
      <c r="LEY90" s="706"/>
      <c r="LEZ90" s="706"/>
      <c r="LFA90" s="504"/>
      <c r="LFB90" s="705"/>
      <c r="LFC90" s="706"/>
      <c r="LFD90" s="706"/>
      <c r="LFE90" s="706"/>
      <c r="LFF90" s="706"/>
      <c r="LFG90" s="706"/>
      <c r="LFH90" s="504"/>
      <c r="LFI90" s="705"/>
      <c r="LFJ90" s="706"/>
      <c r="LFK90" s="706"/>
      <c r="LFL90" s="706"/>
      <c r="LFM90" s="706"/>
      <c r="LFN90" s="706"/>
      <c r="LFO90" s="504"/>
      <c r="LFP90" s="705"/>
      <c r="LFQ90" s="706"/>
      <c r="LFR90" s="706"/>
      <c r="LFS90" s="706"/>
      <c r="LFT90" s="706"/>
      <c r="LFU90" s="706"/>
      <c r="LFV90" s="504"/>
      <c r="LFW90" s="705"/>
      <c r="LFX90" s="706"/>
      <c r="LFY90" s="706"/>
      <c r="LFZ90" s="706"/>
      <c r="LGA90" s="706"/>
      <c r="LGB90" s="706"/>
      <c r="LGC90" s="504"/>
      <c r="LGD90" s="705"/>
      <c r="LGE90" s="706"/>
      <c r="LGF90" s="706"/>
      <c r="LGG90" s="706"/>
      <c r="LGH90" s="706"/>
      <c r="LGI90" s="706"/>
      <c r="LGJ90" s="504"/>
      <c r="LGK90" s="705"/>
      <c r="LGL90" s="706"/>
      <c r="LGM90" s="706"/>
      <c r="LGN90" s="706"/>
      <c r="LGO90" s="706"/>
      <c r="LGP90" s="706"/>
      <c r="LGQ90" s="504"/>
      <c r="LGR90" s="705"/>
      <c r="LGS90" s="706"/>
      <c r="LGT90" s="706"/>
      <c r="LGU90" s="706"/>
      <c r="LGV90" s="706"/>
      <c r="LGW90" s="706"/>
      <c r="LGX90" s="504"/>
      <c r="LGY90" s="705"/>
      <c r="LGZ90" s="706"/>
      <c r="LHA90" s="706"/>
      <c r="LHB90" s="706"/>
      <c r="LHC90" s="706"/>
      <c r="LHD90" s="706"/>
      <c r="LHE90" s="504"/>
      <c r="LHF90" s="705"/>
      <c r="LHG90" s="706"/>
      <c r="LHH90" s="706"/>
      <c r="LHI90" s="706"/>
      <c r="LHJ90" s="706"/>
      <c r="LHK90" s="706"/>
      <c r="LHL90" s="504"/>
      <c r="LHM90" s="705"/>
      <c r="LHN90" s="706"/>
      <c r="LHO90" s="706"/>
      <c r="LHP90" s="706"/>
      <c r="LHQ90" s="706"/>
      <c r="LHR90" s="706"/>
      <c r="LHS90" s="504"/>
      <c r="LHT90" s="705"/>
      <c r="LHU90" s="706"/>
      <c r="LHV90" s="706"/>
      <c r="LHW90" s="706"/>
      <c r="LHX90" s="706"/>
      <c r="LHY90" s="706"/>
      <c r="LHZ90" s="504"/>
      <c r="LIA90" s="705"/>
      <c r="LIB90" s="706"/>
      <c r="LIC90" s="706"/>
      <c r="LID90" s="706"/>
      <c r="LIE90" s="706"/>
      <c r="LIF90" s="706"/>
      <c r="LIG90" s="504"/>
      <c r="LIH90" s="705"/>
      <c r="LII90" s="706"/>
      <c r="LIJ90" s="706"/>
      <c r="LIK90" s="706"/>
      <c r="LIL90" s="706"/>
      <c r="LIM90" s="706"/>
      <c r="LIN90" s="504"/>
      <c r="LIO90" s="705"/>
      <c r="LIP90" s="706"/>
      <c r="LIQ90" s="706"/>
      <c r="LIR90" s="706"/>
      <c r="LIS90" s="706"/>
      <c r="LIT90" s="706"/>
      <c r="LIU90" s="504"/>
      <c r="LIV90" s="705"/>
      <c r="LIW90" s="706"/>
      <c r="LIX90" s="706"/>
      <c r="LIY90" s="706"/>
      <c r="LIZ90" s="706"/>
      <c r="LJA90" s="706"/>
      <c r="LJB90" s="504"/>
      <c r="LJC90" s="705"/>
      <c r="LJD90" s="706"/>
      <c r="LJE90" s="706"/>
      <c r="LJF90" s="706"/>
      <c r="LJG90" s="706"/>
      <c r="LJH90" s="706"/>
      <c r="LJI90" s="504"/>
      <c r="LJJ90" s="705"/>
      <c r="LJK90" s="706"/>
      <c r="LJL90" s="706"/>
      <c r="LJM90" s="706"/>
      <c r="LJN90" s="706"/>
      <c r="LJO90" s="706"/>
      <c r="LJP90" s="504"/>
      <c r="LJQ90" s="705"/>
      <c r="LJR90" s="706"/>
      <c r="LJS90" s="706"/>
      <c r="LJT90" s="706"/>
      <c r="LJU90" s="706"/>
      <c r="LJV90" s="706"/>
      <c r="LJW90" s="504"/>
      <c r="LJX90" s="705"/>
      <c r="LJY90" s="706"/>
      <c r="LJZ90" s="706"/>
      <c r="LKA90" s="706"/>
      <c r="LKB90" s="706"/>
      <c r="LKC90" s="706"/>
      <c r="LKD90" s="504"/>
      <c r="LKE90" s="705"/>
      <c r="LKF90" s="706"/>
      <c r="LKG90" s="706"/>
      <c r="LKH90" s="706"/>
      <c r="LKI90" s="706"/>
      <c r="LKJ90" s="706"/>
      <c r="LKK90" s="504"/>
      <c r="LKL90" s="705"/>
      <c r="LKM90" s="706"/>
      <c r="LKN90" s="706"/>
      <c r="LKO90" s="706"/>
      <c r="LKP90" s="706"/>
      <c r="LKQ90" s="706"/>
      <c r="LKR90" s="504"/>
      <c r="LKS90" s="705"/>
      <c r="LKT90" s="706"/>
      <c r="LKU90" s="706"/>
      <c r="LKV90" s="706"/>
      <c r="LKW90" s="706"/>
      <c r="LKX90" s="706"/>
      <c r="LKY90" s="504"/>
      <c r="LKZ90" s="705"/>
      <c r="LLA90" s="706"/>
      <c r="LLB90" s="706"/>
      <c r="LLC90" s="706"/>
      <c r="LLD90" s="706"/>
      <c r="LLE90" s="706"/>
      <c r="LLF90" s="504"/>
      <c r="LLG90" s="705"/>
      <c r="LLH90" s="706"/>
      <c r="LLI90" s="706"/>
      <c r="LLJ90" s="706"/>
      <c r="LLK90" s="706"/>
      <c r="LLL90" s="706"/>
      <c r="LLM90" s="504"/>
      <c r="LLN90" s="705"/>
      <c r="LLO90" s="706"/>
      <c r="LLP90" s="706"/>
      <c r="LLQ90" s="706"/>
      <c r="LLR90" s="706"/>
      <c r="LLS90" s="706"/>
      <c r="LLT90" s="504"/>
      <c r="LLU90" s="705"/>
      <c r="LLV90" s="706"/>
      <c r="LLW90" s="706"/>
      <c r="LLX90" s="706"/>
      <c r="LLY90" s="706"/>
      <c r="LLZ90" s="706"/>
      <c r="LMA90" s="504"/>
      <c r="LMB90" s="705"/>
      <c r="LMC90" s="706"/>
      <c r="LMD90" s="706"/>
      <c r="LME90" s="706"/>
      <c r="LMF90" s="706"/>
      <c r="LMG90" s="706"/>
      <c r="LMH90" s="504"/>
      <c r="LMI90" s="705"/>
      <c r="LMJ90" s="706"/>
      <c r="LMK90" s="706"/>
      <c r="LML90" s="706"/>
      <c r="LMM90" s="706"/>
      <c r="LMN90" s="706"/>
      <c r="LMO90" s="504"/>
      <c r="LMP90" s="705"/>
      <c r="LMQ90" s="706"/>
      <c r="LMR90" s="706"/>
      <c r="LMS90" s="706"/>
      <c r="LMT90" s="706"/>
      <c r="LMU90" s="706"/>
      <c r="LMV90" s="504"/>
      <c r="LMW90" s="705"/>
      <c r="LMX90" s="706"/>
      <c r="LMY90" s="706"/>
      <c r="LMZ90" s="706"/>
      <c r="LNA90" s="706"/>
      <c r="LNB90" s="706"/>
      <c r="LNC90" s="504"/>
      <c r="LND90" s="705"/>
      <c r="LNE90" s="706"/>
      <c r="LNF90" s="706"/>
      <c r="LNG90" s="706"/>
      <c r="LNH90" s="706"/>
      <c r="LNI90" s="706"/>
      <c r="LNJ90" s="504"/>
      <c r="LNK90" s="705"/>
      <c r="LNL90" s="706"/>
      <c r="LNM90" s="706"/>
      <c r="LNN90" s="706"/>
      <c r="LNO90" s="706"/>
      <c r="LNP90" s="706"/>
      <c r="LNQ90" s="504"/>
      <c r="LNR90" s="705"/>
      <c r="LNS90" s="706"/>
      <c r="LNT90" s="706"/>
      <c r="LNU90" s="706"/>
      <c r="LNV90" s="706"/>
      <c r="LNW90" s="706"/>
      <c r="LNX90" s="504"/>
      <c r="LNY90" s="705"/>
      <c r="LNZ90" s="706"/>
      <c r="LOA90" s="706"/>
      <c r="LOB90" s="706"/>
      <c r="LOC90" s="706"/>
      <c r="LOD90" s="706"/>
      <c r="LOE90" s="504"/>
      <c r="LOF90" s="705"/>
      <c r="LOG90" s="706"/>
      <c r="LOH90" s="706"/>
      <c r="LOI90" s="706"/>
      <c r="LOJ90" s="706"/>
      <c r="LOK90" s="706"/>
      <c r="LOL90" s="504"/>
      <c r="LOM90" s="705"/>
      <c r="LON90" s="706"/>
      <c r="LOO90" s="706"/>
      <c r="LOP90" s="706"/>
      <c r="LOQ90" s="706"/>
      <c r="LOR90" s="706"/>
      <c r="LOS90" s="504"/>
      <c r="LOT90" s="705"/>
      <c r="LOU90" s="706"/>
      <c r="LOV90" s="706"/>
      <c r="LOW90" s="706"/>
      <c r="LOX90" s="706"/>
      <c r="LOY90" s="706"/>
      <c r="LOZ90" s="504"/>
      <c r="LPA90" s="705"/>
      <c r="LPB90" s="706"/>
      <c r="LPC90" s="706"/>
      <c r="LPD90" s="706"/>
      <c r="LPE90" s="706"/>
      <c r="LPF90" s="706"/>
      <c r="LPG90" s="504"/>
      <c r="LPH90" s="705"/>
      <c r="LPI90" s="706"/>
      <c r="LPJ90" s="706"/>
      <c r="LPK90" s="706"/>
      <c r="LPL90" s="706"/>
      <c r="LPM90" s="706"/>
      <c r="LPN90" s="504"/>
      <c r="LPO90" s="705"/>
      <c r="LPP90" s="706"/>
      <c r="LPQ90" s="706"/>
      <c r="LPR90" s="706"/>
      <c r="LPS90" s="706"/>
      <c r="LPT90" s="706"/>
      <c r="LPU90" s="504"/>
      <c r="LPV90" s="705"/>
      <c r="LPW90" s="706"/>
      <c r="LPX90" s="706"/>
      <c r="LPY90" s="706"/>
      <c r="LPZ90" s="706"/>
      <c r="LQA90" s="706"/>
      <c r="LQB90" s="504"/>
      <c r="LQC90" s="705"/>
      <c r="LQD90" s="706"/>
      <c r="LQE90" s="706"/>
      <c r="LQF90" s="706"/>
      <c r="LQG90" s="706"/>
      <c r="LQH90" s="706"/>
      <c r="LQI90" s="504"/>
      <c r="LQJ90" s="705"/>
      <c r="LQK90" s="706"/>
      <c r="LQL90" s="706"/>
      <c r="LQM90" s="706"/>
      <c r="LQN90" s="706"/>
      <c r="LQO90" s="706"/>
      <c r="LQP90" s="504"/>
      <c r="LQQ90" s="705"/>
      <c r="LQR90" s="706"/>
      <c r="LQS90" s="706"/>
      <c r="LQT90" s="706"/>
      <c r="LQU90" s="706"/>
      <c r="LQV90" s="706"/>
      <c r="LQW90" s="504"/>
      <c r="LQX90" s="705"/>
      <c r="LQY90" s="706"/>
      <c r="LQZ90" s="706"/>
      <c r="LRA90" s="706"/>
      <c r="LRB90" s="706"/>
      <c r="LRC90" s="706"/>
      <c r="LRD90" s="504"/>
      <c r="LRE90" s="705"/>
      <c r="LRF90" s="706"/>
      <c r="LRG90" s="706"/>
      <c r="LRH90" s="706"/>
      <c r="LRI90" s="706"/>
      <c r="LRJ90" s="706"/>
      <c r="LRK90" s="504"/>
      <c r="LRL90" s="705"/>
      <c r="LRM90" s="706"/>
      <c r="LRN90" s="706"/>
      <c r="LRO90" s="706"/>
      <c r="LRP90" s="706"/>
      <c r="LRQ90" s="706"/>
      <c r="LRR90" s="504"/>
      <c r="LRS90" s="705"/>
      <c r="LRT90" s="706"/>
      <c r="LRU90" s="706"/>
      <c r="LRV90" s="706"/>
      <c r="LRW90" s="706"/>
      <c r="LRX90" s="706"/>
      <c r="LRY90" s="504"/>
      <c r="LRZ90" s="705"/>
      <c r="LSA90" s="706"/>
      <c r="LSB90" s="706"/>
      <c r="LSC90" s="706"/>
      <c r="LSD90" s="706"/>
      <c r="LSE90" s="706"/>
      <c r="LSF90" s="504"/>
      <c r="LSG90" s="705"/>
      <c r="LSH90" s="706"/>
      <c r="LSI90" s="706"/>
      <c r="LSJ90" s="706"/>
      <c r="LSK90" s="706"/>
      <c r="LSL90" s="706"/>
      <c r="LSM90" s="504"/>
      <c r="LSN90" s="705"/>
      <c r="LSO90" s="706"/>
      <c r="LSP90" s="706"/>
      <c r="LSQ90" s="706"/>
      <c r="LSR90" s="706"/>
      <c r="LSS90" s="706"/>
      <c r="LST90" s="504"/>
      <c r="LSU90" s="705"/>
      <c r="LSV90" s="706"/>
      <c r="LSW90" s="706"/>
      <c r="LSX90" s="706"/>
      <c r="LSY90" s="706"/>
      <c r="LSZ90" s="706"/>
      <c r="LTA90" s="504"/>
      <c r="LTB90" s="705"/>
      <c r="LTC90" s="706"/>
      <c r="LTD90" s="706"/>
      <c r="LTE90" s="706"/>
      <c r="LTF90" s="706"/>
      <c r="LTG90" s="706"/>
      <c r="LTH90" s="504"/>
      <c r="LTI90" s="705"/>
      <c r="LTJ90" s="706"/>
      <c r="LTK90" s="706"/>
      <c r="LTL90" s="706"/>
      <c r="LTM90" s="706"/>
      <c r="LTN90" s="706"/>
      <c r="LTO90" s="504"/>
      <c r="LTP90" s="705"/>
      <c r="LTQ90" s="706"/>
      <c r="LTR90" s="706"/>
      <c r="LTS90" s="706"/>
      <c r="LTT90" s="706"/>
      <c r="LTU90" s="706"/>
      <c r="LTV90" s="504"/>
      <c r="LTW90" s="705"/>
      <c r="LTX90" s="706"/>
      <c r="LTY90" s="706"/>
      <c r="LTZ90" s="706"/>
      <c r="LUA90" s="706"/>
      <c r="LUB90" s="706"/>
      <c r="LUC90" s="504"/>
      <c r="LUD90" s="705"/>
      <c r="LUE90" s="706"/>
      <c r="LUF90" s="706"/>
      <c r="LUG90" s="706"/>
      <c r="LUH90" s="706"/>
      <c r="LUI90" s="706"/>
      <c r="LUJ90" s="504"/>
      <c r="LUK90" s="705"/>
      <c r="LUL90" s="706"/>
      <c r="LUM90" s="706"/>
      <c r="LUN90" s="706"/>
      <c r="LUO90" s="706"/>
      <c r="LUP90" s="706"/>
      <c r="LUQ90" s="504"/>
      <c r="LUR90" s="705"/>
      <c r="LUS90" s="706"/>
      <c r="LUT90" s="706"/>
      <c r="LUU90" s="706"/>
      <c r="LUV90" s="706"/>
      <c r="LUW90" s="706"/>
      <c r="LUX90" s="504"/>
      <c r="LUY90" s="705"/>
      <c r="LUZ90" s="706"/>
      <c r="LVA90" s="706"/>
      <c r="LVB90" s="706"/>
      <c r="LVC90" s="706"/>
      <c r="LVD90" s="706"/>
      <c r="LVE90" s="504"/>
      <c r="LVF90" s="705"/>
      <c r="LVG90" s="706"/>
      <c r="LVH90" s="706"/>
      <c r="LVI90" s="706"/>
      <c r="LVJ90" s="706"/>
      <c r="LVK90" s="706"/>
      <c r="LVL90" s="504"/>
      <c r="LVM90" s="705"/>
      <c r="LVN90" s="706"/>
      <c r="LVO90" s="706"/>
      <c r="LVP90" s="706"/>
      <c r="LVQ90" s="706"/>
      <c r="LVR90" s="706"/>
      <c r="LVS90" s="504"/>
      <c r="LVT90" s="705"/>
      <c r="LVU90" s="706"/>
      <c r="LVV90" s="706"/>
      <c r="LVW90" s="706"/>
      <c r="LVX90" s="706"/>
      <c r="LVY90" s="706"/>
      <c r="LVZ90" s="504"/>
      <c r="LWA90" s="705"/>
      <c r="LWB90" s="706"/>
      <c r="LWC90" s="706"/>
      <c r="LWD90" s="706"/>
      <c r="LWE90" s="706"/>
      <c r="LWF90" s="706"/>
      <c r="LWG90" s="504"/>
      <c r="LWH90" s="705"/>
      <c r="LWI90" s="706"/>
      <c r="LWJ90" s="706"/>
      <c r="LWK90" s="706"/>
      <c r="LWL90" s="706"/>
      <c r="LWM90" s="706"/>
      <c r="LWN90" s="504"/>
      <c r="LWO90" s="705"/>
      <c r="LWP90" s="706"/>
      <c r="LWQ90" s="706"/>
      <c r="LWR90" s="706"/>
      <c r="LWS90" s="706"/>
      <c r="LWT90" s="706"/>
      <c r="LWU90" s="504"/>
      <c r="LWV90" s="705"/>
      <c r="LWW90" s="706"/>
      <c r="LWX90" s="706"/>
      <c r="LWY90" s="706"/>
      <c r="LWZ90" s="706"/>
      <c r="LXA90" s="706"/>
      <c r="LXB90" s="504"/>
      <c r="LXC90" s="705"/>
      <c r="LXD90" s="706"/>
      <c r="LXE90" s="706"/>
      <c r="LXF90" s="706"/>
      <c r="LXG90" s="706"/>
      <c r="LXH90" s="706"/>
      <c r="LXI90" s="504"/>
      <c r="LXJ90" s="705"/>
      <c r="LXK90" s="706"/>
      <c r="LXL90" s="706"/>
      <c r="LXM90" s="706"/>
      <c r="LXN90" s="706"/>
      <c r="LXO90" s="706"/>
      <c r="LXP90" s="504"/>
      <c r="LXQ90" s="705"/>
      <c r="LXR90" s="706"/>
      <c r="LXS90" s="706"/>
      <c r="LXT90" s="706"/>
      <c r="LXU90" s="706"/>
      <c r="LXV90" s="706"/>
      <c r="LXW90" s="504"/>
      <c r="LXX90" s="705"/>
      <c r="LXY90" s="706"/>
      <c r="LXZ90" s="706"/>
      <c r="LYA90" s="706"/>
      <c r="LYB90" s="706"/>
      <c r="LYC90" s="706"/>
      <c r="LYD90" s="504"/>
      <c r="LYE90" s="705"/>
      <c r="LYF90" s="706"/>
      <c r="LYG90" s="706"/>
      <c r="LYH90" s="706"/>
      <c r="LYI90" s="706"/>
      <c r="LYJ90" s="706"/>
      <c r="LYK90" s="504"/>
      <c r="LYL90" s="705"/>
      <c r="LYM90" s="706"/>
      <c r="LYN90" s="706"/>
      <c r="LYO90" s="706"/>
      <c r="LYP90" s="706"/>
      <c r="LYQ90" s="706"/>
      <c r="LYR90" s="504"/>
      <c r="LYS90" s="705"/>
      <c r="LYT90" s="706"/>
      <c r="LYU90" s="706"/>
      <c r="LYV90" s="706"/>
      <c r="LYW90" s="706"/>
      <c r="LYX90" s="706"/>
      <c r="LYY90" s="504"/>
      <c r="LYZ90" s="705"/>
      <c r="LZA90" s="706"/>
      <c r="LZB90" s="706"/>
      <c r="LZC90" s="706"/>
      <c r="LZD90" s="706"/>
      <c r="LZE90" s="706"/>
      <c r="LZF90" s="504"/>
      <c r="LZG90" s="705"/>
      <c r="LZH90" s="706"/>
      <c r="LZI90" s="706"/>
      <c r="LZJ90" s="706"/>
      <c r="LZK90" s="706"/>
      <c r="LZL90" s="706"/>
      <c r="LZM90" s="504"/>
      <c r="LZN90" s="705"/>
      <c r="LZO90" s="706"/>
      <c r="LZP90" s="706"/>
      <c r="LZQ90" s="706"/>
      <c r="LZR90" s="706"/>
      <c r="LZS90" s="706"/>
      <c r="LZT90" s="504"/>
      <c r="LZU90" s="705"/>
      <c r="LZV90" s="706"/>
      <c r="LZW90" s="706"/>
      <c r="LZX90" s="706"/>
      <c r="LZY90" s="706"/>
      <c r="LZZ90" s="706"/>
      <c r="MAA90" s="504"/>
      <c r="MAB90" s="705"/>
      <c r="MAC90" s="706"/>
      <c r="MAD90" s="706"/>
      <c r="MAE90" s="706"/>
      <c r="MAF90" s="706"/>
      <c r="MAG90" s="706"/>
      <c r="MAH90" s="504"/>
      <c r="MAI90" s="705"/>
      <c r="MAJ90" s="706"/>
      <c r="MAK90" s="706"/>
      <c r="MAL90" s="706"/>
      <c r="MAM90" s="706"/>
      <c r="MAN90" s="706"/>
      <c r="MAO90" s="504"/>
      <c r="MAP90" s="705"/>
      <c r="MAQ90" s="706"/>
      <c r="MAR90" s="706"/>
      <c r="MAS90" s="706"/>
      <c r="MAT90" s="706"/>
      <c r="MAU90" s="706"/>
      <c r="MAV90" s="504"/>
      <c r="MAW90" s="705"/>
      <c r="MAX90" s="706"/>
      <c r="MAY90" s="706"/>
      <c r="MAZ90" s="706"/>
      <c r="MBA90" s="706"/>
      <c r="MBB90" s="706"/>
      <c r="MBC90" s="504"/>
      <c r="MBD90" s="705"/>
      <c r="MBE90" s="706"/>
      <c r="MBF90" s="706"/>
      <c r="MBG90" s="706"/>
      <c r="MBH90" s="706"/>
      <c r="MBI90" s="706"/>
      <c r="MBJ90" s="504"/>
      <c r="MBK90" s="705"/>
      <c r="MBL90" s="706"/>
      <c r="MBM90" s="706"/>
      <c r="MBN90" s="706"/>
      <c r="MBO90" s="706"/>
      <c r="MBP90" s="706"/>
      <c r="MBQ90" s="504"/>
      <c r="MBR90" s="705"/>
      <c r="MBS90" s="706"/>
      <c r="MBT90" s="706"/>
      <c r="MBU90" s="706"/>
      <c r="MBV90" s="706"/>
      <c r="MBW90" s="706"/>
      <c r="MBX90" s="504"/>
      <c r="MBY90" s="705"/>
      <c r="MBZ90" s="706"/>
      <c r="MCA90" s="706"/>
      <c r="MCB90" s="706"/>
      <c r="MCC90" s="706"/>
      <c r="MCD90" s="706"/>
      <c r="MCE90" s="504"/>
      <c r="MCF90" s="705"/>
      <c r="MCG90" s="706"/>
      <c r="MCH90" s="706"/>
      <c r="MCI90" s="706"/>
      <c r="MCJ90" s="706"/>
      <c r="MCK90" s="706"/>
      <c r="MCL90" s="504"/>
      <c r="MCM90" s="705"/>
      <c r="MCN90" s="706"/>
      <c r="MCO90" s="706"/>
      <c r="MCP90" s="706"/>
      <c r="MCQ90" s="706"/>
      <c r="MCR90" s="706"/>
      <c r="MCS90" s="504"/>
      <c r="MCT90" s="705"/>
      <c r="MCU90" s="706"/>
      <c r="MCV90" s="706"/>
      <c r="MCW90" s="706"/>
      <c r="MCX90" s="706"/>
      <c r="MCY90" s="706"/>
      <c r="MCZ90" s="504"/>
      <c r="MDA90" s="705"/>
      <c r="MDB90" s="706"/>
      <c r="MDC90" s="706"/>
      <c r="MDD90" s="706"/>
      <c r="MDE90" s="706"/>
      <c r="MDF90" s="706"/>
      <c r="MDG90" s="504"/>
      <c r="MDH90" s="705"/>
      <c r="MDI90" s="706"/>
      <c r="MDJ90" s="706"/>
      <c r="MDK90" s="706"/>
      <c r="MDL90" s="706"/>
      <c r="MDM90" s="706"/>
      <c r="MDN90" s="504"/>
      <c r="MDO90" s="705"/>
      <c r="MDP90" s="706"/>
      <c r="MDQ90" s="706"/>
      <c r="MDR90" s="706"/>
      <c r="MDS90" s="706"/>
      <c r="MDT90" s="706"/>
      <c r="MDU90" s="504"/>
      <c r="MDV90" s="705"/>
      <c r="MDW90" s="706"/>
      <c r="MDX90" s="706"/>
      <c r="MDY90" s="706"/>
      <c r="MDZ90" s="706"/>
      <c r="MEA90" s="706"/>
      <c r="MEB90" s="504"/>
      <c r="MEC90" s="705"/>
      <c r="MED90" s="706"/>
      <c r="MEE90" s="706"/>
      <c r="MEF90" s="706"/>
      <c r="MEG90" s="706"/>
      <c r="MEH90" s="706"/>
      <c r="MEI90" s="504"/>
      <c r="MEJ90" s="705"/>
      <c r="MEK90" s="706"/>
      <c r="MEL90" s="706"/>
      <c r="MEM90" s="706"/>
      <c r="MEN90" s="706"/>
      <c r="MEO90" s="706"/>
      <c r="MEP90" s="504"/>
      <c r="MEQ90" s="705"/>
      <c r="MER90" s="706"/>
      <c r="MES90" s="706"/>
      <c r="MET90" s="706"/>
      <c r="MEU90" s="706"/>
      <c r="MEV90" s="706"/>
      <c r="MEW90" s="504"/>
      <c r="MEX90" s="705"/>
      <c r="MEY90" s="706"/>
      <c r="MEZ90" s="706"/>
      <c r="MFA90" s="706"/>
      <c r="MFB90" s="706"/>
      <c r="MFC90" s="706"/>
      <c r="MFD90" s="504"/>
      <c r="MFE90" s="705"/>
      <c r="MFF90" s="706"/>
      <c r="MFG90" s="706"/>
      <c r="MFH90" s="706"/>
      <c r="MFI90" s="706"/>
      <c r="MFJ90" s="706"/>
      <c r="MFK90" s="504"/>
      <c r="MFL90" s="705"/>
      <c r="MFM90" s="706"/>
      <c r="MFN90" s="706"/>
      <c r="MFO90" s="706"/>
      <c r="MFP90" s="706"/>
      <c r="MFQ90" s="706"/>
      <c r="MFR90" s="504"/>
      <c r="MFS90" s="705"/>
      <c r="MFT90" s="706"/>
      <c r="MFU90" s="706"/>
      <c r="MFV90" s="706"/>
      <c r="MFW90" s="706"/>
      <c r="MFX90" s="706"/>
      <c r="MFY90" s="504"/>
      <c r="MFZ90" s="705"/>
      <c r="MGA90" s="706"/>
      <c r="MGB90" s="706"/>
      <c r="MGC90" s="706"/>
      <c r="MGD90" s="706"/>
      <c r="MGE90" s="706"/>
      <c r="MGF90" s="504"/>
      <c r="MGG90" s="705"/>
      <c r="MGH90" s="706"/>
      <c r="MGI90" s="706"/>
      <c r="MGJ90" s="706"/>
      <c r="MGK90" s="706"/>
      <c r="MGL90" s="706"/>
      <c r="MGM90" s="504"/>
      <c r="MGN90" s="705"/>
      <c r="MGO90" s="706"/>
      <c r="MGP90" s="706"/>
      <c r="MGQ90" s="706"/>
      <c r="MGR90" s="706"/>
      <c r="MGS90" s="706"/>
      <c r="MGT90" s="504"/>
      <c r="MGU90" s="705"/>
      <c r="MGV90" s="706"/>
      <c r="MGW90" s="706"/>
      <c r="MGX90" s="706"/>
      <c r="MGY90" s="706"/>
      <c r="MGZ90" s="706"/>
      <c r="MHA90" s="504"/>
      <c r="MHB90" s="705"/>
      <c r="MHC90" s="706"/>
      <c r="MHD90" s="706"/>
      <c r="MHE90" s="706"/>
      <c r="MHF90" s="706"/>
      <c r="MHG90" s="706"/>
      <c r="MHH90" s="504"/>
      <c r="MHI90" s="705"/>
      <c r="MHJ90" s="706"/>
      <c r="MHK90" s="706"/>
      <c r="MHL90" s="706"/>
      <c r="MHM90" s="706"/>
      <c r="MHN90" s="706"/>
      <c r="MHO90" s="504"/>
      <c r="MHP90" s="705"/>
      <c r="MHQ90" s="706"/>
      <c r="MHR90" s="706"/>
      <c r="MHS90" s="706"/>
      <c r="MHT90" s="706"/>
      <c r="MHU90" s="706"/>
      <c r="MHV90" s="504"/>
      <c r="MHW90" s="705"/>
      <c r="MHX90" s="706"/>
      <c r="MHY90" s="706"/>
      <c r="MHZ90" s="706"/>
      <c r="MIA90" s="706"/>
      <c r="MIB90" s="706"/>
      <c r="MIC90" s="504"/>
      <c r="MID90" s="705"/>
      <c r="MIE90" s="706"/>
      <c r="MIF90" s="706"/>
      <c r="MIG90" s="706"/>
      <c r="MIH90" s="706"/>
      <c r="MII90" s="706"/>
      <c r="MIJ90" s="504"/>
      <c r="MIK90" s="705"/>
      <c r="MIL90" s="706"/>
      <c r="MIM90" s="706"/>
      <c r="MIN90" s="706"/>
      <c r="MIO90" s="706"/>
      <c r="MIP90" s="706"/>
      <c r="MIQ90" s="504"/>
      <c r="MIR90" s="705"/>
      <c r="MIS90" s="706"/>
      <c r="MIT90" s="706"/>
      <c r="MIU90" s="706"/>
      <c r="MIV90" s="706"/>
      <c r="MIW90" s="706"/>
      <c r="MIX90" s="504"/>
      <c r="MIY90" s="705"/>
      <c r="MIZ90" s="706"/>
      <c r="MJA90" s="706"/>
      <c r="MJB90" s="706"/>
      <c r="MJC90" s="706"/>
      <c r="MJD90" s="706"/>
      <c r="MJE90" s="504"/>
      <c r="MJF90" s="705"/>
      <c r="MJG90" s="706"/>
      <c r="MJH90" s="706"/>
      <c r="MJI90" s="706"/>
      <c r="MJJ90" s="706"/>
      <c r="MJK90" s="706"/>
      <c r="MJL90" s="504"/>
      <c r="MJM90" s="705"/>
      <c r="MJN90" s="706"/>
      <c r="MJO90" s="706"/>
      <c r="MJP90" s="706"/>
      <c r="MJQ90" s="706"/>
      <c r="MJR90" s="706"/>
      <c r="MJS90" s="504"/>
      <c r="MJT90" s="705"/>
      <c r="MJU90" s="706"/>
      <c r="MJV90" s="706"/>
      <c r="MJW90" s="706"/>
      <c r="MJX90" s="706"/>
      <c r="MJY90" s="706"/>
      <c r="MJZ90" s="504"/>
      <c r="MKA90" s="705"/>
      <c r="MKB90" s="706"/>
      <c r="MKC90" s="706"/>
      <c r="MKD90" s="706"/>
      <c r="MKE90" s="706"/>
      <c r="MKF90" s="706"/>
      <c r="MKG90" s="504"/>
      <c r="MKH90" s="705"/>
      <c r="MKI90" s="706"/>
      <c r="MKJ90" s="706"/>
      <c r="MKK90" s="706"/>
      <c r="MKL90" s="706"/>
      <c r="MKM90" s="706"/>
      <c r="MKN90" s="504"/>
      <c r="MKO90" s="705"/>
      <c r="MKP90" s="706"/>
      <c r="MKQ90" s="706"/>
      <c r="MKR90" s="706"/>
      <c r="MKS90" s="706"/>
      <c r="MKT90" s="706"/>
      <c r="MKU90" s="504"/>
      <c r="MKV90" s="705"/>
      <c r="MKW90" s="706"/>
      <c r="MKX90" s="706"/>
      <c r="MKY90" s="706"/>
      <c r="MKZ90" s="706"/>
      <c r="MLA90" s="706"/>
      <c r="MLB90" s="504"/>
      <c r="MLC90" s="705"/>
      <c r="MLD90" s="706"/>
      <c r="MLE90" s="706"/>
      <c r="MLF90" s="706"/>
      <c r="MLG90" s="706"/>
      <c r="MLH90" s="706"/>
      <c r="MLI90" s="504"/>
      <c r="MLJ90" s="705"/>
      <c r="MLK90" s="706"/>
      <c r="MLL90" s="706"/>
      <c r="MLM90" s="706"/>
      <c r="MLN90" s="706"/>
      <c r="MLO90" s="706"/>
      <c r="MLP90" s="504"/>
      <c r="MLQ90" s="705"/>
      <c r="MLR90" s="706"/>
      <c r="MLS90" s="706"/>
      <c r="MLT90" s="706"/>
      <c r="MLU90" s="706"/>
      <c r="MLV90" s="706"/>
      <c r="MLW90" s="504"/>
      <c r="MLX90" s="705"/>
      <c r="MLY90" s="706"/>
      <c r="MLZ90" s="706"/>
      <c r="MMA90" s="706"/>
      <c r="MMB90" s="706"/>
      <c r="MMC90" s="706"/>
      <c r="MMD90" s="504"/>
      <c r="MME90" s="705"/>
      <c r="MMF90" s="706"/>
      <c r="MMG90" s="706"/>
      <c r="MMH90" s="706"/>
      <c r="MMI90" s="706"/>
      <c r="MMJ90" s="706"/>
      <c r="MMK90" s="504"/>
      <c r="MML90" s="705"/>
      <c r="MMM90" s="706"/>
      <c r="MMN90" s="706"/>
      <c r="MMO90" s="706"/>
      <c r="MMP90" s="706"/>
      <c r="MMQ90" s="706"/>
      <c r="MMR90" s="504"/>
      <c r="MMS90" s="705"/>
      <c r="MMT90" s="706"/>
      <c r="MMU90" s="706"/>
      <c r="MMV90" s="706"/>
      <c r="MMW90" s="706"/>
      <c r="MMX90" s="706"/>
      <c r="MMY90" s="504"/>
      <c r="MMZ90" s="705"/>
      <c r="MNA90" s="706"/>
      <c r="MNB90" s="706"/>
      <c r="MNC90" s="706"/>
      <c r="MND90" s="706"/>
      <c r="MNE90" s="706"/>
      <c r="MNF90" s="504"/>
      <c r="MNG90" s="705"/>
      <c r="MNH90" s="706"/>
      <c r="MNI90" s="706"/>
      <c r="MNJ90" s="706"/>
      <c r="MNK90" s="706"/>
      <c r="MNL90" s="706"/>
      <c r="MNM90" s="504"/>
      <c r="MNN90" s="705"/>
      <c r="MNO90" s="706"/>
      <c r="MNP90" s="706"/>
      <c r="MNQ90" s="706"/>
      <c r="MNR90" s="706"/>
      <c r="MNS90" s="706"/>
      <c r="MNT90" s="504"/>
      <c r="MNU90" s="705"/>
      <c r="MNV90" s="706"/>
      <c r="MNW90" s="706"/>
      <c r="MNX90" s="706"/>
      <c r="MNY90" s="706"/>
      <c r="MNZ90" s="706"/>
      <c r="MOA90" s="504"/>
      <c r="MOB90" s="705"/>
      <c r="MOC90" s="706"/>
      <c r="MOD90" s="706"/>
      <c r="MOE90" s="706"/>
      <c r="MOF90" s="706"/>
      <c r="MOG90" s="706"/>
      <c r="MOH90" s="504"/>
      <c r="MOI90" s="705"/>
      <c r="MOJ90" s="706"/>
      <c r="MOK90" s="706"/>
      <c r="MOL90" s="706"/>
      <c r="MOM90" s="706"/>
      <c r="MON90" s="706"/>
      <c r="MOO90" s="504"/>
      <c r="MOP90" s="705"/>
      <c r="MOQ90" s="706"/>
      <c r="MOR90" s="706"/>
      <c r="MOS90" s="706"/>
      <c r="MOT90" s="706"/>
      <c r="MOU90" s="706"/>
      <c r="MOV90" s="504"/>
      <c r="MOW90" s="705"/>
      <c r="MOX90" s="706"/>
      <c r="MOY90" s="706"/>
      <c r="MOZ90" s="706"/>
      <c r="MPA90" s="706"/>
      <c r="MPB90" s="706"/>
      <c r="MPC90" s="504"/>
      <c r="MPD90" s="705"/>
      <c r="MPE90" s="706"/>
      <c r="MPF90" s="706"/>
      <c r="MPG90" s="706"/>
      <c r="MPH90" s="706"/>
      <c r="MPI90" s="706"/>
      <c r="MPJ90" s="504"/>
      <c r="MPK90" s="705"/>
      <c r="MPL90" s="706"/>
      <c r="MPM90" s="706"/>
      <c r="MPN90" s="706"/>
      <c r="MPO90" s="706"/>
      <c r="MPP90" s="706"/>
      <c r="MPQ90" s="504"/>
      <c r="MPR90" s="705"/>
      <c r="MPS90" s="706"/>
      <c r="MPT90" s="706"/>
      <c r="MPU90" s="706"/>
      <c r="MPV90" s="706"/>
      <c r="MPW90" s="706"/>
      <c r="MPX90" s="504"/>
      <c r="MPY90" s="705"/>
      <c r="MPZ90" s="706"/>
      <c r="MQA90" s="706"/>
      <c r="MQB90" s="706"/>
      <c r="MQC90" s="706"/>
      <c r="MQD90" s="706"/>
      <c r="MQE90" s="504"/>
      <c r="MQF90" s="705"/>
      <c r="MQG90" s="706"/>
      <c r="MQH90" s="706"/>
      <c r="MQI90" s="706"/>
      <c r="MQJ90" s="706"/>
      <c r="MQK90" s="706"/>
      <c r="MQL90" s="504"/>
      <c r="MQM90" s="705"/>
      <c r="MQN90" s="706"/>
      <c r="MQO90" s="706"/>
      <c r="MQP90" s="706"/>
      <c r="MQQ90" s="706"/>
      <c r="MQR90" s="706"/>
      <c r="MQS90" s="504"/>
      <c r="MQT90" s="705"/>
      <c r="MQU90" s="706"/>
      <c r="MQV90" s="706"/>
      <c r="MQW90" s="706"/>
      <c r="MQX90" s="706"/>
      <c r="MQY90" s="706"/>
      <c r="MQZ90" s="504"/>
      <c r="MRA90" s="705"/>
      <c r="MRB90" s="706"/>
      <c r="MRC90" s="706"/>
      <c r="MRD90" s="706"/>
      <c r="MRE90" s="706"/>
      <c r="MRF90" s="706"/>
      <c r="MRG90" s="504"/>
      <c r="MRH90" s="705"/>
      <c r="MRI90" s="706"/>
      <c r="MRJ90" s="706"/>
      <c r="MRK90" s="706"/>
      <c r="MRL90" s="706"/>
      <c r="MRM90" s="706"/>
      <c r="MRN90" s="504"/>
      <c r="MRO90" s="705"/>
      <c r="MRP90" s="706"/>
      <c r="MRQ90" s="706"/>
      <c r="MRR90" s="706"/>
      <c r="MRS90" s="706"/>
      <c r="MRT90" s="706"/>
      <c r="MRU90" s="504"/>
      <c r="MRV90" s="705"/>
      <c r="MRW90" s="706"/>
      <c r="MRX90" s="706"/>
      <c r="MRY90" s="706"/>
      <c r="MRZ90" s="706"/>
      <c r="MSA90" s="706"/>
      <c r="MSB90" s="504"/>
      <c r="MSC90" s="705"/>
      <c r="MSD90" s="706"/>
      <c r="MSE90" s="706"/>
      <c r="MSF90" s="706"/>
      <c r="MSG90" s="706"/>
      <c r="MSH90" s="706"/>
      <c r="MSI90" s="504"/>
      <c r="MSJ90" s="705"/>
      <c r="MSK90" s="706"/>
      <c r="MSL90" s="706"/>
      <c r="MSM90" s="706"/>
      <c r="MSN90" s="706"/>
      <c r="MSO90" s="706"/>
      <c r="MSP90" s="504"/>
      <c r="MSQ90" s="705"/>
      <c r="MSR90" s="706"/>
      <c r="MSS90" s="706"/>
      <c r="MST90" s="706"/>
      <c r="MSU90" s="706"/>
      <c r="MSV90" s="706"/>
      <c r="MSW90" s="504"/>
      <c r="MSX90" s="705"/>
      <c r="MSY90" s="706"/>
      <c r="MSZ90" s="706"/>
      <c r="MTA90" s="706"/>
      <c r="MTB90" s="706"/>
      <c r="MTC90" s="706"/>
      <c r="MTD90" s="504"/>
      <c r="MTE90" s="705"/>
      <c r="MTF90" s="706"/>
      <c r="MTG90" s="706"/>
      <c r="MTH90" s="706"/>
      <c r="MTI90" s="706"/>
      <c r="MTJ90" s="706"/>
      <c r="MTK90" s="504"/>
      <c r="MTL90" s="705"/>
      <c r="MTM90" s="706"/>
      <c r="MTN90" s="706"/>
      <c r="MTO90" s="706"/>
      <c r="MTP90" s="706"/>
      <c r="MTQ90" s="706"/>
      <c r="MTR90" s="504"/>
      <c r="MTS90" s="705"/>
      <c r="MTT90" s="706"/>
      <c r="MTU90" s="706"/>
      <c r="MTV90" s="706"/>
      <c r="MTW90" s="706"/>
      <c r="MTX90" s="706"/>
      <c r="MTY90" s="504"/>
      <c r="MTZ90" s="705"/>
      <c r="MUA90" s="706"/>
      <c r="MUB90" s="706"/>
      <c r="MUC90" s="706"/>
      <c r="MUD90" s="706"/>
      <c r="MUE90" s="706"/>
      <c r="MUF90" s="504"/>
      <c r="MUG90" s="705"/>
      <c r="MUH90" s="706"/>
      <c r="MUI90" s="706"/>
      <c r="MUJ90" s="706"/>
      <c r="MUK90" s="706"/>
      <c r="MUL90" s="706"/>
      <c r="MUM90" s="504"/>
      <c r="MUN90" s="705"/>
      <c r="MUO90" s="706"/>
      <c r="MUP90" s="706"/>
      <c r="MUQ90" s="706"/>
      <c r="MUR90" s="706"/>
      <c r="MUS90" s="706"/>
      <c r="MUT90" s="504"/>
      <c r="MUU90" s="705"/>
      <c r="MUV90" s="706"/>
      <c r="MUW90" s="706"/>
      <c r="MUX90" s="706"/>
      <c r="MUY90" s="706"/>
      <c r="MUZ90" s="706"/>
      <c r="MVA90" s="504"/>
      <c r="MVB90" s="705"/>
      <c r="MVC90" s="706"/>
      <c r="MVD90" s="706"/>
      <c r="MVE90" s="706"/>
      <c r="MVF90" s="706"/>
      <c r="MVG90" s="706"/>
      <c r="MVH90" s="504"/>
      <c r="MVI90" s="705"/>
      <c r="MVJ90" s="706"/>
      <c r="MVK90" s="706"/>
      <c r="MVL90" s="706"/>
      <c r="MVM90" s="706"/>
      <c r="MVN90" s="706"/>
      <c r="MVO90" s="504"/>
      <c r="MVP90" s="705"/>
      <c r="MVQ90" s="706"/>
      <c r="MVR90" s="706"/>
      <c r="MVS90" s="706"/>
      <c r="MVT90" s="706"/>
      <c r="MVU90" s="706"/>
      <c r="MVV90" s="504"/>
      <c r="MVW90" s="705"/>
      <c r="MVX90" s="706"/>
      <c r="MVY90" s="706"/>
      <c r="MVZ90" s="706"/>
      <c r="MWA90" s="706"/>
      <c r="MWB90" s="706"/>
      <c r="MWC90" s="504"/>
      <c r="MWD90" s="705"/>
      <c r="MWE90" s="706"/>
      <c r="MWF90" s="706"/>
      <c r="MWG90" s="706"/>
      <c r="MWH90" s="706"/>
      <c r="MWI90" s="706"/>
      <c r="MWJ90" s="504"/>
      <c r="MWK90" s="705"/>
      <c r="MWL90" s="706"/>
      <c r="MWM90" s="706"/>
      <c r="MWN90" s="706"/>
      <c r="MWO90" s="706"/>
      <c r="MWP90" s="706"/>
      <c r="MWQ90" s="504"/>
      <c r="MWR90" s="705"/>
      <c r="MWS90" s="706"/>
      <c r="MWT90" s="706"/>
      <c r="MWU90" s="706"/>
      <c r="MWV90" s="706"/>
      <c r="MWW90" s="706"/>
      <c r="MWX90" s="504"/>
      <c r="MWY90" s="705"/>
      <c r="MWZ90" s="706"/>
      <c r="MXA90" s="706"/>
      <c r="MXB90" s="706"/>
      <c r="MXC90" s="706"/>
      <c r="MXD90" s="706"/>
      <c r="MXE90" s="504"/>
      <c r="MXF90" s="705"/>
      <c r="MXG90" s="706"/>
      <c r="MXH90" s="706"/>
      <c r="MXI90" s="706"/>
      <c r="MXJ90" s="706"/>
      <c r="MXK90" s="706"/>
      <c r="MXL90" s="504"/>
      <c r="MXM90" s="705"/>
      <c r="MXN90" s="706"/>
      <c r="MXO90" s="706"/>
      <c r="MXP90" s="706"/>
      <c r="MXQ90" s="706"/>
      <c r="MXR90" s="706"/>
      <c r="MXS90" s="504"/>
      <c r="MXT90" s="705"/>
      <c r="MXU90" s="706"/>
      <c r="MXV90" s="706"/>
      <c r="MXW90" s="706"/>
      <c r="MXX90" s="706"/>
      <c r="MXY90" s="706"/>
      <c r="MXZ90" s="504"/>
      <c r="MYA90" s="705"/>
      <c r="MYB90" s="706"/>
      <c r="MYC90" s="706"/>
      <c r="MYD90" s="706"/>
      <c r="MYE90" s="706"/>
      <c r="MYF90" s="706"/>
      <c r="MYG90" s="504"/>
      <c r="MYH90" s="705"/>
      <c r="MYI90" s="706"/>
      <c r="MYJ90" s="706"/>
      <c r="MYK90" s="706"/>
      <c r="MYL90" s="706"/>
      <c r="MYM90" s="706"/>
      <c r="MYN90" s="504"/>
      <c r="MYO90" s="705"/>
      <c r="MYP90" s="706"/>
      <c r="MYQ90" s="706"/>
      <c r="MYR90" s="706"/>
      <c r="MYS90" s="706"/>
      <c r="MYT90" s="706"/>
      <c r="MYU90" s="504"/>
      <c r="MYV90" s="705"/>
      <c r="MYW90" s="706"/>
      <c r="MYX90" s="706"/>
      <c r="MYY90" s="706"/>
      <c r="MYZ90" s="706"/>
      <c r="MZA90" s="706"/>
      <c r="MZB90" s="504"/>
      <c r="MZC90" s="705"/>
      <c r="MZD90" s="706"/>
      <c r="MZE90" s="706"/>
      <c r="MZF90" s="706"/>
      <c r="MZG90" s="706"/>
      <c r="MZH90" s="706"/>
      <c r="MZI90" s="504"/>
      <c r="MZJ90" s="705"/>
      <c r="MZK90" s="706"/>
      <c r="MZL90" s="706"/>
      <c r="MZM90" s="706"/>
      <c r="MZN90" s="706"/>
      <c r="MZO90" s="706"/>
      <c r="MZP90" s="504"/>
      <c r="MZQ90" s="705"/>
      <c r="MZR90" s="706"/>
      <c r="MZS90" s="706"/>
      <c r="MZT90" s="706"/>
      <c r="MZU90" s="706"/>
      <c r="MZV90" s="706"/>
      <c r="MZW90" s="504"/>
      <c r="MZX90" s="705"/>
      <c r="MZY90" s="706"/>
      <c r="MZZ90" s="706"/>
      <c r="NAA90" s="706"/>
      <c r="NAB90" s="706"/>
      <c r="NAC90" s="706"/>
      <c r="NAD90" s="504"/>
      <c r="NAE90" s="705"/>
      <c r="NAF90" s="706"/>
      <c r="NAG90" s="706"/>
      <c r="NAH90" s="706"/>
      <c r="NAI90" s="706"/>
      <c r="NAJ90" s="706"/>
      <c r="NAK90" s="504"/>
      <c r="NAL90" s="705"/>
      <c r="NAM90" s="706"/>
      <c r="NAN90" s="706"/>
      <c r="NAO90" s="706"/>
      <c r="NAP90" s="706"/>
      <c r="NAQ90" s="706"/>
      <c r="NAR90" s="504"/>
      <c r="NAS90" s="705"/>
      <c r="NAT90" s="706"/>
      <c r="NAU90" s="706"/>
      <c r="NAV90" s="706"/>
      <c r="NAW90" s="706"/>
      <c r="NAX90" s="706"/>
      <c r="NAY90" s="504"/>
      <c r="NAZ90" s="705"/>
      <c r="NBA90" s="706"/>
      <c r="NBB90" s="706"/>
      <c r="NBC90" s="706"/>
      <c r="NBD90" s="706"/>
      <c r="NBE90" s="706"/>
      <c r="NBF90" s="504"/>
      <c r="NBG90" s="705"/>
      <c r="NBH90" s="706"/>
      <c r="NBI90" s="706"/>
      <c r="NBJ90" s="706"/>
      <c r="NBK90" s="706"/>
      <c r="NBL90" s="706"/>
      <c r="NBM90" s="504"/>
      <c r="NBN90" s="705"/>
      <c r="NBO90" s="706"/>
      <c r="NBP90" s="706"/>
      <c r="NBQ90" s="706"/>
      <c r="NBR90" s="706"/>
      <c r="NBS90" s="706"/>
      <c r="NBT90" s="504"/>
      <c r="NBU90" s="705"/>
      <c r="NBV90" s="706"/>
      <c r="NBW90" s="706"/>
      <c r="NBX90" s="706"/>
      <c r="NBY90" s="706"/>
      <c r="NBZ90" s="706"/>
      <c r="NCA90" s="504"/>
      <c r="NCB90" s="705"/>
      <c r="NCC90" s="706"/>
      <c r="NCD90" s="706"/>
      <c r="NCE90" s="706"/>
      <c r="NCF90" s="706"/>
      <c r="NCG90" s="706"/>
      <c r="NCH90" s="504"/>
      <c r="NCI90" s="705"/>
      <c r="NCJ90" s="706"/>
      <c r="NCK90" s="706"/>
      <c r="NCL90" s="706"/>
      <c r="NCM90" s="706"/>
      <c r="NCN90" s="706"/>
      <c r="NCO90" s="504"/>
      <c r="NCP90" s="705"/>
      <c r="NCQ90" s="706"/>
      <c r="NCR90" s="706"/>
      <c r="NCS90" s="706"/>
      <c r="NCT90" s="706"/>
      <c r="NCU90" s="706"/>
      <c r="NCV90" s="504"/>
      <c r="NCW90" s="705"/>
      <c r="NCX90" s="706"/>
      <c r="NCY90" s="706"/>
      <c r="NCZ90" s="706"/>
      <c r="NDA90" s="706"/>
      <c r="NDB90" s="706"/>
      <c r="NDC90" s="504"/>
      <c r="NDD90" s="705"/>
      <c r="NDE90" s="706"/>
      <c r="NDF90" s="706"/>
      <c r="NDG90" s="706"/>
      <c r="NDH90" s="706"/>
      <c r="NDI90" s="706"/>
      <c r="NDJ90" s="504"/>
      <c r="NDK90" s="705"/>
      <c r="NDL90" s="706"/>
      <c r="NDM90" s="706"/>
      <c r="NDN90" s="706"/>
      <c r="NDO90" s="706"/>
      <c r="NDP90" s="706"/>
      <c r="NDQ90" s="504"/>
      <c r="NDR90" s="705"/>
      <c r="NDS90" s="706"/>
      <c r="NDT90" s="706"/>
      <c r="NDU90" s="706"/>
      <c r="NDV90" s="706"/>
      <c r="NDW90" s="706"/>
      <c r="NDX90" s="504"/>
      <c r="NDY90" s="705"/>
      <c r="NDZ90" s="706"/>
      <c r="NEA90" s="706"/>
      <c r="NEB90" s="706"/>
      <c r="NEC90" s="706"/>
      <c r="NED90" s="706"/>
      <c r="NEE90" s="504"/>
      <c r="NEF90" s="705"/>
      <c r="NEG90" s="706"/>
      <c r="NEH90" s="706"/>
      <c r="NEI90" s="706"/>
      <c r="NEJ90" s="706"/>
      <c r="NEK90" s="706"/>
      <c r="NEL90" s="504"/>
      <c r="NEM90" s="705"/>
      <c r="NEN90" s="706"/>
      <c r="NEO90" s="706"/>
      <c r="NEP90" s="706"/>
      <c r="NEQ90" s="706"/>
      <c r="NER90" s="706"/>
      <c r="NES90" s="504"/>
      <c r="NET90" s="705"/>
      <c r="NEU90" s="706"/>
      <c r="NEV90" s="706"/>
      <c r="NEW90" s="706"/>
      <c r="NEX90" s="706"/>
      <c r="NEY90" s="706"/>
      <c r="NEZ90" s="504"/>
      <c r="NFA90" s="705"/>
      <c r="NFB90" s="706"/>
      <c r="NFC90" s="706"/>
      <c r="NFD90" s="706"/>
      <c r="NFE90" s="706"/>
      <c r="NFF90" s="706"/>
      <c r="NFG90" s="504"/>
      <c r="NFH90" s="705"/>
      <c r="NFI90" s="706"/>
      <c r="NFJ90" s="706"/>
      <c r="NFK90" s="706"/>
      <c r="NFL90" s="706"/>
      <c r="NFM90" s="706"/>
      <c r="NFN90" s="504"/>
      <c r="NFO90" s="705"/>
      <c r="NFP90" s="706"/>
      <c r="NFQ90" s="706"/>
      <c r="NFR90" s="706"/>
      <c r="NFS90" s="706"/>
      <c r="NFT90" s="706"/>
      <c r="NFU90" s="504"/>
      <c r="NFV90" s="705"/>
      <c r="NFW90" s="706"/>
      <c r="NFX90" s="706"/>
      <c r="NFY90" s="706"/>
      <c r="NFZ90" s="706"/>
      <c r="NGA90" s="706"/>
      <c r="NGB90" s="504"/>
      <c r="NGC90" s="705"/>
      <c r="NGD90" s="706"/>
      <c r="NGE90" s="706"/>
      <c r="NGF90" s="706"/>
      <c r="NGG90" s="706"/>
      <c r="NGH90" s="706"/>
      <c r="NGI90" s="504"/>
      <c r="NGJ90" s="705"/>
      <c r="NGK90" s="706"/>
      <c r="NGL90" s="706"/>
      <c r="NGM90" s="706"/>
      <c r="NGN90" s="706"/>
      <c r="NGO90" s="706"/>
      <c r="NGP90" s="504"/>
      <c r="NGQ90" s="705"/>
      <c r="NGR90" s="706"/>
      <c r="NGS90" s="706"/>
      <c r="NGT90" s="706"/>
      <c r="NGU90" s="706"/>
      <c r="NGV90" s="706"/>
      <c r="NGW90" s="504"/>
      <c r="NGX90" s="705"/>
      <c r="NGY90" s="706"/>
      <c r="NGZ90" s="706"/>
      <c r="NHA90" s="706"/>
      <c r="NHB90" s="706"/>
      <c r="NHC90" s="706"/>
      <c r="NHD90" s="504"/>
      <c r="NHE90" s="705"/>
      <c r="NHF90" s="706"/>
      <c r="NHG90" s="706"/>
      <c r="NHH90" s="706"/>
      <c r="NHI90" s="706"/>
      <c r="NHJ90" s="706"/>
      <c r="NHK90" s="504"/>
      <c r="NHL90" s="705"/>
      <c r="NHM90" s="706"/>
      <c r="NHN90" s="706"/>
      <c r="NHO90" s="706"/>
      <c r="NHP90" s="706"/>
      <c r="NHQ90" s="706"/>
      <c r="NHR90" s="504"/>
      <c r="NHS90" s="705"/>
      <c r="NHT90" s="706"/>
      <c r="NHU90" s="706"/>
      <c r="NHV90" s="706"/>
      <c r="NHW90" s="706"/>
      <c r="NHX90" s="706"/>
      <c r="NHY90" s="504"/>
      <c r="NHZ90" s="705"/>
      <c r="NIA90" s="706"/>
      <c r="NIB90" s="706"/>
      <c r="NIC90" s="706"/>
      <c r="NID90" s="706"/>
      <c r="NIE90" s="706"/>
      <c r="NIF90" s="504"/>
      <c r="NIG90" s="705"/>
      <c r="NIH90" s="706"/>
      <c r="NII90" s="706"/>
      <c r="NIJ90" s="706"/>
      <c r="NIK90" s="706"/>
      <c r="NIL90" s="706"/>
      <c r="NIM90" s="504"/>
      <c r="NIN90" s="705"/>
      <c r="NIO90" s="706"/>
      <c r="NIP90" s="706"/>
      <c r="NIQ90" s="706"/>
      <c r="NIR90" s="706"/>
      <c r="NIS90" s="706"/>
      <c r="NIT90" s="504"/>
      <c r="NIU90" s="705"/>
      <c r="NIV90" s="706"/>
      <c r="NIW90" s="706"/>
      <c r="NIX90" s="706"/>
      <c r="NIY90" s="706"/>
      <c r="NIZ90" s="706"/>
      <c r="NJA90" s="504"/>
      <c r="NJB90" s="705"/>
      <c r="NJC90" s="706"/>
      <c r="NJD90" s="706"/>
      <c r="NJE90" s="706"/>
      <c r="NJF90" s="706"/>
      <c r="NJG90" s="706"/>
      <c r="NJH90" s="504"/>
      <c r="NJI90" s="705"/>
      <c r="NJJ90" s="706"/>
      <c r="NJK90" s="706"/>
      <c r="NJL90" s="706"/>
      <c r="NJM90" s="706"/>
      <c r="NJN90" s="706"/>
      <c r="NJO90" s="504"/>
      <c r="NJP90" s="705"/>
      <c r="NJQ90" s="706"/>
      <c r="NJR90" s="706"/>
      <c r="NJS90" s="706"/>
      <c r="NJT90" s="706"/>
      <c r="NJU90" s="706"/>
      <c r="NJV90" s="504"/>
      <c r="NJW90" s="705"/>
      <c r="NJX90" s="706"/>
      <c r="NJY90" s="706"/>
      <c r="NJZ90" s="706"/>
      <c r="NKA90" s="706"/>
      <c r="NKB90" s="706"/>
      <c r="NKC90" s="504"/>
      <c r="NKD90" s="705"/>
      <c r="NKE90" s="706"/>
      <c r="NKF90" s="706"/>
      <c r="NKG90" s="706"/>
      <c r="NKH90" s="706"/>
      <c r="NKI90" s="706"/>
      <c r="NKJ90" s="504"/>
      <c r="NKK90" s="705"/>
      <c r="NKL90" s="706"/>
      <c r="NKM90" s="706"/>
      <c r="NKN90" s="706"/>
      <c r="NKO90" s="706"/>
      <c r="NKP90" s="706"/>
      <c r="NKQ90" s="504"/>
      <c r="NKR90" s="705"/>
      <c r="NKS90" s="706"/>
      <c r="NKT90" s="706"/>
      <c r="NKU90" s="706"/>
      <c r="NKV90" s="706"/>
      <c r="NKW90" s="706"/>
      <c r="NKX90" s="504"/>
      <c r="NKY90" s="705"/>
      <c r="NKZ90" s="706"/>
      <c r="NLA90" s="706"/>
      <c r="NLB90" s="706"/>
      <c r="NLC90" s="706"/>
      <c r="NLD90" s="706"/>
      <c r="NLE90" s="504"/>
      <c r="NLF90" s="705"/>
      <c r="NLG90" s="706"/>
      <c r="NLH90" s="706"/>
      <c r="NLI90" s="706"/>
      <c r="NLJ90" s="706"/>
      <c r="NLK90" s="706"/>
      <c r="NLL90" s="504"/>
      <c r="NLM90" s="705"/>
      <c r="NLN90" s="706"/>
      <c r="NLO90" s="706"/>
      <c r="NLP90" s="706"/>
      <c r="NLQ90" s="706"/>
      <c r="NLR90" s="706"/>
      <c r="NLS90" s="504"/>
      <c r="NLT90" s="705"/>
      <c r="NLU90" s="706"/>
      <c r="NLV90" s="706"/>
      <c r="NLW90" s="706"/>
      <c r="NLX90" s="706"/>
      <c r="NLY90" s="706"/>
      <c r="NLZ90" s="504"/>
      <c r="NMA90" s="705"/>
      <c r="NMB90" s="706"/>
      <c r="NMC90" s="706"/>
      <c r="NMD90" s="706"/>
      <c r="NME90" s="706"/>
      <c r="NMF90" s="706"/>
      <c r="NMG90" s="504"/>
      <c r="NMH90" s="705"/>
      <c r="NMI90" s="706"/>
      <c r="NMJ90" s="706"/>
      <c r="NMK90" s="706"/>
      <c r="NML90" s="706"/>
      <c r="NMM90" s="706"/>
      <c r="NMN90" s="504"/>
      <c r="NMO90" s="705"/>
      <c r="NMP90" s="706"/>
      <c r="NMQ90" s="706"/>
      <c r="NMR90" s="706"/>
      <c r="NMS90" s="706"/>
      <c r="NMT90" s="706"/>
      <c r="NMU90" s="504"/>
      <c r="NMV90" s="705"/>
      <c r="NMW90" s="706"/>
      <c r="NMX90" s="706"/>
      <c r="NMY90" s="706"/>
      <c r="NMZ90" s="706"/>
      <c r="NNA90" s="706"/>
      <c r="NNB90" s="504"/>
      <c r="NNC90" s="705"/>
      <c r="NND90" s="706"/>
      <c r="NNE90" s="706"/>
      <c r="NNF90" s="706"/>
      <c r="NNG90" s="706"/>
      <c r="NNH90" s="706"/>
      <c r="NNI90" s="504"/>
      <c r="NNJ90" s="705"/>
      <c r="NNK90" s="706"/>
      <c r="NNL90" s="706"/>
      <c r="NNM90" s="706"/>
      <c r="NNN90" s="706"/>
      <c r="NNO90" s="706"/>
      <c r="NNP90" s="504"/>
      <c r="NNQ90" s="705"/>
      <c r="NNR90" s="706"/>
      <c r="NNS90" s="706"/>
      <c r="NNT90" s="706"/>
      <c r="NNU90" s="706"/>
      <c r="NNV90" s="706"/>
      <c r="NNW90" s="504"/>
      <c r="NNX90" s="705"/>
      <c r="NNY90" s="706"/>
      <c r="NNZ90" s="706"/>
      <c r="NOA90" s="706"/>
      <c r="NOB90" s="706"/>
      <c r="NOC90" s="706"/>
      <c r="NOD90" s="504"/>
      <c r="NOE90" s="705"/>
      <c r="NOF90" s="706"/>
      <c r="NOG90" s="706"/>
      <c r="NOH90" s="706"/>
      <c r="NOI90" s="706"/>
      <c r="NOJ90" s="706"/>
      <c r="NOK90" s="504"/>
      <c r="NOL90" s="705"/>
      <c r="NOM90" s="706"/>
      <c r="NON90" s="706"/>
      <c r="NOO90" s="706"/>
      <c r="NOP90" s="706"/>
      <c r="NOQ90" s="706"/>
      <c r="NOR90" s="504"/>
      <c r="NOS90" s="705"/>
      <c r="NOT90" s="706"/>
      <c r="NOU90" s="706"/>
      <c r="NOV90" s="706"/>
      <c r="NOW90" s="706"/>
      <c r="NOX90" s="706"/>
      <c r="NOY90" s="504"/>
      <c r="NOZ90" s="705"/>
      <c r="NPA90" s="706"/>
      <c r="NPB90" s="706"/>
      <c r="NPC90" s="706"/>
      <c r="NPD90" s="706"/>
      <c r="NPE90" s="706"/>
      <c r="NPF90" s="504"/>
      <c r="NPG90" s="705"/>
      <c r="NPH90" s="706"/>
      <c r="NPI90" s="706"/>
      <c r="NPJ90" s="706"/>
      <c r="NPK90" s="706"/>
      <c r="NPL90" s="706"/>
      <c r="NPM90" s="504"/>
      <c r="NPN90" s="705"/>
      <c r="NPO90" s="706"/>
      <c r="NPP90" s="706"/>
      <c r="NPQ90" s="706"/>
      <c r="NPR90" s="706"/>
      <c r="NPS90" s="706"/>
      <c r="NPT90" s="504"/>
      <c r="NPU90" s="705"/>
      <c r="NPV90" s="706"/>
      <c r="NPW90" s="706"/>
      <c r="NPX90" s="706"/>
      <c r="NPY90" s="706"/>
      <c r="NPZ90" s="706"/>
      <c r="NQA90" s="504"/>
      <c r="NQB90" s="705"/>
      <c r="NQC90" s="706"/>
      <c r="NQD90" s="706"/>
      <c r="NQE90" s="706"/>
      <c r="NQF90" s="706"/>
      <c r="NQG90" s="706"/>
      <c r="NQH90" s="504"/>
      <c r="NQI90" s="705"/>
      <c r="NQJ90" s="706"/>
      <c r="NQK90" s="706"/>
      <c r="NQL90" s="706"/>
      <c r="NQM90" s="706"/>
      <c r="NQN90" s="706"/>
      <c r="NQO90" s="504"/>
      <c r="NQP90" s="705"/>
      <c r="NQQ90" s="706"/>
      <c r="NQR90" s="706"/>
      <c r="NQS90" s="706"/>
      <c r="NQT90" s="706"/>
      <c r="NQU90" s="706"/>
      <c r="NQV90" s="504"/>
      <c r="NQW90" s="705"/>
      <c r="NQX90" s="706"/>
      <c r="NQY90" s="706"/>
      <c r="NQZ90" s="706"/>
      <c r="NRA90" s="706"/>
      <c r="NRB90" s="706"/>
      <c r="NRC90" s="504"/>
      <c r="NRD90" s="705"/>
      <c r="NRE90" s="706"/>
      <c r="NRF90" s="706"/>
      <c r="NRG90" s="706"/>
      <c r="NRH90" s="706"/>
      <c r="NRI90" s="706"/>
      <c r="NRJ90" s="504"/>
      <c r="NRK90" s="705"/>
      <c r="NRL90" s="706"/>
      <c r="NRM90" s="706"/>
      <c r="NRN90" s="706"/>
      <c r="NRO90" s="706"/>
      <c r="NRP90" s="706"/>
      <c r="NRQ90" s="504"/>
      <c r="NRR90" s="705"/>
      <c r="NRS90" s="706"/>
      <c r="NRT90" s="706"/>
      <c r="NRU90" s="706"/>
      <c r="NRV90" s="706"/>
      <c r="NRW90" s="706"/>
      <c r="NRX90" s="504"/>
      <c r="NRY90" s="705"/>
      <c r="NRZ90" s="706"/>
      <c r="NSA90" s="706"/>
      <c r="NSB90" s="706"/>
      <c r="NSC90" s="706"/>
      <c r="NSD90" s="706"/>
      <c r="NSE90" s="504"/>
      <c r="NSF90" s="705"/>
      <c r="NSG90" s="706"/>
      <c r="NSH90" s="706"/>
      <c r="NSI90" s="706"/>
      <c r="NSJ90" s="706"/>
      <c r="NSK90" s="706"/>
      <c r="NSL90" s="504"/>
      <c r="NSM90" s="705"/>
      <c r="NSN90" s="706"/>
      <c r="NSO90" s="706"/>
      <c r="NSP90" s="706"/>
      <c r="NSQ90" s="706"/>
      <c r="NSR90" s="706"/>
      <c r="NSS90" s="504"/>
      <c r="NST90" s="705"/>
      <c r="NSU90" s="706"/>
      <c r="NSV90" s="706"/>
      <c r="NSW90" s="706"/>
      <c r="NSX90" s="706"/>
      <c r="NSY90" s="706"/>
      <c r="NSZ90" s="504"/>
      <c r="NTA90" s="705"/>
      <c r="NTB90" s="706"/>
      <c r="NTC90" s="706"/>
      <c r="NTD90" s="706"/>
      <c r="NTE90" s="706"/>
      <c r="NTF90" s="706"/>
      <c r="NTG90" s="504"/>
      <c r="NTH90" s="705"/>
      <c r="NTI90" s="706"/>
      <c r="NTJ90" s="706"/>
      <c r="NTK90" s="706"/>
      <c r="NTL90" s="706"/>
      <c r="NTM90" s="706"/>
      <c r="NTN90" s="504"/>
      <c r="NTO90" s="705"/>
      <c r="NTP90" s="706"/>
      <c r="NTQ90" s="706"/>
      <c r="NTR90" s="706"/>
      <c r="NTS90" s="706"/>
      <c r="NTT90" s="706"/>
      <c r="NTU90" s="504"/>
      <c r="NTV90" s="705"/>
      <c r="NTW90" s="706"/>
      <c r="NTX90" s="706"/>
      <c r="NTY90" s="706"/>
      <c r="NTZ90" s="706"/>
      <c r="NUA90" s="706"/>
      <c r="NUB90" s="504"/>
      <c r="NUC90" s="705"/>
      <c r="NUD90" s="706"/>
      <c r="NUE90" s="706"/>
      <c r="NUF90" s="706"/>
      <c r="NUG90" s="706"/>
      <c r="NUH90" s="706"/>
      <c r="NUI90" s="504"/>
      <c r="NUJ90" s="705"/>
      <c r="NUK90" s="706"/>
      <c r="NUL90" s="706"/>
      <c r="NUM90" s="706"/>
      <c r="NUN90" s="706"/>
      <c r="NUO90" s="706"/>
      <c r="NUP90" s="504"/>
      <c r="NUQ90" s="705"/>
      <c r="NUR90" s="706"/>
      <c r="NUS90" s="706"/>
      <c r="NUT90" s="706"/>
      <c r="NUU90" s="706"/>
      <c r="NUV90" s="706"/>
      <c r="NUW90" s="504"/>
      <c r="NUX90" s="705"/>
      <c r="NUY90" s="706"/>
      <c r="NUZ90" s="706"/>
      <c r="NVA90" s="706"/>
      <c r="NVB90" s="706"/>
      <c r="NVC90" s="706"/>
      <c r="NVD90" s="504"/>
      <c r="NVE90" s="705"/>
      <c r="NVF90" s="706"/>
      <c r="NVG90" s="706"/>
      <c r="NVH90" s="706"/>
      <c r="NVI90" s="706"/>
      <c r="NVJ90" s="706"/>
      <c r="NVK90" s="504"/>
      <c r="NVL90" s="705"/>
      <c r="NVM90" s="706"/>
      <c r="NVN90" s="706"/>
      <c r="NVO90" s="706"/>
      <c r="NVP90" s="706"/>
      <c r="NVQ90" s="706"/>
      <c r="NVR90" s="504"/>
      <c r="NVS90" s="705"/>
      <c r="NVT90" s="706"/>
      <c r="NVU90" s="706"/>
      <c r="NVV90" s="706"/>
      <c r="NVW90" s="706"/>
      <c r="NVX90" s="706"/>
      <c r="NVY90" s="504"/>
      <c r="NVZ90" s="705"/>
      <c r="NWA90" s="706"/>
      <c r="NWB90" s="706"/>
      <c r="NWC90" s="706"/>
      <c r="NWD90" s="706"/>
      <c r="NWE90" s="706"/>
      <c r="NWF90" s="504"/>
      <c r="NWG90" s="705"/>
      <c r="NWH90" s="706"/>
      <c r="NWI90" s="706"/>
      <c r="NWJ90" s="706"/>
      <c r="NWK90" s="706"/>
      <c r="NWL90" s="706"/>
      <c r="NWM90" s="504"/>
      <c r="NWN90" s="705"/>
      <c r="NWO90" s="706"/>
      <c r="NWP90" s="706"/>
      <c r="NWQ90" s="706"/>
      <c r="NWR90" s="706"/>
      <c r="NWS90" s="706"/>
      <c r="NWT90" s="504"/>
      <c r="NWU90" s="705"/>
      <c r="NWV90" s="706"/>
      <c r="NWW90" s="706"/>
      <c r="NWX90" s="706"/>
      <c r="NWY90" s="706"/>
      <c r="NWZ90" s="706"/>
      <c r="NXA90" s="504"/>
      <c r="NXB90" s="705"/>
      <c r="NXC90" s="706"/>
      <c r="NXD90" s="706"/>
      <c r="NXE90" s="706"/>
      <c r="NXF90" s="706"/>
      <c r="NXG90" s="706"/>
      <c r="NXH90" s="504"/>
      <c r="NXI90" s="705"/>
      <c r="NXJ90" s="706"/>
      <c r="NXK90" s="706"/>
      <c r="NXL90" s="706"/>
      <c r="NXM90" s="706"/>
      <c r="NXN90" s="706"/>
      <c r="NXO90" s="504"/>
      <c r="NXP90" s="705"/>
      <c r="NXQ90" s="706"/>
      <c r="NXR90" s="706"/>
      <c r="NXS90" s="706"/>
      <c r="NXT90" s="706"/>
      <c r="NXU90" s="706"/>
      <c r="NXV90" s="504"/>
      <c r="NXW90" s="705"/>
      <c r="NXX90" s="706"/>
      <c r="NXY90" s="706"/>
      <c r="NXZ90" s="706"/>
      <c r="NYA90" s="706"/>
      <c r="NYB90" s="706"/>
      <c r="NYC90" s="504"/>
      <c r="NYD90" s="705"/>
      <c r="NYE90" s="706"/>
      <c r="NYF90" s="706"/>
      <c r="NYG90" s="706"/>
      <c r="NYH90" s="706"/>
      <c r="NYI90" s="706"/>
      <c r="NYJ90" s="504"/>
      <c r="NYK90" s="705"/>
      <c r="NYL90" s="706"/>
      <c r="NYM90" s="706"/>
      <c r="NYN90" s="706"/>
      <c r="NYO90" s="706"/>
      <c r="NYP90" s="706"/>
      <c r="NYQ90" s="504"/>
      <c r="NYR90" s="705"/>
      <c r="NYS90" s="706"/>
      <c r="NYT90" s="706"/>
      <c r="NYU90" s="706"/>
      <c r="NYV90" s="706"/>
      <c r="NYW90" s="706"/>
      <c r="NYX90" s="504"/>
      <c r="NYY90" s="705"/>
      <c r="NYZ90" s="706"/>
      <c r="NZA90" s="706"/>
      <c r="NZB90" s="706"/>
      <c r="NZC90" s="706"/>
      <c r="NZD90" s="706"/>
      <c r="NZE90" s="504"/>
      <c r="NZF90" s="705"/>
      <c r="NZG90" s="706"/>
      <c r="NZH90" s="706"/>
      <c r="NZI90" s="706"/>
      <c r="NZJ90" s="706"/>
      <c r="NZK90" s="706"/>
      <c r="NZL90" s="504"/>
      <c r="NZM90" s="705"/>
      <c r="NZN90" s="706"/>
      <c r="NZO90" s="706"/>
      <c r="NZP90" s="706"/>
      <c r="NZQ90" s="706"/>
      <c r="NZR90" s="706"/>
      <c r="NZS90" s="504"/>
      <c r="NZT90" s="705"/>
      <c r="NZU90" s="706"/>
      <c r="NZV90" s="706"/>
      <c r="NZW90" s="706"/>
      <c r="NZX90" s="706"/>
      <c r="NZY90" s="706"/>
      <c r="NZZ90" s="504"/>
      <c r="OAA90" s="705"/>
      <c r="OAB90" s="706"/>
      <c r="OAC90" s="706"/>
      <c r="OAD90" s="706"/>
      <c r="OAE90" s="706"/>
      <c r="OAF90" s="706"/>
      <c r="OAG90" s="504"/>
      <c r="OAH90" s="705"/>
      <c r="OAI90" s="706"/>
      <c r="OAJ90" s="706"/>
      <c r="OAK90" s="706"/>
      <c r="OAL90" s="706"/>
      <c r="OAM90" s="706"/>
      <c r="OAN90" s="504"/>
      <c r="OAO90" s="705"/>
      <c r="OAP90" s="706"/>
      <c r="OAQ90" s="706"/>
      <c r="OAR90" s="706"/>
      <c r="OAS90" s="706"/>
      <c r="OAT90" s="706"/>
      <c r="OAU90" s="504"/>
      <c r="OAV90" s="705"/>
      <c r="OAW90" s="706"/>
      <c r="OAX90" s="706"/>
      <c r="OAY90" s="706"/>
      <c r="OAZ90" s="706"/>
      <c r="OBA90" s="706"/>
      <c r="OBB90" s="504"/>
      <c r="OBC90" s="705"/>
      <c r="OBD90" s="706"/>
      <c r="OBE90" s="706"/>
      <c r="OBF90" s="706"/>
      <c r="OBG90" s="706"/>
      <c r="OBH90" s="706"/>
      <c r="OBI90" s="504"/>
      <c r="OBJ90" s="705"/>
      <c r="OBK90" s="706"/>
      <c r="OBL90" s="706"/>
      <c r="OBM90" s="706"/>
      <c r="OBN90" s="706"/>
      <c r="OBO90" s="706"/>
      <c r="OBP90" s="504"/>
      <c r="OBQ90" s="705"/>
      <c r="OBR90" s="706"/>
      <c r="OBS90" s="706"/>
      <c r="OBT90" s="706"/>
      <c r="OBU90" s="706"/>
      <c r="OBV90" s="706"/>
      <c r="OBW90" s="504"/>
      <c r="OBX90" s="705"/>
      <c r="OBY90" s="706"/>
      <c r="OBZ90" s="706"/>
      <c r="OCA90" s="706"/>
      <c r="OCB90" s="706"/>
      <c r="OCC90" s="706"/>
      <c r="OCD90" s="504"/>
      <c r="OCE90" s="705"/>
      <c r="OCF90" s="706"/>
      <c r="OCG90" s="706"/>
      <c r="OCH90" s="706"/>
      <c r="OCI90" s="706"/>
      <c r="OCJ90" s="706"/>
      <c r="OCK90" s="504"/>
      <c r="OCL90" s="705"/>
      <c r="OCM90" s="706"/>
      <c r="OCN90" s="706"/>
      <c r="OCO90" s="706"/>
      <c r="OCP90" s="706"/>
      <c r="OCQ90" s="706"/>
      <c r="OCR90" s="504"/>
      <c r="OCS90" s="705"/>
      <c r="OCT90" s="706"/>
      <c r="OCU90" s="706"/>
      <c r="OCV90" s="706"/>
      <c r="OCW90" s="706"/>
      <c r="OCX90" s="706"/>
      <c r="OCY90" s="504"/>
      <c r="OCZ90" s="705"/>
      <c r="ODA90" s="706"/>
      <c r="ODB90" s="706"/>
      <c r="ODC90" s="706"/>
      <c r="ODD90" s="706"/>
      <c r="ODE90" s="706"/>
      <c r="ODF90" s="504"/>
      <c r="ODG90" s="705"/>
      <c r="ODH90" s="706"/>
      <c r="ODI90" s="706"/>
      <c r="ODJ90" s="706"/>
      <c r="ODK90" s="706"/>
      <c r="ODL90" s="706"/>
      <c r="ODM90" s="504"/>
      <c r="ODN90" s="705"/>
      <c r="ODO90" s="706"/>
      <c r="ODP90" s="706"/>
      <c r="ODQ90" s="706"/>
      <c r="ODR90" s="706"/>
      <c r="ODS90" s="706"/>
      <c r="ODT90" s="504"/>
      <c r="ODU90" s="705"/>
      <c r="ODV90" s="706"/>
      <c r="ODW90" s="706"/>
      <c r="ODX90" s="706"/>
      <c r="ODY90" s="706"/>
      <c r="ODZ90" s="706"/>
      <c r="OEA90" s="504"/>
      <c r="OEB90" s="705"/>
      <c r="OEC90" s="706"/>
      <c r="OED90" s="706"/>
      <c r="OEE90" s="706"/>
      <c r="OEF90" s="706"/>
      <c r="OEG90" s="706"/>
      <c r="OEH90" s="504"/>
      <c r="OEI90" s="705"/>
      <c r="OEJ90" s="706"/>
      <c r="OEK90" s="706"/>
      <c r="OEL90" s="706"/>
      <c r="OEM90" s="706"/>
      <c r="OEN90" s="706"/>
      <c r="OEO90" s="504"/>
      <c r="OEP90" s="705"/>
      <c r="OEQ90" s="706"/>
      <c r="OER90" s="706"/>
      <c r="OES90" s="706"/>
      <c r="OET90" s="706"/>
      <c r="OEU90" s="706"/>
      <c r="OEV90" s="504"/>
      <c r="OEW90" s="705"/>
      <c r="OEX90" s="706"/>
      <c r="OEY90" s="706"/>
      <c r="OEZ90" s="706"/>
      <c r="OFA90" s="706"/>
      <c r="OFB90" s="706"/>
      <c r="OFC90" s="504"/>
      <c r="OFD90" s="705"/>
      <c r="OFE90" s="706"/>
      <c r="OFF90" s="706"/>
      <c r="OFG90" s="706"/>
      <c r="OFH90" s="706"/>
      <c r="OFI90" s="706"/>
      <c r="OFJ90" s="504"/>
      <c r="OFK90" s="705"/>
      <c r="OFL90" s="706"/>
      <c r="OFM90" s="706"/>
      <c r="OFN90" s="706"/>
      <c r="OFO90" s="706"/>
      <c r="OFP90" s="706"/>
      <c r="OFQ90" s="504"/>
      <c r="OFR90" s="705"/>
      <c r="OFS90" s="706"/>
      <c r="OFT90" s="706"/>
      <c r="OFU90" s="706"/>
      <c r="OFV90" s="706"/>
      <c r="OFW90" s="706"/>
      <c r="OFX90" s="504"/>
      <c r="OFY90" s="705"/>
      <c r="OFZ90" s="706"/>
      <c r="OGA90" s="706"/>
      <c r="OGB90" s="706"/>
      <c r="OGC90" s="706"/>
      <c r="OGD90" s="706"/>
      <c r="OGE90" s="504"/>
      <c r="OGF90" s="705"/>
      <c r="OGG90" s="706"/>
      <c r="OGH90" s="706"/>
      <c r="OGI90" s="706"/>
      <c r="OGJ90" s="706"/>
      <c r="OGK90" s="706"/>
      <c r="OGL90" s="504"/>
      <c r="OGM90" s="705"/>
      <c r="OGN90" s="706"/>
      <c r="OGO90" s="706"/>
      <c r="OGP90" s="706"/>
      <c r="OGQ90" s="706"/>
      <c r="OGR90" s="706"/>
      <c r="OGS90" s="504"/>
      <c r="OGT90" s="705"/>
      <c r="OGU90" s="706"/>
      <c r="OGV90" s="706"/>
      <c r="OGW90" s="706"/>
      <c r="OGX90" s="706"/>
      <c r="OGY90" s="706"/>
      <c r="OGZ90" s="504"/>
      <c r="OHA90" s="705"/>
      <c r="OHB90" s="706"/>
      <c r="OHC90" s="706"/>
      <c r="OHD90" s="706"/>
      <c r="OHE90" s="706"/>
      <c r="OHF90" s="706"/>
      <c r="OHG90" s="504"/>
      <c r="OHH90" s="705"/>
      <c r="OHI90" s="706"/>
      <c r="OHJ90" s="706"/>
      <c r="OHK90" s="706"/>
      <c r="OHL90" s="706"/>
      <c r="OHM90" s="706"/>
      <c r="OHN90" s="504"/>
      <c r="OHO90" s="705"/>
      <c r="OHP90" s="706"/>
      <c r="OHQ90" s="706"/>
      <c r="OHR90" s="706"/>
      <c r="OHS90" s="706"/>
      <c r="OHT90" s="706"/>
      <c r="OHU90" s="504"/>
      <c r="OHV90" s="705"/>
      <c r="OHW90" s="706"/>
      <c r="OHX90" s="706"/>
      <c r="OHY90" s="706"/>
      <c r="OHZ90" s="706"/>
      <c r="OIA90" s="706"/>
      <c r="OIB90" s="504"/>
      <c r="OIC90" s="705"/>
      <c r="OID90" s="706"/>
      <c r="OIE90" s="706"/>
      <c r="OIF90" s="706"/>
      <c r="OIG90" s="706"/>
      <c r="OIH90" s="706"/>
      <c r="OII90" s="504"/>
      <c r="OIJ90" s="705"/>
      <c r="OIK90" s="706"/>
      <c r="OIL90" s="706"/>
      <c r="OIM90" s="706"/>
      <c r="OIN90" s="706"/>
      <c r="OIO90" s="706"/>
      <c r="OIP90" s="504"/>
      <c r="OIQ90" s="705"/>
      <c r="OIR90" s="706"/>
      <c r="OIS90" s="706"/>
      <c r="OIT90" s="706"/>
      <c r="OIU90" s="706"/>
      <c r="OIV90" s="706"/>
      <c r="OIW90" s="504"/>
      <c r="OIX90" s="705"/>
      <c r="OIY90" s="706"/>
      <c r="OIZ90" s="706"/>
      <c r="OJA90" s="706"/>
      <c r="OJB90" s="706"/>
      <c r="OJC90" s="706"/>
      <c r="OJD90" s="504"/>
      <c r="OJE90" s="705"/>
      <c r="OJF90" s="706"/>
      <c r="OJG90" s="706"/>
      <c r="OJH90" s="706"/>
      <c r="OJI90" s="706"/>
      <c r="OJJ90" s="706"/>
      <c r="OJK90" s="504"/>
      <c r="OJL90" s="705"/>
      <c r="OJM90" s="706"/>
      <c r="OJN90" s="706"/>
      <c r="OJO90" s="706"/>
      <c r="OJP90" s="706"/>
      <c r="OJQ90" s="706"/>
      <c r="OJR90" s="504"/>
      <c r="OJS90" s="705"/>
      <c r="OJT90" s="706"/>
      <c r="OJU90" s="706"/>
      <c r="OJV90" s="706"/>
      <c r="OJW90" s="706"/>
      <c r="OJX90" s="706"/>
      <c r="OJY90" s="504"/>
      <c r="OJZ90" s="705"/>
      <c r="OKA90" s="706"/>
      <c r="OKB90" s="706"/>
      <c r="OKC90" s="706"/>
      <c r="OKD90" s="706"/>
      <c r="OKE90" s="706"/>
      <c r="OKF90" s="504"/>
      <c r="OKG90" s="705"/>
      <c r="OKH90" s="706"/>
      <c r="OKI90" s="706"/>
      <c r="OKJ90" s="706"/>
      <c r="OKK90" s="706"/>
      <c r="OKL90" s="706"/>
      <c r="OKM90" s="504"/>
      <c r="OKN90" s="705"/>
      <c r="OKO90" s="706"/>
      <c r="OKP90" s="706"/>
      <c r="OKQ90" s="706"/>
      <c r="OKR90" s="706"/>
      <c r="OKS90" s="706"/>
      <c r="OKT90" s="504"/>
      <c r="OKU90" s="705"/>
      <c r="OKV90" s="706"/>
      <c r="OKW90" s="706"/>
      <c r="OKX90" s="706"/>
      <c r="OKY90" s="706"/>
      <c r="OKZ90" s="706"/>
      <c r="OLA90" s="504"/>
      <c r="OLB90" s="705"/>
      <c r="OLC90" s="706"/>
      <c r="OLD90" s="706"/>
      <c r="OLE90" s="706"/>
      <c r="OLF90" s="706"/>
      <c r="OLG90" s="706"/>
      <c r="OLH90" s="504"/>
      <c r="OLI90" s="705"/>
      <c r="OLJ90" s="706"/>
      <c r="OLK90" s="706"/>
      <c r="OLL90" s="706"/>
      <c r="OLM90" s="706"/>
      <c r="OLN90" s="706"/>
      <c r="OLO90" s="504"/>
      <c r="OLP90" s="705"/>
      <c r="OLQ90" s="706"/>
      <c r="OLR90" s="706"/>
      <c r="OLS90" s="706"/>
      <c r="OLT90" s="706"/>
      <c r="OLU90" s="706"/>
      <c r="OLV90" s="504"/>
      <c r="OLW90" s="705"/>
      <c r="OLX90" s="706"/>
      <c r="OLY90" s="706"/>
      <c r="OLZ90" s="706"/>
      <c r="OMA90" s="706"/>
      <c r="OMB90" s="706"/>
      <c r="OMC90" s="504"/>
      <c r="OMD90" s="705"/>
      <c r="OME90" s="706"/>
      <c r="OMF90" s="706"/>
      <c r="OMG90" s="706"/>
      <c r="OMH90" s="706"/>
      <c r="OMI90" s="706"/>
      <c r="OMJ90" s="504"/>
      <c r="OMK90" s="705"/>
      <c r="OML90" s="706"/>
      <c r="OMM90" s="706"/>
      <c r="OMN90" s="706"/>
      <c r="OMO90" s="706"/>
      <c r="OMP90" s="706"/>
      <c r="OMQ90" s="504"/>
      <c r="OMR90" s="705"/>
      <c r="OMS90" s="706"/>
      <c r="OMT90" s="706"/>
      <c r="OMU90" s="706"/>
      <c r="OMV90" s="706"/>
      <c r="OMW90" s="706"/>
      <c r="OMX90" s="504"/>
      <c r="OMY90" s="705"/>
      <c r="OMZ90" s="706"/>
      <c r="ONA90" s="706"/>
      <c r="ONB90" s="706"/>
      <c r="ONC90" s="706"/>
      <c r="OND90" s="706"/>
      <c r="ONE90" s="504"/>
      <c r="ONF90" s="705"/>
      <c r="ONG90" s="706"/>
      <c r="ONH90" s="706"/>
      <c r="ONI90" s="706"/>
      <c r="ONJ90" s="706"/>
      <c r="ONK90" s="706"/>
      <c r="ONL90" s="504"/>
      <c r="ONM90" s="705"/>
      <c r="ONN90" s="706"/>
      <c r="ONO90" s="706"/>
      <c r="ONP90" s="706"/>
      <c r="ONQ90" s="706"/>
      <c r="ONR90" s="706"/>
      <c r="ONS90" s="504"/>
      <c r="ONT90" s="705"/>
      <c r="ONU90" s="706"/>
      <c r="ONV90" s="706"/>
      <c r="ONW90" s="706"/>
      <c r="ONX90" s="706"/>
      <c r="ONY90" s="706"/>
      <c r="ONZ90" s="504"/>
      <c r="OOA90" s="705"/>
      <c r="OOB90" s="706"/>
      <c r="OOC90" s="706"/>
      <c r="OOD90" s="706"/>
      <c r="OOE90" s="706"/>
      <c r="OOF90" s="706"/>
      <c r="OOG90" s="504"/>
      <c r="OOH90" s="705"/>
      <c r="OOI90" s="706"/>
      <c r="OOJ90" s="706"/>
      <c r="OOK90" s="706"/>
      <c r="OOL90" s="706"/>
      <c r="OOM90" s="706"/>
      <c r="OON90" s="504"/>
      <c r="OOO90" s="705"/>
      <c r="OOP90" s="706"/>
      <c r="OOQ90" s="706"/>
      <c r="OOR90" s="706"/>
      <c r="OOS90" s="706"/>
      <c r="OOT90" s="706"/>
      <c r="OOU90" s="504"/>
      <c r="OOV90" s="705"/>
      <c r="OOW90" s="706"/>
      <c r="OOX90" s="706"/>
      <c r="OOY90" s="706"/>
      <c r="OOZ90" s="706"/>
      <c r="OPA90" s="706"/>
      <c r="OPB90" s="504"/>
      <c r="OPC90" s="705"/>
      <c r="OPD90" s="706"/>
      <c r="OPE90" s="706"/>
      <c r="OPF90" s="706"/>
      <c r="OPG90" s="706"/>
      <c r="OPH90" s="706"/>
      <c r="OPI90" s="504"/>
      <c r="OPJ90" s="705"/>
      <c r="OPK90" s="706"/>
      <c r="OPL90" s="706"/>
      <c r="OPM90" s="706"/>
      <c r="OPN90" s="706"/>
      <c r="OPO90" s="706"/>
      <c r="OPP90" s="504"/>
      <c r="OPQ90" s="705"/>
      <c r="OPR90" s="706"/>
      <c r="OPS90" s="706"/>
      <c r="OPT90" s="706"/>
      <c r="OPU90" s="706"/>
      <c r="OPV90" s="706"/>
      <c r="OPW90" s="504"/>
      <c r="OPX90" s="705"/>
      <c r="OPY90" s="706"/>
      <c r="OPZ90" s="706"/>
      <c r="OQA90" s="706"/>
      <c r="OQB90" s="706"/>
      <c r="OQC90" s="706"/>
      <c r="OQD90" s="504"/>
      <c r="OQE90" s="705"/>
      <c r="OQF90" s="706"/>
      <c r="OQG90" s="706"/>
      <c r="OQH90" s="706"/>
      <c r="OQI90" s="706"/>
      <c r="OQJ90" s="706"/>
      <c r="OQK90" s="504"/>
      <c r="OQL90" s="705"/>
      <c r="OQM90" s="706"/>
      <c r="OQN90" s="706"/>
      <c r="OQO90" s="706"/>
      <c r="OQP90" s="706"/>
      <c r="OQQ90" s="706"/>
      <c r="OQR90" s="504"/>
      <c r="OQS90" s="705"/>
      <c r="OQT90" s="706"/>
      <c r="OQU90" s="706"/>
      <c r="OQV90" s="706"/>
      <c r="OQW90" s="706"/>
      <c r="OQX90" s="706"/>
      <c r="OQY90" s="504"/>
      <c r="OQZ90" s="705"/>
      <c r="ORA90" s="706"/>
      <c r="ORB90" s="706"/>
      <c r="ORC90" s="706"/>
      <c r="ORD90" s="706"/>
      <c r="ORE90" s="706"/>
      <c r="ORF90" s="504"/>
      <c r="ORG90" s="705"/>
      <c r="ORH90" s="706"/>
      <c r="ORI90" s="706"/>
      <c r="ORJ90" s="706"/>
      <c r="ORK90" s="706"/>
      <c r="ORL90" s="706"/>
      <c r="ORM90" s="504"/>
      <c r="ORN90" s="705"/>
      <c r="ORO90" s="706"/>
      <c r="ORP90" s="706"/>
      <c r="ORQ90" s="706"/>
      <c r="ORR90" s="706"/>
      <c r="ORS90" s="706"/>
      <c r="ORT90" s="504"/>
      <c r="ORU90" s="705"/>
      <c r="ORV90" s="706"/>
      <c r="ORW90" s="706"/>
      <c r="ORX90" s="706"/>
      <c r="ORY90" s="706"/>
      <c r="ORZ90" s="706"/>
      <c r="OSA90" s="504"/>
      <c r="OSB90" s="705"/>
      <c r="OSC90" s="706"/>
      <c r="OSD90" s="706"/>
      <c r="OSE90" s="706"/>
      <c r="OSF90" s="706"/>
      <c r="OSG90" s="706"/>
      <c r="OSH90" s="504"/>
      <c r="OSI90" s="705"/>
      <c r="OSJ90" s="706"/>
      <c r="OSK90" s="706"/>
      <c r="OSL90" s="706"/>
      <c r="OSM90" s="706"/>
      <c r="OSN90" s="706"/>
      <c r="OSO90" s="504"/>
      <c r="OSP90" s="705"/>
      <c r="OSQ90" s="706"/>
      <c r="OSR90" s="706"/>
      <c r="OSS90" s="706"/>
      <c r="OST90" s="706"/>
      <c r="OSU90" s="706"/>
      <c r="OSV90" s="504"/>
      <c r="OSW90" s="705"/>
      <c r="OSX90" s="706"/>
      <c r="OSY90" s="706"/>
      <c r="OSZ90" s="706"/>
      <c r="OTA90" s="706"/>
      <c r="OTB90" s="706"/>
      <c r="OTC90" s="504"/>
      <c r="OTD90" s="705"/>
      <c r="OTE90" s="706"/>
      <c r="OTF90" s="706"/>
      <c r="OTG90" s="706"/>
      <c r="OTH90" s="706"/>
      <c r="OTI90" s="706"/>
      <c r="OTJ90" s="504"/>
      <c r="OTK90" s="705"/>
      <c r="OTL90" s="706"/>
      <c r="OTM90" s="706"/>
      <c r="OTN90" s="706"/>
      <c r="OTO90" s="706"/>
      <c r="OTP90" s="706"/>
      <c r="OTQ90" s="504"/>
      <c r="OTR90" s="705"/>
      <c r="OTS90" s="706"/>
      <c r="OTT90" s="706"/>
      <c r="OTU90" s="706"/>
      <c r="OTV90" s="706"/>
      <c r="OTW90" s="706"/>
      <c r="OTX90" s="504"/>
      <c r="OTY90" s="705"/>
      <c r="OTZ90" s="706"/>
      <c r="OUA90" s="706"/>
      <c r="OUB90" s="706"/>
      <c r="OUC90" s="706"/>
      <c r="OUD90" s="706"/>
      <c r="OUE90" s="504"/>
      <c r="OUF90" s="705"/>
      <c r="OUG90" s="706"/>
      <c r="OUH90" s="706"/>
      <c r="OUI90" s="706"/>
      <c r="OUJ90" s="706"/>
      <c r="OUK90" s="706"/>
      <c r="OUL90" s="504"/>
      <c r="OUM90" s="705"/>
      <c r="OUN90" s="706"/>
      <c r="OUO90" s="706"/>
      <c r="OUP90" s="706"/>
      <c r="OUQ90" s="706"/>
      <c r="OUR90" s="706"/>
      <c r="OUS90" s="504"/>
      <c r="OUT90" s="705"/>
      <c r="OUU90" s="706"/>
      <c r="OUV90" s="706"/>
      <c r="OUW90" s="706"/>
      <c r="OUX90" s="706"/>
      <c r="OUY90" s="706"/>
      <c r="OUZ90" s="504"/>
      <c r="OVA90" s="705"/>
      <c r="OVB90" s="706"/>
      <c r="OVC90" s="706"/>
      <c r="OVD90" s="706"/>
      <c r="OVE90" s="706"/>
      <c r="OVF90" s="706"/>
      <c r="OVG90" s="504"/>
      <c r="OVH90" s="705"/>
      <c r="OVI90" s="706"/>
      <c r="OVJ90" s="706"/>
      <c r="OVK90" s="706"/>
      <c r="OVL90" s="706"/>
      <c r="OVM90" s="706"/>
      <c r="OVN90" s="504"/>
      <c r="OVO90" s="705"/>
      <c r="OVP90" s="706"/>
      <c r="OVQ90" s="706"/>
      <c r="OVR90" s="706"/>
      <c r="OVS90" s="706"/>
      <c r="OVT90" s="706"/>
      <c r="OVU90" s="504"/>
      <c r="OVV90" s="705"/>
      <c r="OVW90" s="706"/>
      <c r="OVX90" s="706"/>
      <c r="OVY90" s="706"/>
      <c r="OVZ90" s="706"/>
      <c r="OWA90" s="706"/>
      <c r="OWB90" s="504"/>
      <c r="OWC90" s="705"/>
      <c r="OWD90" s="706"/>
      <c r="OWE90" s="706"/>
      <c r="OWF90" s="706"/>
      <c r="OWG90" s="706"/>
      <c r="OWH90" s="706"/>
      <c r="OWI90" s="504"/>
      <c r="OWJ90" s="705"/>
      <c r="OWK90" s="706"/>
      <c r="OWL90" s="706"/>
      <c r="OWM90" s="706"/>
      <c r="OWN90" s="706"/>
      <c r="OWO90" s="706"/>
      <c r="OWP90" s="504"/>
      <c r="OWQ90" s="705"/>
      <c r="OWR90" s="706"/>
      <c r="OWS90" s="706"/>
      <c r="OWT90" s="706"/>
      <c r="OWU90" s="706"/>
      <c r="OWV90" s="706"/>
      <c r="OWW90" s="504"/>
      <c r="OWX90" s="705"/>
      <c r="OWY90" s="706"/>
      <c r="OWZ90" s="706"/>
      <c r="OXA90" s="706"/>
      <c r="OXB90" s="706"/>
      <c r="OXC90" s="706"/>
      <c r="OXD90" s="504"/>
      <c r="OXE90" s="705"/>
      <c r="OXF90" s="706"/>
      <c r="OXG90" s="706"/>
      <c r="OXH90" s="706"/>
      <c r="OXI90" s="706"/>
      <c r="OXJ90" s="706"/>
      <c r="OXK90" s="504"/>
      <c r="OXL90" s="705"/>
      <c r="OXM90" s="706"/>
      <c r="OXN90" s="706"/>
      <c r="OXO90" s="706"/>
      <c r="OXP90" s="706"/>
      <c r="OXQ90" s="706"/>
      <c r="OXR90" s="504"/>
      <c r="OXS90" s="705"/>
      <c r="OXT90" s="706"/>
      <c r="OXU90" s="706"/>
      <c r="OXV90" s="706"/>
      <c r="OXW90" s="706"/>
      <c r="OXX90" s="706"/>
      <c r="OXY90" s="504"/>
      <c r="OXZ90" s="705"/>
      <c r="OYA90" s="706"/>
      <c r="OYB90" s="706"/>
      <c r="OYC90" s="706"/>
      <c r="OYD90" s="706"/>
      <c r="OYE90" s="706"/>
      <c r="OYF90" s="504"/>
      <c r="OYG90" s="705"/>
      <c r="OYH90" s="706"/>
      <c r="OYI90" s="706"/>
      <c r="OYJ90" s="706"/>
      <c r="OYK90" s="706"/>
      <c r="OYL90" s="706"/>
      <c r="OYM90" s="504"/>
      <c r="OYN90" s="705"/>
      <c r="OYO90" s="706"/>
      <c r="OYP90" s="706"/>
      <c r="OYQ90" s="706"/>
      <c r="OYR90" s="706"/>
      <c r="OYS90" s="706"/>
      <c r="OYT90" s="504"/>
      <c r="OYU90" s="705"/>
      <c r="OYV90" s="706"/>
      <c r="OYW90" s="706"/>
      <c r="OYX90" s="706"/>
      <c r="OYY90" s="706"/>
      <c r="OYZ90" s="706"/>
      <c r="OZA90" s="504"/>
      <c r="OZB90" s="705"/>
      <c r="OZC90" s="706"/>
      <c r="OZD90" s="706"/>
      <c r="OZE90" s="706"/>
      <c r="OZF90" s="706"/>
      <c r="OZG90" s="706"/>
      <c r="OZH90" s="504"/>
      <c r="OZI90" s="705"/>
      <c r="OZJ90" s="706"/>
      <c r="OZK90" s="706"/>
      <c r="OZL90" s="706"/>
      <c r="OZM90" s="706"/>
      <c r="OZN90" s="706"/>
      <c r="OZO90" s="504"/>
      <c r="OZP90" s="705"/>
      <c r="OZQ90" s="706"/>
      <c r="OZR90" s="706"/>
      <c r="OZS90" s="706"/>
      <c r="OZT90" s="706"/>
      <c r="OZU90" s="706"/>
      <c r="OZV90" s="504"/>
      <c r="OZW90" s="705"/>
      <c r="OZX90" s="706"/>
      <c r="OZY90" s="706"/>
      <c r="OZZ90" s="706"/>
      <c r="PAA90" s="706"/>
      <c r="PAB90" s="706"/>
      <c r="PAC90" s="504"/>
      <c r="PAD90" s="705"/>
      <c r="PAE90" s="706"/>
      <c r="PAF90" s="706"/>
      <c r="PAG90" s="706"/>
      <c r="PAH90" s="706"/>
      <c r="PAI90" s="706"/>
      <c r="PAJ90" s="504"/>
      <c r="PAK90" s="705"/>
      <c r="PAL90" s="706"/>
      <c r="PAM90" s="706"/>
      <c r="PAN90" s="706"/>
      <c r="PAO90" s="706"/>
      <c r="PAP90" s="706"/>
      <c r="PAQ90" s="504"/>
      <c r="PAR90" s="705"/>
      <c r="PAS90" s="706"/>
      <c r="PAT90" s="706"/>
      <c r="PAU90" s="706"/>
      <c r="PAV90" s="706"/>
      <c r="PAW90" s="706"/>
      <c r="PAX90" s="504"/>
      <c r="PAY90" s="705"/>
      <c r="PAZ90" s="706"/>
      <c r="PBA90" s="706"/>
      <c r="PBB90" s="706"/>
      <c r="PBC90" s="706"/>
      <c r="PBD90" s="706"/>
      <c r="PBE90" s="504"/>
      <c r="PBF90" s="705"/>
      <c r="PBG90" s="706"/>
      <c r="PBH90" s="706"/>
      <c r="PBI90" s="706"/>
      <c r="PBJ90" s="706"/>
      <c r="PBK90" s="706"/>
      <c r="PBL90" s="504"/>
      <c r="PBM90" s="705"/>
      <c r="PBN90" s="706"/>
      <c r="PBO90" s="706"/>
      <c r="PBP90" s="706"/>
      <c r="PBQ90" s="706"/>
      <c r="PBR90" s="706"/>
      <c r="PBS90" s="504"/>
      <c r="PBT90" s="705"/>
      <c r="PBU90" s="706"/>
      <c r="PBV90" s="706"/>
      <c r="PBW90" s="706"/>
      <c r="PBX90" s="706"/>
      <c r="PBY90" s="706"/>
      <c r="PBZ90" s="504"/>
      <c r="PCA90" s="705"/>
      <c r="PCB90" s="706"/>
      <c r="PCC90" s="706"/>
      <c r="PCD90" s="706"/>
      <c r="PCE90" s="706"/>
      <c r="PCF90" s="706"/>
      <c r="PCG90" s="504"/>
      <c r="PCH90" s="705"/>
      <c r="PCI90" s="706"/>
      <c r="PCJ90" s="706"/>
      <c r="PCK90" s="706"/>
      <c r="PCL90" s="706"/>
      <c r="PCM90" s="706"/>
      <c r="PCN90" s="504"/>
      <c r="PCO90" s="705"/>
      <c r="PCP90" s="706"/>
      <c r="PCQ90" s="706"/>
      <c r="PCR90" s="706"/>
      <c r="PCS90" s="706"/>
      <c r="PCT90" s="706"/>
      <c r="PCU90" s="504"/>
      <c r="PCV90" s="705"/>
      <c r="PCW90" s="706"/>
      <c r="PCX90" s="706"/>
      <c r="PCY90" s="706"/>
      <c r="PCZ90" s="706"/>
      <c r="PDA90" s="706"/>
      <c r="PDB90" s="504"/>
      <c r="PDC90" s="705"/>
      <c r="PDD90" s="706"/>
      <c r="PDE90" s="706"/>
      <c r="PDF90" s="706"/>
      <c r="PDG90" s="706"/>
      <c r="PDH90" s="706"/>
      <c r="PDI90" s="504"/>
      <c r="PDJ90" s="705"/>
      <c r="PDK90" s="706"/>
      <c r="PDL90" s="706"/>
      <c r="PDM90" s="706"/>
      <c r="PDN90" s="706"/>
      <c r="PDO90" s="706"/>
      <c r="PDP90" s="504"/>
      <c r="PDQ90" s="705"/>
      <c r="PDR90" s="706"/>
      <c r="PDS90" s="706"/>
      <c r="PDT90" s="706"/>
      <c r="PDU90" s="706"/>
      <c r="PDV90" s="706"/>
      <c r="PDW90" s="504"/>
      <c r="PDX90" s="705"/>
      <c r="PDY90" s="706"/>
      <c r="PDZ90" s="706"/>
      <c r="PEA90" s="706"/>
      <c r="PEB90" s="706"/>
      <c r="PEC90" s="706"/>
      <c r="PED90" s="504"/>
      <c r="PEE90" s="705"/>
      <c r="PEF90" s="706"/>
      <c r="PEG90" s="706"/>
      <c r="PEH90" s="706"/>
      <c r="PEI90" s="706"/>
      <c r="PEJ90" s="706"/>
      <c r="PEK90" s="504"/>
      <c r="PEL90" s="705"/>
      <c r="PEM90" s="706"/>
      <c r="PEN90" s="706"/>
      <c r="PEO90" s="706"/>
      <c r="PEP90" s="706"/>
      <c r="PEQ90" s="706"/>
      <c r="PER90" s="504"/>
      <c r="PES90" s="705"/>
      <c r="PET90" s="706"/>
      <c r="PEU90" s="706"/>
      <c r="PEV90" s="706"/>
      <c r="PEW90" s="706"/>
      <c r="PEX90" s="706"/>
      <c r="PEY90" s="504"/>
      <c r="PEZ90" s="705"/>
      <c r="PFA90" s="706"/>
      <c r="PFB90" s="706"/>
      <c r="PFC90" s="706"/>
      <c r="PFD90" s="706"/>
      <c r="PFE90" s="706"/>
      <c r="PFF90" s="504"/>
      <c r="PFG90" s="705"/>
      <c r="PFH90" s="706"/>
      <c r="PFI90" s="706"/>
      <c r="PFJ90" s="706"/>
      <c r="PFK90" s="706"/>
      <c r="PFL90" s="706"/>
      <c r="PFM90" s="504"/>
      <c r="PFN90" s="705"/>
      <c r="PFO90" s="706"/>
      <c r="PFP90" s="706"/>
      <c r="PFQ90" s="706"/>
      <c r="PFR90" s="706"/>
      <c r="PFS90" s="706"/>
      <c r="PFT90" s="504"/>
      <c r="PFU90" s="705"/>
      <c r="PFV90" s="706"/>
      <c r="PFW90" s="706"/>
      <c r="PFX90" s="706"/>
      <c r="PFY90" s="706"/>
      <c r="PFZ90" s="706"/>
      <c r="PGA90" s="504"/>
      <c r="PGB90" s="705"/>
      <c r="PGC90" s="706"/>
      <c r="PGD90" s="706"/>
      <c r="PGE90" s="706"/>
      <c r="PGF90" s="706"/>
      <c r="PGG90" s="706"/>
      <c r="PGH90" s="504"/>
      <c r="PGI90" s="705"/>
      <c r="PGJ90" s="706"/>
      <c r="PGK90" s="706"/>
      <c r="PGL90" s="706"/>
      <c r="PGM90" s="706"/>
      <c r="PGN90" s="706"/>
      <c r="PGO90" s="504"/>
      <c r="PGP90" s="705"/>
      <c r="PGQ90" s="706"/>
      <c r="PGR90" s="706"/>
      <c r="PGS90" s="706"/>
      <c r="PGT90" s="706"/>
      <c r="PGU90" s="706"/>
      <c r="PGV90" s="504"/>
      <c r="PGW90" s="705"/>
      <c r="PGX90" s="706"/>
      <c r="PGY90" s="706"/>
      <c r="PGZ90" s="706"/>
      <c r="PHA90" s="706"/>
      <c r="PHB90" s="706"/>
      <c r="PHC90" s="504"/>
      <c r="PHD90" s="705"/>
      <c r="PHE90" s="706"/>
      <c r="PHF90" s="706"/>
      <c r="PHG90" s="706"/>
      <c r="PHH90" s="706"/>
      <c r="PHI90" s="706"/>
      <c r="PHJ90" s="504"/>
      <c r="PHK90" s="705"/>
      <c r="PHL90" s="706"/>
      <c r="PHM90" s="706"/>
      <c r="PHN90" s="706"/>
      <c r="PHO90" s="706"/>
      <c r="PHP90" s="706"/>
      <c r="PHQ90" s="504"/>
      <c r="PHR90" s="705"/>
      <c r="PHS90" s="706"/>
      <c r="PHT90" s="706"/>
      <c r="PHU90" s="706"/>
      <c r="PHV90" s="706"/>
      <c r="PHW90" s="706"/>
      <c r="PHX90" s="504"/>
      <c r="PHY90" s="705"/>
      <c r="PHZ90" s="706"/>
      <c r="PIA90" s="706"/>
      <c r="PIB90" s="706"/>
      <c r="PIC90" s="706"/>
      <c r="PID90" s="706"/>
      <c r="PIE90" s="504"/>
      <c r="PIF90" s="705"/>
      <c r="PIG90" s="706"/>
      <c r="PIH90" s="706"/>
      <c r="PII90" s="706"/>
      <c r="PIJ90" s="706"/>
      <c r="PIK90" s="706"/>
      <c r="PIL90" s="504"/>
      <c r="PIM90" s="705"/>
      <c r="PIN90" s="706"/>
      <c r="PIO90" s="706"/>
      <c r="PIP90" s="706"/>
      <c r="PIQ90" s="706"/>
      <c r="PIR90" s="706"/>
      <c r="PIS90" s="504"/>
      <c r="PIT90" s="705"/>
      <c r="PIU90" s="706"/>
      <c r="PIV90" s="706"/>
      <c r="PIW90" s="706"/>
      <c r="PIX90" s="706"/>
      <c r="PIY90" s="706"/>
      <c r="PIZ90" s="504"/>
      <c r="PJA90" s="705"/>
      <c r="PJB90" s="706"/>
      <c r="PJC90" s="706"/>
      <c r="PJD90" s="706"/>
      <c r="PJE90" s="706"/>
      <c r="PJF90" s="706"/>
      <c r="PJG90" s="504"/>
      <c r="PJH90" s="705"/>
      <c r="PJI90" s="706"/>
      <c r="PJJ90" s="706"/>
      <c r="PJK90" s="706"/>
      <c r="PJL90" s="706"/>
      <c r="PJM90" s="706"/>
      <c r="PJN90" s="504"/>
      <c r="PJO90" s="705"/>
      <c r="PJP90" s="706"/>
      <c r="PJQ90" s="706"/>
      <c r="PJR90" s="706"/>
      <c r="PJS90" s="706"/>
      <c r="PJT90" s="706"/>
      <c r="PJU90" s="504"/>
      <c r="PJV90" s="705"/>
      <c r="PJW90" s="706"/>
      <c r="PJX90" s="706"/>
      <c r="PJY90" s="706"/>
      <c r="PJZ90" s="706"/>
      <c r="PKA90" s="706"/>
      <c r="PKB90" s="504"/>
      <c r="PKC90" s="705"/>
      <c r="PKD90" s="706"/>
      <c r="PKE90" s="706"/>
      <c r="PKF90" s="706"/>
      <c r="PKG90" s="706"/>
      <c r="PKH90" s="706"/>
      <c r="PKI90" s="504"/>
      <c r="PKJ90" s="705"/>
      <c r="PKK90" s="706"/>
      <c r="PKL90" s="706"/>
      <c r="PKM90" s="706"/>
      <c r="PKN90" s="706"/>
      <c r="PKO90" s="706"/>
      <c r="PKP90" s="504"/>
      <c r="PKQ90" s="705"/>
      <c r="PKR90" s="706"/>
      <c r="PKS90" s="706"/>
      <c r="PKT90" s="706"/>
      <c r="PKU90" s="706"/>
      <c r="PKV90" s="706"/>
      <c r="PKW90" s="504"/>
      <c r="PKX90" s="705"/>
      <c r="PKY90" s="706"/>
      <c r="PKZ90" s="706"/>
      <c r="PLA90" s="706"/>
      <c r="PLB90" s="706"/>
      <c r="PLC90" s="706"/>
      <c r="PLD90" s="504"/>
      <c r="PLE90" s="705"/>
      <c r="PLF90" s="706"/>
      <c r="PLG90" s="706"/>
      <c r="PLH90" s="706"/>
      <c r="PLI90" s="706"/>
      <c r="PLJ90" s="706"/>
      <c r="PLK90" s="504"/>
      <c r="PLL90" s="705"/>
      <c r="PLM90" s="706"/>
      <c r="PLN90" s="706"/>
      <c r="PLO90" s="706"/>
      <c r="PLP90" s="706"/>
      <c r="PLQ90" s="706"/>
      <c r="PLR90" s="504"/>
      <c r="PLS90" s="705"/>
      <c r="PLT90" s="706"/>
      <c r="PLU90" s="706"/>
      <c r="PLV90" s="706"/>
      <c r="PLW90" s="706"/>
      <c r="PLX90" s="706"/>
      <c r="PLY90" s="504"/>
      <c r="PLZ90" s="705"/>
      <c r="PMA90" s="706"/>
      <c r="PMB90" s="706"/>
      <c r="PMC90" s="706"/>
      <c r="PMD90" s="706"/>
      <c r="PME90" s="706"/>
      <c r="PMF90" s="504"/>
      <c r="PMG90" s="705"/>
      <c r="PMH90" s="706"/>
      <c r="PMI90" s="706"/>
      <c r="PMJ90" s="706"/>
      <c r="PMK90" s="706"/>
      <c r="PML90" s="706"/>
      <c r="PMM90" s="504"/>
      <c r="PMN90" s="705"/>
      <c r="PMO90" s="706"/>
      <c r="PMP90" s="706"/>
      <c r="PMQ90" s="706"/>
      <c r="PMR90" s="706"/>
      <c r="PMS90" s="706"/>
      <c r="PMT90" s="504"/>
      <c r="PMU90" s="705"/>
      <c r="PMV90" s="706"/>
      <c r="PMW90" s="706"/>
      <c r="PMX90" s="706"/>
      <c r="PMY90" s="706"/>
      <c r="PMZ90" s="706"/>
      <c r="PNA90" s="504"/>
      <c r="PNB90" s="705"/>
      <c r="PNC90" s="706"/>
      <c r="PND90" s="706"/>
      <c r="PNE90" s="706"/>
      <c r="PNF90" s="706"/>
      <c r="PNG90" s="706"/>
      <c r="PNH90" s="504"/>
      <c r="PNI90" s="705"/>
      <c r="PNJ90" s="706"/>
      <c r="PNK90" s="706"/>
      <c r="PNL90" s="706"/>
      <c r="PNM90" s="706"/>
      <c r="PNN90" s="706"/>
      <c r="PNO90" s="504"/>
      <c r="PNP90" s="705"/>
      <c r="PNQ90" s="706"/>
      <c r="PNR90" s="706"/>
      <c r="PNS90" s="706"/>
      <c r="PNT90" s="706"/>
      <c r="PNU90" s="706"/>
      <c r="PNV90" s="504"/>
      <c r="PNW90" s="705"/>
      <c r="PNX90" s="706"/>
      <c r="PNY90" s="706"/>
      <c r="PNZ90" s="706"/>
      <c r="POA90" s="706"/>
      <c r="POB90" s="706"/>
      <c r="POC90" s="504"/>
      <c r="POD90" s="705"/>
      <c r="POE90" s="706"/>
      <c r="POF90" s="706"/>
      <c r="POG90" s="706"/>
      <c r="POH90" s="706"/>
      <c r="POI90" s="706"/>
      <c r="POJ90" s="504"/>
      <c r="POK90" s="705"/>
      <c r="POL90" s="706"/>
      <c r="POM90" s="706"/>
      <c r="PON90" s="706"/>
      <c r="POO90" s="706"/>
      <c r="POP90" s="706"/>
      <c r="POQ90" s="504"/>
      <c r="POR90" s="705"/>
      <c r="POS90" s="706"/>
      <c r="POT90" s="706"/>
      <c r="POU90" s="706"/>
      <c r="POV90" s="706"/>
      <c r="POW90" s="706"/>
      <c r="POX90" s="504"/>
      <c r="POY90" s="705"/>
      <c r="POZ90" s="706"/>
      <c r="PPA90" s="706"/>
      <c r="PPB90" s="706"/>
      <c r="PPC90" s="706"/>
      <c r="PPD90" s="706"/>
      <c r="PPE90" s="504"/>
      <c r="PPF90" s="705"/>
      <c r="PPG90" s="706"/>
      <c r="PPH90" s="706"/>
      <c r="PPI90" s="706"/>
      <c r="PPJ90" s="706"/>
      <c r="PPK90" s="706"/>
      <c r="PPL90" s="504"/>
      <c r="PPM90" s="705"/>
      <c r="PPN90" s="706"/>
      <c r="PPO90" s="706"/>
      <c r="PPP90" s="706"/>
      <c r="PPQ90" s="706"/>
      <c r="PPR90" s="706"/>
      <c r="PPS90" s="504"/>
      <c r="PPT90" s="705"/>
      <c r="PPU90" s="706"/>
      <c r="PPV90" s="706"/>
      <c r="PPW90" s="706"/>
      <c r="PPX90" s="706"/>
      <c r="PPY90" s="706"/>
      <c r="PPZ90" s="504"/>
      <c r="PQA90" s="705"/>
      <c r="PQB90" s="706"/>
      <c r="PQC90" s="706"/>
      <c r="PQD90" s="706"/>
      <c r="PQE90" s="706"/>
      <c r="PQF90" s="706"/>
      <c r="PQG90" s="504"/>
      <c r="PQH90" s="705"/>
      <c r="PQI90" s="706"/>
      <c r="PQJ90" s="706"/>
      <c r="PQK90" s="706"/>
      <c r="PQL90" s="706"/>
      <c r="PQM90" s="706"/>
      <c r="PQN90" s="504"/>
      <c r="PQO90" s="705"/>
      <c r="PQP90" s="706"/>
      <c r="PQQ90" s="706"/>
      <c r="PQR90" s="706"/>
      <c r="PQS90" s="706"/>
      <c r="PQT90" s="706"/>
      <c r="PQU90" s="504"/>
      <c r="PQV90" s="705"/>
      <c r="PQW90" s="706"/>
      <c r="PQX90" s="706"/>
      <c r="PQY90" s="706"/>
      <c r="PQZ90" s="706"/>
      <c r="PRA90" s="706"/>
      <c r="PRB90" s="504"/>
      <c r="PRC90" s="705"/>
      <c r="PRD90" s="706"/>
      <c r="PRE90" s="706"/>
      <c r="PRF90" s="706"/>
      <c r="PRG90" s="706"/>
      <c r="PRH90" s="706"/>
      <c r="PRI90" s="504"/>
      <c r="PRJ90" s="705"/>
      <c r="PRK90" s="706"/>
      <c r="PRL90" s="706"/>
      <c r="PRM90" s="706"/>
      <c r="PRN90" s="706"/>
      <c r="PRO90" s="706"/>
      <c r="PRP90" s="504"/>
      <c r="PRQ90" s="705"/>
      <c r="PRR90" s="706"/>
      <c r="PRS90" s="706"/>
      <c r="PRT90" s="706"/>
      <c r="PRU90" s="706"/>
      <c r="PRV90" s="706"/>
      <c r="PRW90" s="504"/>
      <c r="PRX90" s="705"/>
      <c r="PRY90" s="706"/>
      <c r="PRZ90" s="706"/>
      <c r="PSA90" s="706"/>
      <c r="PSB90" s="706"/>
      <c r="PSC90" s="706"/>
      <c r="PSD90" s="504"/>
      <c r="PSE90" s="705"/>
      <c r="PSF90" s="706"/>
      <c r="PSG90" s="706"/>
      <c r="PSH90" s="706"/>
      <c r="PSI90" s="706"/>
      <c r="PSJ90" s="706"/>
      <c r="PSK90" s="504"/>
      <c r="PSL90" s="705"/>
      <c r="PSM90" s="706"/>
      <c r="PSN90" s="706"/>
      <c r="PSO90" s="706"/>
      <c r="PSP90" s="706"/>
      <c r="PSQ90" s="706"/>
      <c r="PSR90" s="504"/>
      <c r="PSS90" s="705"/>
      <c r="PST90" s="706"/>
      <c r="PSU90" s="706"/>
      <c r="PSV90" s="706"/>
      <c r="PSW90" s="706"/>
      <c r="PSX90" s="706"/>
      <c r="PSY90" s="504"/>
      <c r="PSZ90" s="705"/>
      <c r="PTA90" s="706"/>
      <c r="PTB90" s="706"/>
      <c r="PTC90" s="706"/>
      <c r="PTD90" s="706"/>
      <c r="PTE90" s="706"/>
      <c r="PTF90" s="504"/>
      <c r="PTG90" s="705"/>
      <c r="PTH90" s="706"/>
      <c r="PTI90" s="706"/>
      <c r="PTJ90" s="706"/>
      <c r="PTK90" s="706"/>
      <c r="PTL90" s="706"/>
      <c r="PTM90" s="504"/>
      <c r="PTN90" s="705"/>
      <c r="PTO90" s="706"/>
      <c r="PTP90" s="706"/>
      <c r="PTQ90" s="706"/>
      <c r="PTR90" s="706"/>
      <c r="PTS90" s="706"/>
      <c r="PTT90" s="504"/>
      <c r="PTU90" s="705"/>
      <c r="PTV90" s="706"/>
      <c r="PTW90" s="706"/>
      <c r="PTX90" s="706"/>
      <c r="PTY90" s="706"/>
      <c r="PTZ90" s="706"/>
      <c r="PUA90" s="504"/>
      <c r="PUB90" s="705"/>
      <c r="PUC90" s="706"/>
      <c r="PUD90" s="706"/>
      <c r="PUE90" s="706"/>
      <c r="PUF90" s="706"/>
      <c r="PUG90" s="706"/>
      <c r="PUH90" s="504"/>
      <c r="PUI90" s="705"/>
      <c r="PUJ90" s="706"/>
      <c r="PUK90" s="706"/>
      <c r="PUL90" s="706"/>
      <c r="PUM90" s="706"/>
      <c r="PUN90" s="706"/>
      <c r="PUO90" s="504"/>
      <c r="PUP90" s="705"/>
      <c r="PUQ90" s="706"/>
      <c r="PUR90" s="706"/>
      <c r="PUS90" s="706"/>
      <c r="PUT90" s="706"/>
      <c r="PUU90" s="706"/>
      <c r="PUV90" s="504"/>
      <c r="PUW90" s="705"/>
      <c r="PUX90" s="706"/>
      <c r="PUY90" s="706"/>
      <c r="PUZ90" s="706"/>
      <c r="PVA90" s="706"/>
      <c r="PVB90" s="706"/>
      <c r="PVC90" s="504"/>
      <c r="PVD90" s="705"/>
      <c r="PVE90" s="706"/>
      <c r="PVF90" s="706"/>
      <c r="PVG90" s="706"/>
      <c r="PVH90" s="706"/>
      <c r="PVI90" s="706"/>
      <c r="PVJ90" s="504"/>
      <c r="PVK90" s="705"/>
      <c r="PVL90" s="706"/>
      <c r="PVM90" s="706"/>
      <c r="PVN90" s="706"/>
      <c r="PVO90" s="706"/>
      <c r="PVP90" s="706"/>
      <c r="PVQ90" s="504"/>
      <c r="PVR90" s="705"/>
      <c r="PVS90" s="706"/>
      <c r="PVT90" s="706"/>
      <c r="PVU90" s="706"/>
      <c r="PVV90" s="706"/>
      <c r="PVW90" s="706"/>
      <c r="PVX90" s="504"/>
      <c r="PVY90" s="705"/>
      <c r="PVZ90" s="706"/>
      <c r="PWA90" s="706"/>
      <c r="PWB90" s="706"/>
      <c r="PWC90" s="706"/>
      <c r="PWD90" s="706"/>
      <c r="PWE90" s="504"/>
      <c r="PWF90" s="705"/>
      <c r="PWG90" s="706"/>
      <c r="PWH90" s="706"/>
      <c r="PWI90" s="706"/>
      <c r="PWJ90" s="706"/>
      <c r="PWK90" s="706"/>
      <c r="PWL90" s="504"/>
      <c r="PWM90" s="705"/>
      <c r="PWN90" s="706"/>
      <c r="PWO90" s="706"/>
      <c r="PWP90" s="706"/>
      <c r="PWQ90" s="706"/>
      <c r="PWR90" s="706"/>
      <c r="PWS90" s="504"/>
      <c r="PWT90" s="705"/>
      <c r="PWU90" s="706"/>
      <c r="PWV90" s="706"/>
      <c r="PWW90" s="706"/>
      <c r="PWX90" s="706"/>
      <c r="PWY90" s="706"/>
      <c r="PWZ90" s="504"/>
      <c r="PXA90" s="705"/>
      <c r="PXB90" s="706"/>
      <c r="PXC90" s="706"/>
      <c r="PXD90" s="706"/>
      <c r="PXE90" s="706"/>
      <c r="PXF90" s="706"/>
      <c r="PXG90" s="504"/>
      <c r="PXH90" s="705"/>
      <c r="PXI90" s="706"/>
      <c r="PXJ90" s="706"/>
      <c r="PXK90" s="706"/>
      <c r="PXL90" s="706"/>
      <c r="PXM90" s="706"/>
      <c r="PXN90" s="504"/>
      <c r="PXO90" s="705"/>
      <c r="PXP90" s="706"/>
      <c r="PXQ90" s="706"/>
      <c r="PXR90" s="706"/>
      <c r="PXS90" s="706"/>
      <c r="PXT90" s="706"/>
      <c r="PXU90" s="504"/>
      <c r="PXV90" s="705"/>
      <c r="PXW90" s="706"/>
      <c r="PXX90" s="706"/>
      <c r="PXY90" s="706"/>
      <c r="PXZ90" s="706"/>
      <c r="PYA90" s="706"/>
      <c r="PYB90" s="504"/>
      <c r="PYC90" s="705"/>
      <c r="PYD90" s="706"/>
      <c r="PYE90" s="706"/>
      <c r="PYF90" s="706"/>
      <c r="PYG90" s="706"/>
      <c r="PYH90" s="706"/>
      <c r="PYI90" s="504"/>
      <c r="PYJ90" s="705"/>
      <c r="PYK90" s="706"/>
      <c r="PYL90" s="706"/>
      <c r="PYM90" s="706"/>
      <c r="PYN90" s="706"/>
      <c r="PYO90" s="706"/>
      <c r="PYP90" s="504"/>
      <c r="PYQ90" s="705"/>
      <c r="PYR90" s="706"/>
      <c r="PYS90" s="706"/>
      <c r="PYT90" s="706"/>
      <c r="PYU90" s="706"/>
      <c r="PYV90" s="706"/>
      <c r="PYW90" s="504"/>
      <c r="PYX90" s="705"/>
      <c r="PYY90" s="706"/>
      <c r="PYZ90" s="706"/>
      <c r="PZA90" s="706"/>
      <c r="PZB90" s="706"/>
      <c r="PZC90" s="706"/>
      <c r="PZD90" s="504"/>
      <c r="PZE90" s="705"/>
      <c r="PZF90" s="706"/>
      <c r="PZG90" s="706"/>
      <c r="PZH90" s="706"/>
      <c r="PZI90" s="706"/>
      <c r="PZJ90" s="706"/>
      <c r="PZK90" s="504"/>
      <c r="PZL90" s="705"/>
      <c r="PZM90" s="706"/>
      <c r="PZN90" s="706"/>
      <c r="PZO90" s="706"/>
      <c r="PZP90" s="706"/>
      <c r="PZQ90" s="706"/>
      <c r="PZR90" s="504"/>
      <c r="PZS90" s="705"/>
      <c r="PZT90" s="706"/>
      <c r="PZU90" s="706"/>
      <c r="PZV90" s="706"/>
      <c r="PZW90" s="706"/>
      <c r="PZX90" s="706"/>
      <c r="PZY90" s="504"/>
      <c r="PZZ90" s="705"/>
      <c r="QAA90" s="706"/>
      <c r="QAB90" s="706"/>
      <c r="QAC90" s="706"/>
      <c r="QAD90" s="706"/>
      <c r="QAE90" s="706"/>
      <c r="QAF90" s="504"/>
      <c r="QAG90" s="705"/>
      <c r="QAH90" s="706"/>
      <c r="QAI90" s="706"/>
      <c r="QAJ90" s="706"/>
      <c r="QAK90" s="706"/>
      <c r="QAL90" s="706"/>
      <c r="QAM90" s="504"/>
      <c r="QAN90" s="705"/>
      <c r="QAO90" s="706"/>
      <c r="QAP90" s="706"/>
      <c r="QAQ90" s="706"/>
      <c r="QAR90" s="706"/>
      <c r="QAS90" s="706"/>
      <c r="QAT90" s="504"/>
      <c r="QAU90" s="705"/>
      <c r="QAV90" s="706"/>
      <c r="QAW90" s="706"/>
      <c r="QAX90" s="706"/>
      <c r="QAY90" s="706"/>
      <c r="QAZ90" s="706"/>
      <c r="QBA90" s="504"/>
      <c r="QBB90" s="705"/>
      <c r="QBC90" s="706"/>
      <c r="QBD90" s="706"/>
      <c r="QBE90" s="706"/>
      <c r="QBF90" s="706"/>
      <c r="QBG90" s="706"/>
      <c r="QBH90" s="504"/>
      <c r="QBI90" s="705"/>
      <c r="QBJ90" s="706"/>
      <c r="QBK90" s="706"/>
      <c r="QBL90" s="706"/>
      <c r="QBM90" s="706"/>
      <c r="QBN90" s="706"/>
      <c r="QBO90" s="504"/>
      <c r="QBP90" s="705"/>
      <c r="QBQ90" s="706"/>
      <c r="QBR90" s="706"/>
      <c r="QBS90" s="706"/>
      <c r="QBT90" s="706"/>
      <c r="QBU90" s="706"/>
      <c r="QBV90" s="504"/>
      <c r="QBW90" s="705"/>
      <c r="QBX90" s="706"/>
      <c r="QBY90" s="706"/>
      <c r="QBZ90" s="706"/>
      <c r="QCA90" s="706"/>
      <c r="QCB90" s="706"/>
      <c r="QCC90" s="504"/>
      <c r="QCD90" s="705"/>
      <c r="QCE90" s="706"/>
      <c r="QCF90" s="706"/>
      <c r="QCG90" s="706"/>
      <c r="QCH90" s="706"/>
      <c r="QCI90" s="706"/>
      <c r="QCJ90" s="504"/>
      <c r="QCK90" s="705"/>
      <c r="QCL90" s="706"/>
      <c r="QCM90" s="706"/>
      <c r="QCN90" s="706"/>
      <c r="QCO90" s="706"/>
      <c r="QCP90" s="706"/>
      <c r="QCQ90" s="504"/>
      <c r="QCR90" s="705"/>
      <c r="QCS90" s="706"/>
      <c r="QCT90" s="706"/>
      <c r="QCU90" s="706"/>
      <c r="QCV90" s="706"/>
      <c r="QCW90" s="706"/>
      <c r="QCX90" s="504"/>
      <c r="QCY90" s="705"/>
      <c r="QCZ90" s="706"/>
      <c r="QDA90" s="706"/>
      <c r="QDB90" s="706"/>
      <c r="QDC90" s="706"/>
      <c r="QDD90" s="706"/>
      <c r="QDE90" s="504"/>
      <c r="QDF90" s="705"/>
      <c r="QDG90" s="706"/>
      <c r="QDH90" s="706"/>
      <c r="QDI90" s="706"/>
      <c r="QDJ90" s="706"/>
      <c r="QDK90" s="706"/>
      <c r="QDL90" s="504"/>
      <c r="QDM90" s="705"/>
      <c r="QDN90" s="706"/>
      <c r="QDO90" s="706"/>
      <c r="QDP90" s="706"/>
      <c r="QDQ90" s="706"/>
      <c r="QDR90" s="706"/>
      <c r="QDS90" s="504"/>
      <c r="QDT90" s="705"/>
      <c r="QDU90" s="706"/>
      <c r="QDV90" s="706"/>
      <c r="QDW90" s="706"/>
      <c r="QDX90" s="706"/>
      <c r="QDY90" s="706"/>
      <c r="QDZ90" s="504"/>
      <c r="QEA90" s="705"/>
      <c r="QEB90" s="706"/>
      <c r="QEC90" s="706"/>
      <c r="QED90" s="706"/>
      <c r="QEE90" s="706"/>
      <c r="QEF90" s="706"/>
      <c r="QEG90" s="504"/>
      <c r="QEH90" s="705"/>
      <c r="QEI90" s="706"/>
      <c r="QEJ90" s="706"/>
      <c r="QEK90" s="706"/>
      <c r="QEL90" s="706"/>
      <c r="QEM90" s="706"/>
      <c r="QEN90" s="504"/>
      <c r="QEO90" s="705"/>
      <c r="QEP90" s="706"/>
      <c r="QEQ90" s="706"/>
      <c r="QER90" s="706"/>
      <c r="QES90" s="706"/>
      <c r="QET90" s="706"/>
      <c r="QEU90" s="504"/>
      <c r="QEV90" s="705"/>
      <c r="QEW90" s="706"/>
      <c r="QEX90" s="706"/>
      <c r="QEY90" s="706"/>
      <c r="QEZ90" s="706"/>
      <c r="QFA90" s="706"/>
      <c r="QFB90" s="504"/>
      <c r="QFC90" s="705"/>
      <c r="QFD90" s="706"/>
      <c r="QFE90" s="706"/>
      <c r="QFF90" s="706"/>
      <c r="QFG90" s="706"/>
      <c r="QFH90" s="706"/>
      <c r="QFI90" s="504"/>
      <c r="QFJ90" s="705"/>
      <c r="QFK90" s="706"/>
      <c r="QFL90" s="706"/>
      <c r="QFM90" s="706"/>
      <c r="QFN90" s="706"/>
      <c r="QFO90" s="706"/>
      <c r="QFP90" s="504"/>
      <c r="QFQ90" s="705"/>
      <c r="QFR90" s="706"/>
      <c r="QFS90" s="706"/>
      <c r="QFT90" s="706"/>
      <c r="QFU90" s="706"/>
      <c r="QFV90" s="706"/>
      <c r="QFW90" s="504"/>
      <c r="QFX90" s="705"/>
      <c r="QFY90" s="706"/>
      <c r="QFZ90" s="706"/>
      <c r="QGA90" s="706"/>
      <c r="QGB90" s="706"/>
      <c r="QGC90" s="706"/>
      <c r="QGD90" s="504"/>
      <c r="QGE90" s="705"/>
      <c r="QGF90" s="706"/>
      <c r="QGG90" s="706"/>
      <c r="QGH90" s="706"/>
      <c r="QGI90" s="706"/>
      <c r="QGJ90" s="706"/>
      <c r="QGK90" s="504"/>
      <c r="QGL90" s="705"/>
      <c r="QGM90" s="706"/>
      <c r="QGN90" s="706"/>
      <c r="QGO90" s="706"/>
      <c r="QGP90" s="706"/>
      <c r="QGQ90" s="706"/>
      <c r="QGR90" s="504"/>
      <c r="QGS90" s="705"/>
      <c r="QGT90" s="706"/>
      <c r="QGU90" s="706"/>
      <c r="QGV90" s="706"/>
      <c r="QGW90" s="706"/>
      <c r="QGX90" s="706"/>
      <c r="QGY90" s="504"/>
      <c r="QGZ90" s="705"/>
      <c r="QHA90" s="706"/>
      <c r="QHB90" s="706"/>
      <c r="QHC90" s="706"/>
      <c r="QHD90" s="706"/>
      <c r="QHE90" s="706"/>
      <c r="QHF90" s="504"/>
      <c r="QHG90" s="705"/>
      <c r="QHH90" s="706"/>
      <c r="QHI90" s="706"/>
      <c r="QHJ90" s="706"/>
      <c r="QHK90" s="706"/>
      <c r="QHL90" s="706"/>
      <c r="QHM90" s="504"/>
      <c r="QHN90" s="705"/>
      <c r="QHO90" s="706"/>
      <c r="QHP90" s="706"/>
      <c r="QHQ90" s="706"/>
      <c r="QHR90" s="706"/>
      <c r="QHS90" s="706"/>
      <c r="QHT90" s="504"/>
      <c r="QHU90" s="705"/>
      <c r="QHV90" s="706"/>
      <c r="QHW90" s="706"/>
      <c r="QHX90" s="706"/>
      <c r="QHY90" s="706"/>
      <c r="QHZ90" s="706"/>
      <c r="QIA90" s="504"/>
      <c r="QIB90" s="705"/>
      <c r="QIC90" s="706"/>
      <c r="QID90" s="706"/>
      <c r="QIE90" s="706"/>
      <c r="QIF90" s="706"/>
      <c r="QIG90" s="706"/>
      <c r="QIH90" s="504"/>
      <c r="QII90" s="705"/>
      <c r="QIJ90" s="706"/>
      <c r="QIK90" s="706"/>
      <c r="QIL90" s="706"/>
      <c r="QIM90" s="706"/>
      <c r="QIN90" s="706"/>
      <c r="QIO90" s="504"/>
      <c r="QIP90" s="705"/>
      <c r="QIQ90" s="706"/>
      <c r="QIR90" s="706"/>
      <c r="QIS90" s="706"/>
      <c r="QIT90" s="706"/>
      <c r="QIU90" s="706"/>
      <c r="QIV90" s="504"/>
      <c r="QIW90" s="705"/>
      <c r="QIX90" s="706"/>
      <c r="QIY90" s="706"/>
      <c r="QIZ90" s="706"/>
      <c r="QJA90" s="706"/>
      <c r="QJB90" s="706"/>
      <c r="QJC90" s="504"/>
      <c r="QJD90" s="705"/>
      <c r="QJE90" s="706"/>
      <c r="QJF90" s="706"/>
      <c r="QJG90" s="706"/>
      <c r="QJH90" s="706"/>
      <c r="QJI90" s="706"/>
      <c r="QJJ90" s="504"/>
      <c r="QJK90" s="705"/>
      <c r="QJL90" s="706"/>
      <c r="QJM90" s="706"/>
      <c r="QJN90" s="706"/>
      <c r="QJO90" s="706"/>
      <c r="QJP90" s="706"/>
      <c r="QJQ90" s="504"/>
      <c r="QJR90" s="705"/>
      <c r="QJS90" s="706"/>
      <c r="QJT90" s="706"/>
      <c r="QJU90" s="706"/>
      <c r="QJV90" s="706"/>
      <c r="QJW90" s="706"/>
      <c r="QJX90" s="504"/>
      <c r="QJY90" s="705"/>
      <c r="QJZ90" s="706"/>
      <c r="QKA90" s="706"/>
      <c r="QKB90" s="706"/>
      <c r="QKC90" s="706"/>
      <c r="QKD90" s="706"/>
      <c r="QKE90" s="504"/>
      <c r="QKF90" s="705"/>
      <c r="QKG90" s="706"/>
      <c r="QKH90" s="706"/>
      <c r="QKI90" s="706"/>
      <c r="QKJ90" s="706"/>
      <c r="QKK90" s="706"/>
      <c r="QKL90" s="504"/>
      <c r="QKM90" s="705"/>
      <c r="QKN90" s="706"/>
      <c r="QKO90" s="706"/>
      <c r="QKP90" s="706"/>
      <c r="QKQ90" s="706"/>
      <c r="QKR90" s="706"/>
      <c r="QKS90" s="504"/>
      <c r="QKT90" s="705"/>
      <c r="QKU90" s="706"/>
      <c r="QKV90" s="706"/>
      <c r="QKW90" s="706"/>
      <c r="QKX90" s="706"/>
      <c r="QKY90" s="706"/>
      <c r="QKZ90" s="504"/>
      <c r="QLA90" s="705"/>
      <c r="QLB90" s="706"/>
      <c r="QLC90" s="706"/>
      <c r="QLD90" s="706"/>
      <c r="QLE90" s="706"/>
      <c r="QLF90" s="706"/>
      <c r="QLG90" s="504"/>
      <c r="QLH90" s="705"/>
      <c r="QLI90" s="706"/>
      <c r="QLJ90" s="706"/>
      <c r="QLK90" s="706"/>
      <c r="QLL90" s="706"/>
      <c r="QLM90" s="706"/>
      <c r="QLN90" s="504"/>
      <c r="QLO90" s="705"/>
      <c r="QLP90" s="706"/>
      <c r="QLQ90" s="706"/>
      <c r="QLR90" s="706"/>
      <c r="QLS90" s="706"/>
      <c r="QLT90" s="706"/>
      <c r="QLU90" s="504"/>
      <c r="QLV90" s="705"/>
      <c r="QLW90" s="706"/>
      <c r="QLX90" s="706"/>
      <c r="QLY90" s="706"/>
      <c r="QLZ90" s="706"/>
      <c r="QMA90" s="706"/>
      <c r="QMB90" s="504"/>
      <c r="QMC90" s="705"/>
      <c r="QMD90" s="706"/>
      <c r="QME90" s="706"/>
      <c r="QMF90" s="706"/>
      <c r="QMG90" s="706"/>
      <c r="QMH90" s="706"/>
      <c r="QMI90" s="504"/>
      <c r="QMJ90" s="705"/>
      <c r="QMK90" s="706"/>
      <c r="QML90" s="706"/>
      <c r="QMM90" s="706"/>
      <c r="QMN90" s="706"/>
      <c r="QMO90" s="706"/>
      <c r="QMP90" s="504"/>
      <c r="QMQ90" s="705"/>
      <c r="QMR90" s="706"/>
      <c r="QMS90" s="706"/>
      <c r="QMT90" s="706"/>
      <c r="QMU90" s="706"/>
      <c r="QMV90" s="706"/>
      <c r="QMW90" s="504"/>
      <c r="QMX90" s="705"/>
      <c r="QMY90" s="706"/>
      <c r="QMZ90" s="706"/>
      <c r="QNA90" s="706"/>
      <c r="QNB90" s="706"/>
      <c r="QNC90" s="706"/>
      <c r="QND90" s="504"/>
      <c r="QNE90" s="705"/>
      <c r="QNF90" s="706"/>
      <c r="QNG90" s="706"/>
      <c r="QNH90" s="706"/>
      <c r="QNI90" s="706"/>
      <c r="QNJ90" s="706"/>
      <c r="QNK90" s="504"/>
      <c r="QNL90" s="705"/>
      <c r="QNM90" s="706"/>
      <c r="QNN90" s="706"/>
      <c r="QNO90" s="706"/>
      <c r="QNP90" s="706"/>
      <c r="QNQ90" s="706"/>
      <c r="QNR90" s="504"/>
      <c r="QNS90" s="705"/>
      <c r="QNT90" s="706"/>
      <c r="QNU90" s="706"/>
      <c r="QNV90" s="706"/>
      <c r="QNW90" s="706"/>
      <c r="QNX90" s="706"/>
      <c r="QNY90" s="504"/>
      <c r="QNZ90" s="705"/>
      <c r="QOA90" s="706"/>
      <c r="QOB90" s="706"/>
      <c r="QOC90" s="706"/>
      <c r="QOD90" s="706"/>
      <c r="QOE90" s="706"/>
      <c r="QOF90" s="504"/>
      <c r="QOG90" s="705"/>
      <c r="QOH90" s="706"/>
      <c r="QOI90" s="706"/>
      <c r="QOJ90" s="706"/>
      <c r="QOK90" s="706"/>
      <c r="QOL90" s="706"/>
      <c r="QOM90" s="504"/>
      <c r="QON90" s="705"/>
      <c r="QOO90" s="706"/>
      <c r="QOP90" s="706"/>
      <c r="QOQ90" s="706"/>
      <c r="QOR90" s="706"/>
      <c r="QOS90" s="706"/>
      <c r="QOT90" s="504"/>
      <c r="QOU90" s="705"/>
      <c r="QOV90" s="706"/>
      <c r="QOW90" s="706"/>
      <c r="QOX90" s="706"/>
      <c r="QOY90" s="706"/>
      <c r="QOZ90" s="706"/>
      <c r="QPA90" s="504"/>
      <c r="QPB90" s="705"/>
      <c r="QPC90" s="706"/>
      <c r="QPD90" s="706"/>
      <c r="QPE90" s="706"/>
      <c r="QPF90" s="706"/>
      <c r="QPG90" s="706"/>
      <c r="QPH90" s="504"/>
      <c r="QPI90" s="705"/>
      <c r="QPJ90" s="706"/>
      <c r="QPK90" s="706"/>
      <c r="QPL90" s="706"/>
      <c r="QPM90" s="706"/>
      <c r="QPN90" s="706"/>
      <c r="QPO90" s="504"/>
      <c r="QPP90" s="705"/>
      <c r="QPQ90" s="706"/>
      <c r="QPR90" s="706"/>
      <c r="QPS90" s="706"/>
      <c r="QPT90" s="706"/>
      <c r="QPU90" s="706"/>
      <c r="QPV90" s="504"/>
      <c r="QPW90" s="705"/>
      <c r="QPX90" s="706"/>
      <c r="QPY90" s="706"/>
      <c r="QPZ90" s="706"/>
      <c r="QQA90" s="706"/>
      <c r="QQB90" s="706"/>
      <c r="QQC90" s="504"/>
      <c r="QQD90" s="705"/>
      <c r="QQE90" s="706"/>
      <c r="QQF90" s="706"/>
      <c r="QQG90" s="706"/>
      <c r="QQH90" s="706"/>
      <c r="QQI90" s="706"/>
      <c r="QQJ90" s="504"/>
      <c r="QQK90" s="705"/>
      <c r="QQL90" s="706"/>
      <c r="QQM90" s="706"/>
      <c r="QQN90" s="706"/>
      <c r="QQO90" s="706"/>
      <c r="QQP90" s="706"/>
      <c r="QQQ90" s="504"/>
      <c r="QQR90" s="705"/>
      <c r="QQS90" s="706"/>
      <c r="QQT90" s="706"/>
      <c r="QQU90" s="706"/>
      <c r="QQV90" s="706"/>
      <c r="QQW90" s="706"/>
      <c r="QQX90" s="504"/>
      <c r="QQY90" s="705"/>
      <c r="QQZ90" s="706"/>
      <c r="QRA90" s="706"/>
      <c r="QRB90" s="706"/>
      <c r="QRC90" s="706"/>
      <c r="QRD90" s="706"/>
      <c r="QRE90" s="504"/>
      <c r="QRF90" s="705"/>
      <c r="QRG90" s="706"/>
      <c r="QRH90" s="706"/>
      <c r="QRI90" s="706"/>
      <c r="QRJ90" s="706"/>
      <c r="QRK90" s="706"/>
      <c r="QRL90" s="504"/>
      <c r="QRM90" s="705"/>
      <c r="QRN90" s="706"/>
      <c r="QRO90" s="706"/>
      <c r="QRP90" s="706"/>
      <c r="QRQ90" s="706"/>
      <c r="QRR90" s="706"/>
      <c r="QRS90" s="504"/>
      <c r="QRT90" s="705"/>
      <c r="QRU90" s="706"/>
      <c r="QRV90" s="706"/>
      <c r="QRW90" s="706"/>
      <c r="QRX90" s="706"/>
      <c r="QRY90" s="706"/>
      <c r="QRZ90" s="504"/>
      <c r="QSA90" s="705"/>
      <c r="QSB90" s="706"/>
      <c r="QSC90" s="706"/>
      <c r="QSD90" s="706"/>
      <c r="QSE90" s="706"/>
      <c r="QSF90" s="706"/>
      <c r="QSG90" s="504"/>
      <c r="QSH90" s="705"/>
      <c r="QSI90" s="706"/>
      <c r="QSJ90" s="706"/>
      <c r="QSK90" s="706"/>
      <c r="QSL90" s="706"/>
      <c r="QSM90" s="706"/>
      <c r="QSN90" s="504"/>
      <c r="QSO90" s="705"/>
      <c r="QSP90" s="706"/>
      <c r="QSQ90" s="706"/>
      <c r="QSR90" s="706"/>
      <c r="QSS90" s="706"/>
      <c r="QST90" s="706"/>
      <c r="QSU90" s="504"/>
      <c r="QSV90" s="705"/>
      <c r="QSW90" s="706"/>
      <c r="QSX90" s="706"/>
      <c r="QSY90" s="706"/>
      <c r="QSZ90" s="706"/>
      <c r="QTA90" s="706"/>
      <c r="QTB90" s="504"/>
      <c r="QTC90" s="705"/>
      <c r="QTD90" s="706"/>
      <c r="QTE90" s="706"/>
      <c r="QTF90" s="706"/>
      <c r="QTG90" s="706"/>
      <c r="QTH90" s="706"/>
      <c r="QTI90" s="504"/>
      <c r="QTJ90" s="705"/>
      <c r="QTK90" s="706"/>
      <c r="QTL90" s="706"/>
      <c r="QTM90" s="706"/>
      <c r="QTN90" s="706"/>
      <c r="QTO90" s="706"/>
      <c r="QTP90" s="504"/>
      <c r="QTQ90" s="705"/>
      <c r="QTR90" s="706"/>
      <c r="QTS90" s="706"/>
      <c r="QTT90" s="706"/>
      <c r="QTU90" s="706"/>
      <c r="QTV90" s="706"/>
      <c r="QTW90" s="504"/>
      <c r="QTX90" s="705"/>
      <c r="QTY90" s="706"/>
      <c r="QTZ90" s="706"/>
      <c r="QUA90" s="706"/>
      <c r="QUB90" s="706"/>
      <c r="QUC90" s="706"/>
      <c r="QUD90" s="504"/>
      <c r="QUE90" s="705"/>
      <c r="QUF90" s="706"/>
      <c r="QUG90" s="706"/>
      <c r="QUH90" s="706"/>
      <c r="QUI90" s="706"/>
      <c r="QUJ90" s="706"/>
      <c r="QUK90" s="504"/>
      <c r="QUL90" s="705"/>
      <c r="QUM90" s="706"/>
      <c r="QUN90" s="706"/>
      <c r="QUO90" s="706"/>
      <c r="QUP90" s="706"/>
      <c r="QUQ90" s="706"/>
      <c r="QUR90" s="504"/>
      <c r="QUS90" s="705"/>
      <c r="QUT90" s="706"/>
      <c r="QUU90" s="706"/>
      <c r="QUV90" s="706"/>
      <c r="QUW90" s="706"/>
      <c r="QUX90" s="706"/>
      <c r="QUY90" s="504"/>
      <c r="QUZ90" s="705"/>
      <c r="QVA90" s="706"/>
      <c r="QVB90" s="706"/>
      <c r="QVC90" s="706"/>
      <c r="QVD90" s="706"/>
      <c r="QVE90" s="706"/>
      <c r="QVF90" s="504"/>
      <c r="QVG90" s="705"/>
      <c r="QVH90" s="706"/>
      <c r="QVI90" s="706"/>
      <c r="QVJ90" s="706"/>
      <c r="QVK90" s="706"/>
      <c r="QVL90" s="706"/>
      <c r="QVM90" s="504"/>
      <c r="QVN90" s="705"/>
      <c r="QVO90" s="706"/>
      <c r="QVP90" s="706"/>
      <c r="QVQ90" s="706"/>
      <c r="QVR90" s="706"/>
      <c r="QVS90" s="706"/>
      <c r="QVT90" s="504"/>
      <c r="QVU90" s="705"/>
      <c r="QVV90" s="706"/>
      <c r="QVW90" s="706"/>
      <c r="QVX90" s="706"/>
      <c r="QVY90" s="706"/>
      <c r="QVZ90" s="706"/>
      <c r="QWA90" s="504"/>
      <c r="QWB90" s="705"/>
      <c r="QWC90" s="706"/>
      <c r="QWD90" s="706"/>
      <c r="QWE90" s="706"/>
      <c r="QWF90" s="706"/>
      <c r="QWG90" s="706"/>
      <c r="QWH90" s="504"/>
      <c r="QWI90" s="705"/>
      <c r="QWJ90" s="706"/>
      <c r="QWK90" s="706"/>
      <c r="QWL90" s="706"/>
      <c r="QWM90" s="706"/>
      <c r="QWN90" s="706"/>
      <c r="QWO90" s="504"/>
      <c r="QWP90" s="705"/>
      <c r="QWQ90" s="706"/>
      <c r="QWR90" s="706"/>
      <c r="QWS90" s="706"/>
      <c r="QWT90" s="706"/>
      <c r="QWU90" s="706"/>
      <c r="QWV90" s="504"/>
      <c r="QWW90" s="705"/>
      <c r="QWX90" s="706"/>
      <c r="QWY90" s="706"/>
      <c r="QWZ90" s="706"/>
      <c r="QXA90" s="706"/>
      <c r="QXB90" s="706"/>
      <c r="QXC90" s="504"/>
      <c r="QXD90" s="705"/>
      <c r="QXE90" s="706"/>
      <c r="QXF90" s="706"/>
      <c r="QXG90" s="706"/>
      <c r="QXH90" s="706"/>
      <c r="QXI90" s="706"/>
      <c r="QXJ90" s="504"/>
      <c r="QXK90" s="705"/>
      <c r="QXL90" s="706"/>
      <c r="QXM90" s="706"/>
      <c r="QXN90" s="706"/>
      <c r="QXO90" s="706"/>
      <c r="QXP90" s="706"/>
      <c r="QXQ90" s="504"/>
      <c r="QXR90" s="705"/>
      <c r="QXS90" s="706"/>
      <c r="QXT90" s="706"/>
      <c r="QXU90" s="706"/>
      <c r="QXV90" s="706"/>
      <c r="QXW90" s="706"/>
      <c r="QXX90" s="504"/>
      <c r="QXY90" s="705"/>
      <c r="QXZ90" s="706"/>
      <c r="QYA90" s="706"/>
      <c r="QYB90" s="706"/>
      <c r="QYC90" s="706"/>
      <c r="QYD90" s="706"/>
      <c r="QYE90" s="504"/>
      <c r="QYF90" s="705"/>
      <c r="QYG90" s="706"/>
      <c r="QYH90" s="706"/>
      <c r="QYI90" s="706"/>
      <c r="QYJ90" s="706"/>
      <c r="QYK90" s="706"/>
      <c r="QYL90" s="504"/>
      <c r="QYM90" s="705"/>
      <c r="QYN90" s="706"/>
      <c r="QYO90" s="706"/>
      <c r="QYP90" s="706"/>
      <c r="QYQ90" s="706"/>
      <c r="QYR90" s="706"/>
      <c r="QYS90" s="504"/>
      <c r="QYT90" s="705"/>
      <c r="QYU90" s="706"/>
      <c r="QYV90" s="706"/>
      <c r="QYW90" s="706"/>
      <c r="QYX90" s="706"/>
      <c r="QYY90" s="706"/>
      <c r="QYZ90" s="504"/>
      <c r="QZA90" s="705"/>
      <c r="QZB90" s="706"/>
      <c r="QZC90" s="706"/>
      <c r="QZD90" s="706"/>
      <c r="QZE90" s="706"/>
      <c r="QZF90" s="706"/>
      <c r="QZG90" s="504"/>
      <c r="QZH90" s="705"/>
      <c r="QZI90" s="706"/>
      <c r="QZJ90" s="706"/>
      <c r="QZK90" s="706"/>
      <c r="QZL90" s="706"/>
      <c r="QZM90" s="706"/>
      <c r="QZN90" s="504"/>
      <c r="QZO90" s="705"/>
      <c r="QZP90" s="706"/>
      <c r="QZQ90" s="706"/>
      <c r="QZR90" s="706"/>
      <c r="QZS90" s="706"/>
      <c r="QZT90" s="706"/>
      <c r="QZU90" s="504"/>
      <c r="QZV90" s="705"/>
      <c r="QZW90" s="706"/>
      <c r="QZX90" s="706"/>
      <c r="QZY90" s="706"/>
      <c r="QZZ90" s="706"/>
      <c r="RAA90" s="706"/>
      <c r="RAB90" s="504"/>
      <c r="RAC90" s="705"/>
      <c r="RAD90" s="706"/>
      <c r="RAE90" s="706"/>
      <c r="RAF90" s="706"/>
      <c r="RAG90" s="706"/>
      <c r="RAH90" s="706"/>
      <c r="RAI90" s="504"/>
      <c r="RAJ90" s="705"/>
      <c r="RAK90" s="706"/>
      <c r="RAL90" s="706"/>
      <c r="RAM90" s="706"/>
      <c r="RAN90" s="706"/>
      <c r="RAO90" s="706"/>
      <c r="RAP90" s="504"/>
      <c r="RAQ90" s="705"/>
      <c r="RAR90" s="706"/>
      <c r="RAS90" s="706"/>
      <c r="RAT90" s="706"/>
      <c r="RAU90" s="706"/>
      <c r="RAV90" s="706"/>
      <c r="RAW90" s="504"/>
      <c r="RAX90" s="705"/>
      <c r="RAY90" s="706"/>
      <c r="RAZ90" s="706"/>
      <c r="RBA90" s="706"/>
      <c r="RBB90" s="706"/>
      <c r="RBC90" s="706"/>
      <c r="RBD90" s="504"/>
      <c r="RBE90" s="705"/>
      <c r="RBF90" s="706"/>
      <c r="RBG90" s="706"/>
      <c r="RBH90" s="706"/>
      <c r="RBI90" s="706"/>
      <c r="RBJ90" s="706"/>
      <c r="RBK90" s="504"/>
      <c r="RBL90" s="705"/>
      <c r="RBM90" s="706"/>
      <c r="RBN90" s="706"/>
      <c r="RBO90" s="706"/>
      <c r="RBP90" s="706"/>
      <c r="RBQ90" s="706"/>
      <c r="RBR90" s="504"/>
      <c r="RBS90" s="705"/>
      <c r="RBT90" s="706"/>
      <c r="RBU90" s="706"/>
      <c r="RBV90" s="706"/>
      <c r="RBW90" s="706"/>
      <c r="RBX90" s="706"/>
      <c r="RBY90" s="504"/>
      <c r="RBZ90" s="705"/>
      <c r="RCA90" s="706"/>
      <c r="RCB90" s="706"/>
      <c r="RCC90" s="706"/>
      <c r="RCD90" s="706"/>
      <c r="RCE90" s="706"/>
      <c r="RCF90" s="504"/>
      <c r="RCG90" s="705"/>
      <c r="RCH90" s="706"/>
      <c r="RCI90" s="706"/>
      <c r="RCJ90" s="706"/>
      <c r="RCK90" s="706"/>
      <c r="RCL90" s="706"/>
      <c r="RCM90" s="504"/>
      <c r="RCN90" s="705"/>
      <c r="RCO90" s="706"/>
      <c r="RCP90" s="706"/>
      <c r="RCQ90" s="706"/>
      <c r="RCR90" s="706"/>
      <c r="RCS90" s="706"/>
      <c r="RCT90" s="504"/>
      <c r="RCU90" s="705"/>
      <c r="RCV90" s="706"/>
      <c r="RCW90" s="706"/>
      <c r="RCX90" s="706"/>
      <c r="RCY90" s="706"/>
      <c r="RCZ90" s="706"/>
      <c r="RDA90" s="504"/>
      <c r="RDB90" s="705"/>
      <c r="RDC90" s="706"/>
      <c r="RDD90" s="706"/>
      <c r="RDE90" s="706"/>
      <c r="RDF90" s="706"/>
      <c r="RDG90" s="706"/>
      <c r="RDH90" s="504"/>
      <c r="RDI90" s="705"/>
      <c r="RDJ90" s="706"/>
      <c r="RDK90" s="706"/>
      <c r="RDL90" s="706"/>
      <c r="RDM90" s="706"/>
      <c r="RDN90" s="706"/>
      <c r="RDO90" s="504"/>
      <c r="RDP90" s="705"/>
      <c r="RDQ90" s="706"/>
      <c r="RDR90" s="706"/>
      <c r="RDS90" s="706"/>
      <c r="RDT90" s="706"/>
      <c r="RDU90" s="706"/>
      <c r="RDV90" s="504"/>
      <c r="RDW90" s="705"/>
      <c r="RDX90" s="706"/>
      <c r="RDY90" s="706"/>
      <c r="RDZ90" s="706"/>
      <c r="REA90" s="706"/>
      <c r="REB90" s="706"/>
      <c r="REC90" s="504"/>
      <c r="RED90" s="705"/>
      <c r="REE90" s="706"/>
      <c r="REF90" s="706"/>
      <c r="REG90" s="706"/>
      <c r="REH90" s="706"/>
      <c r="REI90" s="706"/>
      <c r="REJ90" s="504"/>
      <c r="REK90" s="705"/>
      <c r="REL90" s="706"/>
      <c r="REM90" s="706"/>
      <c r="REN90" s="706"/>
      <c r="REO90" s="706"/>
      <c r="REP90" s="706"/>
      <c r="REQ90" s="504"/>
      <c r="RER90" s="705"/>
      <c r="RES90" s="706"/>
      <c r="RET90" s="706"/>
      <c r="REU90" s="706"/>
      <c r="REV90" s="706"/>
      <c r="REW90" s="706"/>
      <c r="REX90" s="504"/>
      <c r="REY90" s="705"/>
      <c r="REZ90" s="706"/>
      <c r="RFA90" s="706"/>
      <c r="RFB90" s="706"/>
      <c r="RFC90" s="706"/>
      <c r="RFD90" s="706"/>
      <c r="RFE90" s="504"/>
      <c r="RFF90" s="705"/>
      <c r="RFG90" s="706"/>
      <c r="RFH90" s="706"/>
      <c r="RFI90" s="706"/>
      <c r="RFJ90" s="706"/>
      <c r="RFK90" s="706"/>
      <c r="RFL90" s="504"/>
      <c r="RFM90" s="705"/>
      <c r="RFN90" s="706"/>
      <c r="RFO90" s="706"/>
      <c r="RFP90" s="706"/>
      <c r="RFQ90" s="706"/>
      <c r="RFR90" s="706"/>
      <c r="RFS90" s="504"/>
      <c r="RFT90" s="705"/>
      <c r="RFU90" s="706"/>
      <c r="RFV90" s="706"/>
      <c r="RFW90" s="706"/>
      <c r="RFX90" s="706"/>
      <c r="RFY90" s="706"/>
      <c r="RFZ90" s="504"/>
      <c r="RGA90" s="705"/>
      <c r="RGB90" s="706"/>
      <c r="RGC90" s="706"/>
      <c r="RGD90" s="706"/>
      <c r="RGE90" s="706"/>
      <c r="RGF90" s="706"/>
      <c r="RGG90" s="504"/>
      <c r="RGH90" s="705"/>
      <c r="RGI90" s="706"/>
      <c r="RGJ90" s="706"/>
      <c r="RGK90" s="706"/>
      <c r="RGL90" s="706"/>
      <c r="RGM90" s="706"/>
      <c r="RGN90" s="504"/>
      <c r="RGO90" s="705"/>
      <c r="RGP90" s="706"/>
      <c r="RGQ90" s="706"/>
      <c r="RGR90" s="706"/>
      <c r="RGS90" s="706"/>
      <c r="RGT90" s="706"/>
      <c r="RGU90" s="504"/>
      <c r="RGV90" s="705"/>
      <c r="RGW90" s="706"/>
      <c r="RGX90" s="706"/>
      <c r="RGY90" s="706"/>
      <c r="RGZ90" s="706"/>
      <c r="RHA90" s="706"/>
      <c r="RHB90" s="504"/>
      <c r="RHC90" s="705"/>
      <c r="RHD90" s="706"/>
      <c r="RHE90" s="706"/>
      <c r="RHF90" s="706"/>
      <c r="RHG90" s="706"/>
      <c r="RHH90" s="706"/>
      <c r="RHI90" s="504"/>
      <c r="RHJ90" s="705"/>
      <c r="RHK90" s="706"/>
      <c r="RHL90" s="706"/>
      <c r="RHM90" s="706"/>
      <c r="RHN90" s="706"/>
      <c r="RHO90" s="706"/>
      <c r="RHP90" s="504"/>
      <c r="RHQ90" s="705"/>
      <c r="RHR90" s="706"/>
      <c r="RHS90" s="706"/>
      <c r="RHT90" s="706"/>
      <c r="RHU90" s="706"/>
      <c r="RHV90" s="706"/>
      <c r="RHW90" s="504"/>
      <c r="RHX90" s="705"/>
      <c r="RHY90" s="706"/>
      <c r="RHZ90" s="706"/>
      <c r="RIA90" s="706"/>
      <c r="RIB90" s="706"/>
      <c r="RIC90" s="706"/>
      <c r="RID90" s="504"/>
      <c r="RIE90" s="705"/>
      <c r="RIF90" s="706"/>
      <c r="RIG90" s="706"/>
      <c r="RIH90" s="706"/>
      <c r="RII90" s="706"/>
      <c r="RIJ90" s="706"/>
      <c r="RIK90" s="504"/>
      <c r="RIL90" s="705"/>
      <c r="RIM90" s="706"/>
      <c r="RIN90" s="706"/>
      <c r="RIO90" s="706"/>
      <c r="RIP90" s="706"/>
      <c r="RIQ90" s="706"/>
      <c r="RIR90" s="504"/>
      <c r="RIS90" s="705"/>
      <c r="RIT90" s="706"/>
      <c r="RIU90" s="706"/>
      <c r="RIV90" s="706"/>
      <c r="RIW90" s="706"/>
      <c r="RIX90" s="706"/>
      <c r="RIY90" s="504"/>
      <c r="RIZ90" s="705"/>
      <c r="RJA90" s="706"/>
      <c r="RJB90" s="706"/>
      <c r="RJC90" s="706"/>
      <c r="RJD90" s="706"/>
      <c r="RJE90" s="706"/>
      <c r="RJF90" s="504"/>
      <c r="RJG90" s="705"/>
      <c r="RJH90" s="706"/>
      <c r="RJI90" s="706"/>
      <c r="RJJ90" s="706"/>
      <c r="RJK90" s="706"/>
      <c r="RJL90" s="706"/>
      <c r="RJM90" s="504"/>
      <c r="RJN90" s="705"/>
      <c r="RJO90" s="706"/>
      <c r="RJP90" s="706"/>
      <c r="RJQ90" s="706"/>
      <c r="RJR90" s="706"/>
      <c r="RJS90" s="706"/>
      <c r="RJT90" s="504"/>
      <c r="RJU90" s="705"/>
      <c r="RJV90" s="706"/>
      <c r="RJW90" s="706"/>
      <c r="RJX90" s="706"/>
      <c r="RJY90" s="706"/>
      <c r="RJZ90" s="706"/>
      <c r="RKA90" s="504"/>
      <c r="RKB90" s="705"/>
      <c r="RKC90" s="706"/>
      <c r="RKD90" s="706"/>
      <c r="RKE90" s="706"/>
      <c r="RKF90" s="706"/>
      <c r="RKG90" s="706"/>
      <c r="RKH90" s="504"/>
      <c r="RKI90" s="705"/>
      <c r="RKJ90" s="706"/>
      <c r="RKK90" s="706"/>
      <c r="RKL90" s="706"/>
      <c r="RKM90" s="706"/>
      <c r="RKN90" s="706"/>
      <c r="RKO90" s="504"/>
      <c r="RKP90" s="705"/>
      <c r="RKQ90" s="706"/>
      <c r="RKR90" s="706"/>
      <c r="RKS90" s="706"/>
      <c r="RKT90" s="706"/>
      <c r="RKU90" s="706"/>
      <c r="RKV90" s="504"/>
      <c r="RKW90" s="705"/>
      <c r="RKX90" s="706"/>
      <c r="RKY90" s="706"/>
      <c r="RKZ90" s="706"/>
      <c r="RLA90" s="706"/>
      <c r="RLB90" s="706"/>
      <c r="RLC90" s="504"/>
      <c r="RLD90" s="705"/>
      <c r="RLE90" s="706"/>
      <c r="RLF90" s="706"/>
      <c r="RLG90" s="706"/>
      <c r="RLH90" s="706"/>
      <c r="RLI90" s="706"/>
      <c r="RLJ90" s="504"/>
      <c r="RLK90" s="705"/>
      <c r="RLL90" s="706"/>
      <c r="RLM90" s="706"/>
      <c r="RLN90" s="706"/>
      <c r="RLO90" s="706"/>
      <c r="RLP90" s="706"/>
      <c r="RLQ90" s="504"/>
      <c r="RLR90" s="705"/>
      <c r="RLS90" s="706"/>
      <c r="RLT90" s="706"/>
      <c r="RLU90" s="706"/>
      <c r="RLV90" s="706"/>
      <c r="RLW90" s="706"/>
      <c r="RLX90" s="504"/>
      <c r="RLY90" s="705"/>
      <c r="RLZ90" s="706"/>
      <c r="RMA90" s="706"/>
      <c r="RMB90" s="706"/>
      <c r="RMC90" s="706"/>
      <c r="RMD90" s="706"/>
      <c r="RME90" s="504"/>
      <c r="RMF90" s="705"/>
      <c r="RMG90" s="706"/>
      <c r="RMH90" s="706"/>
      <c r="RMI90" s="706"/>
      <c r="RMJ90" s="706"/>
      <c r="RMK90" s="706"/>
      <c r="RML90" s="504"/>
      <c r="RMM90" s="705"/>
      <c r="RMN90" s="706"/>
      <c r="RMO90" s="706"/>
      <c r="RMP90" s="706"/>
      <c r="RMQ90" s="706"/>
      <c r="RMR90" s="706"/>
      <c r="RMS90" s="504"/>
      <c r="RMT90" s="705"/>
      <c r="RMU90" s="706"/>
      <c r="RMV90" s="706"/>
      <c r="RMW90" s="706"/>
      <c r="RMX90" s="706"/>
      <c r="RMY90" s="706"/>
      <c r="RMZ90" s="504"/>
      <c r="RNA90" s="705"/>
      <c r="RNB90" s="706"/>
      <c r="RNC90" s="706"/>
      <c r="RND90" s="706"/>
      <c r="RNE90" s="706"/>
      <c r="RNF90" s="706"/>
      <c r="RNG90" s="504"/>
      <c r="RNH90" s="705"/>
      <c r="RNI90" s="706"/>
      <c r="RNJ90" s="706"/>
      <c r="RNK90" s="706"/>
      <c r="RNL90" s="706"/>
      <c r="RNM90" s="706"/>
      <c r="RNN90" s="504"/>
      <c r="RNO90" s="705"/>
      <c r="RNP90" s="706"/>
      <c r="RNQ90" s="706"/>
      <c r="RNR90" s="706"/>
      <c r="RNS90" s="706"/>
      <c r="RNT90" s="706"/>
      <c r="RNU90" s="504"/>
      <c r="RNV90" s="705"/>
      <c r="RNW90" s="706"/>
      <c r="RNX90" s="706"/>
      <c r="RNY90" s="706"/>
      <c r="RNZ90" s="706"/>
      <c r="ROA90" s="706"/>
      <c r="ROB90" s="504"/>
      <c r="ROC90" s="705"/>
      <c r="ROD90" s="706"/>
      <c r="ROE90" s="706"/>
      <c r="ROF90" s="706"/>
      <c r="ROG90" s="706"/>
      <c r="ROH90" s="706"/>
      <c r="ROI90" s="504"/>
      <c r="ROJ90" s="705"/>
      <c r="ROK90" s="706"/>
      <c r="ROL90" s="706"/>
      <c r="ROM90" s="706"/>
      <c r="RON90" s="706"/>
      <c r="ROO90" s="706"/>
      <c r="ROP90" s="504"/>
      <c r="ROQ90" s="705"/>
      <c r="ROR90" s="706"/>
      <c r="ROS90" s="706"/>
      <c r="ROT90" s="706"/>
      <c r="ROU90" s="706"/>
      <c r="ROV90" s="706"/>
      <c r="ROW90" s="504"/>
      <c r="ROX90" s="705"/>
      <c r="ROY90" s="706"/>
      <c r="ROZ90" s="706"/>
      <c r="RPA90" s="706"/>
      <c r="RPB90" s="706"/>
      <c r="RPC90" s="706"/>
      <c r="RPD90" s="504"/>
      <c r="RPE90" s="705"/>
      <c r="RPF90" s="706"/>
      <c r="RPG90" s="706"/>
      <c r="RPH90" s="706"/>
      <c r="RPI90" s="706"/>
      <c r="RPJ90" s="706"/>
      <c r="RPK90" s="504"/>
      <c r="RPL90" s="705"/>
      <c r="RPM90" s="706"/>
      <c r="RPN90" s="706"/>
      <c r="RPO90" s="706"/>
      <c r="RPP90" s="706"/>
      <c r="RPQ90" s="706"/>
      <c r="RPR90" s="504"/>
      <c r="RPS90" s="705"/>
      <c r="RPT90" s="706"/>
      <c r="RPU90" s="706"/>
      <c r="RPV90" s="706"/>
      <c r="RPW90" s="706"/>
      <c r="RPX90" s="706"/>
      <c r="RPY90" s="504"/>
      <c r="RPZ90" s="705"/>
      <c r="RQA90" s="706"/>
      <c r="RQB90" s="706"/>
      <c r="RQC90" s="706"/>
      <c r="RQD90" s="706"/>
      <c r="RQE90" s="706"/>
      <c r="RQF90" s="504"/>
      <c r="RQG90" s="705"/>
      <c r="RQH90" s="706"/>
      <c r="RQI90" s="706"/>
      <c r="RQJ90" s="706"/>
      <c r="RQK90" s="706"/>
      <c r="RQL90" s="706"/>
      <c r="RQM90" s="504"/>
      <c r="RQN90" s="705"/>
      <c r="RQO90" s="706"/>
      <c r="RQP90" s="706"/>
      <c r="RQQ90" s="706"/>
      <c r="RQR90" s="706"/>
      <c r="RQS90" s="706"/>
      <c r="RQT90" s="504"/>
      <c r="RQU90" s="705"/>
      <c r="RQV90" s="706"/>
      <c r="RQW90" s="706"/>
      <c r="RQX90" s="706"/>
      <c r="RQY90" s="706"/>
      <c r="RQZ90" s="706"/>
      <c r="RRA90" s="504"/>
      <c r="RRB90" s="705"/>
      <c r="RRC90" s="706"/>
      <c r="RRD90" s="706"/>
      <c r="RRE90" s="706"/>
      <c r="RRF90" s="706"/>
      <c r="RRG90" s="706"/>
      <c r="RRH90" s="504"/>
      <c r="RRI90" s="705"/>
      <c r="RRJ90" s="706"/>
      <c r="RRK90" s="706"/>
      <c r="RRL90" s="706"/>
      <c r="RRM90" s="706"/>
      <c r="RRN90" s="706"/>
      <c r="RRO90" s="504"/>
      <c r="RRP90" s="705"/>
      <c r="RRQ90" s="706"/>
      <c r="RRR90" s="706"/>
      <c r="RRS90" s="706"/>
      <c r="RRT90" s="706"/>
      <c r="RRU90" s="706"/>
      <c r="RRV90" s="504"/>
      <c r="RRW90" s="705"/>
      <c r="RRX90" s="706"/>
      <c r="RRY90" s="706"/>
      <c r="RRZ90" s="706"/>
      <c r="RSA90" s="706"/>
      <c r="RSB90" s="706"/>
      <c r="RSC90" s="504"/>
      <c r="RSD90" s="705"/>
      <c r="RSE90" s="706"/>
      <c r="RSF90" s="706"/>
      <c r="RSG90" s="706"/>
      <c r="RSH90" s="706"/>
      <c r="RSI90" s="706"/>
      <c r="RSJ90" s="504"/>
      <c r="RSK90" s="705"/>
      <c r="RSL90" s="706"/>
      <c r="RSM90" s="706"/>
      <c r="RSN90" s="706"/>
      <c r="RSO90" s="706"/>
      <c r="RSP90" s="706"/>
      <c r="RSQ90" s="504"/>
      <c r="RSR90" s="705"/>
      <c r="RSS90" s="706"/>
      <c r="RST90" s="706"/>
      <c r="RSU90" s="706"/>
      <c r="RSV90" s="706"/>
      <c r="RSW90" s="706"/>
      <c r="RSX90" s="504"/>
      <c r="RSY90" s="705"/>
      <c r="RSZ90" s="706"/>
      <c r="RTA90" s="706"/>
      <c r="RTB90" s="706"/>
      <c r="RTC90" s="706"/>
      <c r="RTD90" s="706"/>
      <c r="RTE90" s="504"/>
      <c r="RTF90" s="705"/>
      <c r="RTG90" s="706"/>
      <c r="RTH90" s="706"/>
      <c r="RTI90" s="706"/>
      <c r="RTJ90" s="706"/>
      <c r="RTK90" s="706"/>
      <c r="RTL90" s="504"/>
      <c r="RTM90" s="705"/>
      <c r="RTN90" s="706"/>
      <c r="RTO90" s="706"/>
      <c r="RTP90" s="706"/>
      <c r="RTQ90" s="706"/>
      <c r="RTR90" s="706"/>
      <c r="RTS90" s="504"/>
      <c r="RTT90" s="705"/>
      <c r="RTU90" s="706"/>
      <c r="RTV90" s="706"/>
      <c r="RTW90" s="706"/>
      <c r="RTX90" s="706"/>
      <c r="RTY90" s="706"/>
      <c r="RTZ90" s="504"/>
      <c r="RUA90" s="705"/>
      <c r="RUB90" s="706"/>
      <c r="RUC90" s="706"/>
      <c r="RUD90" s="706"/>
      <c r="RUE90" s="706"/>
      <c r="RUF90" s="706"/>
      <c r="RUG90" s="504"/>
      <c r="RUH90" s="705"/>
      <c r="RUI90" s="706"/>
      <c r="RUJ90" s="706"/>
      <c r="RUK90" s="706"/>
      <c r="RUL90" s="706"/>
      <c r="RUM90" s="706"/>
      <c r="RUN90" s="504"/>
      <c r="RUO90" s="705"/>
      <c r="RUP90" s="706"/>
      <c r="RUQ90" s="706"/>
      <c r="RUR90" s="706"/>
      <c r="RUS90" s="706"/>
      <c r="RUT90" s="706"/>
      <c r="RUU90" s="504"/>
      <c r="RUV90" s="705"/>
      <c r="RUW90" s="706"/>
      <c r="RUX90" s="706"/>
      <c r="RUY90" s="706"/>
      <c r="RUZ90" s="706"/>
      <c r="RVA90" s="706"/>
      <c r="RVB90" s="504"/>
      <c r="RVC90" s="705"/>
      <c r="RVD90" s="706"/>
      <c r="RVE90" s="706"/>
      <c r="RVF90" s="706"/>
      <c r="RVG90" s="706"/>
      <c r="RVH90" s="706"/>
      <c r="RVI90" s="504"/>
      <c r="RVJ90" s="705"/>
      <c r="RVK90" s="706"/>
      <c r="RVL90" s="706"/>
      <c r="RVM90" s="706"/>
      <c r="RVN90" s="706"/>
      <c r="RVO90" s="706"/>
      <c r="RVP90" s="504"/>
      <c r="RVQ90" s="705"/>
      <c r="RVR90" s="706"/>
      <c r="RVS90" s="706"/>
      <c r="RVT90" s="706"/>
      <c r="RVU90" s="706"/>
      <c r="RVV90" s="706"/>
      <c r="RVW90" s="504"/>
      <c r="RVX90" s="705"/>
      <c r="RVY90" s="706"/>
      <c r="RVZ90" s="706"/>
      <c r="RWA90" s="706"/>
      <c r="RWB90" s="706"/>
      <c r="RWC90" s="706"/>
      <c r="RWD90" s="504"/>
      <c r="RWE90" s="705"/>
      <c r="RWF90" s="706"/>
      <c r="RWG90" s="706"/>
      <c r="RWH90" s="706"/>
      <c r="RWI90" s="706"/>
      <c r="RWJ90" s="706"/>
      <c r="RWK90" s="504"/>
      <c r="RWL90" s="705"/>
      <c r="RWM90" s="706"/>
      <c r="RWN90" s="706"/>
      <c r="RWO90" s="706"/>
      <c r="RWP90" s="706"/>
      <c r="RWQ90" s="706"/>
      <c r="RWR90" s="504"/>
      <c r="RWS90" s="705"/>
      <c r="RWT90" s="706"/>
      <c r="RWU90" s="706"/>
      <c r="RWV90" s="706"/>
      <c r="RWW90" s="706"/>
      <c r="RWX90" s="706"/>
      <c r="RWY90" s="504"/>
      <c r="RWZ90" s="705"/>
      <c r="RXA90" s="706"/>
      <c r="RXB90" s="706"/>
      <c r="RXC90" s="706"/>
      <c r="RXD90" s="706"/>
      <c r="RXE90" s="706"/>
      <c r="RXF90" s="504"/>
      <c r="RXG90" s="705"/>
      <c r="RXH90" s="706"/>
      <c r="RXI90" s="706"/>
      <c r="RXJ90" s="706"/>
      <c r="RXK90" s="706"/>
      <c r="RXL90" s="706"/>
      <c r="RXM90" s="504"/>
      <c r="RXN90" s="705"/>
      <c r="RXO90" s="706"/>
      <c r="RXP90" s="706"/>
      <c r="RXQ90" s="706"/>
      <c r="RXR90" s="706"/>
      <c r="RXS90" s="706"/>
      <c r="RXT90" s="504"/>
      <c r="RXU90" s="705"/>
      <c r="RXV90" s="706"/>
      <c r="RXW90" s="706"/>
      <c r="RXX90" s="706"/>
      <c r="RXY90" s="706"/>
      <c r="RXZ90" s="706"/>
      <c r="RYA90" s="504"/>
      <c r="RYB90" s="705"/>
      <c r="RYC90" s="706"/>
      <c r="RYD90" s="706"/>
      <c r="RYE90" s="706"/>
      <c r="RYF90" s="706"/>
      <c r="RYG90" s="706"/>
      <c r="RYH90" s="504"/>
      <c r="RYI90" s="705"/>
      <c r="RYJ90" s="706"/>
      <c r="RYK90" s="706"/>
      <c r="RYL90" s="706"/>
      <c r="RYM90" s="706"/>
      <c r="RYN90" s="706"/>
      <c r="RYO90" s="504"/>
      <c r="RYP90" s="705"/>
      <c r="RYQ90" s="706"/>
      <c r="RYR90" s="706"/>
      <c r="RYS90" s="706"/>
      <c r="RYT90" s="706"/>
      <c r="RYU90" s="706"/>
      <c r="RYV90" s="504"/>
      <c r="RYW90" s="705"/>
      <c r="RYX90" s="706"/>
      <c r="RYY90" s="706"/>
      <c r="RYZ90" s="706"/>
      <c r="RZA90" s="706"/>
      <c r="RZB90" s="706"/>
      <c r="RZC90" s="504"/>
      <c r="RZD90" s="705"/>
      <c r="RZE90" s="706"/>
      <c r="RZF90" s="706"/>
      <c r="RZG90" s="706"/>
      <c r="RZH90" s="706"/>
      <c r="RZI90" s="706"/>
      <c r="RZJ90" s="504"/>
      <c r="RZK90" s="705"/>
      <c r="RZL90" s="706"/>
      <c r="RZM90" s="706"/>
      <c r="RZN90" s="706"/>
      <c r="RZO90" s="706"/>
      <c r="RZP90" s="706"/>
      <c r="RZQ90" s="504"/>
      <c r="RZR90" s="705"/>
      <c r="RZS90" s="706"/>
      <c r="RZT90" s="706"/>
      <c r="RZU90" s="706"/>
      <c r="RZV90" s="706"/>
      <c r="RZW90" s="706"/>
      <c r="RZX90" s="504"/>
      <c r="RZY90" s="705"/>
      <c r="RZZ90" s="706"/>
      <c r="SAA90" s="706"/>
      <c r="SAB90" s="706"/>
      <c r="SAC90" s="706"/>
      <c r="SAD90" s="706"/>
      <c r="SAE90" s="504"/>
      <c r="SAF90" s="705"/>
      <c r="SAG90" s="706"/>
      <c r="SAH90" s="706"/>
      <c r="SAI90" s="706"/>
      <c r="SAJ90" s="706"/>
      <c r="SAK90" s="706"/>
      <c r="SAL90" s="504"/>
      <c r="SAM90" s="705"/>
      <c r="SAN90" s="706"/>
      <c r="SAO90" s="706"/>
      <c r="SAP90" s="706"/>
      <c r="SAQ90" s="706"/>
      <c r="SAR90" s="706"/>
      <c r="SAS90" s="504"/>
      <c r="SAT90" s="705"/>
      <c r="SAU90" s="706"/>
      <c r="SAV90" s="706"/>
      <c r="SAW90" s="706"/>
      <c r="SAX90" s="706"/>
      <c r="SAY90" s="706"/>
      <c r="SAZ90" s="504"/>
      <c r="SBA90" s="705"/>
      <c r="SBB90" s="706"/>
      <c r="SBC90" s="706"/>
      <c r="SBD90" s="706"/>
      <c r="SBE90" s="706"/>
      <c r="SBF90" s="706"/>
      <c r="SBG90" s="504"/>
      <c r="SBH90" s="705"/>
      <c r="SBI90" s="706"/>
      <c r="SBJ90" s="706"/>
      <c r="SBK90" s="706"/>
      <c r="SBL90" s="706"/>
      <c r="SBM90" s="706"/>
      <c r="SBN90" s="504"/>
      <c r="SBO90" s="705"/>
      <c r="SBP90" s="706"/>
      <c r="SBQ90" s="706"/>
      <c r="SBR90" s="706"/>
      <c r="SBS90" s="706"/>
      <c r="SBT90" s="706"/>
      <c r="SBU90" s="504"/>
      <c r="SBV90" s="705"/>
      <c r="SBW90" s="706"/>
      <c r="SBX90" s="706"/>
      <c r="SBY90" s="706"/>
      <c r="SBZ90" s="706"/>
      <c r="SCA90" s="706"/>
      <c r="SCB90" s="504"/>
      <c r="SCC90" s="705"/>
      <c r="SCD90" s="706"/>
      <c r="SCE90" s="706"/>
      <c r="SCF90" s="706"/>
      <c r="SCG90" s="706"/>
      <c r="SCH90" s="706"/>
      <c r="SCI90" s="504"/>
      <c r="SCJ90" s="705"/>
      <c r="SCK90" s="706"/>
      <c r="SCL90" s="706"/>
      <c r="SCM90" s="706"/>
      <c r="SCN90" s="706"/>
      <c r="SCO90" s="706"/>
      <c r="SCP90" s="504"/>
      <c r="SCQ90" s="705"/>
      <c r="SCR90" s="706"/>
      <c r="SCS90" s="706"/>
      <c r="SCT90" s="706"/>
      <c r="SCU90" s="706"/>
      <c r="SCV90" s="706"/>
      <c r="SCW90" s="504"/>
      <c r="SCX90" s="705"/>
      <c r="SCY90" s="706"/>
      <c r="SCZ90" s="706"/>
      <c r="SDA90" s="706"/>
      <c r="SDB90" s="706"/>
      <c r="SDC90" s="706"/>
      <c r="SDD90" s="504"/>
      <c r="SDE90" s="705"/>
      <c r="SDF90" s="706"/>
      <c r="SDG90" s="706"/>
      <c r="SDH90" s="706"/>
      <c r="SDI90" s="706"/>
      <c r="SDJ90" s="706"/>
      <c r="SDK90" s="504"/>
      <c r="SDL90" s="705"/>
      <c r="SDM90" s="706"/>
      <c r="SDN90" s="706"/>
      <c r="SDO90" s="706"/>
      <c r="SDP90" s="706"/>
      <c r="SDQ90" s="706"/>
      <c r="SDR90" s="504"/>
      <c r="SDS90" s="705"/>
      <c r="SDT90" s="706"/>
      <c r="SDU90" s="706"/>
      <c r="SDV90" s="706"/>
      <c r="SDW90" s="706"/>
      <c r="SDX90" s="706"/>
      <c r="SDY90" s="504"/>
      <c r="SDZ90" s="705"/>
      <c r="SEA90" s="706"/>
      <c r="SEB90" s="706"/>
      <c r="SEC90" s="706"/>
      <c r="SED90" s="706"/>
      <c r="SEE90" s="706"/>
      <c r="SEF90" s="504"/>
      <c r="SEG90" s="705"/>
      <c r="SEH90" s="706"/>
      <c r="SEI90" s="706"/>
      <c r="SEJ90" s="706"/>
      <c r="SEK90" s="706"/>
      <c r="SEL90" s="706"/>
      <c r="SEM90" s="504"/>
      <c r="SEN90" s="705"/>
      <c r="SEO90" s="706"/>
      <c r="SEP90" s="706"/>
      <c r="SEQ90" s="706"/>
      <c r="SER90" s="706"/>
      <c r="SES90" s="706"/>
      <c r="SET90" s="504"/>
      <c r="SEU90" s="705"/>
      <c r="SEV90" s="706"/>
      <c r="SEW90" s="706"/>
      <c r="SEX90" s="706"/>
      <c r="SEY90" s="706"/>
      <c r="SEZ90" s="706"/>
      <c r="SFA90" s="504"/>
      <c r="SFB90" s="705"/>
      <c r="SFC90" s="706"/>
      <c r="SFD90" s="706"/>
      <c r="SFE90" s="706"/>
      <c r="SFF90" s="706"/>
      <c r="SFG90" s="706"/>
      <c r="SFH90" s="504"/>
      <c r="SFI90" s="705"/>
      <c r="SFJ90" s="706"/>
      <c r="SFK90" s="706"/>
      <c r="SFL90" s="706"/>
      <c r="SFM90" s="706"/>
      <c r="SFN90" s="706"/>
      <c r="SFO90" s="504"/>
      <c r="SFP90" s="705"/>
      <c r="SFQ90" s="706"/>
      <c r="SFR90" s="706"/>
      <c r="SFS90" s="706"/>
      <c r="SFT90" s="706"/>
      <c r="SFU90" s="706"/>
      <c r="SFV90" s="504"/>
      <c r="SFW90" s="705"/>
      <c r="SFX90" s="706"/>
      <c r="SFY90" s="706"/>
      <c r="SFZ90" s="706"/>
      <c r="SGA90" s="706"/>
      <c r="SGB90" s="706"/>
      <c r="SGC90" s="504"/>
      <c r="SGD90" s="705"/>
      <c r="SGE90" s="706"/>
      <c r="SGF90" s="706"/>
      <c r="SGG90" s="706"/>
      <c r="SGH90" s="706"/>
      <c r="SGI90" s="706"/>
      <c r="SGJ90" s="504"/>
      <c r="SGK90" s="705"/>
      <c r="SGL90" s="706"/>
      <c r="SGM90" s="706"/>
      <c r="SGN90" s="706"/>
      <c r="SGO90" s="706"/>
      <c r="SGP90" s="706"/>
      <c r="SGQ90" s="504"/>
      <c r="SGR90" s="705"/>
      <c r="SGS90" s="706"/>
      <c r="SGT90" s="706"/>
      <c r="SGU90" s="706"/>
      <c r="SGV90" s="706"/>
      <c r="SGW90" s="706"/>
      <c r="SGX90" s="504"/>
      <c r="SGY90" s="705"/>
      <c r="SGZ90" s="706"/>
      <c r="SHA90" s="706"/>
      <c r="SHB90" s="706"/>
      <c r="SHC90" s="706"/>
      <c r="SHD90" s="706"/>
      <c r="SHE90" s="504"/>
      <c r="SHF90" s="705"/>
      <c r="SHG90" s="706"/>
      <c r="SHH90" s="706"/>
      <c r="SHI90" s="706"/>
      <c r="SHJ90" s="706"/>
      <c r="SHK90" s="706"/>
      <c r="SHL90" s="504"/>
      <c r="SHM90" s="705"/>
      <c r="SHN90" s="706"/>
      <c r="SHO90" s="706"/>
      <c r="SHP90" s="706"/>
      <c r="SHQ90" s="706"/>
      <c r="SHR90" s="706"/>
      <c r="SHS90" s="504"/>
      <c r="SHT90" s="705"/>
      <c r="SHU90" s="706"/>
      <c r="SHV90" s="706"/>
      <c r="SHW90" s="706"/>
      <c r="SHX90" s="706"/>
      <c r="SHY90" s="706"/>
      <c r="SHZ90" s="504"/>
      <c r="SIA90" s="705"/>
      <c r="SIB90" s="706"/>
      <c r="SIC90" s="706"/>
      <c r="SID90" s="706"/>
      <c r="SIE90" s="706"/>
      <c r="SIF90" s="706"/>
      <c r="SIG90" s="504"/>
      <c r="SIH90" s="705"/>
      <c r="SII90" s="706"/>
      <c r="SIJ90" s="706"/>
      <c r="SIK90" s="706"/>
      <c r="SIL90" s="706"/>
      <c r="SIM90" s="706"/>
      <c r="SIN90" s="504"/>
      <c r="SIO90" s="705"/>
      <c r="SIP90" s="706"/>
      <c r="SIQ90" s="706"/>
      <c r="SIR90" s="706"/>
      <c r="SIS90" s="706"/>
      <c r="SIT90" s="706"/>
      <c r="SIU90" s="504"/>
      <c r="SIV90" s="705"/>
      <c r="SIW90" s="706"/>
      <c r="SIX90" s="706"/>
      <c r="SIY90" s="706"/>
      <c r="SIZ90" s="706"/>
      <c r="SJA90" s="706"/>
      <c r="SJB90" s="504"/>
      <c r="SJC90" s="705"/>
      <c r="SJD90" s="706"/>
      <c r="SJE90" s="706"/>
      <c r="SJF90" s="706"/>
      <c r="SJG90" s="706"/>
      <c r="SJH90" s="706"/>
      <c r="SJI90" s="504"/>
      <c r="SJJ90" s="705"/>
      <c r="SJK90" s="706"/>
      <c r="SJL90" s="706"/>
      <c r="SJM90" s="706"/>
      <c r="SJN90" s="706"/>
      <c r="SJO90" s="706"/>
      <c r="SJP90" s="504"/>
      <c r="SJQ90" s="705"/>
      <c r="SJR90" s="706"/>
      <c r="SJS90" s="706"/>
      <c r="SJT90" s="706"/>
      <c r="SJU90" s="706"/>
      <c r="SJV90" s="706"/>
      <c r="SJW90" s="504"/>
      <c r="SJX90" s="705"/>
      <c r="SJY90" s="706"/>
      <c r="SJZ90" s="706"/>
      <c r="SKA90" s="706"/>
      <c r="SKB90" s="706"/>
      <c r="SKC90" s="706"/>
      <c r="SKD90" s="504"/>
      <c r="SKE90" s="705"/>
      <c r="SKF90" s="706"/>
      <c r="SKG90" s="706"/>
      <c r="SKH90" s="706"/>
      <c r="SKI90" s="706"/>
      <c r="SKJ90" s="706"/>
      <c r="SKK90" s="504"/>
      <c r="SKL90" s="705"/>
      <c r="SKM90" s="706"/>
      <c r="SKN90" s="706"/>
      <c r="SKO90" s="706"/>
      <c r="SKP90" s="706"/>
      <c r="SKQ90" s="706"/>
      <c r="SKR90" s="504"/>
      <c r="SKS90" s="705"/>
      <c r="SKT90" s="706"/>
      <c r="SKU90" s="706"/>
      <c r="SKV90" s="706"/>
      <c r="SKW90" s="706"/>
      <c r="SKX90" s="706"/>
      <c r="SKY90" s="504"/>
      <c r="SKZ90" s="705"/>
      <c r="SLA90" s="706"/>
      <c r="SLB90" s="706"/>
      <c r="SLC90" s="706"/>
      <c r="SLD90" s="706"/>
      <c r="SLE90" s="706"/>
      <c r="SLF90" s="504"/>
      <c r="SLG90" s="705"/>
      <c r="SLH90" s="706"/>
      <c r="SLI90" s="706"/>
      <c r="SLJ90" s="706"/>
      <c r="SLK90" s="706"/>
      <c r="SLL90" s="706"/>
      <c r="SLM90" s="504"/>
      <c r="SLN90" s="705"/>
      <c r="SLO90" s="706"/>
      <c r="SLP90" s="706"/>
      <c r="SLQ90" s="706"/>
      <c r="SLR90" s="706"/>
      <c r="SLS90" s="706"/>
      <c r="SLT90" s="504"/>
      <c r="SLU90" s="705"/>
      <c r="SLV90" s="706"/>
      <c r="SLW90" s="706"/>
      <c r="SLX90" s="706"/>
      <c r="SLY90" s="706"/>
      <c r="SLZ90" s="706"/>
      <c r="SMA90" s="504"/>
      <c r="SMB90" s="705"/>
      <c r="SMC90" s="706"/>
      <c r="SMD90" s="706"/>
      <c r="SME90" s="706"/>
      <c r="SMF90" s="706"/>
      <c r="SMG90" s="706"/>
      <c r="SMH90" s="504"/>
      <c r="SMI90" s="705"/>
      <c r="SMJ90" s="706"/>
      <c r="SMK90" s="706"/>
      <c r="SML90" s="706"/>
      <c r="SMM90" s="706"/>
      <c r="SMN90" s="706"/>
      <c r="SMO90" s="504"/>
      <c r="SMP90" s="705"/>
      <c r="SMQ90" s="706"/>
      <c r="SMR90" s="706"/>
      <c r="SMS90" s="706"/>
      <c r="SMT90" s="706"/>
      <c r="SMU90" s="706"/>
      <c r="SMV90" s="504"/>
      <c r="SMW90" s="705"/>
      <c r="SMX90" s="706"/>
      <c r="SMY90" s="706"/>
      <c r="SMZ90" s="706"/>
      <c r="SNA90" s="706"/>
      <c r="SNB90" s="706"/>
      <c r="SNC90" s="504"/>
      <c r="SND90" s="705"/>
      <c r="SNE90" s="706"/>
      <c r="SNF90" s="706"/>
      <c r="SNG90" s="706"/>
      <c r="SNH90" s="706"/>
      <c r="SNI90" s="706"/>
      <c r="SNJ90" s="504"/>
      <c r="SNK90" s="705"/>
      <c r="SNL90" s="706"/>
      <c r="SNM90" s="706"/>
      <c r="SNN90" s="706"/>
      <c r="SNO90" s="706"/>
      <c r="SNP90" s="706"/>
      <c r="SNQ90" s="504"/>
      <c r="SNR90" s="705"/>
      <c r="SNS90" s="706"/>
      <c r="SNT90" s="706"/>
      <c r="SNU90" s="706"/>
      <c r="SNV90" s="706"/>
      <c r="SNW90" s="706"/>
      <c r="SNX90" s="504"/>
      <c r="SNY90" s="705"/>
      <c r="SNZ90" s="706"/>
      <c r="SOA90" s="706"/>
      <c r="SOB90" s="706"/>
      <c r="SOC90" s="706"/>
      <c r="SOD90" s="706"/>
      <c r="SOE90" s="504"/>
      <c r="SOF90" s="705"/>
      <c r="SOG90" s="706"/>
      <c r="SOH90" s="706"/>
      <c r="SOI90" s="706"/>
      <c r="SOJ90" s="706"/>
      <c r="SOK90" s="706"/>
      <c r="SOL90" s="504"/>
      <c r="SOM90" s="705"/>
      <c r="SON90" s="706"/>
      <c r="SOO90" s="706"/>
      <c r="SOP90" s="706"/>
      <c r="SOQ90" s="706"/>
      <c r="SOR90" s="706"/>
      <c r="SOS90" s="504"/>
      <c r="SOT90" s="705"/>
      <c r="SOU90" s="706"/>
      <c r="SOV90" s="706"/>
      <c r="SOW90" s="706"/>
      <c r="SOX90" s="706"/>
      <c r="SOY90" s="706"/>
      <c r="SOZ90" s="504"/>
      <c r="SPA90" s="705"/>
      <c r="SPB90" s="706"/>
      <c r="SPC90" s="706"/>
      <c r="SPD90" s="706"/>
      <c r="SPE90" s="706"/>
      <c r="SPF90" s="706"/>
      <c r="SPG90" s="504"/>
      <c r="SPH90" s="705"/>
      <c r="SPI90" s="706"/>
      <c r="SPJ90" s="706"/>
      <c r="SPK90" s="706"/>
      <c r="SPL90" s="706"/>
      <c r="SPM90" s="706"/>
      <c r="SPN90" s="504"/>
      <c r="SPO90" s="705"/>
      <c r="SPP90" s="706"/>
      <c r="SPQ90" s="706"/>
      <c r="SPR90" s="706"/>
      <c r="SPS90" s="706"/>
      <c r="SPT90" s="706"/>
      <c r="SPU90" s="504"/>
      <c r="SPV90" s="705"/>
      <c r="SPW90" s="706"/>
      <c r="SPX90" s="706"/>
      <c r="SPY90" s="706"/>
      <c r="SPZ90" s="706"/>
      <c r="SQA90" s="706"/>
      <c r="SQB90" s="504"/>
      <c r="SQC90" s="705"/>
      <c r="SQD90" s="706"/>
      <c r="SQE90" s="706"/>
      <c r="SQF90" s="706"/>
      <c r="SQG90" s="706"/>
      <c r="SQH90" s="706"/>
      <c r="SQI90" s="504"/>
      <c r="SQJ90" s="705"/>
      <c r="SQK90" s="706"/>
      <c r="SQL90" s="706"/>
      <c r="SQM90" s="706"/>
      <c r="SQN90" s="706"/>
      <c r="SQO90" s="706"/>
      <c r="SQP90" s="504"/>
      <c r="SQQ90" s="705"/>
      <c r="SQR90" s="706"/>
      <c r="SQS90" s="706"/>
      <c r="SQT90" s="706"/>
      <c r="SQU90" s="706"/>
      <c r="SQV90" s="706"/>
      <c r="SQW90" s="504"/>
      <c r="SQX90" s="705"/>
      <c r="SQY90" s="706"/>
      <c r="SQZ90" s="706"/>
      <c r="SRA90" s="706"/>
      <c r="SRB90" s="706"/>
      <c r="SRC90" s="706"/>
      <c r="SRD90" s="504"/>
      <c r="SRE90" s="705"/>
      <c r="SRF90" s="706"/>
      <c r="SRG90" s="706"/>
      <c r="SRH90" s="706"/>
      <c r="SRI90" s="706"/>
      <c r="SRJ90" s="706"/>
      <c r="SRK90" s="504"/>
      <c r="SRL90" s="705"/>
      <c r="SRM90" s="706"/>
      <c r="SRN90" s="706"/>
      <c r="SRO90" s="706"/>
      <c r="SRP90" s="706"/>
      <c r="SRQ90" s="706"/>
      <c r="SRR90" s="504"/>
      <c r="SRS90" s="705"/>
      <c r="SRT90" s="706"/>
      <c r="SRU90" s="706"/>
      <c r="SRV90" s="706"/>
      <c r="SRW90" s="706"/>
      <c r="SRX90" s="706"/>
      <c r="SRY90" s="504"/>
      <c r="SRZ90" s="705"/>
      <c r="SSA90" s="706"/>
      <c r="SSB90" s="706"/>
      <c r="SSC90" s="706"/>
      <c r="SSD90" s="706"/>
      <c r="SSE90" s="706"/>
      <c r="SSF90" s="504"/>
      <c r="SSG90" s="705"/>
      <c r="SSH90" s="706"/>
      <c r="SSI90" s="706"/>
      <c r="SSJ90" s="706"/>
      <c r="SSK90" s="706"/>
      <c r="SSL90" s="706"/>
      <c r="SSM90" s="504"/>
      <c r="SSN90" s="705"/>
      <c r="SSO90" s="706"/>
      <c r="SSP90" s="706"/>
      <c r="SSQ90" s="706"/>
      <c r="SSR90" s="706"/>
      <c r="SSS90" s="706"/>
      <c r="SST90" s="504"/>
      <c r="SSU90" s="705"/>
      <c r="SSV90" s="706"/>
      <c r="SSW90" s="706"/>
      <c r="SSX90" s="706"/>
      <c r="SSY90" s="706"/>
      <c r="SSZ90" s="706"/>
      <c r="STA90" s="504"/>
      <c r="STB90" s="705"/>
      <c r="STC90" s="706"/>
      <c r="STD90" s="706"/>
      <c r="STE90" s="706"/>
      <c r="STF90" s="706"/>
      <c r="STG90" s="706"/>
      <c r="STH90" s="504"/>
      <c r="STI90" s="705"/>
      <c r="STJ90" s="706"/>
      <c r="STK90" s="706"/>
      <c r="STL90" s="706"/>
      <c r="STM90" s="706"/>
      <c r="STN90" s="706"/>
      <c r="STO90" s="504"/>
      <c r="STP90" s="705"/>
      <c r="STQ90" s="706"/>
      <c r="STR90" s="706"/>
      <c r="STS90" s="706"/>
      <c r="STT90" s="706"/>
      <c r="STU90" s="706"/>
      <c r="STV90" s="504"/>
      <c r="STW90" s="705"/>
      <c r="STX90" s="706"/>
      <c r="STY90" s="706"/>
      <c r="STZ90" s="706"/>
      <c r="SUA90" s="706"/>
      <c r="SUB90" s="706"/>
      <c r="SUC90" s="504"/>
      <c r="SUD90" s="705"/>
      <c r="SUE90" s="706"/>
      <c r="SUF90" s="706"/>
      <c r="SUG90" s="706"/>
      <c r="SUH90" s="706"/>
      <c r="SUI90" s="706"/>
      <c r="SUJ90" s="504"/>
      <c r="SUK90" s="705"/>
      <c r="SUL90" s="706"/>
      <c r="SUM90" s="706"/>
      <c r="SUN90" s="706"/>
      <c r="SUO90" s="706"/>
      <c r="SUP90" s="706"/>
      <c r="SUQ90" s="504"/>
      <c r="SUR90" s="705"/>
      <c r="SUS90" s="706"/>
      <c r="SUT90" s="706"/>
      <c r="SUU90" s="706"/>
      <c r="SUV90" s="706"/>
      <c r="SUW90" s="706"/>
      <c r="SUX90" s="504"/>
      <c r="SUY90" s="705"/>
      <c r="SUZ90" s="706"/>
      <c r="SVA90" s="706"/>
      <c r="SVB90" s="706"/>
      <c r="SVC90" s="706"/>
      <c r="SVD90" s="706"/>
      <c r="SVE90" s="504"/>
      <c r="SVF90" s="705"/>
      <c r="SVG90" s="706"/>
      <c r="SVH90" s="706"/>
      <c r="SVI90" s="706"/>
      <c r="SVJ90" s="706"/>
      <c r="SVK90" s="706"/>
      <c r="SVL90" s="504"/>
      <c r="SVM90" s="705"/>
      <c r="SVN90" s="706"/>
      <c r="SVO90" s="706"/>
      <c r="SVP90" s="706"/>
      <c r="SVQ90" s="706"/>
      <c r="SVR90" s="706"/>
      <c r="SVS90" s="504"/>
      <c r="SVT90" s="705"/>
      <c r="SVU90" s="706"/>
      <c r="SVV90" s="706"/>
      <c r="SVW90" s="706"/>
      <c r="SVX90" s="706"/>
      <c r="SVY90" s="706"/>
      <c r="SVZ90" s="504"/>
      <c r="SWA90" s="705"/>
      <c r="SWB90" s="706"/>
      <c r="SWC90" s="706"/>
      <c r="SWD90" s="706"/>
      <c r="SWE90" s="706"/>
      <c r="SWF90" s="706"/>
      <c r="SWG90" s="504"/>
      <c r="SWH90" s="705"/>
      <c r="SWI90" s="706"/>
      <c r="SWJ90" s="706"/>
      <c r="SWK90" s="706"/>
      <c r="SWL90" s="706"/>
      <c r="SWM90" s="706"/>
      <c r="SWN90" s="504"/>
      <c r="SWO90" s="705"/>
      <c r="SWP90" s="706"/>
      <c r="SWQ90" s="706"/>
      <c r="SWR90" s="706"/>
      <c r="SWS90" s="706"/>
      <c r="SWT90" s="706"/>
      <c r="SWU90" s="504"/>
      <c r="SWV90" s="705"/>
      <c r="SWW90" s="706"/>
      <c r="SWX90" s="706"/>
      <c r="SWY90" s="706"/>
      <c r="SWZ90" s="706"/>
      <c r="SXA90" s="706"/>
      <c r="SXB90" s="504"/>
      <c r="SXC90" s="705"/>
      <c r="SXD90" s="706"/>
      <c r="SXE90" s="706"/>
      <c r="SXF90" s="706"/>
      <c r="SXG90" s="706"/>
      <c r="SXH90" s="706"/>
      <c r="SXI90" s="504"/>
      <c r="SXJ90" s="705"/>
      <c r="SXK90" s="706"/>
      <c r="SXL90" s="706"/>
      <c r="SXM90" s="706"/>
      <c r="SXN90" s="706"/>
      <c r="SXO90" s="706"/>
      <c r="SXP90" s="504"/>
      <c r="SXQ90" s="705"/>
      <c r="SXR90" s="706"/>
      <c r="SXS90" s="706"/>
      <c r="SXT90" s="706"/>
      <c r="SXU90" s="706"/>
      <c r="SXV90" s="706"/>
      <c r="SXW90" s="504"/>
      <c r="SXX90" s="705"/>
      <c r="SXY90" s="706"/>
      <c r="SXZ90" s="706"/>
      <c r="SYA90" s="706"/>
      <c r="SYB90" s="706"/>
      <c r="SYC90" s="706"/>
      <c r="SYD90" s="504"/>
      <c r="SYE90" s="705"/>
      <c r="SYF90" s="706"/>
      <c r="SYG90" s="706"/>
      <c r="SYH90" s="706"/>
      <c r="SYI90" s="706"/>
      <c r="SYJ90" s="706"/>
      <c r="SYK90" s="504"/>
      <c r="SYL90" s="705"/>
      <c r="SYM90" s="706"/>
      <c r="SYN90" s="706"/>
      <c r="SYO90" s="706"/>
      <c r="SYP90" s="706"/>
      <c r="SYQ90" s="706"/>
      <c r="SYR90" s="504"/>
      <c r="SYS90" s="705"/>
      <c r="SYT90" s="706"/>
      <c r="SYU90" s="706"/>
      <c r="SYV90" s="706"/>
      <c r="SYW90" s="706"/>
      <c r="SYX90" s="706"/>
      <c r="SYY90" s="504"/>
      <c r="SYZ90" s="705"/>
      <c r="SZA90" s="706"/>
      <c r="SZB90" s="706"/>
      <c r="SZC90" s="706"/>
      <c r="SZD90" s="706"/>
      <c r="SZE90" s="706"/>
      <c r="SZF90" s="504"/>
      <c r="SZG90" s="705"/>
      <c r="SZH90" s="706"/>
      <c r="SZI90" s="706"/>
      <c r="SZJ90" s="706"/>
      <c r="SZK90" s="706"/>
      <c r="SZL90" s="706"/>
      <c r="SZM90" s="504"/>
      <c r="SZN90" s="705"/>
      <c r="SZO90" s="706"/>
      <c r="SZP90" s="706"/>
      <c r="SZQ90" s="706"/>
      <c r="SZR90" s="706"/>
      <c r="SZS90" s="706"/>
      <c r="SZT90" s="504"/>
      <c r="SZU90" s="705"/>
      <c r="SZV90" s="706"/>
      <c r="SZW90" s="706"/>
      <c r="SZX90" s="706"/>
      <c r="SZY90" s="706"/>
      <c r="SZZ90" s="706"/>
      <c r="TAA90" s="504"/>
      <c r="TAB90" s="705"/>
      <c r="TAC90" s="706"/>
      <c r="TAD90" s="706"/>
      <c r="TAE90" s="706"/>
      <c r="TAF90" s="706"/>
      <c r="TAG90" s="706"/>
      <c r="TAH90" s="504"/>
      <c r="TAI90" s="705"/>
      <c r="TAJ90" s="706"/>
      <c r="TAK90" s="706"/>
      <c r="TAL90" s="706"/>
      <c r="TAM90" s="706"/>
      <c r="TAN90" s="706"/>
      <c r="TAO90" s="504"/>
      <c r="TAP90" s="705"/>
      <c r="TAQ90" s="706"/>
      <c r="TAR90" s="706"/>
      <c r="TAS90" s="706"/>
      <c r="TAT90" s="706"/>
      <c r="TAU90" s="706"/>
      <c r="TAV90" s="504"/>
      <c r="TAW90" s="705"/>
      <c r="TAX90" s="706"/>
      <c r="TAY90" s="706"/>
      <c r="TAZ90" s="706"/>
      <c r="TBA90" s="706"/>
      <c r="TBB90" s="706"/>
      <c r="TBC90" s="504"/>
      <c r="TBD90" s="705"/>
      <c r="TBE90" s="706"/>
      <c r="TBF90" s="706"/>
      <c r="TBG90" s="706"/>
      <c r="TBH90" s="706"/>
      <c r="TBI90" s="706"/>
      <c r="TBJ90" s="504"/>
      <c r="TBK90" s="705"/>
      <c r="TBL90" s="706"/>
      <c r="TBM90" s="706"/>
      <c r="TBN90" s="706"/>
      <c r="TBO90" s="706"/>
      <c r="TBP90" s="706"/>
      <c r="TBQ90" s="504"/>
      <c r="TBR90" s="705"/>
      <c r="TBS90" s="706"/>
      <c r="TBT90" s="706"/>
      <c r="TBU90" s="706"/>
      <c r="TBV90" s="706"/>
      <c r="TBW90" s="706"/>
      <c r="TBX90" s="504"/>
      <c r="TBY90" s="705"/>
      <c r="TBZ90" s="706"/>
      <c r="TCA90" s="706"/>
      <c r="TCB90" s="706"/>
      <c r="TCC90" s="706"/>
      <c r="TCD90" s="706"/>
      <c r="TCE90" s="504"/>
      <c r="TCF90" s="705"/>
      <c r="TCG90" s="706"/>
      <c r="TCH90" s="706"/>
      <c r="TCI90" s="706"/>
      <c r="TCJ90" s="706"/>
      <c r="TCK90" s="706"/>
      <c r="TCL90" s="504"/>
      <c r="TCM90" s="705"/>
      <c r="TCN90" s="706"/>
      <c r="TCO90" s="706"/>
      <c r="TCP90" s="706"/>
      <c r="TCQ90" s="706"/>
      <c r="TCR90" s="706"/>
      <c r="TCS90" s="504"/>
      <c r="TCT90" s="705"/>
      <c r="TCU90" s="706"/>
      <c r="TCV90" s="706"/>
      <c r="TCW90" s="706"/>
      <c r="TCX90" s="706"/>
      <c r="TCY90" s="706"/>
      <c r="TCZ90" s="504"/>
      <c r="TDA90" s="705"/>
      <c r="TDB90" s="706"/>
      <c r="TDC90" s="706"/>
      <c r="TDD90" s="706"/>
      <c r="TDE90" s="706"/>
      <c r="TDF90" s="706"/>
      <c r="TDG90" s="504"/>
      <c r="TDH90" s="705"/>
      <c r="TDI90" s="706"/>
      <c r="TDJ90" s="706"/>
      <c r="TDK90" s="706"/>
      <c r="TDL90" s="706"/>
      <c r="TDM90" s="706"/>
      <c r="TDN90" s="504"/>
      <c r="TDO90" s="705"/>
      <c r="TDP90" s="706"/>
      <c r="TDQ90" s="706"/>
      <c r="TDR90" s="706"/>
      <c r="TDS90" s="706"/>
      <c r="TDT90" s="706"/>
      <c r="TDU90" s="504"/>
      <c r="TDV90" s="705"/>
      <c r="TDW90" s="706"/>
      <c r="TDX90" s="706"/>
      <c r="TDY90" s="706"/>
      <c r="TDZ90" s="706"/>
      <c r="TEA90" s="706"/>
      <c r="TEB90" s="504"/>
      <c r="TEC90" s="705"/>
      <c r="TED90" s="706"/>
      <c r="TEE90" s="706"/>
      <c r="TEF90" s="706"/>
      <c r="TEG90" s="706"/>
      <c r="TEH90" s="706"/>
      <c r="TEI90" s="504"/>
      <c r="TEJ90" s="705"/>
      <c r="TEK90" s="706"/>
      <c r="TEL90" s="706"/>
      <c r="TEM90" s="706"/>
      <c r="TEN90" s="706"/>
      <c r="TEO90" s="706"/>
      <c r="TEP90" s="504"/>
      <c r="TEQ90" s="705"/>
      <c r="TER90" s="706"/>
      <c r="TES90" s="706"/>
      <c r="TET90" s="706"/>
      <c r="TEU90" s="706"/>
      <c r="TEV90" s="706"/>
      <c r="TEW90" s="504"/>
      <c r="TEX90" s="705"/>
      <c r="TEY90" s="706"/>
      <c r="TEZ90" s="706"/>
      <c r="TFA90" s="706"/>
      <c r="TFB90" s="706"/>
      <c r="TFC90" s="706"/>
      <c r="TFD90" s="504"/>
      <c r="TFE90" s="705"/>
      <c r="TFF90" s="706"/>
      <c r="TFG90" s="706"/>
      <c r="TFH90" s="706"/>
      <c r="TFI90" s="706"/>
      <c r="TFJ90" s="706"/>
      <c r="TFK90" s="504"/>
      <c r="TFL90" s="705"/>
      <c r="TFM90" s="706"/>
      <c r="TFN90" s="706"/>
      <c r="TFO90" s="706"/>
      <c r="TFP90" s="706"/>
      <c r="TFQ90" s="706"/>
      <c r="TFR90" s="504"/>
      <c r="TFS90" s="705"/>
      <c r="TFT90" s="706"/>
      <c r="TFU90" s="706"/>
      <c r="TFV90" s="706"/>
      <c r="TFW90" s="706"/>
      <c r="TFX90" s="706"/>
      <c r="TFY90" s="504"/>
      <c r="TFZ90" s="705"/>
      <c r="TGA90" s="706"/>
      <c r="TGB90" s="706"/>
      <c r="TGC90" s="706"/>
      <c r="TGD90" s="706"/>
      <c r="TGE90" s="706"/>
      <c r="TGF90" s="504"/>
      <c r="TGG90" s="705"/>
      <c r="TGH90" s="706"/>
      <c r="TGI90" s="706"/>
      <c r="TGJ90" s="706"/>
      <c r="TGK90" s="706"/>
      <c r="TGL90" s="706"/>
      <c r="TGM90" s="504"/>
      <c r="TGN90" s="705"/>
      <c r="TGO90" s="706"/>
      <c r="TGP90" s="706"/>
      <c r="TGQ90" s="706"/>
      <c r="TGR90" s="706"/>
      <c r="TGS90" s="706"/>
      <c r="TGT90" s="504"/>
      <c r="TGU90" s="705"/>
      <c r="TGV90" s="706"/>
      <c r="TGW90" s="706"/>
      <c r="TGX90" s="706"/>
      <c r="TGY90" s="706"/>
      <c r="TGZ90" s="706"/>
      <c r="THA90" s="504"/>
      <c r="THB90" s="705"/>
      <c r="THC90" s="706"/>
      <c r="THD90" s="706"/>
      <c r="THE90" s="706"/>
      <c r="THF90" s="706"/>
      <c r="THG90" s="706"/>
      <c r="THH90" s="504"/>
      <c r="THI90" s="705"/>
      <c r="THJ90" s="706"/>
      <c r="THK90" s="706"/>
      <c r="THL90" s="706"/>
      <c r="THM90" s="706"/>
      <c r="THN90" s="706"/>
      <c r="THO90" s="504"/>
      <c r="THP90" s="705"/>
      <c r="THQ90" s="706"/>
      <c r="THR90" s="706"/>
      <c r="THS90" s="706"/>
      <c r="THT90" s="706"/>
      <c r="THU90" s="706"/>
      <c r="THV90" s="504"/>
      <c r="THW90" s="705"/>
      <c r="THX90" s="706"/>
      <c r="THY90" s="706"/>
      <c r="THZ90" s="706"/>
      <c r="TIA90" s="706"/>
      <c r="TIB90" s="706"/>
      <c r="TIC90" s="504"/>
      <c r="TID90" s="705"/>
      <c r="TIE90" s="706"/>
      <c r="TIF90" s="706"/>
      <c r="TIG90" s="706"/>
      <c r="TIH90" s="706"/>
      <c r="TII90" s="706"/>
      <c r="TIJ90" s="504"/>
      <c r="TIK90" s="705"/>
      <c r="TIL90" s="706"/>
      <c r="TIM90" s="706"/>
      <c r="TIN90" s="706"/>
      <c r="TIO90" s="706"/>
      <c r="TIP90" s="706"/>
      <c r="TIQ90" s="504"/>
      <c r="TIR90" s="705"/>
      <c r="TIS90" s="706"/>
      <c r="TIT90" s="706"/>
      <c r="TIU90" s="706"/>
      <c r="TIV90" s="706"/>
      <c r="TIW90" s="706"/>
      <c r="TIX90" s="504"/>
      <c r="TIY90" s="705"/>
      <c r="TIZ90" s="706"/>
      <c r="TJA90" s="706"/>
      <c r="TJB90" s="706"/>
      <c r="TJC90" s="706"/>
      <c r="TJD90" s="706"/>
      <c r="TJE90" s="504"/>
      <c r="TJF90" s="705"/>
      <c r="TJG90" s="706"/>
      <c r="TJH90" s="706"/>
      <c r="TJI90" s="706"/>
      <c r="TJJ90" s="706"/>
      <c r="TJK90" s="706"/>
      <c r="TJL90" s="504"/>
      <c r="TJM90" s="705"/>
      <c r="TJN90" s="706"/>
      <c r="TJO90" s="706"/>
      <c r="TJP90" s="706"/>
      <c r="TJQ90" s="706"/>
      <c r="TJR90" s="706"/>
      <c r="TJS90" s="504"/>
      <c r="TJT90" s="705"/>
      <c r="TJU90" s="706"/>
      <c r="TJV90" s="706"/>
      <c r="TJW90" s="706"/>
      <c r="TJX90" s="706"/>
      <c r="TJY90" s="706"/>
      <c r="TJZ90" s="504"/>
      <c r="TKA90" s="705"/>
      <c r="TKB90" s="706"/>
      <c r="TKC90" s="706"/>
      <c r="TKD90" s="706"/>
      <c r="TKE90" s="706"/>
      <c r="TKF90" s="706"/>
      <c r="TKG90" s="504"/>
      <c r="TKH90" s="705"/>
      <c r="TKI90" s="706"/>
      <c r="TKJ90" s="706"/>
      <c r="TKK90" s="706"/>
      <c r="TKL90" s="706"/>
      <c r="TKM90" s="706"/>
      <c r="TKN90" s="504"/>
      <c r="TKO90" s="705"/>
      <c r="TKP90" s="706"/>
      <c r="TKQ90" s="706"/>
      <c r="TKR90" s="706"/>
      <c r="TKS90" s="706"/>
      <c r="TKT90" s="706"/>
      <c r="TKU90" s="504"/>
      <c r="TKV90" s="705"/>
      <c r="TKW90" s="706"/>
      <c r="TKX90" s="706"/>
      <c r="TKY90" s="706"/>
      <c r="TKZ90" s="706"/>
      <c r="TLA90" s="706"/>
      <c r="TLB90" s="504"/>
      <c r="TLC90" s="705"/>
      <c r="TLD90" s="706"/>
      <c r="TLE90" s="706"/>
      <c r="TLF90" s="706"/>
      <c r="TLG90" s="706"/>
      <c r="TLH90" s="706"/>
      <c r="TLI90" s="504"/>
      <c r="TLJ90" s="705"/>
      <c r="TLK90" s="706"/>
      <c r="TLL90" s="706"/>
      <c r="TLM90" s="706"/>
      <c r="TLN90" s="706"/>
      <c r="TLO90" s="706"/>
      <c r="TLP90" s="504"/>
      <c r="TLQ90" s="705"/>
      <c r="TLR90" s="706"/>
      <c r="TLS90" s="706"/>
      <c r="TLT90" s="706"/>
      <c r="TLU90" s="706"/>
      <c r="TLV90" s="706"/>
      <c r="TLW90" s="504"/>
      <c r="TLX90" s="705"/>
      <c r="TLY90" s="706"/>
      <c r="TLZ90" s="706"/>
      <c r="TMA90" s="706"/>
      <c r="TMB90" s="706"/>
      <c r="TMC90" s="706"/>
      <c r="TMD90" s="504"/>
      <c r="TME90" s="705"/>
      <c r="TMF90" s="706"/>
      <c r="TMG90" s="706"/>
      <c r="TMH90" s="706"/>
      <c r="TMI90" s="706"/>
      <c r="TMJ90" s="706"/>
      <c r="TMK90" s="504"/>
      <c r="TML90" s="705"/>
      <c r="TMM90" s="706"/>
      <c r="TMN90" s="706"/>
      <c r="TMO90" s="706"/>
      <c r="TMP90" s="706"/>
      <c r="TMQ90" s="706"/>
      <c r="TMR90" s="504"/>
      <c r="TMS90" s="705"/>
      <c r="TMT90" s="706"/>
      <c r="TMU90" s="706"/>
      <c r="TMV90" s="706"/>
      <c r="TMW90" s="706"/>
      <c r="TMX90" s="706"/>
      <c r="TMY90" s="504"/>
      <c r="TMZ90" s="705"/>
      <c r="TNA90" s="706"/>
      <c r="TNB90" s="706"/>
      <c r="TNC90" s="706"/>
      <c r="TND90" s="706"/>
      <c r="TNE90" s="706"/>
      <c r="TNF90" s="504"/>
      <c r="TNG90" s="705"/>
      <c r="TNH90" s="706"/>
      <c r="TNI90" s="706"/>
      <c r="TNJ90" s="706"/>
      <c r="TNK90" s="706"/>
      <c r="TNL90" s="706"/>
      <c r="TNM90" s="504"/>
      <c r="TNN90" s="705"/>
      <c r="TNO90" s="706"/>
      <c r="TNP90" s="706"/>
      <c r="TNQ90" s="706"/>
      <c r="TNR90" s="706"/>
      <c r="TNS90" s="706"/>
      <c r="TNT90" s="504"/>
      <c r="TNU90" s="705"/>
      <c r="TNV90" s="706"/>
      <c r="TNW90" s="706"/>
      <c r="TNX90" s="706"/>
      <c r="TNY90" s="706"/>
      <c r="TNZ90" s="706"/>
      <c r="TOA90" s="504"/>
      <c r="TOB90" s="705"/>
      <c r="TOC90" s="706"/>
      <c r="TOD90" s="706"/>
      <c r="TOE90" s="706"/>
      <c r="TOF90" s="706"/>
      <c r="TOG90" s="706"/>
      <c r="TOH90" s="504"/>
      <c r="TOI90" s="705"/>
      <c r="TOJ90" s="706"/>
      <c r="TOK90" s="706"/>
      <c r="TOL90" s="706"/>
      <c r="TOM90" s="706"/>
      <c r="TON90" s="706"/>
      <c r="TOO90" s="504"/>
      <c r="TOP90" s="705"/>
      <c r="TOQ90" s="706"/>
      <c r="TOR90" s="706"/>
      <c r="TOS90" s="706"/>
      <c r="TOT90" s="706"/>
      <c r="TOU90" s="706"/>
      <c r="TOV90" s="504"/>
      <c r="TOW90" s="705"/>
      <c r="TOX90" s="706"/>
      <c r="TOY90" s="706"/>
      <c r="TOZ90" s="706"/>
      <c r="TPA90" s="706"/>
      <c r="TPB90" s="706"/>
      <c r="TPC90" s="504"/>
      <c r="TPD90" s="705"/>
      <c r="TPE90" s="706"/>
      <c r="TPF90" s="706"/>
      <c r="TPG90" s="706"/>
      <c r="TPH90" s="706"/>
      <c r="TPI90" s="706"/>
      <c r="TPJ90" s="504"/>
      <c r="TPK90" s="705"/>
      <c r="TPL90" s="706"/>
      <c r="TPM90" s="706"/>
      <c r="TPN90" s="706"/>
      <c r="TPO90" s="706"/>
      <c r="TPP90" s="706"/>
      <c r="TPQ90" s="504"/>
      <c r="TPR90" s="705"/>
      <c r="TPS90" s="706"/>
      <c r="TPT90" s="706"/>
      <c r="TPU90" s="706"/>
      <c r="TPV90" s="706"/>
      <c r="TPW90" s="706"/>
      <c r="TPX90" s="504"/>
      <c r="TPY90" s="705"/>
      <c r="TPZ90" s="706"/>
      <c r="TQA90" s="706"/>
      <c r="TQB90" s="706"/>
      <c r="TQC90" s="706"/>
      <c r="TQD90" s="706"/>
      <c r="TQE90" s="504"/>
      <c r="TQF90" s="705"/>
      <c r="TQG90" s="706"/>
      <c r="TQH90" s="706"/>
      <c r="TQI90" s="706"/>
      <c r="TQJ90" s="706"/>
      <c r="TQK90" s="706"/>
      <c r="TQL90" s="504"/>
      <c r="TQM90" s="705"/>
      <c r="TQN90" s="706"/>
      <c r="TQO90" s="706"/>
      <c r="TQP90" s="706"/>
      <c r="TQQ90" s="706"/>
      <c r="TQR90" s="706"/>
      <c r="TQS90" s="504"/>
      <c r="TQT90" s="705"/>
      <c r="TQU90" s="706"/>
      <c r="TQV90" s="706"/>
      <c r="TQW90" s="706"/>
      <c r="TQX90" s="706"/>
      <c r="TQY90" s="706"/>
      <c r="TQZ90" s="504"/>
      <c r="TRA90" s="705"/>
      <c r="TRB90" s="706"/>
      <c r="TRC90" s="706"/>
      <c r="TRD90" s="706"/>
      <c r="TRE90" s="706"/>
      <c r="TRF90" s="706"/>
      <c r="TRG90" s="504"/>
      <c r="TRH90" s="705"/>
      <c r="TRI90" s="706"/>
      <c r="TRJ90" s="706"/>
      <c r="TRK90" s="706"/>
      <c r="TRL90" s="706"/>
      <c r="TRM90" s="706"/>
      <c r="TRN90" s="504"/>
      <c r="TRO90" s="705"/>
      <c r="TRP90" s="706"/>
      <c r="TRQ90" s="706"/>
      <c r="TRR90" s="706"/>
      <c r="TRS90" s="706"/>
      <c r="TRT90" s="706"/>
      <c r="TRU90" s="504"/>
      <c r="TRV90" s="705"/>
      <c r="TRW90" s="706"/>
      <c r="TRX90" s="706"/>
      <c r="TRY90" s="706"/>
      <c r="TRZ90" s="706"/>
      <c r="TSA90" s="706"/>
      <c r="TSB90" s="504"/>
      <c r="TSC90" s="705"/>
      <c r="TSD90" s="706"/>
      <c r="TSE90" s="706"/>
      <c r="TSF90" s="706"/>
      <c r="TSG90" s="706"/>
      <c r="TSH90" s="706"/>
      <c r="TSI90" s="504"/>
      <c r="TSJ90" s="705"/>
      <c r="TSK90" s="706"/>
      <c r="TSL90" s="706"/>
      <c r="TSM90" s="706"/>
      <c r="TSN90" s="706"/>
      <c r="TSO90" s="706"/>
      <c r="TSP90" s="504"/>
      <c r="TSQ90" s="705"/>
      <c r="TSR90" s="706"/>
      <c r="TSS90" s="706"/>
      <c r="TST90" s="706"/>
      <c r="TSU90" s="706"/>
      <c r="TSV90" s="706"/>
      <c r="TSW90" s="504"/>
      <c r="TSX90" s="705"/>
      <c r="TSY90" s="706"/>
      <c r="TSZ90" s="706"/>
      <c r="TTA90" s="706"/>
      <c r="TTB90" s="706"/>
      <c r="TTC90" s="706"/>
      <c r="TTD90" s="504"/>
      <c r="TTE90" s="705"/>
      <c r="TTF90" s="706"/>
      <c r="TTG90" s="706"/>
      <c r="TTH90" s="706"/>
      <c r="TTI90" s="706"/>
      <c r="TTJ90" s="706"/>
      <c r="TTK90" s="504"/>
      <c r="TTL90" s="705"/>
      <c r="TTM90" s="706"/>
      <c r="TTN90" s="706"/>
      <c r="TTO90" s="706"/>
      <c r="TTP90" s="706"/>
      <c r="TTQ90" s="706"/>
      <c r="TTR90" s="504"/>
      <c r="TTS90" s="705"/>
      <c r="TTT90" s="706"/>
      <c r="TTU90" s="706"/>
      <c r="TTV90" s="706"/>
      <c r="TTW90" s="706"/>
      <c r="TTX90" s="706"/>
      <c r="TTY90" s="504"/>
      <c r="TTZ90" s="705"/>
      <c r="TUA90" s="706"/>
      <c r="TUB90" s="706"/>
      <c r="TUC90" s="706"/>
      <c r="TUD90" s="706"/>
      <c r="TUE90" s="706"/>
      <c r="TUF90" s="504"/>
      <c r="TUG90" s="705"/>
      <c r="TUH90" s="706"/>
      <c r="TUI90" s="706"/>
      <c r="TUJ90" s="706"/>
      <c r="TUK90" s="706"/>
      <c r="TUL90" s="706"/>
      <c r="TUM90" s="504"/>
      <c r="TUN90" s="705"/>
      <c r="TUO90" s="706"/>
      <c r="TUP90" s="706"/>
      <c r="TUQ90" s="706"/>
      <c r="TUR90" s="706"/>
      <c r="TUS90" s="706"/>
      <c r="TUT90" s="504"/>
      <c r="TUU90" s="705"/>
      <c r="TUV90" s="706"/>
      <c r="TUW90" s="706"/>
      <c r="TUX90" s="706"/>
      <c r="TUY90" s="706"/>
      <c r="TUZ90" s="706"/>
      <c r="TVA90" s="504"/>
      <c r="TVB90" s="705"/>
      <c r="TVC90" s="706"/>
      <c r="TVD90" s="706"/>
      <c r="TVE90" s="706"/>
      <c r="TVF90" s="706"/>
      <c r="TVG90" s="706"/>
      <c r="TVH90" s="504"/>
      <c r="TVI90" s="705"/>
      <c r="TVJ90" s="706"/>
      <c r="TVK90" s="706"/>
      <c r="TVL90" s="706"/>
      <c r="TVM90" s="706"/>
      <c r="TVN90" s="706"/>
      <c r="TVO90" s="504"/>
      <c r="TVP90" s="705"/>
      <c r="TVQ90" s="706"/>
      <c r="TVR90" s="706"/>
      <c r="TVS90" s="706"/>
      <c r="TVT90" s="706"/>
      <c r="TVU90" s="706"/>
      <c r="TVV90" s="504"/>
      <c r="TVW90" s="705"/>
      <c r="TVX90" s="706"/>
      <c r="TVY90" s="706"/>
      <c r="TVZ90" s="706"/>
      <c r="TWA90" s="706"/>
      <c r="TWB90" s="706"/>
      <c r="TWC90" s="504"/>
      <c r="TWD90" s="705"/>
      <c r="TWE90" s="706"/>
      <c r="TWF90" s="706"/>
      <c r="TWG90" s="706"/>
      <c r="TWH90" s="706"/>
      <c r="TWI90" s="706"/>
      <c r="TWJ90" s="504"/>
      <c r="TWK90" s="705"/>
      <c r="TWL90" s="706"/>
      <c r="TWM90" s="706"/>
      <c r="TWN90" s="706"/>
      <c r="TWO90" s="706"/>
      <c r="TWP90" s="706"/>
      <c r="TWQ90" s="504"/>
      <c r="TWR90" s="705"/>
      <c r="TWS90" s="706"/>
      <c r="TWT90" s="706"/>
      <c r="TWU90" s="706"/>
      <c r="TWV90" s="706"/>
      <c r="TWW90" s="706"/>
      <c r="TWX90" s="504"/>
      <c r="TWY90" s="705"/>
      <c r="TWZ90" s="706"/>
      <c r="TXA90" s="706"/>
      <c r="TXB90" s="706"/>
      <c r="TXC90" s="706"/>
      <c r="TXD90" s="706"/>
      <c r="TXE90" s="504"/>
      <c r="TXF90" s="705"/>
      <c r="TXG90" s="706"/>
      <c r="TXH90" s="706"/>
      <c r="TXI90" s="706"/>
      <c r="TXJ90" s="706"/>
      <c r="TXK90" s="706"/>
      <c r="TXL90" s="504"/>
      <c r="TXM90" s="705"/>
      <c r="TXN90" s="706"/>
      <c r="TXO90" s="706"/>
      <c r="TXP90" s="706"/>
      <c r="TXQ90" s="706"/>
      <c r="TXR90" s="706"/>
      <c r="TXS90" s="504"/>
      <c r="TXT90" s="705"/>
      <c r="TXU90" s="706"/>
      <c r="TXV90" s="706"/>
      <c r="TXW90" s="706"/>
      <c r="TXX90" s="706"/>
      <c r="TXY90" s="706"/>
      <c r="TXZ90" s="504"/>
      <c r="TYA90" s="705"/>
      <c r="TYB90" s="706"/>
      <c r="TYC90" s="706"/>
      <c r="TYD90" s="706"/>
      <c r="TYE90" s="706"/>
      <c r="TYF90" s="706"/>
      <c r="TYG90" s="504"/>
      <c r="TYH90" s="705"/>
      <c r="TYI90" s="706"/>
      <c r="TYJ90" s="706"/>
      <c r="TYK90" s="706"/>
      <c r="TYL90" s="706"/>
      <c r="TYM90" s="706"/>
      <c r="TYN90" s="504"/>
      <c r="TYO90" s="705"/>
      <c r="TYP90" s="706"/>
      <c r="TYQ90" s="706"/>
      <c r="TYR90" s="706"/>
      <c r="TYS90" s="706"/>
      <c r="TYT90" s="706"/>
      <c r="TYU90" s="504"/>
      <c r="TYV90" s="705"/>
      <c r="TYW90" s="706"/>
      <c r="TYX90" s="706"/>
      <c r="TYY90" s="706"/>
      <c r="TYZ90" s="706"/>
      <c r="TZA90" s="706"/>
      <c r="TZB90" s="504"/>
      <c r="TZC90" s="705"/>
      <c r="TZD90" s="706"/>
      <c r="TZE90" s="706"/>
      <c r="TZF90" s="706"/>
      <c r="TZG90" s="706"/>
      <c r="TZH90" s="706"/>
      <c r="TZI90" s="504"/>
      <c r="TZJ90" s="705"/>
      <c r="TZK90" s="706"/>
      <c r="TZL90" s="706"/>
      <c r="TZM90" s="706"/>
      <c r="TZN90" s="706"/>
      <c r="TZO90" s="706"/>
      <c r="TZP90" s="504"/>
      <c r="TZQ90" s="705"/>
      <c r="TZR90" s="706"/>
      <c r="TZS90" s="706"/>
      <c r="TZT90" s="706"/>
      <c r="TZU90" s="706"/>
      <c r="TZV90" s="706"/>
      <c r="TZW90" s="504"/>
      <c r="TZX90" s="705"/>
      <c r="TZY90" s="706"/>
      <c r="TZZ90" s="706"/>
      <c r="UAA90" s="706"/>
      <c r="UAB90" s="706"/>
      <c r="UAC90" s="706"/>
      <c r="UAD90" s="504"/>
      <c r="UAE90" s="705"/>
      <c r="UAF90" s="706"/>
      <c r="UAG90" s="706"/>
      <c r="UAH90" s="706"/>
      <c r="UAI90" s="706"/>
      <c r="UAJ90" s="706"/>
      <c r="UAK90" s="504"/>
      <c r="UAL90" s="705"/>
      <c r="UAM90" s="706"/>
      <c r="UAN90" s="706"/>
      <c r="UAO90" s="706"/>
      <c r="UAP90" s="706"/>
      <c r="UAQ90" s="706"/>
      <c r="UAR90" s="504"/>
      <c r="UAS90" s="705"/>
      <c r="UAT90" s="706"/>
      <c r="UAU90" s="706"/>
      <c r="UAV90" s="706"/>
      <c r="UAW90" s="706"/>
      <c r="UAX90" s="706"/>
      <c r="UAY90" s="504"/>
      <c r="UAZ90" s="705"/>
      <c r="UBA90" s="706"/>
      <c r="UBB90" s="706"/>
      <c r="UBC90" s="706"/>
      <c r="UBD90" s="706"/>
      <c r="UBE90" s="706"/>
      <c r="UBF90" s="504"/>
      <c r="UBG90" s="705"/>
      <c r="UBH90" s="706"/>
      <c r="UBI90" s="706"/>
      <c r="UBJ90" s="706"/>
      <c r="UBK90" s="706"/>
      <c r="UBL90" s="706"/>
      <c r="UBM90" s="504"/>
      <c r="UBN90" s="705"/>
      <c r="UBO90" s="706"/>
      <c r="UBP90" s="706"/>
      <c r="UBQ90" s="706"/>
      <c r="UBR90" s="706"/>
      <c r="UBS90" s="706"/>
      <c r="UBT90" s="504"/>
      <c r="UBU90" s="705"/>
      <c r="UBV90" s="706"/>
      <c r="UBW90" s="706"/>
      <c r="UBX90" s="706"/>
      <c r="UBY90" s="706"/>
      <c r="UBZ90" s="706"/>
      <c r="UCA90" s="504"/>
      <c r="UCB90" s="705"/>
      <c r="UCC90" s="706"/>
      <c r="UCD90" s="706"/>
      <c r="UCE90" s="706"/>
      <c r="UCF90" s="706"/>
      <c r="UCG90" s="706"/>
      <c r="UCH90" s="504"/>
      <c r="UCI90" s="705"/>
      <c r="UCJ90" s="706"/>
      <c r="UCK90" s="706"/>
      <c r="UCL90" s="706"/>
      <c r="UCM90" s="706"/>
      <c r="UCN90" s="706"/>
      <c r="UCO90" s="504"/>
      <c r="UCP90" s="705"/>
      <c r="UCQ90" s="706"/>
      <c r="UCR90" s="706"/>
      <c r="UCS90" s="706"/>
      <c r="UCT90" s="706"/>
      <c r="UCU90" s="706"/>
      <c r="UCV90" s="504"/>
      <c r="UCW90" s="705"/>
      <c r="UCX90" s="706"/>
      <c r="UCY90" s="706"/>
      <c r="UCZ90" s="706"/>
      <c r="UDA90" s="706"/>
      <c r="UDB90" s="706"/>
      <c r="UDC90" s="504"/>
      <c r="UDD90" s="705"/>
      <c r="UDE90" s="706"/>
      <c r="UDF90" s="706"/>
      <c r="UDG90" s="706"/>
      <c r="UDH90" s="706"/>
      <c r="UDI90" s="706"/>
      <c r="UDJ90" s="504"/>
      <c r="UDK90" s="705"/>
      <c r="UDL90" s="706"/>
      <c r="UDM90" s="706"/>
      <c r="UDN90" s="706"/>
      <c r="UDO90" s="706"/>
      <c r="UDP90" s="706"/>
      <c r="UDQ90" s="504"/>
      <c r="UDR90" s="705"/>
      <c r="UDS90" s="706"/>
      <c r="UDT90" s="706"/>
      <c r="UDU90" s="706"/>
      <c r="UDV90" s="706"/>
      <c r="UDW90" s="706"/>
      <c r="UDX90" s="504"/>
      <c r="UDY90" s="705"/>
      <c r="UDZ90" s="706"/>
      <c r="UEA90" s="706"/>
      <c r="UEB90" s="706"/>
      <c r="UEC90" s="706"/>
      <c r="UED90" s="706"/>
      <c r="UEE90" s="504"/>
      <c r="UEF90" s="705"/>
      <c r="UEG90" s="706"/>
      <c r="UEH90" s="706"/>
      <c r="UEI90" s="706"/>
      <c r="UEJ90" s="706"/>
      <c r="UEK90" s="706"/>
      <c r="UEL90" s="504"/>
      <c r="UEM90" s="705"/>
      <c r="UEN90" s="706"/>
      <c r="UEO90" s="706"/>
      <c r="UEP90" s="706"/>
      <c r="UEQ90" s="706"/>
      <c r="UER90" s="706"/>
      <c r="UES90" s="504"/>
      <c r="UET90" s="705"/>
      <c r="UEU90" s="706"/>
      <c r="UEV90" s="706"/>
      <c r="UEW90" s="706"/>
      <c r="UEX90" s="706"/>
      <c r="UEY90" s="706"/>
      <c r="UEZ90" s="504"/>
      <c r="UFA90" s="705"/>
      <c r="UFB90" s="706"/>
      <c r="UFC90" s="706"/>
      <c r="UFD90" s="706"/>
      <c r="UFE90" s="706"/>
      <c r="UFF90" s="706"/>
      <c r="UFG90" s="504"/>
      <c r="UFH90" s="705"/>
      <c r="UFI90" s="706"/>
      <c r="UFJ90" s="706"/>
      <c r="UFK90" s="706"/>
      <c r="UFL90" s="706"/>
      <c r="UFM90" s="706"/>
      <c r="UFN90" s="504"/>
      <c r="UFO90" s="705"/>
      <c r="UFP90" s="706"/>
      <c r="UFQ90" s="706"/>
      <c r="UFR90" s="706"/>
      <c r="UFS90" s="706"/>
      <c r="UFT90" s="706"/>
      <c r="UFU90" s="504"/>
      <c r="UFV90" s="705"/>
      <c r="UFW90" s="706"/>
      <c r="UFX90" s="706"/>
      <c r="UFY90" s="706"/>
      <c r="UFZ90" s="706"/>
      <c r="UGA90" s="706"/>
      <c r="UGB90" s="504"/>
      <c r="UGC90" s="705"/>
      <c r="UGD90" s="706"/>
      <c r="UGE90" s="706"/>
      <c r="UGF90" s="706"/>
      <c r="UGG90" s="706"/>
      <c r="UGH90" s="706"/>
      <c r="UGI90" s="504"/>
      <c r="UGJ90" s="705"/>
      <c r="UGK90" s="706"/>
      <c r="UGL90" s="706"/>
      <c r="UGM90" s="706"/>
      <c r="UGN90" s="706"/>
      <c r="UGO90" s="706"/>
      <c r="UGP90" s="504"/>
      <c r="UGQ90" s="705"/>
      <c r="UGR90" s="706"/>
      <c r="UGS90" s="706"/>
      <c r="UGT90" s="706"/>
      <c r="UGU90" s="706"/>
      <c r="UGV90" s="706"/>
      <c r="UGW90" s="504"/>
      <c r="UGX90" s="705"/>
      <c r="UGY90" s="706"/>
      <c r="UGZ90" s="706"/>
      <c r="UHA90" s="706"/>
      <c r="UHB90" s="706"/>
      <c r="UHC90" s="706"/>
      <c r="UHD90" s="504"/>
      <c r="UHE90" s="705"/>
      <c r="UHF90" s="706"/>
      <c r="UHG90" s="706"/>
      <c r="UHH90" s="706"/>
      <c r="UHI90" s="706"/>
      <c r="UHJ90" s="706"/>
      <c r="UHK90" s="504"/>
      <c r="UHL90" s="705"/>
      <c r="UHM90" s="706"/>
      <c r="UHN90" s="706"/>
      <c r="UHO90" s="706"/>
      <c r="UHP90" s="706"/>
      <c r="UHQ90" s="706"/>
      <c r="UHR90" s="504"/>
      <c r="UHS90" s="705"/>
      <c r="UHT90" s="706"/>
      <c r="UHU90" s="706"/>
      <c r="UHV90" s="706"/>
      <c r="UHW90" s="706"/>
      <c r="UHX90" s="706"/>
      <c r="UHY90" s="504"/>
      <c r="UHZ90" s="705"/>
      <c r="UIA90" s="706"/>
      <c r="UIB90" s="706"/>
      <c r="UIC90" s="706"/>
      <c r="UID90" s="706"/>
      <c r="UIE90" s="706"/>
      <c r="UIF90" s="504"/>
      <c r="UIG90" s="705"/>
      <c r="UIH90" s="706"/>
      <c r="UII90" s="706"/>
      <c r="UIJ90" s="706"/>
      <c r="UIK90" s="706"/>
      <c r="UIL90" s="706"/>
      <c r="UIM90" s="504"/>
      <c r="UIN90" s="705"/>
      <c r="UIO90" s="706"/>
      <c r="UIP90" s="706"/>
      <c r="UIQ90" s="706"/>
      <c r="UIR90" s="706"/>
      <c r="UIS90" s="706"/>
      <c r="UIT90" s="504"/>
      <c r="UIU90" s="705"/>
      <c r="UIV90" s="706"/>
      <c r="UIW90" s="706"/>
      <c r="UIX90" s="706"/>
      <c r="UIY90" s="706"/>
      <c r="UIZ90" s="706"/>
      <c r="UJA90" s="504"/>
      <c r="UJB90" s="705"/>
      <c r="UJC90" s="706"/>
      <c r="UJD90" s="706"/>
      <c r="UJE90" s="706"/>
      <c r="UJF90" s="706"/>
      <c r="UJG90" s="706"/>
      <c r="UJH90" s="504"/>
      <c r="UJI90" s="705"/>
      <c r="UJJ90" s="706"/>
      <c r="UJK90" s="706"/>
      <c r="UJL90" s="706"/>
      <c r="UJM90" s="706"/>
      <c r="UJN90" s="706"/>
      <c r="UJO90" s="504"/>
      <c r="UJP90" s="705"/>
      <c r="UJQ90" s="706"/>
      <c r="UJR90" s="706"/>
      <c r="UJS90" s="706"/>
      <c r="UJT90" s="706"/>
      <c r="UJU90" s="706"/>
      <c r="UJV90" s="504"/>
      <c r="UJW90" s="705"/>
      <c r="UJX90" s="706"/>
      <c r="UJY90" s="706"/>
      <c r="UJZ90" s="706"/>
      <c r="UKA90" s="706"/>
      <c r="UKB90" s="706"/>
      <c r="UKC90" s="504"/>
      <c r="UKD90" s="705"/>
      <c r="UKE90" s="706"/>
      <c r="UKF90" s="706"/>
      <c r="UKG90" s="706"/>
      <c r="UKH90" s="706"/>
      <c r="UKI90" s="706"/>
      <c r="UKJ90" s="504"/>
      <c r="UKK90" s="705"/>
      <c r="UKL90" s="706"/>
      <c r="UKM90" s="706"/>
      <c r="UKN90" s="706"/>
      <c r="UKO90" s="706"/>
      <c r="UKP90" s="706"/>
      <c r="UKQ90" s="504"/>
      <c r="UKR90" s="705"/>
      <c r="UKS90" s="706"/>
      <c r="UKT90" s="706"/>
      <c r="UKU90" s="706"/>
      <c r="UKV90" s="706"/>
      <c r="UKW90" s="706"/>
      <c r="UKX90" s="504"/>
      <c r="UKY90" s="705"/>
      <c r="UKZ90" s="706"/>
      <c r="ULA90" s="706"/>
      <c r="ULB90" s="706"/>
      <c r="ULC90" s="706"/>
      <c r="ULD90" s="706"/>
      <c r="ULE90" s="504"/>
      <c r="ULF90" s="705"/>
      <c r="ULG90" s="706"/>
      <c r="ULH90" s="706"/>
      <c r="ULI90" s="706"/>
      <c r="ULJ90" s="706"/>
      <c r="ULK90" s="706"/>
      <c r="ULL90" s="504"/>
      <c r="ULM90" s="705"/>
      <c r="ULN90" s="706"/>
      <c r="ULO90" s="706"/>
      <c r="ULP90" s="706"/>
      <c r="ULQ90" s="706"/>
      <c r="ULR90" s="706"/>
      <c r="ULS90" s="504"/>
      <c r="ULT90" s="705"/>
      <c r="ULU90" s="706"/>
      <c r="ULV90" s="706"/>
      <c r="ULW90" s="706"/>
      <c r="ULX90" s="706"/>
      <c r="ULY90" s="706"/>
      <c r="ULZ90" s="504"/>
      <c r="UMA90" s="705"/>
      <c r="UMB90" s="706"/>
      <c r="UMC90" s="706"/>
      <c r="UMD90" s="706"/>
      <c r="UME90" s="706"/>
      <c r="UMF90" s="706"/>
      <c r="UMG90" s="504"/>
      <c r="UMH90" s="705"/>
      <c r="UMI90" s="706"/>
      <c r="UMJ90" s="706"/>
      <c r="UMK90" s="706"/>
      <c r="UML90" s="706"/>
      <c r="UMM90" s="706"/>
      <c r="UMN90" s="504"/>
      <c r="UMO90" s="705"/>
      <c r="UMP90" s="706"/>
      <c r="UMQ90" s="706"/>
      <c r="UMR90" s="706"/>
      <c r="UMS90" s="706"/>
      <c r="UMT90" s="706"/>
      <c r="UMU90" s="504"/>
      <c r="UMV90" s="705"/>
      <c r="UMW90" s="706"/>
      <c r="UMX90" s="706"/>
      <c r="UMY90" s="706"/>
      <c r="UMZ90" s="706"/>
      <c r="UNA90" s="706"/>
      <c r="UNB90" s="504"/>
      <c r="UNC90" s="705"/>
      <c r="UND90" s="706"/>
      <c r="UNE90" s="706"/>
      <c r="UNF90" s="706"/>
      <c r="UNG90" s="706"/>
      <c r="UNH90" s="706"/>
      <c r="UNI90" s="504"/>
      <c r="UNJ90" s="705"/>
      <c r="UNK90" s="706"/>
      <c r="UNL90" s="706"/>
      <c r="UNM90" s="706"/>
      <c r="UNN90" s="706"/>
      <c r="UNO90" s="706"/>
      <c r="UNP90" s="504"/>
      <c r="UNQ90" s="705"/>
      <c r="UNR90" s="706"/>
      <c r="UNS90" s="706"/>
      <c r="UNT90" s="706"/>
      <c r="UNU90" s="706"/>
      <c r="UNV90" s="706"/>
      <c r="UNW90" s="504"/>
      <c r="UNX90" s="705"/>
      <c r="UNY90" s="706"/>
      <c r="UNZ90" s="706"/>
      <c r="UOA90" s="706"/>
      <c r="UOB90" s="706"/>
      <c r="UOC90" s="706"/>
      <c r="UOD90" s="504"/>
      <c r="UOE90" s="705"/>
      <c r="UOF90" s="706"/>
      <c r="UOG90" s="706"/>
      <c r="UOH90" s="706"/>
      <c r="UOI90" s="706"/>
      <c r="UOJ90" s="706"/>
      <c r="UOK90" s="504"/>
      <c r="UOL90" s="705"/>
      <c r="UOM90" s="706"/>
      <c r="UON90" s="706"/>
      <c r="UOO90" s="706"/>
      <c r="UOP90" s="706"/>
      <c r="UOQ90" s="706"/>
      <c r="UOR90" s="504"/>
      <c r="UOS90" s="705"/>
      <c r="UOT90" s="706"/>
      <c r="UOU90" s="706"/>
      <c r="UOV90" s="706"/>
      <c r="UOW90" s="706"/>
      <c r="UOX90" s="706"/>
      <c r="UOY90" s="504"/>
      <c r="UOZ90" s="705"/>
      <c r="UPA90" s="706"/>
      <c r="UPB90" s="706"/>
      <c r="UPC90" s="706"/>
      <c r="UPD90" s="706"/>
      <c r="UPE90" s="706"/>
      <c r="UPF90" s="504"/>
      <c r="UPG90" s="705"/>
      <c r="UPH90" s="706"/>
      <c r="UPI90" s="706"/>
      <c r="UPJ90" s="706"/>
      <c r="UPK90" s="706"/>
      <c r="UPL90" s="706"/>
      <c r="UPM90" s="504"/>
      <c r="UPN90" s="705"/>
      <c r="UPO90" s="706"/>
      <c r="UPP90" s="706"/>
      <c r="UPQ90" s="706"/>
      <c r="UPR90" s="706"/>
      <c r="UPS90" s="706"/>
      <c r="UPT90" s="504"/>
      <c r="UPU90" s="705"/>
      <c r="UPV90" s="706"/>
      <c r="UPW90" s="706"/>
      <c r="UPX90" s="706"/>
      <c r="UPY90" s="706"/>
      <c r="UPZ90" s="706"/>
      <c r="UQA90" s="504"/>
      <c r="UQB90" s="705"/>
      <c r="UQC90" s="706"/>
      <c r="UQD90" s="706"/>
      <c r="UQE90" s="706"/>
      <c r="UQF90" s="706"/>
      <c r="UQG90" s="706"/>
      <c r="UQH90" s="504"/>
      <c r="UQI90" s="705"/>
      <c r="UQJ90" s="706"/>
      <c r="UQK90" s="706"/>
      <c r="UQL90" s="706"/>
      <c r="UQM90" s="706"/>
      <c r="UQN90" s="706"/>
      <c r="UQO90" s="504"/>
      <c r="UQP90" s="705"/>
      <c r="UQQ90" s="706"/>
      <c r="UQR90" s="706"/>
      <c r="UQS90" s="706"/>
      <c r="UQT90" s="706"/>
      <c r="UQU90" s="706"/>
      <c r="UQV90" s="504"/>
      <c r="UQW90" s="705"/>
      <c r="UQX90" s="706"/>
      <c r="UQY90" s="706"/>
      <c r="UQZ90" s="706"/>
      <c r="URA90" s="706"/>
      <c r="URB90" s="706"/>
      <c r="URC90" s="504"/>
      <c r="URD90" s="705"/>
      <c r="URE90" s="706"/>
      <c r="URF90" s="706"/>
      <c r="URG90" s="706"/>
      <c r="URH90" s="706"/>
      <c r="URI90" s="706"/>
      <c r="URJ90" s="504"/>
      <c r="URK90" s="705"/>
      <c r="URL90" s="706"/>
      <c r="URM90" s="706"/>
      <c r="URN90" s="706"/>
      <c r="URO90" s="706"/>
      <c r="URP90" s="706"/>
      <c r="URQ90" s="504"/>
      <c r="URR90" s="705"/>
      <c r="URS90" s="706"/>
      <c r="URT90" s="706"/>
      <c r="URU90" s="706"/>
      <c r="URV90" s="706"/>
      <c r="URW90" s="706"/>
      <c r="URX90" s="504"/>
      <c r="URY90" s="705"/>
      <c r="URZ90" s="706"/>
      <c r="USA90" s="706"/>
      <c r="USB90" s="706"/>
      <c r="USC90" s="706"/>
      <c r="USD90" s="706"/>
      <c r="USE90" s="504"/>
      <c r="USF90" s="705"/>
      <c r="USG90" s="706"/>
      <c r="USH90" s="706"/>
      <c r="USI90" s="706"/>
      <c r="USJ90" s="706"/>
      <c r="USK90" s="706"/>
      <c r="USL90" s="504"/>
      <c r="USM90" s="705"/>
      <c r="USN90" s="706"/>
      <c r="USO90" s="706"/>
      <c r="USP90" s="706"/>
      <c r="USQ90" s="706"/>
      <c r="USR90" s="706"/>
      <c r="USS90" s="504"/>
      <c r="UST90" s="705"/>
      <c r="USU90" s="706"/>
      <c r="USV90" s="706"/>
      <c r="USW90" s="706"/>
      <c r="USX90" s="706"/>
      <c r="USY90" s="706"/>
      <c r="USZ90" s="504"/>
      <c r="UTA90" s="705"/>
      <c r="UTB90" s="706"/>
      <c r="UTC90" s="706"/>
      <c r="UTD90" s="706"/>
      <c r="UTE90" s="706"/>
      <c r="UTF90" s="706"/>
      <c r="UTG90" s="504"/>
      <c r="UTH90" s="705"/>
      <c r="UTI90" s="706"/>
      <c r="UTJ90" s="706"/>
      <c r="UTK90" s="706"/>
      <c r="UTL90" s="706"/>
      <c r="UTM90" s="706"/>
      <c r="UTN90" s="504"/>
      <c r="UTO90" s="705"/>
      <c r="UTP90" s="706"/>
      <c r="UTQ90" s="706"/>
      <c r="UTR90" s="706"/>
      <c r="UTS90" s="706"/>
      <c r="UTT90" s="706"/>
      <c r="UTU90" s="504"/>
      <c r="UTV90" s="705"/>
      <c r="UTW90" s="706"/>
      <c r="UTX90" s="706"/>
      <c r="UTY90" s="706"/>
      <c r="UTZ90" s="706"/>
      <c r="UUA90" s="706"/>
      <c r="UUB90" s="504"/>
      <c r="UUC90" s="705"/>
      <c r="UUD90" s="706"/>
      <c r="UUE90" s="706"/>
      <c r="UUF90" s="706"/>
      <c r="UUG90" s="706"/>
      <c r="UUH90" s="706"/>
      <c r="UUI90" s="504"/>
      <c r="UUJ90" s="705"/>
      <c r="UUK90" s="706"/>
      <c r="UUL90" s="706"/>
      <c r="UUM90" s="706"/>
      <c r="UUN90" s="706"/>
      <c r="UUO90" s="706"/>
      <c r="UUP90" s="504"/>
      <c r="UUQ90" s="705"/>
      <c r="UUR90" s="706"/>
      <c r="UUS90" s="706"/>
      <c r="UUT90" s="706"/>
      <c r="UUU90" s="706"/>
      <c r="UUV90" s="706"/>
      <c r="UUW90" s="504"/>
      <c r="UUX90" s="705"/>
      <c r="UUY90" s="706"/>
      <c r="UUZ90" s="706"/>
      <c r="UVA90" s="706"/>
      <c r="UVB90" s="706"/>
      <c r="UVC90" s="706"/>
      <c r="UVD90" s="504"/>
      <c r="UVE90" s="705"/>
      <c r="UVF90" s="706"/>
      <c r="UVG90" s="706"/>
      <c r="UVH90" s="706"/>
      <c r="UVI90" s="706"/>
      <c r="UVJ90" s="706"/>
      <c r="UVK90" s="504"/>
      <c r="UVL90" s="705"/>
      <c r="UVM90" s="706"/>
      <c r="UVN90" s="706"/>
      <c r="UVO90" s="706"/>
      <c r="UVP90" s="706"/>
      <c r="UVQ90" s="706"/>
      <c r="UVR90" s="504"/>
      <c r="UVS90" s="705"/>
      <c r="UVT90" s="706"/>
      <c r="UVU90" s="706"/>
      <c r="UVV90" s="706"/>
      <c r="UVW90" s="706"/>
      <c r="UVX90" s="706"/>
      <c r="UVY90" s="504"/>
      <c r="UVZ90" s="705"/>
      <c r="UWA90" s="706"/>
      <c r="UWB90" s="706"/>
      <c r="UWC90" s="706"/>
      <c r="UWD90" s="706"/>
      <c r="UWE90" s="706"/>
      <c r="UWF90" s="504"/>
      <c r="UWG90" s="705"/>
      <c r="UWH90" s="706"/>
      <c r="UWI90" s="706"/>
      <c r="UWJ90" s="706"/>
      <c r="UWK90" s="706"/>
      <c r="UWL90" s="706"/>
      <c r="UWM90" s="504"/>
      <c r="UWN90" s="705"/>
      <c r="UWO90" s="706"/>
      <c r="UWP90" s="706"/>
      <c r="UWQ90" s="706"/>
      <c r="UWR90" s="706"/>
      <c r="UWS90" s="706"/>
      <c r="UWT90" s="504"/>
      <c r="UWU90" s="705"/>
      <c r="UWV90" s="706"/>
      <c r="UWW90" s="706"/>
      <c r="UWX90" s="706"/>
      <c r="UWY90" s="706"/>
      <c r="UWZ90" s="706"/>
      <c r="UXA90" s="504"/>
      <c r="UXB90" s="705"/>
      <c r="UXC90" s="706"/>
      <c r="UXD90" s="706"/>
      <c r="UXE90" s="706"/>
      <c r="UXF90" s="706"/>
      <c r="UXG90" s="706"/>
      <c r="UXH90" s="504"/>
      <c r="UXI90" s="705"/>
      <c r="UXJ90" s="706"/>
      <c r="UXK90" s="706"/>
      <c r="UXL90" s="706"/>
      <c r="UXM90" s="706"/>
      <c r="UXN90" s="706"/>
      <c r="UXO90" s="504"/>
      <c r="UXP90" s="705"/>
      <c r="UXQ90" s="706"/>
      <c r="UXR90" s="706"/>
      <c r="UXS90" s="706"/>
      <c r="UXT90" s="706"/>
      <c r="UXU90" s="706"/>
      <c r="UXV90" s="504"/>
      <c r="UXW90" s="705"/>
      <c r="UXX90" s="706"/>
      <c r="UXY90" s="706"/>
      <c r="UXZ90" s="706"/>
      <c r="UYA90" s="706"/>
      <c r="UYB90" s="706"/>
      <c r="UYC90" s="504"/>
      <c r="UYD90" s="705"/>
      <c r="UYE90" s="706"/>
      <c r="UYF90" s="706"/>
      <c r="UYG90" s="706"/>
      <c r="UYH90" s="706"/>
      <c r="UYI90" s="706"/>
      <c r="UYJ90" s="504"/>
      <c r="UYK90" s="705"/>
      <c r="UYL90" s="706"/>
      <c r="UYM90" s="706"/>
      <c r="UYN90" s="706"/>
      <c r="UYO90" s="706"/>
      <c r="UYP90" s="706"/>
      <c r="UYQ90" s="504"/>
      <c r="UYR90" s="705"/>
      <c r="UYS90" s="706"/>
      <c r="UYT90" s="706"/>
      <c r="UYU90" s="706"/>
      <c r="UYV90" s="706"/>
      <c r="UYW90" s="706"/>
      <c r="UYX90" s="504"/>
      <c r="UYY90" s="705"/>
      <c r="UYZ90" s="706"/>
      <c r="UZA90" s="706"/>
      <c r="UZB90" s="706"/>
      <c r="UZC90" s="706"/>
      <c r="UZD90" s="706"/>
      <c r="UZE90" s="504"/>
      <c r="UZF90" s="705"/>
      <c r="UZG90" s="706"/>
      <c r="UZH90" s="706"/>
      <c r="UZI90" s="706"/>
      <c r="UZJ90" s="706"/>
      <c r="UZK90" s="706"/>
      <c r="UZL90" s="504"/>
      <c r="UZM90" s="705"/>
      <c r="UZN90" s="706"/>
      <c r="UZO90" s="706"/>
      <c r="UZP90" s="706"/>
      <c r="UZQ90" s="706"/>
      <c r="UZR90" s="706"/>
      <c r="UZS90" s="504"/>
      <c r="UZT90" s="705"/>
      <c r="UZU90" s="706"/>
      <c r="UZV90" s="706"/>
      <c r="UZW90" s="706"/>
      <c r="UZX90" s="706"/>
      <c r="UZY90" s="706"/>
      <c r="UZZ90" s="504"/>
      <c r="VAA90" s="705"/>
      <c r="VAB90" s="706"/>
      <c r="VAC90" s="706"/>
      <c r="VAD90" s="706"/>
      <c r="VAE90" s="706"/>
      <c r="VAF90" s="706"/>
      <c r="VAG90" s="504"/>
      <c r="VAH90" s="705"/>
      <c r="VAI90" s="706"/>
      <c r="VAJ90" s="706"/>
      <c r="VAK90" s="706"/>
      <c r="VAL90" s="706"/>
      <c r="VAM90" s="706"/>
      <c r="VAN90" s="504"/>
      <c r="VAO90" s="705"/>
      <c r="VAP90" s="706"/>
      <c r="VAQ90" s="706"/>
      <c r="VAR90" s="706"/>
      <c r="VAS90" s="706"/>
      <c r="VAT90" s="706"/>
      <c r="VAU90" s="504"/>
      <c r="VAV90" s="705"/>
      <c r="VAW90" s="706"/>
      <c r="VAX90" s="706"/>
      <c r="VAY90" s="706"/>
      <c r="VAZ90" s="706"/>
      <c r="VBA90" s="706"/>
      <c r="VBB90" s="504"/>
      <c r="VBC90" s="705"/>
      <c r="VBD90" s="706"/>
      <c r="VBE90" s="706"/>
      <c r="VBF90" s="706"/>
      <c r="VBG90" s="706"/>
      <c r="VBH90" s="706"/>
      <c r="VBI90" s="504"/>
      <c r="VBJ90" s="705"/>
      <c r="VBK90" s="706"/>
      <c r="VBL90" s="706"/>
      <c r="VBM90" s="706"/>
      <c r="VBN90" s="706"/>
      <c r="VBO90" s="706"/>
      <c r="VBP90" s="504"/>
      <c r="VBQ90" s="705"/>
      <c r="VBR90" s="706"/>
      <c r="VBS90" s="706"/>
      <c r="VBT90" s="706"/>
      <c r="VBU90" s="706"/>
      <c r="VBV90" s="706"/>
      <c r="VBW90" s="504"/>
      <c r="VBX90" s="705"/>
      <c r="VBY90" s="706"/>
      <c r="VBZ90" s="706"/>
      <c r="VCA90" s="706"/>
      <c r="VCB90" s="706"/>
      <c r="VCC90" s="706"/>
      <c r="VCD90" s="504"/>
      <c r="VCE90" s="705"/>
      <c r="VCF90" s="706"/>
      <c r="VCG90" s="706"/>
      <c r="VCH90" s="706"/>
      <c r="VCI90" s="706"/>
      <c r="VCJ90" s="706"/>
      <c r="VCK90" s="504"/>
      <c r="VCL90" s="705"/>
      <c r="VCM90" s="706"/>
      <c r="VCN90" s="706"/>
      <c r="VCO90" s="706"/>
      <c r="VCP90" s="706"/>
      <c r="VCQ90" s="706"/>
      <c r="VCR90" s="504"/>
      <c r="VCS90" s="705"/>
      <c r="VCT90" s="706"/>
      <c r="VCU90" s="706"/>
      <c r="VCV90" s="706"/>
      <c r="VCW90" s="706"/>
      <c r="VCX90" s="706"/>
      <c r="VCY90" s="504"/>
      <c r="VCZ90" s="705"/>
      <c r="VDA90" s="706"/>
      <c r="VDB90" s="706"/>
      <c r="VDC90" s="706"/>
      <c r="VDD90" s="706"/>
      <c r="VDE90" s="706"/>
      <c r="VDF90" s="504"/>
      <c r="VDG90" s="705"/>
      <c r="VDH90" s="706"/>
      <c r="VDI90" s="706"/>
      <c r="VDJ90" s="706"/>
      <c r="VDK90" s="706"/>
      <c r="VDL90" s="706"/>
      <c r="VDM90" s="504"/>
      <c r="VDN90" s="705"/>
      <c r="VDO90" s="706"/>
      <c r="VDP90" s="706"/>
      <c r="VDQ90" s="706"/>
      <c r="VDR90" s="706"/>
      <c r="VDS90" s="706"/>
      <c r="VDT90" s="504"/>
      <c r="VDU90" s="705"/>
      <c r="VDV90" s="706"/>
      <c r="VDW90" s="706"/>
      <c r="VDX90" s="706"/>
      <c r="VDY90" s="706"/>
      <c r="VDZ90" s="706"/>
      <c r="VEA90" s="504"/>
      <c r="VEB90" s="705"/>
      <c r="VEC90" s="706"/>
      <c r="VED90" s="706"/>
      <c r="VEE90" s="706"/>
      <c r="VEF90" s="706"/>
      <c r="VEG90" s="706"/>
      <c r="VEH90" s="504"/>
      <c r="VEI90" s="705"/>
      <c r="VEJ90" s="706"/>
      <c r="VEK90" s="706"/>
      <c r="VEL90" s="706"/>
      <c r="VEM90" s="706"/>
      <c r="VEN90" s="706"/>
      <c r="VEO90" s="504"/>
      <c r="VEP90" s="705"/>
      <c r="VEQ90" s="706"/>
      <c r="VER90" s="706"/>
      <c r="VES90" s="706"/>
      <c r="VET90" s="706"/>
      <c r="VEU90" s="706"/>
      <c r="VEV90" s="504"/>
      <c r="VEW90" s="705"/>
      <c r="VEX90" s="706"/>
      <c r="VEY90" s="706"/>
      <c r="VEZ90" s="706"/>
      <c r="VFA90" s="706"/>
      <c r="VFB90" s="706"/>
      <c r="VFC90" s="504"/>
      <c r="VFD90" s="705"/>
      <c r="VFE90" s="706"/>
      <c r="VFF90" s="706"/>
      <c r="VFG90" s="706"/>
      <c r="VFH90" s="706"/>
      <c r="VFI90" s="706"/>
      <c r="VFJ90" s="504"/>
      <c r="VFK90" s="705"/>
      <c r="VFL90" s="706"/>
      <c r="VFM90" s="706"/>
      <c r="VFN90" s="706"/>
      <c r="VFO90" s="706"/>
      <c r="VFP90" s="706"/>
      <c r="VFQ90" s="504"/>
      <c r="VFR90" s="705"/>
      <c r="VFS90" s="706"/>
      <c r="VFT90" s="706"/>
      <c r="VFU90" s="706"/>
      <c r="VFV90" s="706"/>
      <c r="VFW90" s="706"/>
      <c r="VFX90" s="504"/>
      <c r="VFY90" s="705"/>
      <c r="VFZ90" s="706"/>
      <c r="VGA90" s="706"/>
      <c r="VGB90" s="706"/>
      <c r="VGC90" s="706"/>
      <c r="VGD90" s="706"/>
      <c r="VGE90" s="504"/>
      <c r="VGF90" s="705"/>
      <c r="VGG90" s="706"/>
      <c r="VGH90" s="706"/>
      <c r="VGI90" s="706"/>
      <c r="VGJ90" s="706"/>
      <c r="VGK90" s="706"/>
      <c r="VGL90" s="504"/>
      <c r="VGM90" s="705"/>
      <c r="VGN90" s="706"/>
      <c r="VGO90" s="706"/>
      <c r="VGP90" s="706"/>
      <c r="VGQ90" s="706"/>
      <c r="VGR90" s="706"/>
      <c r="VGS90" s="504"/>
      <c r="VGT90" s="705"/>
      <c r="VGU90" s="706"/>
      <c r="VGV90" s="706"/>
      <c r="VGW90" s="706"/>
      <c r="VGX90" s="706"/>
      <c r="VGY90" s="706"/>
      <c r="VGZ90" s="504"/>
      <c r="VHA90" s="705"/>
      <c r="VHB90" s="706"/>
      <c r="VHC90" s="706"/>
      <c r="VHD90" s="706"/>
      <c r="VHE90" s="706"/>
      <c r="VHF90" s="706"/>
      <c r="VHG90" s="504"/>
      <c r="VHH90" s="705"/>
      <c r="VHI90" s="706"/>
      <c r="VHJ90" s="706"/>
      <c r="VHK90" s="706"/>
      <c r="VHL90" s="706"/>
      <c r="VHM90" s="706"/>
      <c r="VHN90" s="504"/>
      <c r="VHO90" s="705"/>
      <c r="VHP90" s="706"/>
      <c r="VHQ90" s="706"/>
      <c r="VHR90" s="706"/>
      <c r="VHS90" s="706"/>
      <c r="VHT90" s="706"/>
      <c r="VHU90" s="504"/>
      <c r="VHV90" s="705"/>
      <c r="VHW90" s="706"/>
      <c r="VHX90" s="706"/>
      <c r="VHY90" s="706"/>
      <c r="VHZ90" s="706"/>
      <c r="VIA90" s="706"/>
      <c r="VIB90" s="504"/>
      <c r="VIC90" s="705"/>
      <c r="VID90" s="706"/>
      <c r="VIE90" s="706"/>
      <c r="VIF90" s="706"/>
      <c r="VIG90" s="706"/>
      <c r="VIH90" s="706"/>
      <c r="VII90" s="504"/>
      <c r="VIJ90" s="705"/>
      <c r="VIK90" s="706"/>
      <c r="VIL90" s="706"/>
      <c r="VIM90" s="706"/>
      <c r="VIN90" s="706"/>
      <c r="VIO90" s="706"/>
      <c r="VIP90" s="504"/>
      <c r="VIQ90" s="705"/>
      <c r="VIR90" s="706"/>
      <c r="VIS90" s="706"/>
      <c r="VIT90" s="706"/>
      <c r="VIU90" s="706"/>
      <c r="VIV90" s="706"/>
      <c r="VIW90" s="504"/>
      <c r="VIX90" s="705"/>
      <c r="VIY90" s="706"/>
      <c r="VIZ90" s="706"/>
      <c r="VJA90" s="706"/>
      <c r="VJB90" s="706"/>
      <c r="VJC90" s="706"/>
      <c r="VJD90" s="504"/>
      <c r="VJE90" s="705"/>
      <c r="VJF90" s="706"/>
      <c r="VJG90" s="706"/>
      <c r="VJH90" s="706"/>
      <c r="VJI90" s="706"/>
      <c r="VJJ90" s="706"/>
      <c r="VJK90" s="504"/>
      <c r="VJL90" s="705"/>
      <c r="VJM90" s="706"/>
      <c r="VJN90" s="706"/>
      <c r="VJO90" s="706"/>
      <c r="VJP90" s="706"/>
      <c r="VJQ90" s="706"/>
      <c r="VJR90" s="504"/>
      <c r="VJS90" s="705"/>
      <c r="VJT90" s="706"/>
      <c r="VJU90" s="706"/>
      <c r="VJV90" s="706"/>
      <c r="VJW90" s="706"/>
      <c r="VJX90" s="706"/>
      <c r="VJY90" s="504"/>
      <c r="VJZ90" s="705"/>
      <c r="VKA90" s="706"/>
      <c r="VKB90" s="706"/>
      <c r="VKC90" s="706"/>
      <c r="VKD90" s="706"/>
      <c r="VKE90" s="706"/>
      <c r="VKF90" s="504"/>
      <c r="VKG90" s="705"/>
      <c r="VKH90" s="706"/>
      <c r="VKI90" s="706"/>
      <c r="VKJ90" s="706"/>
      <c r="VKK90" s="706"/>
      <c r="VKL90" s="706"/>
      <c r="VKM90" s="504"/>
      <c r="VKN90" s="705"/>
      <c r="VKO90" s="706"/>
      <c r="VKP90" s="706"/>
      <c r="VKQ90" s="706"/>
      <c r="VKR90" s="706"/>
      <c r="VKS90" s="706"/>
      <c r="VKT90" s="504"/>
      <c r="VKU90" s="705"/>
      <c r="VKV90" s="706"/>
      <c r="VKW90" s="706"/>
      <c r="VKX90" s="706"/>
      <c r="VKY90" s="706"/>
      <c r="VKZ90" s="706"/>
      <c r="VLA90" s="504"/>
      <c r="VLB90" s="705"/>
      <c r="VLC90" s="706"/>
      <c r="VLD90" s="706"/>
      <c r="VLE90" s="706"/>
      <c r="VLF90" s="706"/>
      <c r="VLG90" s="706"/>
      <c r="VLH90" s="504"/>
      <c r="VLI90" s="705"/>
      <c r="VLJ90" s="706"/>
      <c r="VLK90" s="706"/>
      <c r="VLL90" s="706"/>
      <c r="VLM90" s="706"/>
      <c r="VLN90" s="706"/>
      <c r="VLO90" s="504"/>
      <c r="VLP90" s="705"/>
      <c r="VLQ90" s="706"/>
      <c r="VLR90" s="706"/>
      <c r="VLS90" s="706"/>
      <c r="VLT90" s="706"/>
      <c r="VLU90" s="706"/>
      <c r="VLV90" s="504"/>
      <c r="VLW90" s="705"/>
      <c r="VLX90" s="706"/>
      <c r="VLY90" s="706"/>
      <c r="VLZ90" s="706"/>
      <c r="VMA90" s="706"/>
      <c r="VMB90" s="706"/>
      <c r="VMC90" s="504"/>
      <c r="VMD90" s="705"/>
      <c r="VME90" s="706"/>
      <c r="VMF90" s="706"/>
      <c r="VMG90" s="706"/>
      <c r="VMH90" s="706"/>
      <c r="VMI90" s="706"/>
      <c r="VMJ90" s="504"/>
      <c r="VMK90" s="705"/>
      <c r="VML90" s="706"/>
      <c r="VMM90" s="706"/>
      <c r="VMN90" s="706"/>
      <c r="VMO90" s="706"/>
      <c r="VMP90" s="706"/>
      <c r="VMQ90" s="504"/>
      <c r="VMR90" s="705"/>
      <c r="VMS90" s="706"/>
      <c r="VMT90" s="706"/>
      <c r="VMU90" s="706"/>
      <c r="VMV90" s="706"/>
      <c r="VMW90" s="706"/>
      <c r="VMX90" s="504"/>
      <c r="VMY90" s="705"/>
      <c r="VMZ90" s="706"/>
      <c r="VNA90" s="706"/>
      <c r="VNB90" s="706"/>
      <c r="VNC90" s="706"/>
      <c r="VND90" s="706"/>
      <c r="VNE90" s="504"/>
      <c r="VNF90" s="705"/>
      <c r="VNG90" s="706"/>
      <c r="VNH90" s="706"/>
      <c r="VNI90" s="706"/>
      <c r="VNJ90" s="706"/>
      <c r="VNK90" s="706"/>
      <c r="VNL90" s="504"/>
      <c r="VNM90" s="705"/>
      <c r="VNN90" s="706"/>
      <c r="VNO90" s="706"/>
      <c r="VNP90" s="706"/>
      <c r="VNQ90" s="706"/>
      <c r="VNR90" s="706"/>
      <c r="VNS90" s="504"/>
      <c r="VNT90" s="705"/>
      <c r="VNU90" s="706"/>
      <c r="VNV90" s="706"/>
      <c r="VNW90" s="706"/>
      <c r="VNX90" s="706"/>
      <c r="VNY90" s="706"/>
      <c r="VNZ90" s="504"/>
      <c r="VOA90" s="705"/>
      <c r="VOB90" s="706"/>
      <c r="VOC90" s="706"/>
      <c r="VOD90" s="706"/>
      <c r="VOE90" s="706"/>
      <c r="VOF90" s="706"/>
      <c r="VOG90" s="504"/>
      <c r="VOH90" s="705"/>
      <c r="VOI90" s="706"/>
      <c r="VOJ90" s="706"/>
      <c r="VOK90" s="706"/>
      <c r="VOL90" s="706"/>
      <c r="VOM90" s="706"/>
      <c r="VON90" s="504"/>
      <c r="VOO90" s="705"/>
      <c r="VOP90" s="706"/>
      <c r="VOQ90" s="706"/>
      <c r="VOR90" s="706"/>
      <c r="VOS90" s="706"/>
      <c r="VOT90" s="706"/>
      <c r="VOU90" s="504"/>
      <c r="VOV90" s="705"/>
      <c r="VOW90" s="706"/>
      <c r="VOX90" s="706"/>
      <c r="VOY90" s="706"/>
      <c r="VOZ90" s="706"/>
      <c r="VPA90" s="706"/>
      <c r="VPB90" s="504"/>
      <c r="VPC90" s="705"/>
      <c r="VPD90" s="706"/>
      <c r="VPE90" s="706"/>
      <c r="VPF90" s="706"/>
      <c r="VPG90" s="706"/>
      <c r="VPH90" s="706"/>
      <c r="VPI90" s="504"/>
      <c r="VPJ90" s="705"/>
      <c r="VPK90" s="706"/>
      <c r="VPL90" s="706"/>
      <c r="VPM90" s="706"/>
      <c r="VPN90" s="706"/>
      <c r="VPO90" s="706"/>
      <c r="VPP90" s="504"/>
      <c r="VPQ90" s="705"/>
      <c r="VPR90" s="706"/>
      <c r="VPS90" s="706"/>
      <c r="VPT90" s="706"/>
      <c r="VPU90" s="706"/>
      <c r="VPV90" s="706"/>
      <c r="VPW90" s="504"/>
      <c r="VPX90" s="705"/>
      <c r="VPY90" s="706"/>
      <c r="VPZ90" s="706"/>
      <c r="VQA90" s="706"/>
      <c r="VQB90" s="706"/>
      <c r="VQC90" s="706"/>
      <c r="VQD90" s="504"/>
      <c r="VQE90" s="705"/>
      <c r="VQF90" s="706"/>
      <c r="VQG90" s="706"/>
      <c r="VQH90" s="706"/>
      <c r="VQI90" s="706"/>
      <c r="VQJ90" s="706"/>
      <c r="VQK90" s="504"/>
      <c r="VQL90" s="705"/>
      <c r="VQM90" s="706"/>
      <c r="VQN90" s="706"/>
      <c r="VQO90" s="706"/>
      <c r="VQP90" s="706"/>
      <c r="VQQ90" s="706"/>
      <c r="VQR90" s="504"/>
      <c r="VQS90" s="705"/>
      <c r="VQT90" s="706"/>
      <c r="VQU90" s="706"/>
      <c r="VQV90" s="706"/>
      <c r="VQW90" s="706"/>
      <c r="VQX90" s="706"/>
      <c r="VQY90" s="504"/>
      <c r="VQZ90" s="705"/>
      <c r="VRA90" s="706"/>
      <c r="VRB90" s="706"/>
      <c r="VRC90" s="706"/>
      <c r="VRD90" s="706"/>
      <c r="VRE90" s="706"/>
      <c r="VRF90" s="504"/>
      <c r="VRG90" s="705"/>
      <c r="VRH90" s="706"/>
      <c r="VRI90" s="706"/>
      <c r="VRJ90" s="706"/>
      <c r="VRK90" s="706"/>
      <c r="VRL90" s="706"/>
      <c r="VRM90" s="504"/>
      <c r="VRN90" s="705"/>
      <c r="VRO90" s="706"/>
      <c r="VRP90" s="706"/>
      <c r="VRQ90" s="706"/>
      <c r="VRR90" s="706"/>
      <c r="VRS90" s="706"/>
      <c r="VRT90" s="504"/>
      <c r="VRU90" s="705"/>
      <c r="VRV90" s="706"/>
      <c r="VRW90" s="706"/>
      <c r="VRX90" s="706"/>
      <c r="VRY90" s="706"/>
      <c r="VRZ90" s="706"/>
      <c r="VSA90" s="504"/>
      <c r="VSB90" s="705"/>
      <c r="VSC90" s="706"/>
      <c r="VSD90" s="706"/>
      <c r="VSE90" s="706"/>
      <c r="VSF90" s="706"/>
      <c r="VSG90" s="706"/>
      <c r="VSH90" s="504"/>
      <c r="VSI90" s="705"/>
      <c r="VSJ90" s="706"/>
      <c r="VSK90" s="706"/>
      <c r="VSL90" s="706"/>
      <c r="VSM90" s="706"/>
      <c r="VSN90" s="706"/>
      <c r="VSO90" s="504"/>
      <c r="VSP90" s="705"/>
      <c r="VSQ90" s="706"/>
      <c r="VSR90" s="706"/>
      <c r="VSS90" s="706"/>
      <c r="VST90" s="706"/>
      <c r="VSU90" s="706"/>
      <c r="VSV90" s="504"/>
      <c r="VSW90" s="705"/>
      <c r="VSX90" s="706"/>
      <c r="VSY90" s="706"/>
      <c r="VSZ90" s="706"/>
      <c r="VTA90" s="706"/>
      <c r="VTB90" s="706"/>
      <c r="VTC90" s="504"/>
      <c r="VTD90" s="705"/>
      <c r="VTE90" s="706"/>
      <c r="VTF90" s="706"/>
      <c r="VTG90" s="706"/>
      <c r="VTH90" s="706"/>
      <c r="VTI90" s="706"/>
      <c r="VTJ90" s="504"/>
      <c r="VTK90" s="705"/>
      <c r="VTL90" s="706"/>
      <c r="VTM90" s="706"/>
      <c r="VTN90" s="706"/>
      <c r="VTO90" s="706"/>
      <c r="VTP90" s="706"/>
      <c r="VTQ90" s="504"/>
      <c r="VTR90" s="705"/>
      <c r="VTS90" s="706"/>
      <c r="VTT90" s="706"/>
      <c r="VTU90" s="706"/>
      <c r="VTV90" s="706"/>
      <c r="VTW90" s="706"/>
      <c r="VTX90" s="504"/>
      <c r="VTY90" s="705"/>
      <c r="VTZ90" s="706"/>
      <c r="VUA90" s="706"/>
      <c r="VUB90" s="706"/>
      <c r="VUC90" s="706"/>
      <c r="VUD90" s="706"/>
      <c r="VUE90" s="504"/>
      <c r="VUF90" s="705"/>
      <c r="VUG90" s="706"/>
      <c r="VUH90" s="706"/>
      <c r="VUI90" s="706"/>
      <c r="VUJ90" s="706"/>
      <c r="VUK90" s="706"/>
      <c r="VUL90" s="504"/>
      <c r="VUM90" s="705"/>
      <c r="VUN90" s="706"/>
      <c r="VUO90" s="706"/>
      <c r="VUP90" s="706"/>
      <c r="VUQ90" s="706"/>
      <c r="VUR90" s="706"/>
      <c r="VUS90" s="504"/>
      <c r="VUT90" s="705"/>
      <c r="VUU90" s="706"/>
      <c r="VUV90" s="706"/>
      <c r="VUW90" s="706"/>
      <c r="VUX90" s="706"/>
      <c r="VUY90" s="706"/>
      <c r="VUZ90" s="504"/>
      <c r="VVA90" s="705"/>
      <c r="VVB90" s="706"/>
      <c r="VVC90" s="706"/>
      <c r="VVD90" s="706"/>
      <c r="VVE90" s="706"/>
      <c r="VVF90" s="706"/>
      <c r="VVG90" s="504"/>
      <c r="VVH90" s="705"/>
      <c r="VVI90" s="706"/>
      <c r="VVJ90" s="706"/>
      <c r="VVK90" s="706"/>
      <c r="VVL90" s="706"/>
      <c r="VVM90" s="706"/>
      <c r="VVN90" s="504"/>
      <c r="VVO90" s="705"/>
      <c r="VVP90" s="706"/>
      <c r="VVQ90" s="706"/>
      <c r="VVR90" s="706"/>
      <c r="VVS90" s="706"/>
      <c r="VVT90" s="706"/>
      <c r="VVU90" s="504"/>
      <c r="VVV90" s="705"/>
      <c r="VVW90" s="706"/>
      <c r="VVX90" s="706"/>
      <c r="VVY90" s="706"/>
      <c r="VVZ90" s="706"/>
      <c r="VWA90" s="706"/>
      <c r="VWB90" s="504"/>
      <c r="VWC90" s="705"/>
      <c r="VWD90" s="706"/>
      <c r="VWE90" s="706"/>
      <c r="VWF90" s="706"/>
      <c r="VWG90" s="706"/>
      <c r="VWH90" s="706"/>
      <c r="VWI90" s="504"/>
      <c r="VWJ90" s="705"/>
      <c r="VWK90" s="706"/>
      <c r="VWL90" s="706"/>
      <c r="VWM90" s="706"/>
      <c r="VWN90" s="706"/>
      <c r="VWO90" s="706"/>
      <c r="VWP90" s="504"/>
      <c r="VWQ90" s="705"/>
      <c r="VWR90" s="706"/>
      <c r="VWS90" s="706"/>
      <c r="VWT90" s="706"/>
      <c r="VWU90" s="706"/>
      <c r="VWV90" s="706"/>
      <c r="VWW90" s="504"/>
      <c r="VWX90" s="705"/>
      <c r="VWY90" s="706"/>
      <c r="VWZ90" s="706"/>
      <c r="VXA90" s="706"/>
      <c r="VXB90" s="706"/>
      <c r="VXC90" s="706"/>
      <c r="VXD90" s="504"/>
      <c r="VXE90" s="705"/>
      <c r="VXF90" s="706"/>
      <c r="VXG90" s="706"/>
      <c r="VXH90" s="706"/>
      <c r="VXI90" s="706"/>
      <c r="VXJ90" s="706"/>
      <c r="VXK90" s="504"/>
      <c r="VXL90" s="705"/>
      <c r="VXM90" s="706"/>
      <c r="VXN90" s="706"/>
      <c r="VXO90" s="706"/>
      <c r="VXP90" s="706"/>
      <c r="VXQ90" s="706"/>
      <c r="VXR90" s="504"/>
      <c r="VXS90" s="705"/>
      <c r="VXT90" s="706"/>
      <c r="VXU90" s="706"/>
      <c r="VXV90" s="706"/>
      <c r="VXW90" s="706"/>
      <c r="VXX90" s="706"/>
      <c r="VXY90" s="504"/>
      <c r="VXZ90" s="705"/>
      <c r="VYA90" s="706"/>
      <c r="VYB90" s="706"/>
      <c r="VYC90" s="706"/>
      <c r="VYD90" s="706"/>
      <c r="VYE90" s="706"/>
      <c r="VYF90" s="504"/>
      <c r="VYG90" s="705"/>
      <c r="VYH90" s="706"/>
      <c r="VYI90" s="706"/>
      <c r="VYJ90" s="706"/>
      <c r="VYK90" s="706"/>
      <c r="VYL90" s="706"/>
      <c r="VYM90" s="504"/>
      <c r="VYN90" s="705"/>
      <c r="VYO90" s="706"/>
      <c r="VYP90" s="706"/>
      <c r="VYQ90" s="706"/>
      <c r="VYR90" s="706"/>
      <c r="VYS90" s="706"/>
      <c r="VYT90" s="504"/>
      <c r="VYU90" s="705"/>
      <c r="VYV90" s="706"/>
      <c r="VYW90" s="706"/>
      <c r="VYX90" s="706"/>
      <c r="VYY90" s="706"/>
      <c r="VYZ90" s="706"/>
      <c r="VZA90" s="504"/>
      <c r="VZB90" s="705"/>
      <c r="VZC90" s="706"/>
      <c r="VZD90" s="706"/>
      <c r="VZE90" s="706"/>
      <c r="VZF90" s="706"/>
      <c r="VZG90" s="706"/>
      <c r="VZH90" s="504"/>
      <c r="VZI90" s="705"/>
      <c r="VZJ90" s="706"/>
      <c r="VZK90" s="706"/>
      <c r="VZL90" s="706"/>
      <c r="VZM90" s="706"/>
      <c r="VZN90" s="706"/>
      <c r="VZO90" s="504"/>
      <c r="VZP90" s="705"/>
      <c r="VZQ90" s="706"/>
      <c r="VZR90" s="706"/>
      <c r="VZS90" s="706"/>
      <c r="VZT90" s="706"/>
      <c r="VZU90" s="706"/>
      <c r="VZV90" s="504"/>
      <c r="VZW90" s="705"/>
      <c r="VZX90" s="706"/>
      <c r="VZY90" s="706"/>
      <c r="VZZ90" s="706"/>
      <c r="WAA90" s="706"/>
      <c r="WAB90" s="706"/>
      <c r="WAC90" s="504"/>
      <c r="WAD90" s="705"/>
      <c r="WAE90" s="706"/>
      <c r="WAF90" s="706"/>
      <c r="WAG90" s="706"/>
      <c r="WAH90" s="706"/>
      <c r="WAI90" s="706"/>
      <c r="WAJ90" s="504"/>
      <c r="WAK90" s="705"/>
      <c r="WAL90" s="706"/>
      <c r="WAM90" s="706"/>
      <c r="WAN90" s="706"/>
      <c r="WAO90" s="706"/>
      <c r="WAP90" s="706"/>
      <c r="WAQ90" s="504"/>
      <c r="WAR90" s="705"/>
      <c r="WAS90" s="706"/>
      <c r="WAT90" s="706"/>
      <c r="WAU90" s="706"/>
      <c r="WAV90" s="706"/>
      <c r="WAW90" s="706"/>
      <c r="WAX90" s="504"/>
      <c r="WAY90" s="705"/>
      <c r="WAZ90" s="706"/>
      <c r="WBA90" s="706"/>
      <c r="WBB90" s="706"/>
      <c r="WBC90" s="706"/>
      <c r="WBD90" s="706"/>
      <c r="WBE90" s="504"/>
      <c r="WBF90" s="705"/>
      <c r="WBG90" s="706"/>
      <c r="WBH90" s="706"/>
      <c r="WBI90" s="706"/>
      <c r="WBJ90" s="706"/>
      <c r="WBK90" s="706"/>
      <c r="WBL90" s="504"/>
      <c r="WBM90" s="705"/>
      <c r="WBN90" s="706"/>
      <c r="WBO90" s="706"/>
      <c r="WBP90" s="706"/>
      <c r="WBQ90" s="706"/>
      <c r="WBR90" s="706"/>
      <c r="WBS90" s="504"/>
      <c r="WBT90" s="705"/>
      <c r="WBU90" s="706"/>
      <c r="WBV90" s="706"/>
      <c r="WBW90" s="706"/>
      <c r="WBX90" s="706"/>
      <c r="WBY90" s="706"/>
      <c r="WBZ90" s="504"/>
      <c r="WCA90" s="705"/>
      <c r="WCB90" s="706"/>
      <c r="WCC90" s="706"/>
      <c r="WCD90" s="706"/>
      <c r="WCE90" s="706"/>
      <c r="WCF90" s="706"/>
      <c r="WCG90" s="504"/>
      <c r="WCH90" s="705"/>
      <c r="WCI90" s="706"/>
      <c r="WCJ90" s="706"/>
      <c r="WCK90" s="706"/>
      <c r="WCL90" s="706"/>
      <c r="WCM90" s="706"/>
      <c r="WCN90" s="504"/>
      <c r="WCO90" s="705"/>
      <c r="WCP90" s="706"/>
      <c r="WCQ90" s="706"/>
      <c r="WCR90" s="706"/>
      <c r="WCS90" s="706"/>
      <c r="WCT90" s="706"/>
      <c r="WCU90" s="504"/>
      <c r="WCV90" s="705"/>
      <c r="WCW90" s="706"/>
      <c r="WCX90" s="706"/>
      <c r="WCY90" s="706"/>
      <c r="WCZ90" s="706"/>
      <c r="WDA90" s="706"/>
      <c r="WDB90" s="504"/>
      <c r="WDC90" s="705"/>
      <c r="WDD90" s="706"/>
      <c r="WDE90" s="706"/>
      <c r="WDF90" s="706"/>
      <c r="WDG90" s="706"/>
      <c r="WDH90" s="706"/>
      <c r="WDI90" s="504"/>
      <c r="WDJ90" s="705"/>
      <c r="WDK90" s="706"/>
      <c r="WDL90" s="706"/>
      <c r="WDM90" s="706"/>
      <c r="WDN90" s="706"/>
      <c r="WDO90" s="706"/>
      <c r="WDP90" s="504"/>
      <c r="WDQ90" s="705"/>
      <c r="WDR90" s="706"/>
      <c r="WDS90" s="706"/>
      <c r="WDT90" s="706"/>
      <c r="WDU90" s="706"/>
      <c r="WDV90" s="706"/>
      <c r="WDW90" s="504"/>
      <c r="WDX90" s="705"/>
      <c r="WDY90" s="706"/>
      <c r="WDZ90" s="706"/>
      <c r="WEA90" s="706"/>
      <c r="WEB90" s="706"/>
      <c r="WEC90" s="706"/>
      <c r="WED90" s="504"/>
      <c r="WEE90" s="705"/>
      <c r="WEF90" s="706"/>
      <c r="WEG90" s="706"/>
      <c r="WEH90" s="706"/>
      <c r="WEI90" s="706"/>
      <c r="WEJ90" s="706"/>
      <c r="WEK90" s="504"/>
      <c r="WEL90" s="705"/>
      <c r="WEM90" s="706"/>
      <c r="WEN90" s="706"/>
      <c r="WEO90" s="706"/>
      <c r="WEP90" s="706"/>
      <c r="WEQ90" s="706"/>
      <c r="WER90" s="504"/>
      <c r="WES90" s="705"/>
      <c r="WET90" s="706"/>
      <c r="WEU90" s="706"/>
      <c r="WEV90" s="706"/>
      <c r="WEW90" s="706"/>
      <c r="WEX90" s="706"/>
      <c r="WEY90" s="504"/>
      <c r="WEZ90" s="705"/>
      <c r="WFA90" s="706"/>
      <c r="WFB90" s="706"/>
      <c r="WFC90" s="706"/>
      <c r="WFD90" s="706"/>
      <c r="WFE90" s="706"/>
      <c r="WFF90" s="504"/>
      <c r="WFG90" s="705"/>
      <c r="WFH90" s="706"/>
      <c r="WFI90" s="706"/>
      <c r="WFJ90" s="706"/>
      <c r="WFK90" s="706"/>
      <c r="WFL90" s="706"/>
      <c r="WFM90" s="504"/>
      <c r="WFN90" s="705"/>
      <c r="WFO90" s="706"/>
      <c r="WFP90" s="706"/>
      <c r="WFQ90" s="706"/>
      <c r="WFR90" s="706"/>
      <c r="WFS90" s="706"/>
      <c r="WFT90" s="504"/>
      <c r="WFU90" s="705"/>
      <c r="WFV90" s="706"/>
      <c r="WFW90" s="706"/>
      <c r="WFX90" s="706"/>
      <c r="WFY90" s="706"/>
      <c r="WFZ90" s="706"/>
      <c r="WGA90" s="504"/>
      <c r="WGB90" s="705"/>
      <c r="WGC90" s="706"/>
      <c r="WGD90" s="706"/>
      <c r="WGE90" s="706"/>
      <c r="WGF90" s="706"/>
      <c r="WGG90" s="706"/>
      <c r="WGH90" s="504"/>
      <c r="WGI90" s="705"/>
      <c r="WGJ90" s="706"/>
      <c r="WGK90" s="706"/>
      <c r="WGL90" s="706"/>
      <c r="WGM90" s="706"/>
      <c r="WGN90" s="706"/>
      <c r="WGO90" s="504"/>
      <c r="WGP90" s="705"/>
      <c r="WGQ90" s="706"/>
      <c r="WGR90" s="706"/>
      <c r="WGS90" s="706"/>
      <c r="WGT90" s="706"/>
      <c r="WGU90" s="706"/>
      <c r="WGV90" s="504"/>
      <c r="WGW90" s="705"/>
      <c r="WGX90" s="706"/>
      <c r="WGY90" s="706"/>
      <c r="WGZ90" s="706"/>
      <c r="WHA90" s="706"/>
      <c r="WHB90" s="706"/>
      <c r="WHC90" s="504"/>
      <c r="WHD90" s="705"/>
      <c r="WHE90" s="706"/>
      <c r="WHF90" s="706"/>
      <c r="WHG90" s="706"/>
      <c r="WHH90" s="706"/>
      <c r="WHI90" s="706"/>
      <c r="WHJ90" s="504"/>
      <c r="WHK90" s="705"/>
      <c r="WHL90" s="706"/>
      <c r="WHM90" s="706"/>
      <c r="WHN90" s="706"/>
      <c r="WHO90" s="706"/>
      <c r="WHP90" s="706"/>
      <c r="WHQ90" s="504"/>
      <c r="WHR90" s="705"/>
      <c r="WHS90" s="706"/>
      <c r="WHT90" s="706"/>
      <c r="WHU90" s="706"/>
      <c r="WHV90" s="706"/>
      <c r="WHW90" s="706"/>
      <c r="WHX90" s="504"/>
      <c r="WHY90" s="705"/>
      <c r="WHZ90" s="706"/>
      <c r="WIA90" s="706"/>
      <c r="WIB90" s="706"/>
      <c r="WIC90" s="706"/>
      <c r="WID90" s="706"/>
      <c r="WIE90" s="504"/>
      <c r="WIF90" s="705"/>
      <c r="WIG90" s="706"/>
      <c r="WIH90" s="706"/>
      <c r="WII90" s="706"/>
      <c r="WIJ90" s="706"/>
      <c r="WIK90" s="706"/>
      <c r="WIL90" s="504"/>
      <c r="WIM90" s="705"/>
      <c r="WIN90" s="706"/>
      <c r="WIO90" s="706"/>
      <c r="WIP90" s="706"/>
      <c r="WIQ90" s="706"/>
      <c r="WIR90" s="706"/>
      <c r="WIS90" s="504"/>
      <c r="WIT90" s="705"/>
      <c r="WIU90" s="706"/>
      <c r="WIV90" s="706"/>
      <c r="WIW90" s="706"/>
      <c r="WIX90" s="706"/>
      <c r="WIY90" s="706"/>
      <c r="WIZ90" s="504"/>
      <c r="WJA90" s="705"/>
      <c r="WJB90" s="706"/>
      <c r="WJC90" s="706"/>
      <c r="WJD90" s="706"/>
      <c r="WJE90" s="706"/>
      <c r="WJF90" s="706"/>
      <c r="WJG90" s="504"/>
      <c r="WJH90" s="705"/>
      <c r="WJI90" s="706"/>
      <c r="WJJ90" s="706"/>
      <c r="WJK90" s="706"/>
      <c r="WJL90" s="706"/>
      <c r="WJM90" s="706"/>
      <c r="WJN90" s="504"/>
      <c r="WJO90" s="705"/>
      <c r="WJP90" s="706"/>
      <c r="WJQ90" s="706"/>
      <c r="WJR90" s="706"/>
      <c r="WJS90" s="706"/>
      <c r="WJT90" s="706"/>
      <c r="WJU90" s="504"/>
      <c r="WJV90" s="705"/>
      <c r="WJW90" s="706"/>
      <c r="WJX90" s="706"/>
      <c r="WJY90" s="706"/>
      <c r="WJZ90" s="706"/>
      <c r="WKA90" s="706"/>
      <c r="WKB90" s="504"/>
      <c r="WKC90" s="705"/>
      <c r="WKD90" s="706"/>
      <c r="WKE90" s="706"/>
      <c r="WKF90" s="706"/>
      <c r="WKG90" s="706"/>
      <c r="WKH90" s="706"/>
      <c r="WKI90" s="504"/>
      <c r="WKJ90" s="705"/>
      <c r="WKK90" s="706"/>
      <c r="WKL90" s="706"/>
      <c r="WKM90" s="706"/>
      <c r="WKN90" s="706"/>
      <c r="WKO90" s="706"/>
      <c r="WKP90" s="504"/>
      <c r="WKQ90" s="705"/>
      <c r="WKR90" s="706"/>
      <c r="WKS90" s="706"/>
      <c r="WKT90" s="706"/>
      <c r="WKU90" s="706"/>
      <c r="WKV90" s="706"/>
      <c r="WKW90" s="504"/>
      <c r="WKX90" s="705"/>
      <c r="WKY90" s="706"/>
      <c r="WKZ90" s="706"/>
      <c r="WLA90" s="706"/>
      <c r="WLB90" s="706"/>
      <c r="WLC90" s="706"/>
      <c r="WLD90" s="504"/>
      <c r="WLE90" s="705"/>
      <c r="WLF90" s="706"/>
      <c r="WLG90" s="706"/>
      <c r="WLH90" s="706"/>
      <c r="WLI90" s="706"/>
      <c r="WLJ90" s="706"/>
      <c r="WLK90" s="504"/>
      <c r="WLL90" s="705"/>
      <c r="WLM90" s="706"/>
      <c r="WLN90" s="706"/>
      <c r="WLO90" s="706"/>
      <c r="WLP90" s="706"/>
      <c r="WLQ90" s="706"/>
      <c r="WLR90" s="504"/>
      <c r="WLS90" s="705"/>
      <c r="WLT90" s="706"/>
      <c r="WLU90" s="706"/>
      <c r="WLV90" s="706"/>
      <c r="WLW90" s="706"/>
      <c r="WLX90" s="706"/>
      <c r="WLY90" s="504"/>
      <c r="WLZ90" s="705"/>
      <c r="WMA90" s="706"/>
      <c r="WMB90" s="706"/>
      <c r="WMC90" s="706"/>
      <c r="WMD90" s="706"/>
      <c r="WME90" s="706"/>
      <c r="WMF90" s="504"/>
      <c r="WMG90" s="705"/>
      <c r="WMH90" s="706"/>
      <c r="WMI90" s="706"/>
      <c r="WMJ90" s="706"/>
      <c r="WMK90" s="706"/>
      <c r="WML90" s="706"/>
      <c r="WMM90" s="504"/>
      <c r="WMN90" s="705"/>
      <c r="WMO90" s="706"/>
      <c r="WMP90" s="706"/>
      <c r="WMQ90" s="706"/>
      <c r="WMR90" s="706"/>
      <c r="WMS90" s="706"/>
      <c r="WMT90" s="504"/>
      <c r="WMU90" s="705"/>
      <c r="WMV90" s="706"/>
      <c r="WMW90" s="706"/>
      <c r="WMX90" s="706"/>
      <c r="WMY90" s="706"/>
      <c r="WMZ90" s="706"/>
      <c r="WNA90" s="504"/>
      <c r="WNB90" s="705"/>
      <c r="WNC90" s="706"/>
      <c r="WND90" s="706"/>
      <c r="WNE90" s="706"/>
      <c r="WNF90" s="706"/>
      <c r="WNG90" s="706"/>
      <c r="WNH90" s="504"/>
      <c r="WNI90" s="705"/>
      <c r="WNJ90" s="706"/>
      <c r="WNK90" s="706"/>
      <c r="WNL90" s="706"/>
      <c r="WNM90" s="706"/>
      <c r="WNN90" s="706"/>
      <c r="WNO90" s="504"/>
      <c r="WNP90" s="705"/>
      <c r="WNQ90" s="706"/>
      <c r="WNR90" s="706"/>
      <c r="WNS90" s="706"/>
      <c r="WNT90" s="706"/>
      <c r="WNU90" s="706"/>
      <c r="WNV90" s="504"/>
      <c r="WNW90" s="705"/>
      <c r="WNX90" s="706"/>
      <c r="WNY90" s="706"/>
      <c r="WNZ90" s="706"/>
      <c r="WOA90" s="706"/>
      <c r="WOB90" s="706"/>
      <c r="WOC90" s="504"/>
      <c r="WOD90" s="705"/>
      <c r="WOE90" s="706"/>
      <c r="WOF90" s="706"/>
      <c r="WOG90" s="706"/>
      <c r="WOH90" s="706"/>
      <c r="WOI90" s="706"/>
      <c r="WOJ90" s="504"/>
      <c r="WOK90" s="705"/>
      <c r="WOL90" s="706"/>
      <c r="WOM90" s="706"/>
      <c r="WON90" s="706"/>
      <c r="WOO90" s="706"/>
      <c r="WOP90" s="706"/>
      <c r="WOQ90" s="504"/>
      <c r="WOR90" s="705"/>
      <c r="WOS90" s="706"/>
      <c r="WOT90" s="706"/>
      <c r="WOU90" s="706"/>
      <c r="WOV90" s="706"/>
      <c r="WOW90" s="706"/>
      <c r="WOX90" s="504"/>
      <c r="WOY90" s="705"/>
      <c r="WOZ90" s="706"/>
      <c r="WPA90" s="706"/>
      <c r="WPB90" s="706"/>
      <c r="WPC90" s="706"/>
      <c r="WPD90" s="706"/>
      <c r="WPE90" s="504"/>
      <c r="WPF90" s="705"/>
      <c r="WPG90" s="706"/>
      <c r="WPH90" s="706"/>
      <c r="WPI90" s="706"/>
      <c r="WPJ90" s="706"/>
      <c r="WPK90" s="706"/>
      <c r="WPL90" s="504"/>
      <c r="WPM90" s="705"/>
      <c r="WPN90" s="706"/>
      <c r="WPO90" s="706"/>
      <c r="WPP90" s="706"/>
      <c r="WPQ90" s="706"/>
      <c r="WPR90" s="706"/>
      <c r="WPS90" s="504"/>
      <c r="WPT90" s="705"/>
      <c r="WPU90" s="706"/>
      <c r="WPV90" s="706"/>
      <c r="WPW90" s="706"/>
      <c r="WPX90" s="706"/>
      <c r="WPY90" s="706"/>
      <c r="WPZ90" s="504"/>
      <c r="WQA90" s="705"/>
      <c r="WQB90" s="706"/>
      <c r="WQC90" s="706"/>
      <c r="WQD90" s="706"/>
      <c r="WQE90" s="706"/>
      <c r="WQF90" s="706"/>
      <c r="WQG90" s="504"/>
      <c r="WQH90" s="705"/>
      <c r="WQI90" s="706"/>
      <c r="WQJ90" s="706"/>
      <c r="WQK90" s="706"/>
      <c r="WQL90" s="706"/>
      <c r="WQM90" s="706"/>
      <c r="WQN90" s="504"/>
      <c r="WQO90" s="705"/>
      <c r="WQP90" s="706"/>
      <c r="WQQ90" s="706"/>
      <c r="WQR90" s="706"/>
      <c r="WQS90" s="706"/>
      <c r="WQT90" s="706"/>
      <c r="WQU90" s="504"/>
      <c r="WQV90" s="705"/>
      <c r="WQW90" s="706"/>
      <c r="WQX90" s="706"/>
      <c r="WQY90" s="706"/>
      <c r="WQZ90" s="706"/>
      <c r="WRA90" s="706"/>
      <c r="WRB90" s="504"/>
      <c r="WRC90" s="705"/>
      <c r="WRD90" s="706"/>
      <c r="WRE90" s="706"/>
      <c r="WRF90" s="706"/>
      <c r="WRG90" s="706"/>
      <c r="WRH90" s="706"/>
      <c r="WRI90" s="504"/>
      <c r="WRJ90" s="705"/>
      <c r="WRK90" s="706"/>
      <c r="WRL90" s="706"/>
      <c r="WRM90" s="706"/>
      <c r="WRN90" s="706"/>
      <c r="WRO90" s="706"/>
      <c r="WRP90" s="504"/>
      <c r="WRQ90" s="705"/>
      <c r="WRR90" s="706"/>
      <c r="WRS90" s="706"/>
      <c r="WRT90" s="706"/>
      <c r="WRU90" s="706"/>
      <c r="WRV90" s="706"/>
      <c r="WRW90" s="504"/>
      <c r="WRX90" s="705"/>
      <c r="WRY90" s="706"/>
      <c r="WRZ90" s="706"/>
      <c r="WSA90" s="706"/>
      <c r="WSB90" s="706"/>
      <c r="WSC90" s="706"/>
      <c r="WSD90" s="504"/>
      <c r="WSE90" s="705"/>
      <c r="WSF90" s="706"/>
      <c r="WSG90" s="706"/>
      <c r="WSH90" s="706"/>
      <c r="WSI90" s="706"/>
      <c r="WSJ90" s="706"/>
      <c r="WSK90" s="504"/>
      <c r="WSL90" s="705"/>
      <c r="WSM90" s="706"/>
      <c r="WSN90" s="706"/>
      <c r="WSO90" s="706"/>
      <c r="WSP90" s="706"/>
      <c r="WSQ90" s="706"/>
      <c r="WSR90" s="504"/>
      <c r="WSS90" s="705"/>
      <c r="WST90" s="706"/>
      <c r="WSU90" s="706"/>
      <c r="WSV90" s="706"/>
      <c r="WSW90" s="706"/>
      <c r="WSX90" s="706"/>
      <c r="WSY90" s="504"/>
      <c r="WSZ90" s="705"/>
      <c r="WTA90" s="706"/>
      <c r="WTB90" s="706"/>
      <c r="WTC90" s="706"/>
      <c r="WTD90" s="706"/>
      <c r="WTE90" s="706"/>
      <c r="WTF90" s="504"/>
      <c r="WTG90" s="705"/>
      <c r="WTH90" s="706"/>
      <c r="WTI90" s="706"/>
      <c r="WTJ90" s="706"/>
      <c r="WTK90" s="706"/>
      <c r="WTL90" s="706"/>
      <c r="WTM90" s="504"/>
      <c r="WTN90" s="705"/>
      <c r="WTO90" s="706"/>
      <c r="WTP90" s="706"/>
      <c r="WTQ90" s="706"/>
      <c r="WTR90" s="706"/>
      <c r="WTS90" s="706"/>
      <c r="WTT90" s="504"/>
      <c r="WTU90" s="705"/>
      <c r="WTV90" s="706"/>
      <c r="WTW90" s="706"/>
      <c r="WTX90" s="706"/>
      <c r="WTY90" s="706"/>
      <c r="WTZ90" s="706"/>
      <c r="WUA90" s="504"/>
      <c r="WUB90" s="705"/>
      <c r="WUC90" s="706"/>
      <c r="WUD90" s="706"/>
      <c r="WUE90" s="706"/>
      <c r="WUF90" s="706"/>
      <c r="WUG90" s="706"/>
      <c r="WUH90" s="504"/>
      <c r="WUI90" s="705"/>
      <c r="WUJ90" s="706"/>
      <c r="WUK90" s="706"/>
      <c r="WUL90" s="706"/>
      <c r="WUM90" s="706"/>
      <c r="WUN90" s="706"/>
      <c r="WUO90" s="504"/>
      <c r="WUP90" s="705"/>
      <c r="WUQ90" s="706"/>
      <c r="WUR90" s="706"/>
      <c r="WUS90" s="706"/>
      <c r="WUT90" s="706"/>
      <c r="WUU90" s="706"/>
      <c r="WUV90" s="504"/>
      <c r="WUW90" s="705"/>
      <c r="WUX90" s="706"/>
      <c r="WUY90" s="706"/>
      <c r="WUZ90" s="706"/>
      <c r="WVA90" s="706"/>
      <c r="WVB90" s="706"/>
      <c r="WVC90" s="504"/>
      <c r="WVD90" s="705"/>
      <c r="WVE90" s="706"/>
      <c r="WVF90" s="706"/>
      <c r="WVG90" s="706"/>
      <c r="WVH90" s="706"/>
      <c r="WVI90" s="706"/>
      <c r="WVJ90" s="504"/>
      <c r="WVK90" s="705"/>
      <c r="WVL90" s="706"/>
      <c r="WVM90" s="706"/>
      <c r="WVN90" s="706"/>
      <c r="WVO90" s="706"/>
      <c r="WVP90" s="706"/>
      <c r="WVQ90" s="504"/>
      <c r="WVR90" s="705"/>
      <c r="WVS90" s="706"/>
      <c r="WVT90" s="706"/>
      <c r="WVU90" s="706"/>
      <c r="WVV90" s="706"/>
      <c r="WVW90" s="706"/>
      <c r="WVX90" s="504"/>
      <c r="WVY90" s="705"/>
      <c r="WVZ90" s="706"/>
      <c r="WWA90" s="706"/>
      <c r="WWB90" s="706"/>
      <c r="WWC90" s="706"/>
      <c r="WWD90" s="706"/>
      <c r="WWE90" s="504"/>
      <c r="WWF90" s="705"/>
      <c r="WWG90" s="706"/>
      <c r="WWH90" s="706"/>
      <c r="WWI90" s="706"/>
      <c r="WWJ90" s="706"/>
      <c r="WWK90" s="706"/>
      <c r="WWL90" s="504"/>
      <c r="WWM90" s="705"/>
      <c r="WWN90" s="706"/>
      <c r="WWO90" s="706"/>
      <c r="WWP90" s="706"/>
      <c r="WWQ90" s="706"/>
      <c r="WWR90" s="706"/>
      <c r="WWS90" s="504"/>
      <c r="WWT90" s="705"/>
      <c r="WWU90" s="706"/>
      <c r="WWV90" s="706"/>
      <c r="WWW90" s="706"/>
      <c r="WWX90" s="706"/>
      <c r="WWY90" s="706"/>
      <c r="WWZ90" s="504"/>
      <c r="WXA90" s="705"/>
      <c r="WXB90" s="706"/>
      <c r="WXC90" s="706"/>
      <c r="WXD90" s="706"/>
      <c r="WXE90" s="706"/>
      <c r="WXF90" s="706"/>
      <c r="WXG90" s="504"/>
      <c r="WXH90" s="705"/>
      <c r="WXI90" s="706"/>
      <c r="WXJ90" s="706"/>
      <c r="WXK90" s="706"/>
      <c r="WXL90" s="706"/>
      <c r="WXM90" s="706"/>
      <c r="WXN90" s="504"/>
      <c r="WXO90" s="705"/>
      <c r="WXP90" s="706"/>
      <c r="WXQ90" s="706"/>
      <c r="WXR90" s="706"/>
      <c r="WXS90" s="706"/>
      <c r="WXT90" s="706"/>
      <c r="WXU90" s="504"/>
      <c r="WXV90" s="705"/>
      <c r="WXW90" s="706"/>
      <c r="WXX90" s="706"/>
      <c r="WXY90" s="706"/>
      <c r="WXZ90" s="706"/>
      <c r="WYA90" s="706"/>
      <c r="WYB90" s="504"/>
      <c r="WYC90" s="705"/>
      <c r="WYD90" s="706"/>
      <c r="WYE90" s="706"/>
      <c r="WYF90" s="706"/>
      <c r="WYG90" s="706"/>
      <c r="WYH90" s="706"/>
      <c r="WYI90" s="504"/>
      <c r="WYJ90" s="705"/>
      <c r="WYK90" s="706"/>
      <c r="WYL90" s="706"/>
      <c r="WYM90" s="706"/>
      <c r="WYN90" s="706"/>
      <c r="WYO90" s="706"/>
      <c r="WYP90" s="504"/>
      <c r="WYQ90" s="705"/>
      <c r="WYR90" s="706"/>
      <c r="WYS90" s="706"/>
      <c r="WYT90" s="706"/>
      <c r="WYU90" s="706"/>
      <c r="WYV90" s="706"/>
      <c r="WYW90" s="504"/>
      <c r="WYX90" s="705"/>
      <c r="WYY90" s="706"/>
      <c r="WYZ90" s="706"/>
      <c r="WZA90" s="706"/>
      <c r="WZB90" s="706"/>
      <c r="WZC90" s="706"/>
      <c r="WZD90" s="504"/>
      <c r="WZE90" s="705"/>
      <c r="WZF90" s="706"/>
      <c r="WZG90" s="706"/>
      <c r="WZH90" s="706"/>
      <c r="WZI90" s="706"/>
      <c r="WZJ90" s="706"/>
      <c r="WZK90" s="504"/>
      <c r="WZL90" s="705"/>
      <c r="WZM90" s="706"/>
      <c r="WZN90" s="706"/>
      <c r="WZO90" s="706"/>
      <c r="WZP90" s="706"/>
      <c r="WZQ90" s="706"/>
      <c r="WZR90" s="504"/>
      <c r="WZS90" s="705"/>
      <c r="WZT90" s="706"/>
      <c r="WZU90" s="706"/>
      <c r="WZV90" s="706"/>
      <c r="WZW90" s="706"/>
      <c r="WZX90" s="706"/>
      <c r="WZY90" s="504"/>
      <c r="WZZ90" s="705"/>
      <c r="XAA90" s="706"/>
      <c r="XAB90" s="706"/>
      <c r="XAC90" s="706"/>
      <c r="XAD90" s="706"/>
      <c r="XAE90" s="706"/>
      <c r="XAF90" s="504"/>
      <c r="XAG90" s="705"/>
      <c r="XAH90" s="706"/>
      <c r="XAI90" s="706"/>
      <c r="XAJ90" s="706"/>
      <c r="XAK90" s="706"/>
      <c r="XAL90" s="706"/>
      <c r="XAM90" s="504"/>
      <c r="XAN90" s="705"/>
      <c r="XAO90" s="706"/>
      <c r="XAP90" s="706"/>
      <c r="XAQ90" s="706"/>
      <c r="XAR90" s="706"/>
      <c r="XAS90" s="706"/>
      <c r="XAT90" s="504"/>
      <c r="XAU90" s="705"/>
      <c r="XAV90" s="706"/>
      <c r="XAW90" s="706"/>
      <c r="XAX90" s="706"/>
      <c r="XAY90" s="706"/>
      <c r="XAZ90" s="706"/>
      <c r="XBA90" s="504"/>
      <c r="XBB90" s="705"/>
      <c r="XBC90" s="706"/>
      <c r="XBD90" s="706"/>
      <c r="XBE90" s="706"/>
      <c r="XBF90" s="706"/>
      <c r="XBG90" s="706"/>
      <c r="XBH90" s="504"/>
      <c r="XBI90" s="705"/>
      <c r="XBJ90" s="706"/>
      <c r="XBK90" s="706"/>
      <c r="XBL90" s="706"/>
      <c r="XBM90" s="706"/>
      <c r="XBN90" s="706"/>
      <c r="XBO90" s="504"/>
      <c r="XBP90" s="705"/>
      <c r="XBQ90" s="706"/>
      <c r="XBR90" s="706"/>
      <c r="XBS90" s="706"/>
      <c r="XBT90" s="706"/>
      <c r="XBU90" s="706"/>
      <c r="XBV90" s="504"/>
      <c r="XBW90" s="705"/>
      <c r="XBX90" s="706"/>
      <c r="XBY90" s="706"/>
      <c r="XBZ90" s="706"/>
      <c r="XCA90" s="706"/>
      <c r="XCB90" s="706"/>
      <c r="XCC90" s="504"/>
      <c r="XCD90" s="705"/>
      <c r="XCE90" s="706"/>
      <c r="XCF90" s="706"/>
      <c r="XCG90" s="706"/>
      <c r="XCH90" s="706"/>
      <c r="XCI90" s="706"/>
      <c r="XCJ90" s="504"/>
      <c r="XCK90" s="705"/>
      <c r="XCL90" s="706"/>
      <c r="XCM90" s="706"/>
      <c r="XCN90" s="706"/>
      <c r="XCO90" s="706"/>
      <c r="XCP90" s="706"/>
      <c r="XCQ90" s="504"/>
      <c r="XCR90" s="705"/>
      <c r="XCS90" s="706"/>
      <c r="XCT90" s="706"/>
      <c r="XCU90" s="706"/>
      <c r="XCV90" s="706"/>
      <c r="XCW90" s="706"/>
      <c r="XCX90" s="504"/>
      <c r="XCY90" s="705"/>
      <c r="XCZ90" s="706"/>
      <c r="XDA90" s="706"/>
      <c r="XDB90" s="706"/>
      <c r="XDC90" s="706"/>
      <c r="XDD90" s="706"/>
      <c r="XDE90" s="504"/>
      <c r="XDF90" s="705"/>
      <c r="XDG90" s="706"/>
      <c r="XDH90" s="706"/>
      <c r="XDI90" s="706"/>
      <c r="XDJ90" s="706"/>
      <c r="XDK90" s="706"/>
      <c r="XDL90" s="504"/>
      <c r="XDM90" s="705"/>
      <c r="XDN90" s="706"/>
      <c r="XDO90" s="706"/>
      <c r="XDP90" s="706"/>
      <c r="XDQ90" s="706"/>
      <c r="XDR90" s="706"/>
      <c r="XDS90" s="504"/>
      <c r="XDT90" s="705"/>
      <c r="XDU90" s="706"/>
      <c r="XDV90" s="706"/>
      <c r="XDW90" s="706"/>
      <c r="XDX90" s="706"/>
      <c r="XDY90" s="706"/>
      <c r="XDZ90" s="504"/>
      <c r="XEA90" s="705"/>
      <c r="XEB90" s="706"/>
      <c r="XEC90" s="706"/>
      <c r="XED90" s="706"/>
      <c r="XEE90" s="706"/>
      <c r="XEF90" s="706"/>
      <c r="XEG90" s="504"/>
      <c r="XEH90" s="705"/>
      <c r="XEI90" s="706"/>
      <c r="XEJ90" s="706"/>
      <c r="XEK90" s="706"/>
      <c r="XEL90" s="706"/>
      <c r="XEM90" s="706"/>
      <c r="XEN90" s="504"/>
      <c r="XEO90" s="705"/>
      <c r="XEP90" s="706"/>
      <c r="XEQ90" s="706"/>
      <c r="XER90" s="706"/>
      <c r="XES90" s="706"/>
      <c r="XET90" s="706"/>
      <c r="XEU90" s="504"/>
      <c r="XEV90" s="705"/>
      <c r="XEW90" s="705"/>
      <c r="XEX90" s="705"/>
    </row>
    <row r="91" spans="1:16378" ht="107.45" customHeight="1">
      <c r="A91" s="358" t="s">
        <v>630</v>
      </c>
      <c r="B91" s="695" t="s">
        <v>632</v>
      </c>
      <c r="C91" s="696"/>
      <c r="D91" s="696"/>
      <c r="E91" s="696"/>
      <c r="F91" s="696"/>
      <c r="G91" s="696"/>
    </row>
    <row r="92" spans="1:16378" ht="69.599999999999994" customHeight="1">
      <c r="A92" s="503" t="s">
        <v>633</v>
      </c>
      <c r="B92" s="695" t="s">
        <v>634</v>
      </c>
      <c r="C92" s="696"/>
      <c r="D92" s="696"/>
      <c r="E92" s="696"/>
      <c r="F92" s="696"/>
      <c r="G92" s="696"/>
      <c r="I92" s="469"/>
      <c r="J92" s="712"/>
      <c r="K92" s="713"/>
      <c r="L92" s="713"/>
      <c r="M92" s="713"/>
      <c r="N92" s="713"/>
      <c r="O92" s="713"/>
      <c r="P92" s="469"/>
      <c r="Q92" s="712"/>
      <c r="R92" s="713"/>
      <c r="S92" s="713"/>
      <c r="T92" s="713"/>
      <c r="U92" s="713"/>
      <c r="V92" s="713"/>
      <c r="W92" s="469"/>
      <c r="X92" s="712"/>
      <c r="Y92" s="713"/>
      <c r="Z92" s="713"/>
      <c r="AA92" s="713"/>
      <c r="AB92" s="713"/>
      <c r="AC92" s="713"/>
      <c r="AD92" s="469"/>
      <c r="AE92" s="712"/>
      <c r="AF92" s="713"/>
      <c r="AG92" s="713"/>
      <c r="AH92" s="713"/>
      <c r="AI92" s="713"/>
      <c r="AJ92" s="713"/>
      <c r="AK92" s="469"/>
      <c r="AL92" s="712"/>
      <c r="AM92" s="713"/>
      <c r="AN92" s="713"/>
      <c r="AO92" s="713"/>
      <c r="AP92" s="713"/>
      <c r="AQ92" s="713"/>
      <c r="AR92" s="469"/>
      <c r="AS92" s="712"/>
      <c r="AT92" s="713"/>
      <c r="AU92" s="713"/>
      <c r="AV92" s="713"/>
      <c r="AW92" s="713"/>
      <c r="AX92" s="713"/>
      <c r="AY92" s="359"/>
      <c r="AZ92" s="705"/>
      <c r="BA92" s="706"/>
      <c r="BB92" s="706"/>
      <c r="BC92" s="706"/>
      <c r="BD92" s="706"/>
      <c r="BE92" s="706"/>
      <c r="BF92" s="504"/>
      <c r="BG92" s="705"/>
      <c r="BH92" s="706"/>
      <c r="BI92" s="706"/>
      <c r="BJ92" s="706"/>
      <c r="BK92" s="706"/>
      <c r="BL92" s="706"/>
      <c r="BM92" s="504"/>
      <c r="BN92" s="705"/>
      <c r="BO92" s="706"/>
      <c r="BP92" s="706"/>
      <c r="BQ92" s="706"/>
      <c r="BR92" s="706"/>
      <c r="BS92" s="706"/>
      <c r="BT92" s="504"/>
      <c r="BU92" s="705"/>
      <c r="BV92" s="706"/>
      <c r="BW92" s="706"/>
      <c r="BX92" s="706"/>
      <c r="BY92" s="706"/>
      <c r="BZ92" s="706"/>
      <c r="CA92" s="504"/>
      <c r="CB92" s="705"/>
      <c r="CC92" s="706"/>
      <c r="CD92" s="706"/>
      <c r="CE92" s="706"/>
      <c r="CF92" s="706"/>
      <c r="CG92" s="706"/>
      <c r="CH92" s="504"/>
      <c r="CI92" s="705"/>
      <c r="CJ92" s="706"/>
      <c r="CK92" s="706"/>
      <c r="CL92" s="706"/>
      <c r="CM92" s="706"/>
      <c r="CN92" s="706"/>
      <c r="CO92" s="504"/>
      <c r="CP92" s="705"/>
      <c r="CQ92" s="706"/>
      <c r="CR92" s="706"/>
      <c r="CS92" s="706"/>
      <c r="CT92" s="706"/>
      <c r="CU92" s="706"/>
      <c r="CV92" s="504"/>
      <c r="CW92" s="705"/>
      <c r="CX92" s="706"/>
      <c r="CY92" s="706"/>
      <c r="CZ92" s="706"/>
      <c r="DA92" s="706"/>
      <c r="DB92" s="706"/>
      <c r="DC92" s="504"/>
      <c r="DD92" s="705"/>
      <c r="DE92" s="706"/>
      <c r="DF92" s="706"/>
      <c r="DG92" s="706"/>
      <c r="DH92" s="706"/>
      <c r="DI92" s="706"/>
      <c r="DJ92" s="504"/>
      <c r="DK92" s="705"/>
      <c r="DL92" s="706"/>
      <c r="DM92" s="706"/>
      <c r="DN92" s="706"/>
      <c r="DO92" s="706"/>
      <c r="DP92" s="706"/>
      <c r="DQ92" s="504"/>
      <c r="DR92" s="705"/>
      <c r="DS92" s="706"/>
      <c r="DT92" s="706"/>
      <c r="DU92" s="706"/>
      <c r="DV92" s="706"/>
      <c r="DW92" s="706"/>
      <c r="DX92" s="504"/>
      <c r="DY92" s="705"/>
      <c r="DZ92" s="706"/>
      <c r="EA92" s="706"/>
      <c r="EB92" s="706"/>
      <c r="EC92" s="706"/>
      <c r="ED92" s="706"/>
      <c r="EE92" s="504"/>
      <c r="EF92" s="705"/>
      <c r="EG92" s="706"/>
      <c r="EH92" s="706"/>
      <c r="EI92" s="706"/>
      <c r="EJ92" s="706"/>
      <c r="EK92" s="706"/>
      <c r="EL92" s="504"/>
      <c r="EM92" s="705"/>
      <c r="EN92" s="706"/>
      <c r="EO92" s="706"/>
      <c r="EP92" s="706"/>
      <c r="EQ92" s="706"/>
      <c r="ER92" s="706"/>
      <c r="ES92" s="504"/>
      <c r="ET92" s="705"/>
      <c r="EU92" s="706"/>
      <c r="EV92" s="706"/>
      <c r="EW92" s="706"/>
      <c r="EX92" s="706"/>
      <c r="EY92" s="706"/>
      <c r="EZ92" s="504"/>
      <c r="FA92" s="705"/>
      <c r="FB92" s="706"/>
      <c r="FC92" s="706"/>
      <c r="FD92" s="706"/>
      <c r="FE92" s="706"/>
      <c r="FF92" s="706"/>
      <c r="FG92" s="504"/>
      <c r="FH92" s="705"/>
      <c r="FI92" s="706"/>
      <c r="FJ92" s="706"/>
      <c r="FK92" s="706"/>
      <c r="FL92" s="706"/>
      <c r="FM92" s="706"/>
      <c r="FN92" s="504"/>
      <c r="FO92" s="705"/>
      <c r="FP92" s="706"/>
      <c r="FQ92" s="706"/>
      <c r="FR92" s="706"/>
      <c r="FS92" s="706"/>
      <c r="FT92" s="706"/>
      <c r="FU92" s="504"/>
      <c r="FV92" s="705"/>
      <c r="FW92" s="706"/>
      <c r="FX92" s="706"/>
      <c r="FY92" s="706"/>
      <c r="FZ92" s="706"/>
      <c r="GA92" s="706"/>
      <c r="GB92" s="504"/>
      <c r="GC92" s="705"/>
      <c r="GD92" s="706"/>
      <c r="GE92" s="706"/>
      <c r="GF92" s="706"/>
      <c r="GG92" s="706"/>
      <c r="GH92" s="706"/>
      <c r="GI92" s="504"/>
      <c r="GJ92" s="705"/>
      <c r="GK92" s="706"/>
      <c r="GL92" s="706"/>
      <c r="GM92" s="706"/>
      <c r="GN92" s="706"/>
      <c r="GO92" s="706"/>
      <c r="GP92" s="504"/>
      <c r="GQ92" s="705"/>
      <c r="GR92" s="706"/>
      <c r="GS92" s="706"/>
      <c r="GT92" s="706"/>
      <c r="GU92" s="706"/>
      <c r="GV92" s="706"/>
      <c r="GW92" s="504"/>
      <c r="GX92" s="705"/>
      <c r="GY92" s="706"/>
      <c r="GZ92" s="706"/>
      <c r="HA92" s="706"/>
      <c r="HB92" s="706"/>
      <c r="HC92" s="706"/>
      <c r="HD92" s="504"/>
      <c r="HE92" s="705"/>
      <c r="HF92" s="706"/>
      <c r="HG92" s="706"/>
      <c r="HH92" s="706"/>
      <c r="HI92" s="706"/>
      <c r="HJ92" s="706"/>
      <c r="HK92" s="504"/>
      <c r="HL92" s="705"/>
      <c r="HM92" s="706"/>
      <c r="HN92" s="706"/>
      <c r="HO92" s="706"/>
      <c r="HP92" s="706"/>
      <c r="HQ92" s="706"/>
      <c r="HR92" s="504"/>
      <c r="HS92" s="705"/>
      <c r="HT92" s="706"/>
      <c r="HU92" s="706"/>
      <c r="HV92" s="706"/>
      <c r="HW92" s="706"/>
      <c r="HX92" s="706"/>
      <c r="HY92" s="504"/>
      <c r="HZ92" s="705"/>
      <c r="IA92" s="706"/>
      <c r="IB92" s="706"/>
      <c r="IC92" s="706"/>
      <c r="ID92" s="706"/>
      <c r="IE92" s="706"/>
      <c r="IF92" s="504"/>
      <c r="IG92" s="705"/>
      <c r="IH92" s="706"/>
      <c r="II92" s="706"/>
      <c r="IJ92" s="706"/>
      <c r="IK92" s="706"/>
      <c r="IL92" s="706"/>
      <c r="IM92" s="504"/>
      <c r="IN92" s="705"/>
      <c r="IO92" s="706"/>
      <c r="IP92" s="706"/>
      <c r="IQ92" s="706"/>
      <c r="IR92" s="706"/>
      <c r="IS92" s="706"/>
      <c r="IT92" s="504"/>
      <c r="IU92" s="705"/>
      <c r="IV92" s="706"/>
      <c r="IW92" s="706"/>
      <c r="IX92" s="706"/>
      <c r="IY92" s="706"/>
      <c r="IZ92" s="706"/>
      <c r="JA92" s="504"/>
      <c r="JB92" s="705"/>
      <c r="JC92" s="706"/>
      <c r="JD92" s="706"/>
      <c r="JE92" s="706"/>
      <c r="JF92" s="706"/>
      <c r="JG92" s="706"/>
      <c r="JH92" s="504"/>
      <c r="JI92" s="705"/>
      <c r="JJ92" s="706"/>
      <c r="JK92" s="706"/>
      <c r="JL92" s="706"/>
      <c r="JM92" s="706"/>
      <c r="JN92" s="706"/>
      <c r="JO92" s="504"/>
      <c r="JP92" s="705"/>
      <c r="JQ92" s="706"/>
      <c r="JR92" s="706"/>
      <c r="JS92" s="706"/>
      <c r="JT92" s="706"/>
      <c r="JU92" s="706"/>
      <c r="JV92" s="504"/>
      <c r="JW92" s="705"/>
      <c r="JX92" s="706"/>
      <c r="JY92" s="706"/>
      <c r="JZ92" s="706"/>
      <c r="KA92" s="706"/>
      <c r="KB92" s="706"/>
      <c r="KC92" s="504"/>
      <c r="KD92" s="705"/>
      <c r="KE92" s="706"/>
      <c r="KF92" s="706"/>
      <c r="KG92" s="706"/>
      <c r="KH92" s="706"/>
      <c r="KI92" s="706"/>
      <c r="KJ92" s="504"/>
      <c r="KK92" s="705"/>
      <c r="KL92" s="706"/>
      <c r="KM92" s="706"/>
      <c r="KN92" s="706"/>
      <c r="KO92" s="706"/>
      <c r="KP92" s="706"/>
      <c r="KQ92" s="504"/>
      <c r="KR92" s="705"/>
      <c r="KS92" s="706"/>
      <c r="KT92" s="706"/>
      <c r="KU92" s="706"/>
      <c r="KV92" s="706"/>
      <c r="KW92" s="706"/>
      <c r="KX92" s="504"/>
      <c r="KY92" s="705"/>
      <c r="KZ92" s="706"/>
      <c r="LA92" s="706"/>
      <c r="LB92" s="706"/>
      <c r="LC92" s="706"/>
      <c r="LD92" s="706"/>
      <c r="LE92" s="504"/>
      <c r="LF92" s="705"/>
      <c r="LG92" s="706"/>
      <c r="LH92" s="706"/>
      <c r="LI92" s="706"/>
      <c r="LJ92" s="706"/>
      <c r="LK92" s="706"/>
      <c r="LL92" s="504"/>
      <c r="LM92" s="705"/>
      <c r="LN92" s="706"/>
      <c r="LO92" s="706"/>
      <c r="LP92" s="706"/>
      <c r="LQ92" s="706"/>
      <c r="LR92" s="706"/>
      <c r="LS92" s="504"/>
      <c r="LT92" s="705"/>
      <c r="LU92" s="706"/>
      <c r="LV92" s="706"/>
      <c r="LW92" s="706"/>
      <c r="LX92" s="706"/>
      <c r="LY92" s="706"/>
      <c r="LZ92" s="504"/>
      <c r="MA92" s="705"/>
      <c r="MB92" s="706"/>
      <c r="MC92" s="706"/>
      <c r="MD92" s="706"/>
      <c r="ME92" s="706"/>
      <c r="MF92" s="706"/>
      <c r="MG92" s="504"/>
      <c r="MH92" s="705"/>
      <c r="MI92" s="706"/>
      <c r="MJ92" s="706"/>
      <c r="MK92" s="706"/>
      <c r="ML92" s="706"/>
      <c r="MM92" s="706"/>
      <c r="MN92" s="504"/>
      <c r="MO92" s="705"/>
      <c r="MP92" s="706"/>
      <c r="MQ92" s="706"/>
      <c r="MR92" s="706"/>
      <c r="MS92" s="706"/>
      <c r="MT92" s="706"/>
      <c r="MU92" s="504"/>
      <c r="MV92" s="705"/>
      <c r="MW92" s="706"/>
      <c r="MX92" s="706"/>
      <c r="MY92" s="706"/>
      <c r="MZ92" s="706"/>
      <c r="NA92" s="706"/>
      <c r="NB92" s="504"/>
      <c r="NC92" s="705"/>
      <c r="ND92" s="706"/>
      <c r="NE92" s="706"/>
      <c r="NF92" s="706"/>
      <c r="NG92" s="706"/>
      <c r="NH92" s="706"/>
      <c r="NI92" s="504"/>
      <c r="NJ92" s="705"/>
      <c r="NK92" s="706"/>
      <c r="NL92" s="706"/>
      <c r="NM92" s="706"/>
      <c r="NN92" s="706"/>
      <c r="NO92" s="706"/>
      <c r="NP92" s="504"/>
      <c r="NQ92" s="705"/>
      <c r="NR92" s="706"/>
      <c r="NS92" s="706"/>
      <c r="NT92" s="706"/>
      <c r="NU92" s="706"/>
      <c r="NV92" s="706"/>
      <c r="NW92" s="504"/>
      <c r="NX92" s="705"/>
      <c r="NY92" s="706"/>
      <c r="NZ92" s="706"/>
      <c r="OA92" s="706"/>
      <c r="OB92" s="706"/>
      <c r="OC92" s="706"/>
      <c r="OD92" s="504"/>
      <c r="OE92" s="705"/>
      <c r="OF92" s="706"/>
      <c r="OG92" s="706"/>
      <c r="OH92" s="706"/>
      <c r="OI92" s="706"/>
      <c r="OJ92" s="706"/>
      <c r="OK92" s="504"/>
      <c r="OL92" s="705"/>
      <c r="OM92" s="706"/>
      <c r="ON92" s="706"/>
      <c r="OO92" s="706"/>
      <c r="OP92" s="706"/>
      <c r="OQ92" s="706"/>
      <c r="OR92" s="504"/>
      <c r="OS92" s="705"/>
      <c r="OT92" s="706"/>
      <c r="OU92" s="706"/>
      <c r="OV92" s="706"/>
      <c r="OW92" s="706"/>
      <c r="OX92" s="706"/>
      <c r="OY92" s="504"/>
      <c r="OZ92" s="705"/>
      <c r="PA92" s="706"/>
      <c r="PB92" s="706"/>
      <c r="PC92" s="706"/>
      <c r="PD92" s="706"/>
      <c r="PE92" s="706"/>
      <c r="PF92" s="504"/>
      <c r="PG92" s="705"/>
      <c r="PH92" s="706"/>
      <c r="PI92" s="706"/>
      <c r="PJ92" s="706"/>
      <c r="PK92" s="706"/>
      <c r="PL92" s="706"/>
      <c r="PM92" s="504"/>
      <c r="PN92" s="705"/>
      <c r="PO92" s="706"/>
      <c r="PP92" s="706"/>
      <c r="PQ92" s="706"/>
      <c r="PR92" s="706"/>
      <c r="PS92" s="706"/>
      <c r="PT92" s="504"/>
      <c r="PU92" s="705"/>
      <c r="PV92" s="706"/>
      <c r="PW92" s="706"/>
      <c r="PX92" s="706"/>
      <c r="PY92" s="706"/>
      <c r="PZ92" s="706"/>
      <c r="QA92" s="504"/>
      <c r="QB92" s="705"/>
      <c r="QC92" s="706"/>
      <c r="QD92" s="706"/>
      <c r="QE92" s="706"/>
      <c r="QF92" s="706"/>
      <c r="QG92" s="706"/>
      <c r="QH92" s="504"/>
      <c r="QI92" s="705"/>
      <c r="QJ92" s="706"/>
      <c r="QK92" s="706"/>
      <c r="QL92" s="706"/>
      <c r="QM92" s="706"/>
      <c r="QN92" s="706"/>
      <c r="QO92" s="504"/>
      <c r="QP92" s="705"/>
      <c r="QQ92" s="706"/>
      <c r="QR92" s="706"/>
      <c r="QS92" s="706"/>
      <c r="QT92" s="706"/>
      <c r="QU92" s="706"/>
      <c r="QV92" s="504"/>
      <c r="QW92" s="705"/>
      <c r="QX92" s="706"/>
      <c r="QY92" s="706"/>
      <c r="QZ92" s="706"/>
      <c r="RA92" s="706"/>
      <c r="RB92" s="706"/>
      <c r="RC92" s="504"/>
      <c r="RD92" s="705"/>
      <c r="RE92" s="706"/>
      <c r="RF92" s="706"/>
      <c r="RG92" s="706"/>
      <c r="RH92" s="706"/>
      <c r="RI92" s="706"/>
      <c r="RJ92" s="504"/>
      <c r="RK92" s="705"/>
      <c r="RL92" s="706"/>
      <c r="RM92" s="706"/>
      <c r="RN92" s="706"/>
      <c r="RO92" s="706"/>
      <c r="RP92" s="706"/>
      <c r="RQ92" s="504"/>
      <c r="RR92" s="705"/>
      <c r="RS92" s="706"/>
      <c r="RT92" s="706"/>
      <c r="RU92" s="706"/>
      <c r="RV92" s="706"/>
      <c r="RW92" s="706"/>
      <c r="RX92" s="504"/>
      <c r="RY92" s="705"/>
      <c r="RZ92" s="706"/>
      <c r="SA92" s="706"/>
      <c r="SB92" s="706"/>
      <c r="SC92" s="706"/>
      <c r="SD92" s="706"/>
      <c r="SE92" s="504"/>
      <c r="SF92" s="705"/>
      <c r="SG92" s="706"/>
      <c r="SH92" s="706"/>
      <c r="SI92" s="706"/>
      <c r="SJ92" s="706"/>
      <c r="SK92" s="706"/>
      <c r="SL92" s="504"/>
      <c r="SM92" s="705"/>
      <c r="SN92" s="706"/>
      <c r="SO92" s="706"/>
      <c r="SP92" s="706"/>
      <c r="SQ92" s="706"/>
      <c r="SR92" s="706"/>
      <c r="SS92" s="504"/>
      <c r="ST92" s="705"/>
      <c r="SU92" s="706"/>
      <c r="SV92" s="706"/>
      <c r="SW92" s="706"/>
      <c r="SX92" s="706"/>
      <c r="SY92" s="706"/>
      <c r="SZ92" s="504"/>
      <c r="TA92" s="705"/>
      <c r="TB92" s="706"/>
      <c r="TC92" s="706"/>
      <c r="TD92" s="706"/>
      <c r="TE92" s="706"/>
      <c r="TF92" s="706"/>
      <c r="TG92" s="504"/>
      <c r="TH92" s="705"/>
      <c r="TI92" s="706"/>
      <c r="TJ92" s="706"/>
      <c r="TK92" s="706"/>
      <c r="TL92" s="706"/>
      <c r="TM92" s="706"/>
      <c r="TN92" s="504"/>
      <c r="TO92" s="705"/>
      <c r="TP92" s="706"/>
      <c r="TQ92" s="706"/>
      <c r="TR92" s="706"/>
      <c r="TS92" s="706"/>
      <c r="TT92" s="706"/>
      <c r="TU92" s="504"/>
      <c r="TV92" s="705"/>
      <c r="TW92" s="706"/>
      <c r="TX92" s="706"/>
      <c r="TY92" s="706"/>
      <c r="TZ92" s="706"/>
      <c r="UA92" s="706"/>
      <c r="UB92" s="504"/>
      <c r="UC92" s="705"/>
      <c r="UD92" s="706"/>
      <c r="UE92" s="706"/>
      <c r="UF92" s="706"/>
      <c r="UG92" s="706"/>
      <c r="UH92" s="706"/>
      <c r="UI92" s="504"/>
      <c r="UJ92" s="705"/>
      <c r="UK92" s="706"/>
      <c r="UL92" s="706"/>
      <c r="UM92" s="706"/>
      <c r="UN92" s="706"/>
      <c r="UO92" s="706"/>
      <c r="UP92" s="504"/>
      <c r="UQ92" s="705"/>
      <c r="UR92" s="706"/>
      <c r="US92" s="706"/>
      <c r="UT92" s="706"/>
      <c r="UU92" s="706"/>
      <c r="UV92" s="706"/>
      <c r="UW92" s="504"/>
      <c r="UX92" s="705"/>
      <c r="UY92" s="706"/>
      <c r="UZ92" s="706"/>
      <c r="VA92" s="706"/>
      <c r="VB92" s="706"/>
      <c r="VC92" s="706"/>
      <c r="VD92" s="504"/>
      <c r="VE92" s="705"/>
      <c r="VF92" s="706"/>
      <c r="VG92" s="706"/>
      <c r="VH92" s="706"/>
      <c r="VI92" s="706"/>
      <c r="VJ92" s="706"/>
      <c r="VK92" s="504"/>
      <c r="VL92" s="705"/>
      <c r="VM92" s="706"/>
      <c r="VN92" s="706"/>
      <c r="VO92" s="706"/>
      <c r="VP92" s="706"/>
      <c r="VQ92" s="706"/>
      <c r="VR92" s="504"/>
      <c r="VS92" s="705"/>
      <c r="VT92" s="706"/>
      <c r="VU92" s="706"/>
      <c r="VV92" s="706"/>
      <c r="VW92" s="706"/>
      <c r="VX92" s="706"/>
      <c r="VY92" s="504"/>
      <c r="VZ92" s="705"/>
      <c r="WA92" s="706"/>
      <c r="WB92" s="706"/>
      <c r="WC92" s="706"/>
      <c r="WD92" s="706"/>
      <c r="WE92" s="706"/>
      <c r="WF92" s="504"/>
      <c r="WG92" s="705"/>
      <c r="WH92" s="706"/>
      <c r="WI92" s="706"/>
      <c r="WJ92" s="706"/>
      <c r="WK92" s="706"/>
      <c r="WL92" s="706"/>
      <c r="WM92" s="504"/>
      <c r="WN92" s="705"/>
      <c r="WO92" s="706"/>
      <c r="WP92" s="706"/>
      <c r="WQ92" s="706"/>
      <c r="WR92" s="706"/>
      <c r="WS92" s="706"/>
      <c r="WT92" s="504"/>
      <c r="WU92" s="705"/>
      <c r="WV92" s="706"/>
      <c r="WW92" s="706"/>
      <c r="WX92" s="706"/>
      <c r="WY92" s="706"/>
      <c r="WZ92" s="706"/>
      <c r="XA92" s="504"/>
      <c r="XB92" s="705"/>
      <c r="XC92" s="706"/>
      <c r="XD92" s="706"/>
      <c r="XE92" s="706"/>
      <c r="XF92" s="706"/>
      <c r="XG92" s="706"/>
      <c r="XH92" s="504"/>
      <c r="XI92" s="705"/>
      <c r="XJ92" s="706"/>
      <c r="XK92" s="706"/>
      <c r="XL92" s="706"/>
      <c r="XM92" s="706"/>
      <c r="XN92" s="706"/>
      <c r="XO92" s="504"/>
      <c r="XP92" s="705"/>
      <c r="XQ92" s="706"/>
      <c r="XR92" s="706"/>
      <c r="XS92" s="706"/>
      <c r="XT92" s="706"/>
      <c r="XU92" s="706"/>
      <c r="XV92" s="504"/>
      <c r="XW92" s="705"/>
      <c r="XX92" s="706"/>
      <c r="XY92" s="706"/>
      <c r="XZ92" s="706"/>
      <c r="YA92" s="706"/>
      <c r="YB92" s="706"/>
      <c r="YC92" s="504"/>
      <c r="YD92" s="705"/>
      <c r="YE92" s="706"/>
      <c r="YF92" s="706"/>
      <c r="YG92" s="706"/>
      <c r="YH92" s="706"/>
      <c r="YI92" s="706"/>
      <c r="YJ92" s="504"/>
      <c r="YK92" s="705"/>
      <c r="YL92" s="706"/>
      <c r="YM92" s="706"/>
      <c r="YN92" s="706"/>
      <c r="YO92" s="706"/>
      <c r="YP92" s="706"/>
      <c r="YQ92" s="504"/>
      <c r="YR92" s="705"/>
      <c r="YS92" s="706"/>
      <c r="YT92" s="706"/>
      <c r="YU92" s="706"/>
      <c r="YV92" s="706"/>
      <c r="YW92" s="706"/>
      <c r="YX92" s="504"/>
      <c r="YY92" s="705"/>
      <c r="YZ92" s="706"/>
      <c r="ZA92" s="706"/>
      <c r="ZB92" s="706"/>
      <c r="ZC92" s="706"/>
      <c r="ZD92" s="706"/>
      <c r="ZE92" s="504"/>
      <c r="ZF92" s="705"/>
      <c r="ZG92" s="706"/>
      <c r="ZH92" s="706"/>
      <c r="ZI92" s="706"/>
      <c r="ZJ92" s="706"/>
      <c r="ZK92" s="706"/>
      <c r="ZL92" s="504"/>
      <c r="ZM92" s="705"/>
      <c r="ZN92" s="706"/>
      <c r="ZO92" s="706"/>
      <c r="ZP92" s="706"/>
      <c r="ZQ92" s="706"/>
      <c r="ZR92" s="706"/>
      <c r="ZS92" s="504"/>
      <c r="ZT92" s="705"/>
      <c r="ZU92" s="706"/>
      <c r="ZV92" s="706"/>
      <c r="ZW92" s="706"/>
      <c r="ZX92" s="706"/>
      <c r="ZY92" s="706"/>
      <c r="ZZ92" s="504"/>
      <c r="AAA92" s="705"/>
      <c r="AAB92" s="706"/>
      <c r="AAC92" s="706"/>
      <c r="AAD92" s="706"/>
      <c r="AAE92" s="706"/>
      <c r="AAF92" s="706"/>
      <c r="AAG92" s="504"/>
      <c r="AAH92" s="705"/>
      <c r="AAI92" s="706"/>
      <c r="AAJ92" s="706"/>
      <c r="AAK92" s="706"/>
      <c r="AAL92" s="706"/>
      <c r="AAM92" s="706"/>
      <c r="AAN92" s="504"/>
      <c r="AAO92" s="705"/>
      <c r="AAP92" s="706"/>
      <c r="AAQ92" s="706"/>
      <c r="AAR92" s="706"/>
      <c r="AAS92" s="706"/>
      <c r="AAT92" s="706"/>
      <c r="AAU92" s="504"/>
      <c r="AAV92" s="705"/>
      <c r="AAW92" s="706"/>
      <c r="AAX92" s="706"/>
      <c r="AAY92" s="706"/>
      <c r="AAZ92" s="706"/>
      <c r="ABA92" s="706"/>
      <c r="ABB92" s="504"/>
      <c r="ABC92" s="705"/>
      <c r="ABD92" s="706"/>
      <c r="ABE92" s="706"/>
      <c r="ABF92" s="706"/>
      <c r="ABG92" s="706"/>
      <c r="ABH92" s="706"/>
      <c r="ABI92" s="504"/>
      <c r="ABJ92" s="705"/>
      <c r="ABK92" s="706"/>
      <c r="ABL92" s="706"/>
      <c r="ABM92" s="706"/>
      <c r="ABN92" s="706"/>
      <c r="ABO92" s="706"/>
      <c r="ABP92" s="504"/>
      <c r="ABQ92" s="705"/>
      <c r="ABR92" s="706"/>
      <c r="ABS92" s="706"/>
      <c r="ABT92" s="706"/>
      <c r="ABU92" s="706"/>
      <c r="ABV92" s="706"/>
      <c r="ABW92" s="504"/>
      <c r="ABX92" s="705"/>
      <c r="ABY92" s="706"/>
      <c r="ABZ92" s="706"/>
      <c r="ACA92" s="706"/>
      <c r="ACB92" s="706"/>
      <c r="ACC92" s="706"/>
      <c r="ACD92" s="504"/>
      <c r="ACE92" s="705"/>
      <c r="ACF92" s="706"/>
      <c r="ACG92" s="706"/>
      <c r="ACH92" s="706"/>
      <c r="ACI92" s="706"/>
      <c r="ACJ92" s="706"/>
      <c r="ACK92" s="504"/>
      <c r="ACL92" s="705"/>
      <c r="ACM92" s="706"/>
      <c r="ACN92" s="706"/>
      <c r="ACO92" s="706"/>
      <c r="ACP92" s="706"/>
      <c r="ACQ92" s="706"/>
      <c r="ACR92" s="504"/>
      <c r="ACS92" s="705"/>
      <c r="ACT92" s="706"/>
      <c r="ACU92" s="706"/>
      <c r="ACV92" s="706"/>
      <c r="ACW92" s="706"/>
      <c r="ACX92" s="706"/>
      <c r="ACY92" s="504"/>
      <c r="ACZ92" s="705"/>
      <c r="ADA92" s="706"/>
      <c r="ADB92" s="706"/>
      <c r="ADC92" s="706"/>
      <c r="ADD92" s="706"/>
      <c r="ADE92" s="706"/>
      <c r="ADF92" s="504"/>
      <c r="ADG92" s="705"/>
      <c r="ADH92" s="706"/>
      <c r="ADI92" s="706"/>
      <c r="ADJ92" s="706"/>
      <c r="ADK92" s="706"/>
      <c r="ADL92" s="706"/>
      <c r="ADM92" s="504"/>
      <c r="ADN92" s="705"/>
      <c r="ADO92" s="706"/>
      <c r="ADP92" s="706"/>
      <c r="ADQ92" s="706"/>
      <c r="ADR92" s="706"/>
      <c r="ADS92" s="706"/>
      <c r="ADT92" s="504"/>
      <c r="ADU92" s="705"/>
      <c r="ADV92" s="706"/>
      <c r="ADW92" s="706"/>
      <c r="ADX92" s="706"/>
      <c r="ADY92" s="706"/>
      <c r="ADZ92" s="706"/>
      <c r="AEA92" s="504"/>
      <c r="AEB92" s="705"/>
      <c r="AEC92" s="706"/>
      <c r="AED92" s="706"/>
      <c r="AEE92" s="706"/>
      <c r="AEF92" s="706"/>
      <c r="AEG92" s="706"/>
      <c r="AEH92" s="504"/>
      <c r="AEI92" s="705"/>
      <c r="AEJ92" s="706"/>
      <c r="AEK92" s="706"/>
      <c r="AEL92" s="706"/>
      <c r="AEM92" s="706"/>
      <c r="AEN92" s="706"/>
      <c r="AEO92" s="504"/>
      <c r="AEP92" s="705"/>
      <c r="AEQ92" s="706"/>
      <c r="AER92" s="706"/>
      <c r="AES92" s="706"/>
      <c r="AET92" s="706"/>
      <c r="AEU92" s="706"/>
      <c r="AEV92" s="504"/>
      <c r="AEW92" s="705"/>
      <c r="AEX92" s="706"/>
      <c r="AEY92" s="706"/>
      <c r="AEZ92" s="706"/>
      <c r="AFA92" s="706"/>
      <c r="AFB92" s="706"/>
      <c r="AFC92" s="504"/>
      <c r="AFD92" s="705"/>
      <c r="AFE92" s="706"/>
      <c r="AFF92" s="706"/>
      <c r="AFG92" s="706"/>
      <c r="AFH92" s="706"/>
      <c r="AFI92" s="706"/>
      <c r="AFJ92" s="504"/>
      <c r="AFK92" s="705"/>
      <c r="AFL92" s="706"/>
      <c r="AFM92" s="706"/>
      <c r="AFN92" s="706"/>
      <c r="AFO92" s="706"/>
      <c r="AFP92" s="706"/>
      <c r="AFQ92" s="504"/>
      <c r="AFR92" s="705"/>
      <c r="AFS92" s="706"/>
      <c r="AFT92" s="706"/>
      <c r="AFU92" s="706"/>
      <c r="AFV92" s="706"/>
      <c r="AFW92" s="706"/>
      <c r="AFX92" s="504"/>
      <c r="AFY92" s="705"/>
      <c r="AFZ92" s="706"/>
      <c r="AGA92" s="706"/>
      <c r="AGB92" s="706"/>
      <c r="AGC92" s="706"/>
      <c r="AGD92" s="706"/>
      <c r="AGE92" s="504"/>
      <c r="AGF92" s="705"/>
      <c r="AGG92" s="706"/>
      <c r="AGH92" s="706"/>
      <c r="AGI92" s="706"/>
      <c r="AGJ92" s="706"/>
      <c r="AGK92" s="706"/>
      <c r="AGL92" s="504"/>
      <c r="AGM92" s="705"/>
      <c r="AGN92" s="706"/>
      <c r="AGO92" s="706"/>
      <c r="AGP92" s="706"/>
      <c r="AGQ92" s="706"/>
      <c r="AGR92" s="706"/>
      <c r="AGS92" s="504"/>
      <c r="AGT92" s="705"/>
      <c r="AGU92" s="706"/>
      <c r="AGV92" s="706"/>
      <c r="AGW92" s="706"/>
      <c r="AGX92" s="706"/>
      <c r="AGY92" s="706"/>
      <c r="AGZ92" s="504"/>
      <c r="AHA92" s="705"/>
      <c r="AHB92" s="706"/>
      <c r="AHC92" s="706"/>
      <c r="AHD92" s="706"/>
      <c r="AHE92" s="706"/>
      <c r="AHF92" s="706"/>
      <c r="AHG92" s="504"/>
      <c r="AHH92" s="705"/>
      <c r="AHI92" s="706"/>
      <c r="AHJ92" s="706"/>
      <c r="AHK92" s="706"/>
      <c r="AHL92" s="706"/>
      <c r="AHM92" s="706"/>
      <c r="AHN92" s="504"/>
      <c r="AHO92" s="705"/>
      <c r="AHP92" s="706"/>
      <c r="AHQ92" s="706"/>
      <c r="AHR92" s="706"/>
      <c r="AHS92" s="706"/>
      <c r="AHT92" s="706"/>
      <c r="AHU92" s="504"/>
      <c r="AHV92" s="705"/>
      <c r="AHW92" s="706"/>
      <c r="AHX92" s="706"/>
      <c r="AHY92" s="706"/>
      <c r="AHZ92" s="706"/>
      <c r="AIA92" s="706"/>
      <c r="AIB92" s="504"/>
      <c r="AIC92" s="705"/>
      <c r="AID92" s="706"/>
      <c r="AIE92" s="706"/>
      <c r="AIF92" s="706"/>
      <c r="AIG92" s="706"/>
      <c r="AIH92" s="706"/>
      <c r="AII92" s="504"/>
      <c r="AIJ92" s="705"/>
      <c r="AIK92" s="706"/>
      <c r="AIL92" s="706"/>
      <c r="AIM92" s="706"/>
      <c r="AIN92" s="706"/>
      <c r="AIO92" s="706"/>
      <c r="AIP92" s="504"/>
      <c r="AIQ92" s="705"/>
      <c r="AIR92" s="706"/>
      <c r="AIS92" s="706"/>
      <c r="AIT92" s="706"/>
      <c r="AIU92" s="706"/>
      <c r="AIV92" s="706"/>
      <c r="AIW92" s="504"/>
      <c r="AIX92" s="705"/>
      <c r="AIY92" s="706"/>
      <c r="AIZ92" s="706"/>
      <c r="AJA92" s="706"/>
      <c r="AJB92" s="706"/>
      <c r="AJC92" s="706"/>
      <c r="AJD92" s="504"/>
      <c r="AJE92" s="705"/>
      <c r="AJF92" s="706"/>
      <c r="AJG92" s="706"/>
      <c r="AJH92" s="706"/>
      <c r="AJI92" s="706"/>
      <c r="AJJ92" s="706"/>
      <c r="AJK92" s="504"/>
      <c r="AJL92" s="705"/>
      <c r="AJM92" s="706"/>
      <c r="AJN92" s="706"/>
      <c r="AJO92" s="706"/>
      <c r="AJP92" s="706"/>
      <c r="AJQ92" s="706"/>
      <c r="AJR92" s="504"/>
      <c r="AJS92" s="705"/>
      <c r="AJT92" s="706"/>
      <c r="AJU92" s="706"/>
      <c r="AJV92" s="706"/>
      <c r="AJW92" s="706"/>
      <c r="AJX92" s="706"/>
      <c r="AJY92" s="504"/>
      <c r="AJZ92" s="705"/>
      <c r="AKA92" s="706"/>
      <c r="AKB92" s="706"/>
      <c r="AKC92" s="706"/>
      <c r="AKD92" s="706"/>
      <c r="AKE92" s="706"/>
      <c r="AKF92" s="504"/>
      <c r="AKG92" s="705"/>
      <c r="AKH92" s="706"/>
      <c r="AKI92" s="706"/>
      <c r="AKJ92" s="706"/>
      <c r="AKK92" s="706"/>
      <c r="AKL92" s="706"/>
      <c r="AKM92" s="504"/>
      <c r="AKN92" s="705"/>
      <c r="AKO92" s="706"/>
      <c r="AKP92" s="706"/>
      <c r="AKQ92" s="706"/>
      <c r="AKR92" s="706"/>
      <c r="AKS92" s="706"/>
      <c r="AKT92" s="504"/>
      <c r="AKU92" s="705"/>
      <c r="AKV92" s="706"/>
      <c r="AKW92" s="706"/>
      <c r="AKX92" s="706"/>
      <c r="AKY92" s="706"/>
      <c r="AKZ92" s="706"/>
      <c r="ALA92" s="504"/>
      <c r="ALB92" s="705"/>
      <c r="ALC92" s="706"/>
      <c r="ALD92" s="706"/>
      <c r="ALE92" s="706"/>
      <c r="ALF92" s="706"/>
      <c r="ALG92" s="706"/>
      <c r="ALH92" s="504"/>
      <c r="ALI92" s="705"/>
      <c r="ALJ92" s="706"/>
      <c r="ALK92" s="706"/>
      <c r="ALL92" s="706"/>
      <c r="ALM92" s="706"/>
      <c r="ALN92" s="706"/>
      <c r="ALO92" s="504"/>
      <c r="ALP92" s="705"/>
      <c r="ALQ92" s="706"/>
      <c r="ALR92" s="706"/>
      <c r="ALS92" s="706"/>
      <c r="ALT92" s="706"/>
      <c r="ALU92" s="706"/>
      <c r="ALV92" s="504"/>
      <c r="ALW92" s="705"/>
      <c r="ALX92" s="706"/>
      <c r="ALY92" s="706"/>
      <c r="ALZ92" s="706"/>
      <c r="AMA92" s="706"/>
      <c r="AMB92" s="706"/>
      <c r="AMC92" s="504"/>
      <c r="AMD92" s="705"/>
      <c r="AME92" s="706"/>
      <c r="AMF92" s="706"/>
      <c r="AMG92" s="706"/>
      <c r="AMH92" s="706"/>
      <c r="AMI92" s="706"/>
      <c r="AMJ92" s="504"/>
      <c r="AMK92" s="705"/>
      <c r="AML92" s="706"/>
      <c r="AMM92" s="706"/>
      <c r="AMN92" s="706"/>
      <c r="AMO92" s="706"/>
      <c r="AMP92" s="706"/>
      <c r="AMQ92" s="504"/>
      <c r="AMR92" s="705"/>
      <c r="AMS92" s="706"/>
      <c r="AMT92" s="706"/>
      <c r="AMU92" s="706"/>
      <c r="AMV92" s="706"/>
      <c r="AMW92" s="706"/>
      <c r="AMX92" s="504"/>
      <c r="AMY92" s="705"/>
      <c r="AMZ92" s="706"/>
      <c r="ANA92" s="706"/>
      <c r="ANB92" s="706"/>
      <c r="ANC92" s="706"/>
      <c r="AND92" s="706"/>
      <c r="ANE92" s="504"/>
      <c r="ANF92" s="705"/>
      <c r="ANG92" s="706"/>
      <c r="ANH92" s="706"/>
      <c r="ANI92" s="706"/>
      <c r="ANJ92" s="706"/>
      <c r="ANK92" s="706"/>
      <c r="ANL92" s="504"/>
      <c r="ANM92" s="705"/>
      <c r="ANN92" s="706"/>
      <c r="ANO92" s="706"/>
      <c r="ANP92" s="706"/>
      <c r="ANQ92" s="706"/>
      <c r="ANR92" s="706"/>
      <c r="ANS92" s="504"/>
      <c r="ANT92" s="705"/>
      <c r="ANU92" s="706"/>
      <c r="ANV92" s="706"/>
      <c r="ANW92" s="706"/>
      <c r="ANX92" s="706"/>
      <c r="ANY92" s="706"/>
      <c r="ANZ92" s="504"/>
      <c r="AOA92" s="705"/>
      <c r="AOB92" s="706"/>
      <c r="AOC92" s="706"/>
      <c r="AOD92" s="706"/>
      <c r="AOE92" s="706"/>
      <c r="AOF92" s="706"/>
      <c r="AOG92" s="504"/>
      <c r="AOH92" s="705"/>
      <c r="AOI92" s="706"/>
      <c r="AOJ92" s="706"/>
      <c r="AOK92" s="706"/>
      <c r="AOL92" s="706"/>
      <c r="AOM92" s="706"/>
      <c r="AON92" s="504"/>
      <c r="AOO92" s="705"/>
      <c r="AOP92" s="706"/>
      <c r="AOQ92" s="706"/>
      <c r="AOR92" s="706"/>
      <c r="AOS92" s="706"/>
      <c r="AOT92" s="706"/>
      <c r="AOU92" s="504"/>
      <c r="AOV92" s="705"/>
      <c r="AOW92" s="706"/>
      <c r="AOX92" s="706"/>
      <c r="AOY92" s="706"/>
      <c r="AOZ92" s="706"/>
      <c r="APA92" s="706"/>
      <c r="APB92" s="504"/>
      <c r="APC92" s="705"/>
      <c r="APD92" s="706"/>
      <c r="APE92" s="706"/>
      <c r="APF92" s="706"/>
      <c r="APG92" s="706"/>
      <c r="APH92" s="706"/>
      <c r="API92" s="504"/>
      <c r="APJ92" s="705"/>
      <c r="APK92" s="706"/>
      <c r="APL92" s="706"/>
      <c r="APM92" s="706"/>
      <c r="APN92" s="706"/>
      <c r="APO92" s="706"/>
      <c r="APP92" s="504"/>
      <c r="APQ92" s="705"/>
      <c r="APR92" s="706"/>
      <c r="APS92" s="706"/>
      <c r="APT92" s="706"/>
      <c r="APU92" s="706"/>
      <c r="APV92" s="706"/>
      <c r="APW92" s="504"/>
      <c r="APX92" s="705"/>
      <c r="APY92" s="706"/>
      <c r="APZ92" s="706"/>
      <c r="AQA92" s="706"/>
      <c r="AQB92" s="706"/>
      <c r="AQC92" s="706"/>
      <c r="AQD92" s="504"/>
      <c r="AQE92" s="705"/>
      <c r="AQF92" s="706"/>
      <c r="AQG92" s="706"/>
      <c r="AQH92" s="706"/>
      <c r="AQI92" s="706"/>
      <c r="AQJ92" s="706"/>
      <c r="AQK92" s="504"/>
      <c r="AQL92" s="705"/>
      <c r="AQM92" s="706"/>
      <c r="AQN92" s="706"/>
      <c r="AQO92" s="706"/>
      <c r="AQP92" s="706"/>
      <c r="AQQ92" s="706"/>
      <c r="AQR92" s="504"/>
      <c r="AQS92" s="705"/>
      <c r="AQT92" s="706"/>
      <c r="AQU92" s="706"/>
      <c r="AQV92" s="706"/>
      <c r="AQW92" s="706"/>
      <c r="AQX92" s="706"/>
      <c r="AQY92" s="504"/>
      <c r="AQZ92" s="705"/>
      <c r="ARA92" s="706"/>
      <c r="ARB92" s="706"/>
      <c r="ARC92" s="706"/>
      <c r="ARD92" s="706"/>
      <c r="ARE92" s="706"/>
      <c r="ARF92" s="504"/>
      <c r="ARG92" s="705"/>
      <c r="ARH92" s="706"/>
      <c r="ARI92" s="706"/>
      <c r="ARJ92" s="706"/>
      <c r="ARK92" s="706"/>
      <c r="ARL92" s="706"/>
      <c r="ARM92" s="504"/>
      <c r="ARN92" s="705"/>
      <c r="ARO92" s="706"/>
      <c r="ARP92" s="706"/>
      <c r="ARQ92" s="706"/>
      <c r="ARR92" s="706"/>
      <c r="ARS92" s="706"/>
      <c r="ART92" s="504"/>
      <c r="ARU92" s="705"/>
      <c r="ARV92" s="706"/>
      <c r="ARW92" s="706"/>
      <c r="ARX92" s="706"/>
      <c r="ARY92" s="706"/>
      <c r="ARZ92" s="706"/>
      <c r="ASA92" s="504"/>
      <c r="ASB92" s="705"/>
      <c r="ASC92" s="706"/>
      <c r="ASD92" s="706"/>
      <c r="ASE92" s="706"/>
      <c r="ASF92" s="706"/>
      <c r="ASG92" s="706"/>
      <c r="ASH92" s="504"/>
      <c r="ASI92" s="705"/>
      <c r="ASJ92" s="706"/>
      <c r="ASK92" s="706"/>
      <c r="ASL92" s="706"/>
      <c r="ASM92" s="706"/>
      <c r="ASN92" s="706"/>
      <c r="ASO92" s="504"/>
      <c r="ASP92" s="705"/>
      <c r="ASQ92" s="706"/>
      <c r="ASR92" s="706"/>
      <c r="ASS92" s="706"/>
      <c r="AST92" s="706"/>
      <c r="ASU92" s="706"/>
      <c r="ASV92" s="504"/>
      <c r="ASW92" s="705"/>
      <c r="ASX92" s="706"/>
      <c r="ASY92" s="706"/>
      <c r="ASZ92" s="706"/>
      <c r="ATA92" s="706"/>
      <c r="ATB92" s="706"/>
      <c r="ATC92" s="504"/>
      <c r="ATD92" s="705"/>
      <c r="ATE92" s="706"/>
      <c r="ATF92" s="706"/>
      <c r="ATG92" s="706"/>
      <c r="ATH92" s="706"/>
      <c r="ATI92" s="706"/>
      <c r="ATJ92" s="504"/>
      <c r="ATK92" s="705"/>
      <c r="ATL92" s="706"/>
      <c r="ATM92" s="706"/>
      <c r="ATN92" s="706"/>
      <c r="ATO92" s="706"/>
      <c r="ATP92" s="706"/>
      <c r="ATQ92" s="504"/>
      <c r="ATR92" s="705"/>
      <c r="ATS92" s="706"/>
      <c r="ATT92" s="706"/>
      <c r="ATU92" s="706"/>
      <c r="ATV92" s="706"/>
      <c r="ATW92" s="706"/>
      <c r="ATX92" s="504"/>
      <c r="ATY92" s="705"/>
      <c r="ATZ92" s="706"/>
      <c r="AUA92" s="706"/>
      <c r="AUB92" s="706"/>
      <c r="AUC92" s="706"/>
      <c r="AUD92" s="706"/>
      <c r="AUE92" s="504"/>
      <c r="AUF92" s="705"/>
      <c r="AUG92" s="706"/>
      <c r="AUH92" s="706"/>
      <c r="AUI92" s="706"/>
      <c r="AUJ92" s="706"/>
      <c r="AUK92" s="706"/>
      <c r="AUL92" s="504"/>
      <c r="AUM92" s="705"/>
      <c r="AUN92" s="706"/>
      <c r="AUO92" s="706"/>
      <c r="AUP92" s="706"/>
      <c r="AUQ92" s="706"/>
      <c r="AUR92" s="706"/>
      <c r="AUS92" s="504"/>
      <c r="AUT92" s="705"/>
      <c r="AUU92" s="706"/>
      <c r="AUV92" s="706"/>
      <c r="AUW92" s="706"/>
      <c r="AUX92" s="706"/>
      <c r="AUY92" s="706"/>
      <c r="AUZ92" s="504"/>
      <c r="AVA92" s="705"/>
      <c r="AVB92" s="706"/>
      <c r="AVC92" s="706"/>
      <c r="AVD92" s="706"/>
      <c r="AVE92" s="706"/>
      <c r="AVF92" s="706"/>
      <c r="AVG92" s="504"/>
      <c r="AVH92" s="705"/>
      <c r="AVI92" s="706"/>
      <c r="AVJ92" s="706"/>
      <c r="AVK92" s="706"/>
      <c r="AVL92" s="706"/>
      <c r="AVM92" s="706"/>
      <c r="AVN92" s="504"/>
      <c r="AVO92" s="705"/>
      <c r="AVP92" s="706"/>
      <c r="AVQ92" s="706"/>
      <c r="AVR92" s="706"/>
      <c r="AVS92" s="706"/>
      <c r="AVT92" s="706"/>
      <c r="AVU92" s="504"/>
      <c r="AVV92" s="705"/>
      <c r="AVW92" s="706"/>
      <c r="AVX92" s="706"/>
      <c r="AVY92" s="706"/>
      <c r="AVZ92" s="706"/>
      <c r="AWA92" s="706"/>
      <c r="AWB92" s="504"/>
      <c r="AWC92" s="705"/>
      <c r="AWD92" s="706"/>
      <c r="AWE92" s="706"/>
      <c r="AWF92" s="706"/>
      <c r="AWG92" s="706"/>
      <c r="AWH92" s="706"/>
      <c r="AWI92" s="504"/>
      <c r="AWJ92" s="705"/>
      <c r="AWK92" s="706"/>
      <c r="AWL92" s="706"/>
      <c r="AWM92" s="706"/>
      <c r="AWN92" s="706"/>
      <c r="AWO92" s="706"/>
      <c r="AWP92" s="504"/>
      <c r="AWQ92" s="705"/>
      <c r="AWR92" s="706"/>
      <c r="AWS92" s="706"/>
      <c r="AWT92" s="706"/>
      <c r="AWU92" s="706"/>
      <c r="AWV92" s="706"/>
      <c r="AWW92" s="504"/>
      <c r="AWX92" s="705"/>
      <c r="AWY92" s="706"/>
      <c r="AWZ92" s="706"/>
      <c r="AXA92" s="706"/>
      <c r="AXB92" s="706"/>
      <c r="AXC92" s="706"/>
      <c r="AXD92" s="504"/>
      <c r="AXE92" s="705"/>
      <c r="AXF92" s="706"/>
      <c r="AXG92" s="706"/>
      <c r="AXH92" s="706"/>
      <c r="AXI92" s="706"/>
      <c r="AXJ92" s="706"/>
      <c r="AXK92" s="504"/>
      <c r="AXL92" s="705"/>
      <c r="AXM92" s="706"/>
      <c r="AXN92" s="706"/>
      <c r="AXO92" s="706"/>
      <c r="AXP92" s="706"/>
      <c r="AXQ92" s="706"/>
      <c r="AXR92" s="504"/>
      <c r="AXS92" s="705"/>
      <c r="AXT92" s="706"/>
      <c r="AXU92" s="706"/>
      <c r="AXV92" s="706"/>
      <c r="AXW92" s="706"/>
      <c r="AXX92" s="706"/>
      <c r="AXY92" s="504"/>
      <c r="AXZ92" s="705"/>
      <c r="AYA92" s="706"/>
      <c r="AYB92" s="706"/>
      <c r="AYC92" s="706"/>
      <c r="AYD92" s="706"/>
      <c r="AYE92" s="706"/>
      <c r="AYF92" s="504"/>
      <c r="AYG92" s="705"/>
      <c r="AYH92" s="706"/>
      <c r="AYI92" s="706"/>
      <c r="AYJ92" s="706"/>
      <c r="AYK92" s="706"/>
      <c r="AYL92" s="706"/>
      <c r="AYM92" s="504"/>
      <c r="AYN92" s="705"/>
      <c r="AYO92" s="706"/>
      <c r="AYP92" s="706"/>
      <c r="AYQ92" s="706"/>
      <c r="AYR92" s="706"/>
      <c r="AYS92" s="706"/>
      <c r="AYT92" s="504"/>
      <c r="AYU92" s="705"/>
      <c r="AYV92" s="706"/>
      <c r="AYW92" s="706"/>
      <c r="AYX92" s="706"/>
      <c r="AYY92" s="706"/>
      <c r="AYZ92" s="706"/>
      <c r="AZA92" s="504"/>
      <c r="AZB92" s="705"/>
      <c r="AZC92" s="706"/>
      <c r="AZD92" s="706"/>
      <c r="AZE92" s="706"/>
      <c r="AZF92" s="706"/>
      <c r="AZG92" s="706"/>
      <c r="AZH92" s="504"/>
      <c r="AZI92" s="705"/>
      <c r="AZJ92" s="706"/>
      <c r="AZK92" s="706"/>
      <c r="AZL92" s="706"/>
      <c r="AZM92" s="706"/>
      <c r="AZN92" s="706"/>
      <c r="AZO92" s="504"/>
      <c r="AZP92" s="705"/>
      <c r="AZQ92" s="706"/>
      <c r="AZR92" s="706"/>
      <c r="AZS92" s="706"/>
      <c r="AZT92" s="706"/>
      <c r="AZU92" s="706"/>
      <c r="AZV92" s="504"/>
      <c r="AZW92" s="705"/>
      <c r="AZX92" s="706"/>
      <c r="AZY92" s="706"/>
      <c r="AZZ92" s="706"/>
      <c r="BAA92" s="706"/>
      <c r="BAB92" s="706"/>
      <c r="BAC92" s="504"/>
      <c r="BAD92" s="705"/>
      <c r="BAE92" s="706"/>
      <c r="BAF92" s="706"/>
      <c r="BAG92" s="706"/>
      <c r="BAH92" s="706"/>
      <c r="BAI92" s="706"/>
      <c r="BAJ92" s="504"/>
      <c r="BAK92" s="705"/>
      <c r="BAL92" s="706"/>
      <c r="BAM92" s="706"/>
      <c r="BAN92" s="706"/>
      <c r="BAO92" s="706"/>
      <c r="BAP92" s="706"/>
      <c r="BAQ92" s="504"/>
      <c r="BAR92" s="705"/>
      <c r="BAS92" s="706"/>
      <c r="BAT92" s="706"/>
      <c r="BAU92" s="706"/>
      <c r="BAV92" s="706"/>
      <c r="BAW92" s="706"/>
      <c r="BAX92" s="504"/>
      <c r="BAY92" s="705"/>
      <c r="BAZ92" s="706"/>
      <c r="BBA92" s="706"/>
      <c r="BBB92" s="706"/>
      <c r="BBC92" s="706"/>
      <c r="BBD92" s="706"/>
      <c r="BBE92" s="504"/>
      <c r="BBF92" s="705"/>
      <c r="BBG92" s="706"/>
      <c r="BBH92" s="706"/>
      <c r="BBI92" s="706"/>
      <c r="BBJ92" s="706"/>
      <c r="BBK92" s="706"/>
      <c r="BBL92" s="504"/>
      <c r="BBM92" s="705"/>
      <c r="BBN92" s="706"/>
      <c r="BBO92" s="706"/>
      <c r="BBP92" s="706"/>
      <c r="BBQ92" s="706"/>
      <c r="BBR92" s="706"/>
      <c r="BBS92" s="504"/>
      <c r="BBT92" s="705"/>
      <c r="BBU92" s="706"/>
      <c r="BBV92" s="706"/>
      <c r="BBW92" s="706"/>
      <c r="BBX92" s="706"/>
      <c r="BBY92" s="706"/>
      <c r="BBZ92" s="504"/>
      <c r="BCA92" s="705"/>
      <c r="BCB92" s="706"/>
      <c r="BCC92" s="706"/>
      <c r="BCD92" s="706"/>
      <c r="BCE92" s="706"/>
      <c r="BCF92" s="706"/>
      <c r="BCG92" s="504"/>
      <c r="BCH92" s="705"/>
      <c r="BCI92" s="706"/>
      <c r="BCJ92" s="706"/>
      <c r="BCK92" s="706"/>
      <c r="BCL92" s="706"/>
      <c r="BCM92" s="706"/>
      <c r="BCN92" s="504"/>
      <c r="BCO92" s="705"/>
      <c r="BCP92" s="706"/>
      <c r="BCQ92" s="706"/>
      <c r="BCR92" s="706"/>
      <c r="BCS92" s="706"/>
      <c r="BCT92" s="706"/>
      <c r="BCU92" s="504"/>
      <c r="BCV92" s="705"/>
      <c r="BCW92" s="706"/>
      <c r="BCX92" s="706"/>
      <c r="BCY92" s="706"/>
      <c r="BCZ92" s="706"/>
      <c r="BDA92" s="706"/>
      <c r="BDB92" s="504"/>
      <c r="BDC92" s="705"/>
      <c r="BDD92" s="706"/>
      <c r="BDE92" s="706"/>
      <c r="BDF92" s="706"/>
      <c r="BDG92" s="706"/>
      <c r="BDH92" s="706"/>
      <c r="BDI92" s="504"/>
      <c r="BDJ92" s="705"/>
      <c r="BDK92" s="706"/>
      <c r="BDL92" s="706"/>
      <c r="BDM92" s="706"/>
      <c r="BDN92" s="706"/>
      <c r="BDO92" s="706"/>
      <c r="BDP92" s="504"/>
      <c r="BDQ92" s="705"/>
      <c r="BDR92" s="706"/>
      <c r="BDS92" s="706"/>
      <c r="BDT92" s="706"/>
      <c r="BDU92" s="706"/>
      <c r="BDV92" s="706"/>
      <c r="BDW92" s="504"/>
      <c r="BDX92" s="705"/>
      <c r="BDY92" s="706"/>
      <c r="BDZ92" s="706"/>
      <c r="BEA92" s="706"/>
      <c r="BEB92" s="706"/>
      <c r="BEC92" s="706"/>
      <c r="BED92" s="504"/>
      <c r="BEE92" s="705"/>
      <c r="BEF92" s="706"/>
      <c r="BEG92" s="706"/>
      <c r="BEH92" s="706"/>
      <c r="BEI92" s="706"/>
      <c r="BEJ92" s="706"/>
      <c r="BEK92" s="504"/>
      <c r="BEL92" s="705"/>
      <c r="BEM92" s="706"/>
      <c r="BEN92" s="706"/>
      <c r="BEO92" s="706"/>
      <c r="BEP92" s="706"/>
      <c r="BEQ92" s="706"/>
      <c r="BER92" s="504"/>
      <c r="BES92" s="705"/>
      <c r="BET92" s="706"/>
      <c r="BEU92" s="706"/>
      <c r="BEV92" s="706"/>
      <c r="BEW92" s="706"/>
      <c r="BEX92" s="706"/>
      <c r="BEY92" s="504"/>
      <c r="BEZ92" s="705"/>
      <c r="BFA92" s="706"/>
      <c r="BFB92" s="706"/>
      <c r="BFC92" s="706"/>
      <c r="BFD92" s="706"/>
      <c r="BFE92" s="706"/>
      <c r="BFF92" s="504"/>
      <c r="BFG92" s="705"/>
      <c r="BFH92" s="706"/>
      <c r="BFI92" s="706"/>
      <c r="BFJ92" s="706"/>
      <c r="BFK92" s="706"/>
      <c r="BFL92" s="706"/>
      <c r="BFM92" s="504"/>
      <c r="BFN92" s="705"/>
      <c r="BFO92" s="706"/>
      <c r="BFP92" s="706"/>
      <c r="BFQ92" s="706"/>
      <c r="BFR92" s="706"/>
      <c r="BFS92" s="706"/>
      <c r="BFT92" s="504"/>
      <c r="BFU92" s="705"/>
      <c r="BFV92" s="706"/>
      <c r="BFW92" s="706"/>
      <c r="BFX92" s="706"/>
      <c r="BFY92" s="706"/>
      <c r="BFZ92" s="706"/>
      <c r="BGA92" s="504"/>
      <c r="BGB92" s="705"/>
      <c r="BGC92" s="706"/>
      <c r="BGD92" s="706"/>
      <c r="BGE92" s="706"/>
      <c r="BGF92" s="706"/>
      <c r="BGG92" s="706"/>
      <c r="BGH92" s="504"/>
      <c r="BGI92" s="705"/>
      <c r="BGJ92" s="706"/>
      <c r="BGK92" s="706"/>
      <c r="BGL92" s="706"/>
      <c r="BGM92" s="706"/>
      <c r="BGN92" s="706"/>
      <c r="BGO92" s="504"/>
      <c r="BGP92" s="705"/>
      <c r="BGQ92" s="706"/>
      <c r="BGR92" s="706"/>
      <c r="BGS92" s="706"/>
      <c r="BGT92" s="706"/>
      <c r="BGU92" s="706"/>
      <c r="BGV92" s="504"/>
      <c r="BGW92" s="705"/>
      <c r="BGX92" s="706"/>
      <c r="BGY92" s="706"/>
      <c r="BGZ92" s="706"/>
      <c r="BHA92" s="706"/>
      <c r="BHB92" s="706"/>
      <c r="BHC92" s="504"/>
      <c r="BHD92" s="705"/>
      <c r="BHE92" s="706"/>
      <c r="BHF92" s="706"/>
      <c r="BHG92" s="706"/>
      <c r="BHH92" s="706"/>
      <c r="BHI92" s="706"/>
      <c r="BHJ92" s="504"/>
      <c r="BHK92" s="705"/>
      <c r="BHL92" s="706"/>
      <c r="BHM92" s="706"/>
      <c r="BHN92" s="706"/>
      <c r="BHO92" s="706"/>
      <c r="BHP92" s="706"/>
      <c r="BHQ92" s="504"/>
      <c r="BHR92" s="705"/>
      <c r="BHS92" s="706"/>
      <c r="BHT92" s="706"/>
      <c r="BHU92" s="706"/>
      <c r="BHV92" s="706"/>
      <c r="BHW92" s="706"/>
      <c r="BHX92" s="504"/>
      <c r="BHY92" s="705"/>
      <c r="BHZ92" s="706"/>
      <c r="BIA92" s="706"/>
      <c r="BIB92" s="706"/>
      <c r="BIC92" s="706"/>
      <c r="BID92" s="706"/>
      <c r="BIE92" s="504"/>
      <c r="BIF92" s="705"/>
      <c r="BIG92" s="706"/>
      <c r="BIH92" s="706"/>
      <c r="BII92" s="706"/>
      <c r="BIJ92" s="706"/>
      <c r="BIK92" s="706"/>
      <c r="BIL92" s="504"/>
      <c r="BIM92" s="705"/>
      <c r="BIN92" s="706"/>
      <c r="BIO92" s="706"/>
      <c r="BIP92" s="706"/>
      <c r="BIQ92" s="706"/>
      <c r="BIR92" s="706"/>
      <c r="BIS92" s="504"/>
      <c r="BIT92" s="705"/>
      <c r="BIU92" s="706"/>
      <c r="BIV92" s="706"/>
      <c r="BIW92" s="706"/>
      <c r="BIX92" s="706"/>
      <c r="BIY92" s="706"/>
      <c r="BIZ92" s="504"/>
      <c r="BJA92" s="705"/>
      <c r="BJB92" s="706"/>
      <c r="BJC92" s="706"/>
      <c r="BJD92" s="706"/>
      <c r="BJE92" s="706"/>
      <c r="BJF92" s="706"/>
      <c r="BJG92" s="504"/>
      <c r="BJH92" s="705"/>
      <c r="BJI92" s="706"/>
      <c r="BJJ92" s="706"/>
      <c r="BJK92" s="706"/>
      <c r="BJL92" s="706"/>
      <c r="BJM92" s="706"/>
      <c r="BJN92" s="504"/>
      <c r="BJO92" s="705"/>
      <c r="BJP92" s="706"/>
      <c r="BJQ92" s="706"/>
      <c r="BJR92" s="706"/>
      <c r="BJS92" s="706"/>
      <c r="BJT92" s="706"/>
      <c r="BJU92" s="504"/>
      <c r="BJV92" s="705"/>
      <c r="BJW92" s="706"/>
      <c r="BJX92" s="706"/>
      <c r="BJY92" s="706"/>
      <c r="BJZ92" s="706"/>
      <c r="BKA92" s="706"/>
      <c r="BKB92" s="504"/>
      <c r="BKC92" s="705"/>
      <c r="BKD92" s="706"/>
      <c r="BKE92" s="706"/>
      <c r="BKF92" s="706"/>
      <c r="BKG92" s="706"/>
      <c r="BKH92" s="706"/>
      <c r="BKI92" s="504"/>
      <c r="BKJ92" s="705"/>
      <c r="BKK92" s="706"/>
      <c r="BKL92" s="706"/>
      <c r="BKM92" s="706"/>
      <c r="BKN92" s="706"/>
      <c r="BKO92" s="706"/>
      <c r="BKP92" s="504"/>
      <c r="BKQ92" s="705"/>
      <c r="BKR92" s="706"/>
      <c r="BKS92" s="706"/>
      <c r="BKT92" s="706"/>
      <c r="BKU92" s="706"/>
      <c r="BKV92" s="706"/>
      <c r="BKW92" s="504"/>
      <c r="BKX92" s="705"/>
      <c r="BKY92" s="706"/>
      <c r="BKZ92" s="706"/>
      <c r="BLA92" s="706"/>
      <c r="BLB92" s="706"/>
      <c r="BLC92" s="706"/>
      <c r="BLD92" s="504"/>
      <c r="BLE92" s="705"/>
      <c r="BLF92" s="706"/>
      <c r="BLG92" s="706"/>
      <c r="BLH92" s="706"/>
      <c r="BLI92" s="706"/>
      <c r="BLJ92" s="706"/>
      <c r="BLK92" s="504"/>
      <c r="BLL92" s="705"/>
      <c r="BLM92" s="706"/>
      <c r="BLN92" s="706"/>
      <c r="BLO92" s="706"/>
      <c r="BLP92" s="706"/>
      <c r="BLQ92" s="706"/>
      <c r="BLR92" s="504"/>
      <c r="BLS92" s="705"/>
      <c r="BLT92" s="706"/>
      <c r="BLU92" s="706"/>
      <c r="BLV92" s="706"/>
      <c r="BLW92" s="706"/>
      <c r="BLX92" s="706"/>
      <c r="BLY92" s="504"/>
      <c r="BLZ92" s="705"/>
      <c r="BMA92" s="706"/>
      <c r="BMB92" s="706"/>
      <c r="BMC92" s="706"/>
      <c r="BMD92" s="706"/>
      <c r="BME92" s="706"/>
      <c r="BMF92" s="504"/>
      <c r="BMG92" s="705"/>
      <c r="BMH92" s="706"/>
      <c r="BMI92" s="706"/>
      <c r="BMJ92" s="706"/>
      <c r="BMK92" s="706"/>
      <c r="BML92" s="706"/>
      <c r="BMM92" s="504"/>
      <c r="BMN92" s="705"/>
      <c r="BMO92" s="706"/>
      <c r="BMP92" s="706"/>
      <c r="BMQ92" s="706"/>
      <c r="BMR92" s="706"/>
      <c r="BMS92" s="706"/>
      <c r="BMT92" s="504"/>
      <c r="BMU92" s="705"/>
      <c r="BMV92" s="706"/>
      <c r="BMW92" s="706"/>
      <c r="BMX92" s="706"/>
      <c r="BMY92" s="706"/>
      <c r="BMZ92" s="706"/>
      <c r="BNA92" s="504"/>
      <c r="BNB92" s="705"/>
      <c r="BNC92" s="706"/>
      <c r="BND92" s="706"/>
      <c r="BNE92" s="706"/>
      <c r="BNF92" s="706"/>
      <c r="BNG92" s="706"/>
      <c r="BNH92" s="504"/>
      <c r="BNI92" s="705"/>
      <c r="BNJ92" s="706"/>
      <c r="BNK92" s="706"/>
      <c r="BNL92" s="706"/>
      <c r="BNM92" s="706"/>
      <c r="BNN92" s="706"/>
      <c r="BNO92" s="504"/>
      <c r="BNP92" s="705"/>
      <c r="BNQ92" s="706"/>
      <c r="BNR92" s="706"/>
      <c r="BNS92" s="706"/>
      <c r="BNT92" s="706"/>
      <c r="BNU92" s="706"/>
      <c r="BNV92" s="504"/>
      <c r="BNW92" s="705"/>
      <c r="BNX92" s="706"/>
      <c r="BNY92" s="706"/>
      <c r="BNZ92" s="706"/>
      <c r="BOA92" s="706"/>
      <c r="BOB92" s="706"/>
      <c r="BOC92" s="504"/>
      <c r="BOD92" s="705"/>
      <c r="BOE92" s="706"/>
      <c r="BOF92" s="706"/>
      <c r="BOG92" s="706"/>
      <c r="BOH92" s="706"/>
      <c r="BOI92" s="706"/>
      <c r="BOJ92" s="504"/>
      <c r="BOK92" s="705"/>
      <c r="BOL92" s="706"/>
      <c r="BOM92" s="706"/>
      <c r="BON92" s="706"/>
      <c r="BOO92" s="706"/>
      <c r="BOP92" s="706"/>
      <c r="BOQ92" s="504"/>
      <c r="BOR92" s="705"/>
      <c r="BOS92" s="706"/>
      <c r="BOT92" s="706"/>
      <c r="BOU92" s="706"/>
      <c r="BOV92" s="706"/>
      <c r="BOW92" s="706"/>
      <c r="BOX92" s="504"/>
      <c r="BOY92" s="705"/>
      <c r="BOZ92" s="706"/>
      <c r="BPA92" s="706"/>
      <c r="BPB92" s="706"/>
      <c r="BPC92" s="706"/>
      <c r="BPD92" s="706"/>
      <c r="BPE92" s="504"/>
      <c r="BPF92" s="705"/>
      <c r="BPG92" s="706"/>
      <c r="BPH92" s="706"/>
      <c r="BPI92" s="706"/>
      <c r="BPJ92" s="706"/>
      <c r="BPK92" s="706"/>
      <c r="BPL92" s="504"/>
      <c r="BPM92" s="705"/>
      <c r="BPN92" s="706"/>
      <c r="BPO92" s="706"/>
      <c r="BPP92" s="706"/>
      <c r="BPQ92" s="706"/>
      <c r="BPR92" s="706"/>
      <c r="BPS92" s="504"/>
      <c r="BPT92" s="705"/>
      <c r="BPU92" s="706"/>
      <c r="BPV92" s="706"/>
      <c r="BPW92" s="706"/>
      <c r="BPX92" s="706"/>
      <c r="BPY92" s="706"/>
      <c r="BPZ92" s="504"/>
      <c r="BQA92" s="705"/>
      <c r="BQB92" s="706"/>
      <c r="BQC92" s="706"/>
      <c r="BQD92" s="706"/>
      <c r="BQE92" s="706"/>
      <c r="BQF92" s="706"/>
      <c r="BQG92" s="504"/>
      <c r="BQH92" s="705"/>
      <c r="BQI92" s="706"/>
      <c r="BQJ92" s="706"/>
      <c r="BQK92" s="706"/>
      <c r="BQL92" s="706"/>
      <c r="BQM92" s="706"/>
      <c r="BQN92" s="504"/>
      <c r="BQO92" s="705"/>
      <c r="BQP92" s="706"/>
      <c r="BQQ92" s="706"/>
      <c r="BQR92" s="706"/>
      <c r="BQS92" s="706"/>
      <c r="BQT92" s="706"/>
      <c r="BQU92" s="504"/>
      <c r="BQV92" s="705"/>
      <c r="BQW92" s="706"/>
      <c r="BQX92" s="706"/>
      <c r="BQY92" s="706"/>
      <c r="BQZ92" s="706"/>
      <c r="BRA92" s="706"/>
      <c r="BRB92" s="504"/>
      <c r="BRC92" s="705"/>
      <c r="BRD92" s="706"/>
      <c r="BRE92" s="706"/>
      <c r="BRF92" s="706"/>
      <c r="BRG92" s="706"/>
      <c r="BRH92" s="706"/>
      <c r="BRI92" s="504"/>
      <c r="BRJ92" s="705"/>
      <c r="BRK92" s="706"/>
      <c r="BRL92" s="706"/>
      <c r="BRM92" s="706"/>
      <c r="BRN92" s="706"/>
      <c r="BRO92" s="706"/>
      <c r="BRP92" s="504"/>
      <c r="BRQ92" s="705"/>
      <c r="BRR92" s="706"/>
      <c r="BRS92" s="706"/>
      <c r="BRT92" s="706"/>
      <c r="BRU92" s="706"/>
      <c r="BRV92" s="706"/>
      <c r="BRW92" s="504"/>
      <c r="BRX92" s="705"/>
      <c r="BRY92" s="706"/>
      <c r="BRZ92" s="706"/>
      <c r="BSA92" s="706"/>
      <c r="BSB92" s="706"/>
      <c r="BSC92" s="706"/>
      <c r="BSD92" s="504"/>
      <c r="BSE92" s="705"/>
      <c r="BSF92" s="706"/>
      <c r="BSG92" s="706"/>
      <c r="BSH92" s="706"/>
      <c r="BSI92" s="706"/>
      <c r="BSJ92" s="706"/>
      <c r="BSK92" s="504"/>
      <c r="BSL92" s="705"/>
      <c r="BSM92" s="706"/>
      <c r="BSN92" s="706"/>
      <c r="BSO92" s="706"/>
      <c r="BSP92" s="706"/>
      <c r="BSQ92" s="706"/>
      <c r="BSR92" s="504"/>
      <c r="BSS92" s="705"/>
      <c r="BST92" s="706"/>
      <c r="BSU92" s="706"/>
      <c r="BSV92" s="706"/>
      <c r="BSW92" s="706"/>
      <c r="BSX92" s="706"/>
      <c r="BSY92" s="504"/>
      <c r="BSZ92" s="705"/>
      <c r="BTA92" s="706"/>
      <c r="BTB92" s="706"/>
      <c r="BTC92" s="706"/>
      <c r="BTD92" s="706"/>
      <c r="BTE92" s="706"/>
      <c r="BTF92" s="504"/>
      <c r="BTG92" s="705"/>
      <c r="BTH92" s="706"/>
      <c r="BTI92" s="706"/>
      <c r="BTJ92" s="706"/>
      <c r="BTK92" s="706"/>
      <c r="BTL92" s="706"/>
      <c r="BTM92" s="504"/>
      <c r="BTN92" s="705"/>
      <c r="BTO92" s="706"/>
      <c r="BTP92" s="706"/>
      <c r="BTQ92" s="706"/>
      <c r="BTR92" s="706"/>
      <c r="BTS92" s="706"/>
      <c r="BTT92" s="504"/>
      <c r="BTU92" s="705"/>
      <c r="BTV92" s="706"/>
      <c r="BTW92" s="706"/>
      <c r="BTX92" s="706"/>
      <c r="BTY92" s="706"/>
      <c r="BTZ92" s="706"/>
      <c r="BUA92" s="504"/>
      <c r="BUB92" s="705"/>
      <c r="BUC92" s="706"/>
      <c r="BUD92" s="706"/>
      <c r="BUE92" s="706"/>
      <c r="BUF92" s="706"/>
      <c r="BUG92" s="706"/>
      <c r="BUH92" s="504"/>
      <c r="BUI92" s="705"/>
      <c r="BUJ92" s="706"/>
      <c r="BUK92" s="706"/>
      <c r="BUL92" s="706"/>
      <c r="BUM92" s="706"/>
      <c r="BUN92" s="706"/>
      <c r="BUO92" s="504"/>
      <c r="BUP92" s="705"/>
      <c r="BUQ92" s="706"/>
      <c r="BUR92" s="706"/>
      <c r="BUS92" s="706"/>
      <c r="BUT92" s="706"/>
      <c r="BUU92" s="706"/>
      <c r="BUV92" s="504"/>
      <c r="BUW92" s="705"/>
      <c r="BUX92" s="706"/>
      <c r="BUY92" s="706"/>
      <c r="BUZ92" s="706"/>
      <c r="BVA92" s="706"/>
      <c r="BVB92" s="706"/>
      <c r="BVC92" s="504"/>
      <c r="BVD92" s="705"/>
      <c r="BVE92" s="706"/>
      <c r="BVF92" s="706"/>
      <c r="BVG92" s="706"/>
      <c r="BVH92" s="706"/>
      <c r="BVI92" s="706"/>
      <c r="BVJ92" s="504"/>
      <c r="BVK92" s="705"/>
      <c r="BVL92" s="706"/>
      <c r="BVM92" s="706"/>
      <c r="BVN92" s="706"/>
      <c r="BVO92" s="706"/>
      <c r="BVP92" s="706"/>
      <c r="BVQ92" s="504"/>
      <c r="BVR92" s="705"/>
      <c r="BVS92" s="706"/>
      <c r="BVT92" s="706"/>
      <c r="BVU92" s="706"/>
      <c r="BVV92" s="706"/>
      <c r="BVW92" s="706"/>
      <c r="BVX92" s="504"/>
      <c r="BVY92" s="705"/>
      <c r="BVZ92" s="706"/>
      <c r="BWA92" s="706"/>
      <c r="BWB92" s="706"/>
      <c r="BWC92" s="706"/>
      <c r="BWD92" s="706"/>
      <c r="BWE92" s="504"/>
      <c r="BWF92" s="705"/>
      <c r="BWG92" s="706"/>
      <c r="BWH92" s="706"/>
      <c r="BWI92" s="706"/>
      <c r="BWJ92" s="706"/>
      <c r="BWK92" s="706"/>
      <c r="BWL92" s="504"/>
      <c r="BWM92" s="705"/>
      <c r="BWN92" s="706"/>
      <c r="BWO92" s="706"/>
      <c r="BWP92" s="706"/>
      <c r="BWQ92" s="706"/>
      <c r="BWR92" s="706"/>
      <c r="BWS92" s="504"/>
      <c r="BWT92" s="705"/>
      <c r="BWU92" s="706"/>
      <c r="BWV92" s="706"/>
      <c r="BWW92" s="706"/>
      <c r="BWX92" s="706"/>
      <c r="BWY92" s="706"/>
      <c r="BWZ92" s="504"/>
      <c r="BXA92" s="705"/>
      <c r="BXB92" s="706"/>
      <c r="BXC92" s="706"/>
      <c r="BXD92" s="706"/>
      <c r="BXE92" s="706"/>
      <c r="BXF92" s="706"/>
      <c r="BXG92" s="504"/>
      <c r="BXH92" s="705"/>
      <c r="BXI92" s="706"/>
      <c r="BXJ92" s="706"/>
      <c r="BXK92" s="706"/>
      <c r="BXL92" s="706"/>
      <c r="BXM92" s="706"/>
      <c r="BXN92" s="504"/>
      <c r="BXO92" s="705"/>
      <c r="BXP92" s="706"/>
      <c r="BXQ92" s="706"/>
      <c r="BXR92" s="706"/>
      <c r="BXS92" s="706"/>
      <c r="BXT92" s="706"/>
      <c r="BXU92" s="504"/>
      <c r="BXV92" s="705"/>
      <c r="BXW92" s="706"/>
      <c r="BXX92" s="706"/>
      <c r="BXY92" s="706"/>
      <c r="BXZ92" s="706"/>
      <c r="BYA92" s="706"/>
      <c r="BYB92" s="504"/>
      <c r="BYC92" s="705"/>
      <c r="BYD92" s="706"/>
      <c r="BYE92" s="706"/>
      <c r="BYF92" s="706"/>
      <c r="BYG92" s="706"/>
      <c r="BYH92" s="706"/>
      <c r="BYI92" s="504"/>
      <c r="BYJ92" s="705"/>
      <c r="BYK92" s="706"/>
      <c r="BYL92" s="706"/>
      <c r="BYM92" s="706"/>
      <c r="BYN92" s="706"/>
      <c r="BYO92" s="706"/>
      <c r="BYP92" s="504"/>
      <c r="BYQ92" s="705"/>
      <c r="BYR92" s="706"/>
      <c r="BYS92" s="706"/>
      <c r="BYT92" s="706"/>
      <c r="BYU92" s="706"/>
      <c r="BYV92" s="706"/>
      <c r="BYW92" s="504"/>
      <c r="BYX92" s="705"/>
      <c r="BYY92" s="706"/>
      <c r="BYZ92" s="706"/>
      <c r="BZA92" s="706"/>
      <c r="BZB92" s="706"/>
      <c r="BZC92" s="706"/>
      <c r="BZD92" s="504"/>
      <c r="BZE92" s="705"/>
      <c r="BZF92" s="706"/>
      <c r="BZG92" s="706"/>
      <c r="BZH92" s="706"/>
      <c r="BZI92" s="706"/>
      <c r="BZJ92" s="706"/>
      <c r="BZK92" s="504"/>
      <c r="BZL92" s="705"/>
      <c r="BZM92" s="706"/>
      <c r="BZN92" s="706"/>
      <c r="BZO92" s="706"/>
      <c r="BZP92" s="706"/>
      <c r="BZQ92" s="706"/>
      <c r="BZR92" s="504"/>
      <c r="BZS92" s="705"/>
      <c r="BZT92" s="706"/>
      <c r="BZU92" s="706"/>
      <c r="BZV92" s="706"/>
      <c r="BZW92" s="706"/>
      <c r="BZX92" s="706"/>
      <c r="BZY92" s="504"/>
      <c r="BZZ92" s="705"/>
      <c r="CAA92" s="706"/>
      <c r="CAB92" s="706"/>
      <c r="CAC92" s="706"/>
      <c r="CAD92" s="706"/>
      <c r="CAE92" s="706"/>
      <c r="CAF92" s="504"/>
      <c r="CAG92" s="705"/>
      <c r="CAH92" s="706"/>
      <c r="CAI92" s="706"/>
      <c r="CAJ92" s="706"/>
      <c r="CAK92" s="706"/>
      <c r="CAL92" s="706"/>
      <c r="CAM92" s="504"/>
      <c r="CAN92" s="705"/>
      <c r="CAO92" s="706"/>
      <c r="CAP92" s="706"/>
      <c r="CAQ92" s="706"/>
      <c r="CAR92" s="706"/>
      <c r="CAS92" s="706"/>
      <c r="CAT92" s="504"/>
      <c r="CAU92" s="705"/>
      <c r="CAV92" s="706"/>
      <c r="CAW92" s="706"/>
      <c r="CAX92" s="706"/>
      <c r="CAY92" s="706"/>
      <c r="CAZ92" s="706"/>
      <c r="CBA92" s="504"/>
      <c r="CBB92" s="705"/>
      <c r="CBC92" s="706"/>
      <c r="CBD92" s="706"/>
      <c r="CBE92" s="706"/>
      <c r="CBF92" s="706"/>
      <c r="CBG92" s="706"/>
      <c r="CBH92" s="504"/>
      <c r="CBI92" s="705"/>
      <c r="CBJ92" s="706"/>
      <c r="CBK92" s="706"/>
      <c r="CBL92" s="706"/>
      <c r="CBM92" s="706"/>
      <c r="CBN92" s="706"/>
      <c r="CBO92" s="504"/>
      <c r="CBP92" s="705"/>
      <c r="CBQ92" s="706"/>
      <c r="CBR92" s="706"/>
      <c r="CBS92" s="706"/>
      <c r="CBT92" s="706"/>
      <c r="CBU92" s="706"/>
      <c r="CBV92" s="504"/>
      <c r="CBW92" s="705"/>
      <c r="CBX92" s="706"/>
      <c r="CBY92" s="706"/>
      <c r="CBZ92" s="706"/>
      <c r="CCA92" s="706"/>
      <c r="CCB92" s="706"/>
      <c r="CCC92" s="504"/>
      <c r="CCD92" s="705"/>
      <c r="CCE92" s="706"/>
      <c r="CCF92" s="706"/>
      <c r="CCG92" s="706"/>
      <c r="CCH92" s="706"/>
      <c r="CCI92" s="706"/>
      <c r="CCJ92" s="504"/>
      <c r="CCK92" s="705"/>
      <c r="CCL92" s="706"/>
      <c r="CCM92" s="706"/>
      <c r="CCN92" s="706"/>
      <c r="CCO92" s="706"/>
      <c r="CCP92" s="706"/>
      <c r="CCQ92" s="504"/>
      <c r="CCR92" s="705"/>
      <c r="CCS92" s="706"/>
      <c r="CCT92" s="706"/>
      <c r="CCU92" s="706"/>
      <c r="CCV92" s="706"/>
      <c r="CCW92" s="706"/>
      <c r="CCX92" s="504"/>
      <c r="CCY92" s="705"/>
      <c r="CCZ92" s="706"/>
      <c r="CDA92" s="706"/>
      <c r="CDB92" s="706"/>
      <c r="CDC92" s="706"/>
      <c r="CDD92" s="706"/>
      <c r="CDE92" s="504"/>
      <c r="CDF92" s="705"/>
      <c r="CDG92" s="706"/>
      <c r="CDH92" s="706"/>
      <c r="CDI92" s="706"/>
      <c r="CDJ92" s="706"/>
      <c r="CDK92" s="706"/>
      <c r="CDL92" s="504"/>
      <c r="CDM92" s="705"/>
      <c r="CDN92" s="706"/>
      <c r="CDO92" s="706"/>
      <c r="CDP92" s="706"/>
      <c r="CDQ92" s="706"/>
      <c r="CDR92" s="706"/>
      <c r="CDS92" s="504"/>
      <c r="CDT92" s="705"/>
      <c r="CDU92" s="706"/>
      <c r="CDV92" s="706"/>
      <c r="CDW92" s="706"/>
      <c r="CDX92" s="706"/>
      <c r="CDY92" s="706"/>
      <c r="CDZ92" s="504"/>
      <c r="CEA92" s="705"/>
      <c r="CEB92" s="706"/>
      <c r="CEC92" s="706"/>
      <c r="CED92" s="706"/>
      <c r="CEE92" s="706"/>
      <c r="CEF92" s="706"/>
      <c r="CEG92" s="504"/>
      <c r="CEH92" s="705"/>
      <c r="CEI92" s="706"/>
      <c r="CEJ92" s="706"/>
      <c r="CEK92" s="706"/>
      <c r="CEL92" s="706"/>
      <c r="CEM92" s="706"/>
      <c r="CEN92" s="504"/>
      <c r="CEO92" s="705"/>
      <c r="CEP92" s="706"/>
      <c r="CEQ92" s="706"/>
      <c r="CER92" s="706"/>
      <c r="CES92" s="706"/>
      <c r="CET92" s="706"/>
      <c r="CEU92" s="504"/>
      <c r="CEV92" s="705"/>
      <c r="CEW92" s="706"/>
      <c r="CEX92" s="706"/>
      <c r="CEY92" s="706"/>
      <c r="CEZ92" s="706"/>
      <c r="CFA92" s="706"/>
      <c r="CFB92" s="504"/>
      <c r="CFC92" s="705"/>
      <c r="CFD92" s="706"/>
      <c r="CFE92" s="706"/>
      <c r="CFF92" s="706"/>
      <c r="CFG92" s="706"/>
      <c r="CFH92" s="706"/>
      <c r="CFI92" s="504"/>
      <c r="CFJ92" s="705"/>
      <c r="CFK92" s="706"/>
      <c r="CFL92" s="706"/>
      <c r="CFM92" s="706"/>
      <c r="CFN92" s="706"/>
      <c r="CFO92" s="706"/>
      <c r="CFP92" s="504"/>
      <c r="CFQ92" s="705"/>
      <c r="CFR92" s="706"/>
      <c r="CFS92" s="706"/>
      <c r="CFT92" s="706"/>
      <c r="CFU92" s="706"/>
      <c r="CFV92" s="706"/>
      <c r="CFW92" s="504"/>
      <c r="CFX92" s="705"/>
      <c r="CFY92" s="706"/>
      <c r="CFZ92" s="706"/>
      <c r="CGA92" s="706"/>
      <c r="CGB92" s="706"/>
      <c r="CGC92" s="706"/>
      <c r="CGD92" s="504"/>
      <c r="CGE92" s="705"/>
      <c r="CGF92" s="706"/>
      <c r="CGG92" s="706"/>
      <c r="CGH92" s="706"/>
      <c r="CGI92" s="706"/>
      <c r="CGJ92" s="706"/>
      <c r="CGK92" s="504"/>
      <c r="CGL92" s="705"/>
      <c r="CGM92" s="706"/>
      <c r="CGN92" s="706"/>
      <c r="CGO92" s="706"/>
      <c r="CGP92" s="706"/>
      <c r="CGQ92" s="706"/>
      <c r="CGR92" s="504"/>
      <c r="CGS92" s="705"/>
      <c r="CGT92" s="706"/>
      <c r="CGU92" s="706"/>
      <c r="CGV92" s="706"/>
      <c r="CGW92" s="706"/>
      <c r="CGX92" s="706"/>
      <c r="CGY92" s="504"/>
      <c r="CGZ92" s="705"/>
      <c r="CHA92" s="706"/>
      <c r="CHB92" s="706"/>
      <c r="CHC92" s="706"/>
      <c r="CHD92" s="706"/>
      <c r="CHE92" s="706"/>
      <c r="CHF92" s="504"/>
      <c r="CHG92" s="705"/>
      <c r="CHH92" s="706"/>
      <c r="CHI92" s="706"/>
      <c r="CHJ92" s="706"/>
      <c r="CHK92" s="706"/>
      <c r="CHL92" s="706"/>
      <c r="CHM92" s="504"/>
      <c r="CHN92" s="705"/>
      <c r="CHO92" s="706"/>
      <c r="CHP92" s="706"/>
      <c r="CHQ92" s="706"/>
      <c r="CHR92" s="706"/>
      <c r="CHS92" s="706"/>
      <c r="CHT92" s="504"/>
      <c r="CHU92" s="705"/>
      <c r="CHV92" s="706"/>
      <c r="CHW92" s="706"/>
      <c r="CHX92" s="706"/>
      <c r="CHY92" s="706"/>
      <c r="CHZ92" s="706"/>
      <c r="CIA92" s="504"/>
      <c r="CIB92" s="705"/>
      <c r="CIC92" s="706"/>
      <c r="CID92" s="706"/>
      <c r="CIE92" s="706"/>
      <c r="CIF92" s="706"/>
      <c r="CIG92" s="706"/>
      <c r="CIH92" s="504"/>
      <c r="CII92" s="705"/>
      <c r="CIJ92" s="706"/>
      <c r="CIK92" s="706"/>
      <c r="CIL92" s="706"/>
      <c r="CIM92" s="706"/>
      <c r="CIN92" s="706"/>
      <c r="CIO92" s="504"/>
      <c r="CIP92" s="705"/>
      <c r="CIQ92" s="706"/>
      <c r="CIR92" s="706"/>
      <c r="CIS92" s="706"/>
      <c r="CIT92" s="706"/>
      <c r="CIU92" s="706"/>
      <c r="CIV92" s="504"/>
      <c r="CIW92" s="705"/>
      <c r="CIX92" s="706"/>
      <c r="CIY92" s="706"/>
      <c r="CIZ92" s="706"/>
      <c r="CJA92" s="706"/>
      <c r="CJB92" s="706"/>
      <c r="CJC92" s="504"/>
      <c r="CJD92" s="705"/>
      <c r="CJE92" s="706"/>
      <c r="CJF92" s="706"/>
      <c r="CJG92" s="706"/>
      <c r="CJH92" s="706"/>
      <c r="CJI92" s="706"/>
      <c r="CJJ92" s="504"/>
      <c r="CJK92" s="705"/>
      <c r="CJL92" s="706"/>
      <c r="CJM92" s="706"/>
      <c r="CJN92" s="706"/>
      <c r="CJO92" s="706"/>
      <c r="CJP92" s="706"/>
      <c r="CJQ92" s="504"/>
      <c r="CJR92" s="705"/>
      <c r="CJS92" s="706"/>
      <c r="CJT92" s="706"/>
      <c r="CJU92" s="706"/>
      <c r="CJV92" s="706"/>
      <c r="CJW92" s="706"/>
      <c r="CJX92" s="504"/>
      <c r="CJY92" s="705"/>
      <c r="CJZ92" s="706"/>
      <c r="CKA92" s="706"/>
      <c r="CKB92" s="706"/>
      <c r="CKC92" s="706"/>
      <c r="CKD92" s="706"/>
      <c r="CKE92" s="504"/>
      <c r="CKF92" s="705"/>
      <c r="CKG92" s="706"/>
      <c r="CKH92" s="706"/>
      <c r="CKI92" s="706"/>
      <c r="CKJ92" s="706"/>
      <c r="CKK92" s="706"/>
      <c r="CKL92" s="504"/>
      <c r="CKM92" s="705"/>
      <c r="CKN92" s="706"/>
      <c r="CKO92" s="706"/>
      <c r="CKP92" s="706"/>
      <c r="CKQ92" s="706"/>
      <c r="CKR92" s="706"/>
      <c r="CKS92" s="504"/>
      <c r="CKT92" s="705"/>
      <c r="CKU92" s="706"/>
      <c r="CKV92" s="706"/>
      <c r="CKW92" s="706"/>
      <c r="CKX92" s="706"/>
      <c r="CKY92" s="706"/>
      <c r="CKZ92" s="504"/>
      <c r="CLA92" s="705"/>
      <c r="CLB92" s="706"/>
      <c r="CLC92" s="706"/>
      <c r="CLD92" s="706"/>
      <c r="CLE92" s="706"/>
      <c r="CLF92" s="706"/>
      <c r="CLG92" s="504"/>
      <c r="CLH92" s="705"/>
      <c r="CLI92" s="706"/>
      <c r="CLJ92" s="706"/>
      <c r="CLK92" s="706"/>
      <c r="CLL92" s="706"/>
      <c r="CLM92" s="706"/>
      <c r="CLN92" s="504"/>
      <c r="CLO92" s="705"/>
      <c r="CLP92" s="706"/>
      <c r="CLQ92" s="706"/>
      <c r="CLR92" s="706"/>
      <c r="CLS92" s="706"/>
      <c r="CLT92" s="706"/>
      <c r="CLU92" s="504"/>
      <c r="CLV92" s="705"/>
      <c r="CLW92" s="706"/>
      <c r="CLX92" s="706"/>
      <c r="CLY92" s="706"/>
      <c r="CLZ92" s="706"/>
      <c r="CMA92" s="706"/>
      <c r="CMB92" s="504"/>
      <c r="CMC92" s="705"/>
      <c r="CMD92" s="706"/>
      <c r="CME92" s="706"/>
      <c r="CMF92" s="706"/>
      <c r="CMG92" s="706"/>
      <c r="CMH92" s="706"/>
      <c r="CMI92" s="504"/>
      <c r="CMJ92" s="705"/>
      <c r="CMK92" s="706"/>
      <c r="CML92" s="706"/>
      <c r="CMM92" s="706"/>
      <c r="CMN92" s="706"/>
      <c r="CMO92" s="706"/>
      <c r="CMP92" s="504"/>
      <c r="CMQ92" s="705"/>
      <c r="CMR92" s="706"/>
      <c r="CMS92" s="706"/>
      <c r="CMT92" s="706"/>
      <c r="CMU92" s="706"/>
      <c r="CMV92" s="706"/>
      <c r="CMW92" s="504"/>
      <c r="CMX92" s="705"/>
      <c r="CMY92" s="706"/>
      <c r="CMZ92" s="706"/>
      <c r="CNA92" s="706"/>
      <c r="CNB92" s="706"/>
      <c r="CNC92" s="706"/>
      <c r="CND92" s="504"/>
      <c r="CNE92" s="705"/>
      <c r="CNF92" s="706"/>
      <c r="CNG92" s="706"/>
      <c r="CNH92" s="706"/>
      <c r="CNI92" s="706"/>
      <c r="CNJ92" s="706"/>
      <c r="CNK92" s="504"/>
      <c r="CNL92" s="705"/>
      <c r="CNM92" s="706"/>
      <c r="CNN92" s="706"/>
      <c r="CNO92" s="706"/>
      <c r="CNP92" s="706"/>
      <c r="CNQ92" s="706"/>
      <c r="CNR92" s="504"/>
      <c r="CNS92" s="705"/>
      <c r="CNT92" s="706"/>
      <c r="CNU92" s="706"/>
      <c r="CNV92" s="706"/>
      <c r="CNW92" s="706"/>
      <c r="CNX92" s="706"/>
      <c r="CNY92" s="504"/>
      <c r="CNZ92" s="705"/>
      <c r="COA92" s="706"/>
      <c r="COB92" s="706"/>
      <c r="COC92" s="706"/>
      <c r="COD92" s="706"/>
      <c r="COE92" s="706"/>
      <c r="COF92" s="504"/>
      <c r="COG92" s="705"/>
      <c r="COH92" s="706"/>
      <c r="COI92" s="706"/>
      <c r="COJ92" s="706"/>
      <c r="COK92" s="706"/>
      <c r="COL92" s="706"/>
      <c r="COM92" s="504"/>
      <c r="CON92" s="705"/>
      <c r="COO92" s="706"/>
      <c r="COP92" s="706"/>
      <c r="COQ92" s="706"/>
      <c r="COR92" s="706"/>
      <c r="COS92" s="706"/>
      <c r="COT92" s="504"/>
      <c r="COU92" s="705"/>
      <c r="COV92" s="706"/>
      <c r="COW92" s="706"/>
      <c r="COX92" s="706"/>
      <c r="COY92" s="706"/>
      <c r="COZ92" s="706"/>
      <c r="CPA92" s="504"/>
      <c r="CPB92" s="705"/>
      <c r="CPC92" s="706"/>
      <c r="CPD92" s="706"/>
      <c r="CPE92" s="706"/>
      <c r="CPF92" s="706"/>
      <c r="CPG92" s="706"/>
      <c r="CPH92" s="504"/>
      <c r="CPI92" s="705"/>
      <c r="CPJ92" s="706"/>
      <c r="CPK92" s="706"/>
      <c r="CPL92" s="706"/>
      <c r="CPM92" s="706"/>
      <c r="CPN92" s="706"/>
      <c r="CPO92" s="504"/>
      <c r="CPP92" s="705"/>
      <c r="CPQ92" s="706"/>
      <c r="CPR92" s="706"/>
      <c r="CPS92" s="706"/>
      <c r="CPT92" s="706"/>
      <c r="CPU92" s="706"/>
      <c r="CPV92" s="504"/>
      <c r="CPW92" s="705"/>
      <c r="CPX92" s="706"/>
      <c r="CPY92" s="706"/>
      <c r="CPZ92" s="706"/>
      <c r="CQA92" s="706"/>
      <c r="CQB92" s="706"/>
      <c r="CQC92" s="504"/>
      <c r="CQD92" s="705"/>
      <c r="CQE92" s="706"/>
      <c r="CQF92" s="706"/>
      <c r="CQG92" s="706"/>
      <c r="CQH92" s="706"/>
      <c r="CQI92" s="706"/>
      <c r="CQJ92" s="504"/>
      <c r="CQK92" s="705"/>
      <c r="CQL92" s="706"/>
      <c r="CQM92" s="706"/>
      <c r="CQN92" s="706"/>
      <c r="CQO92" s="706"/>
      <c r="CQP92" s="706"/>
      <c r="CQQ92" s="504"/>
      <c r="CQR92" s="705"/>
      <c r="CQS92" s="706"/>
      <c r="CQT92" s="706"/>
      <c r="CQU92" s="706"/>
      <c r="CQV92" s="706"/>
      <c r="CQW92" s="706"/>
      <c r="CQX92" s="504"/>
      <c r="CQY92" s="705"/>
      <c r="CQZ92" s="706"/>
      <c r="CRA92" s="706"/>
      <c r="CRB92" s="706"/>
      <c r="CRC92" s="706"/>
      <c r="CRD92" s="706"/>
      <c r="CRE92" s="504"/>
      <c r="CRF92" s="705"/>
      <c r="CRG92" s="706"/>
      <c r="CRH92" s="706"/>
      <c r="CRI92" s="706"/>
      <c r="CRJ92" s="706"/>
      <c r="CRK92" s="706"/>
      <c r="CRL92" s="504"/>
      <c r="CRM92" s="705"/>
      <c r="CRN92" s="706"/>
      <c r="CRO92" s="706"/>
      <c r="CRP92" s="706"/>
      <c r="CRQ92" s="706"/>
      <c r="CRR92" s="706"/>
      <c r="CRS92" s="504"/>
      <c r="CRT92" s="705"/>
      <c r="CRU92" s="706"/>
      <c r="CRV92" s="706"/>
      <c r="CRW92" s="706"/>
      <c r="CRX92" s="706"/>
      <c r="CRY92" s="706"/>
      <c r="CRZ92" s="504"/>
      <c r="CSA92" s="705"/>
      <c r="CSB92" s="706"/>
      <c r="CSC92" s="706"/>
      <c r="CSD92" s="706"/>
      <c r="CSE92" s="706"/>
      <c r="CSF92" s="706"/>
      <c r="CSG92" s="504"/>
      <c r="CSH92" s="705"/>
      <c r="CSI92" s="706"/>
      <c r="CSJ92" s="706"/>
      <c r="CSK92" s="706"/>
      <c r="CSL92" s="706"/>
      <c r="CSM92" s="706"/>
      <c r="CSN92" s="504"/>
      <c r="CSO92" s="705"/>
      <c r="CSP92" s="706"/>
      <c r="CSQ92" s="706"/>
      <c r="CSR92" s="706"/>
      <c r="CSS92" s="706"/>
      <c r="CST92" s="706"/>
      <c r="CSU92" s="504"/>
      <c r="CSV92" s="705"/>
      <c r="CSW92" s="706"/>
      <c r="CSX92" s="706"/>
      <c r="CSY92" s="706"/>
      <c r="CSZ92" s="706"/>
      <c r="CTA92" s="706"/>
      <c r="CTB92" s="504"/>
      <c r="CTC92" s="705"/>
      <c r="CTD92" s="706"/>
      <c r="CTE92" s="706"/>
      <c r="CTF92" s="706"/>
      <c r="CTG92" s="706"/>
      <c r="CTH92" s="706"/>
      <c r="CTI92" s="504"/>
      <c r="CTJ92" s="705"/>
      <c r="CTK92" s="706"/>
      <c r="CTL92" s="706"/>
      <c r="CTM92" s="706"/>
      <c r="CTN92" s="706"/>
      <c r="CTO92" s="706"/>
      <c r="CTP92" s="504"/>
      <c r="CTQ92" s="705"/>
      <c r="CTR92" s="706"/>
      <c r="CTS92" s="706"/>
      <c r="CTT92" s="706"/>
      <c r="CTU92" s="706"/>
      <c r="CTV92" s="706"/>
      <c r="CTW92" s="504"/>
      <c r="CTX92" s="705"/>
      <c r="CTY92" s="706"/>
      <c r="CTZ92" s="706"/>
      <c r="CUA92" s="706"/>
      <c r="CUB92" s="706"/>
      <c r="CUC92" s="706"/>
      <c r="CUD92" s="504"/>
      <c r="CUE92" s="705"/>
      <c r="CUF92" s="706"/>
      <c r="CUG92" s="706"/>
      <c r="CUH92" s="706"/>
      <c r="CUI92" s="706"/>
      <c r="CUJ92" s="706"/>
      <c r="CUK92" s="504"/>
      <c r="CUL92" s="705"/>
      <c r="CUM92" s="706"/>
      <c r="CUN92" s="706"/>
      <c r="CUO92" s="706"/>
      <c r="CUP92" s="706"/>
      <c r="CUQ92" s="706"/>
      <c r="CUR92" s="504"/>
      <c r="CUS92" s="705"/>
      <c r="CUT92" s="706"/>
      <c r="CUU92" s="706"/>
      <c r="CUV92" s="706"/>
      <c r="CUW92" s="706"/>
      <c r="CUX92" s="706"/>
      <c r="CUY92" s="504"/>
      <c r="CUZ92" s="705"/>
      <c r="CVA92" s="706"/>
      <c r="CVB92" s="706"/>
      <c r="CVC92" s="706"/>
      <c r="CVD92" s="706"/>
      <c r="CVE92" s="706"/>
      <c r="CVF92" s="504"/>
      <c r="CVG92" s="705"/>
      <c r="CVH92" s="706"/>
      <c r="CVI92" s="706"/>
      <c r="CVJ92" s="706"/>
      <c r="CVK92" s="706"/>
      <c r="CVL92" s="706"/>
      <c r="CVM92" s="504"/>
      <c r="CVN92" s="705"/>
      <c r="CVO92" s="706"/>
      <c r="CVP92" s="706"/>
      <c r="CVQ92" s="706"/>
      <c r="CVR92" s="706"/>
      <c r="CVS92" s="706"/>
      <c r="CVT92" s="504"/>
      <c r="CVU92" s="705"/>
      <c r="CVV92" s="706"/>
      <c r="CVW92" s="706"/>
      <c r="CVX92" s="706"/>
      <c r="CVY92" s="706"/>
      <c r="CVZ92" s="706"/>
      <c r="CWA92" s="504"/>
      <c r="CWB92" s="705"/>
      <c r="CWC92" s="706"/>
      <c r="CWD92" s="706"/>
      <c r="CWE92" s="706"/>
      <c r="CWF92" s="706"/>
      <c r="CWG92" s="706"/>
      <c r="CWH92" s="504"/>
      <c r="CWI92" s="705"/>
      <c r="CWJ92" s="706"/>
      <c r="CWK92" s="706"/>
      <c r="CWL92" s="706"/>
      <c r="CWM92" s="706"/>
      <c r="CWN92" s="706"/>
      <c r="CWO92" s="504"/>
      <c r="CWP92" s="705"/>
      <c r="CWQ92" s="706"/>
      <c r="CWR92" s="706"/>
      <c r="CWS92" s="706"/>
      <c r="CWT92" s="706"/>
      <c r="CWU92" s="706"/>
      <c r="CWV92" s="504"/>
      <c r="CWW92" s="705"/>
      <c r="CWX92" s="706"/>
      <c r="CWY92" s="706"/>
      <c r="CWZ92" s="706"/>
      <c r="CXA92" s="706"/>
      <c r="CXB92" s="706"/>
      <c r="CXC92" s="504"/>
      <c r="CXD92" s="705"/>
      <c r="CXE92" s="706"/>
      <c r="CXF92" s="706"/>
      <c r="CXG92" s="706"/>
      <c r="CXH92" s="706"/>
      <c r="CXI92" s="706"/>
      <c r="CXJ92" s="504"/>
      <c r="CXK92" s="705"/>
      <c r="CXL92" s="706"/>
      <c r="CXM92" s="706"/>
      <c r="CXN92" s="706"/>
      <c r="CXO92" s="706"/>
      <c r="CXP92" s="706"/>
      <c r="CXQ92" s="504"/>
      <c r="CXR92" s="705"/>
      <c r="CXS92" s="706"/>
      <c r="CXT92" s="706"/>
      <c r="CXU92" s="706"/>
      <c r="CXV92" s="706"/>
      <c r="CXW92" s="706"/>
      <c r="CXX92" s="504"/>
      <c r="CXY92" s="705"/>
      <c r="CXZ92" s="706"/>
      <c r="CYA92" s="706"/>
      <c r="CYB92" s="706"/>
      <c r="CYC92" s="706"/>
      <c r="CYD92" s="706"/>
      <c r="CYE92" s="504"/>
      <c r="CYF92" s="705"/>
      <c r="CYG92" s="706"/>
      <c r="CYH92" s="706"/>
      <c r="CYI92" s="706"/>
      <c r="CYJ92" s="706"/>
      <c r="CYK92" s="706"/>
      <c r="CYL92" s="504"/>
      <c r="CYM92" s="705"/>
      <c r="CYN92" s="706"/>
      <c r="CYO92" s="706"/>
      <c r="CYP92" s="706"/>
      <c r="CYQ92" s="706"/>
      <c r="CYR92" s="706"/>
      <c r="CYS92" s="504"/>
      <c r="CYT92" s="705"/>
      <c r="CYU92" s="706"/>
      <c r="CYV92" s="706"/>
      <c r="CYW92" s="706"/>
      <c r="CYX92" s="706"/>
      <c r="CYY92" s="706"/>
      <c r="CYZ92" s="504"/>
      <c r="CZA92" s="705"/>
      <c r="CZB92" s="706"/>
      <c r="CZC92" s="706"/>
      <c r="CZD92" s="706"/>
      <c r="CZE92" s="706"/>
      <c r="CZF92" s="706"/>
      <c r="CZG92" s="504"/>
      <c r="CZH92" s="705"/>
      <c r="CZI92" s="706"/>
      <c r="CZJ92" s="706"/>
      <c r="CZK92" s="706"/>
      <c r="CZL92" s="706"/>
      <c r="CZM92" s="706"/>
      <c r="CZN92" s="504"/>
      <c r="CZO92" s="705"/>
      <c r="CZP92" s="706"/>
      <c r="CZQ92" s="706"/>
      <c r="CZR92" s="706"/>
      <c r="CZS92" s="706"/>
      <c r="CZT92" s="706"/>
      <c r="CZU92" s="504"/>
      <c r="CZV92" s="705"/>
      <c r="CZW92" s="706"/>
      <c r="CZX92" s="706"/>
      <c r="CZY92" s="706"/>
      <c r="CZZ92" s="706"/>
      <c r="DAA92" s="706"/>
      <c r="DAB92" s="504"/>
      <c r="DAC92" s="705"/>
      <c r="DAD92" s="706"/>
      <c r="DAE92" s="706"/>
      <c r="DAF92" s="706"/>
      <c r="DAG92" s="706"/>
      <c r="DAH92" s="706"/>
      <c r="DAI92" s="504"/>
      <c r="DAJ92" s="705"/>
      <c r="DAK92" s="706"/>
      <c r="DAL92" s="706"/>
      <c r="DAM92" s="706"/>
      <c r="DAN92" s="706"/>
      <c r="DAO92" s="706"/>
      <c r="DAP92" s="504"/>
      <c r="DAQ92" s="705"/>
      <c r="DAR92" s="706"/>
      <c r="DAS92" s="706"/>
      <c r="DAT92" s="706"/>
      <c r="DAU92" s="706"/>
      <c r="DAV92" s="706"/>
      <c r="DAW92" s="504"/>
      <c r="DAX92" s="705"/>
      <c r="DAY92" s="706"/>
      <c r="DAZ92" s="706"/>
      <c r="DBA92" s="706"/>
      <c r="DBB92" s="706"/>
      <c r="DBC92" s="706"/>
      <c r="DBD92" s="504"/>
      <c r="DBE92" s="705"/>
      <c r="DBF92" s="706"/>
      <c r="DBG92" s="706"/>
      <c r="DBH92" s="706"/>
      <c r="DBI92" s="706"/>
      <c r="DBJ92" s="706"/>
      <c r="DBK92" s="504"/>
      <c r="DBL92" s="705"/>
      <c r="DBM92" s="706"/>
      <c r="DBN92" s="706"/>
      <c r="DBO92" s="706"/>
      <c r="DBP92" s="706"/>
      <c r="DBQ92" s="706"/>
      <c r="DBR92" s="504"/>
      <c r="DBS92" s="705"/>
      <c r="DBT92" s="706"/>
      <c r="DBU92" s="706"/>
      <c r="DBV92" s="706"/>
      <c r="DBW92" s="706"/>
      <c r="DBX92" s="706"/>
      <c r="DBY92" s="504"/>
      <c r="DBZ92" s="705"/>
      <c r="DCA92" s="706"/>
      <c r="DCB92" s="706"/>
      <c r="DCC92" s="706"/>
      <c r="DCD92" s="706"/>
      <c r="DCE92" s="706"/>
      <c r="DCF92" s="504"/>
      <c r="DCG92" s="705"/>
      <c r="DCH92" s="706"/>
      <c r="DCI92" s="706"/>
      <c r="DCJ92" s="706"/>
      <c r="DCK92" s="706"/>
      <c r="DCL92" s="706"/>
      <c r="DCM92" s="504"/>
      <c r="DCN92" s="705"/>
      <c r="DCO92" s="706"/>
      <c r="DCP92" s="706"/>
      <c r="DCQ92" s="706"/>
      <c r="DCR92" s="706"/>
      <c r="DCS92" s="706"/>
      <c r="DCT92" s="504"/>
      <c r="DCU92" s="705"/>
      <c r="DCV92" s="706"/>
      <c r="DCW92" s="706"/>
      <c r="DCX92" s="706"/>
      <c r="DCY92" s="706"/>
      <c r="DCZ92" s="706"/>
      <c r="DDA92" s="504"/>
      <c r="DDB92" s="705"/>
      <c r="DDC92" s="706"/>
      <c r="DDD92" s="706"/>
      <c r="DDE92" s="706"/>
      <c r="DDF92" s="706"/>
      <c r="DDG92" s="706"/>
      <c r="DDH92" s="504"/>
      <c r="DDI92" s="705"/>
      <c r="DDJ92" s="706"/>
      <c r="DDK92" s="706"/>
      <c r="DDL92" s="706"/>
      <c r="DDM92" s="706"/>
      <c r="DDN92" s="706"/>
      <c r="DDO92" s="504"/>
      <c r="DDP92" s="705"/>
      <c r="DDQ92" s="706"/>
      <c r="DDR92" s="706"/>
      <c r="DDS92" s="706"/>
      <c r="DDT92" s="706"/>
      <c r="DDU92" s="706"/>
      <c r="DDV92" s="504"/>
      <c r="DDW92" s="705"/>
      <c r="DDX92" s="706"/>
      <c r="DDY92" s="706"/>
      <c r="DDZ92" s="706"/>
      <c r="DEA92" s="706"/>
      <c r="DEB92" s="706"/>
      <c r="DEC92" s="504"/>
      <c r="DED92" s="705"/>
      <c r="DEE92" s="706"/>
      <c r="DEF92" s="706"/>
      <c r="DEG92" s="706"/>
      <c r="DEH92" s="706"/>
      <c r="DEI92" s="706"/>
      <c r="DEJ92" s="504"/>
      <c r="DEK92" s="705"/>
      <c r="DEL92" s="706"/>
      <c r="DEM92" s="706"/>
      <c r="DEN92" s="706"/>
      <c r="DEO92" s="706"/>
      <c r="DEP92" s="706"/>
      <c r="DEQ92" s="504"/>
      <c r="DER92" s="705"/>
      <c r="DES92" s="706"/>
      <c r="DET92" s="706"/>
      <c r="DEU92" s="706"/>
      <c r="DEV92" s="706"/>
      <c r="DEW92" s="706"/>
      <c r="DEX92" s="504"/>
      <c r="DEY92" s="705"/>
      <c r="DEZ92" s="706"/>
      <c r="DFA92" s="706"/>
      <c r="DFB92" s="706"/>
      <c r="DFC92" s="706"/>
      <c r="DFD92" s="706"/>
      <c r="DFE92" s="504"/>
      <c r="DFF92" s="705"/>
      <c r="DFG92" s="706"/>
      <c r="DFH92" s="706"/>
      <c r="DFI92" s="706"/>
      <c r="DFJ92" s="706"/>
      <c r="DFK92" s="706"/>
      <c r="DFL92" s="504"/>
      <c r="DFM92" s="705"/>
      <c r="DFN92" s="706"/>
      <c r="DFO92" s="706"/>
      <c r="DFP92" s="706"/>
      <c r="DFQ92" s="706"/>
      <c r="DFR92" s="706"/>
      <c r="DFS92" s="504"/>
      <c r="DFT92" s="705"/>
      <c r="DFU92" s="706"/>
      <c r="DFV92" s="706"/>
      <c r="DFW92" s="706"/>
      <c r="DFX92" s="706"/>
      <c r="DFY92" s="706"/>
      <c r="DFZ92" s="504"/>
      <c r="DGA92" s="705"/>
      <c r="DGB92" s="706"/>
      <c r="DGC92" s="706"/>
      <c r="DGD92" s="706"/>
      <c r="DGE92" s="706"/>
      <c r="DGF92" s="706"/>
      <c r="DGG92" s="504"/>
      <c r="DGH92" s="705"/>
      <c r="DGI92" s="706"/>
      <c r="DGJ92" s="706"/>
      <c r="DGK92" s="706"/>
      <c r="DGL92" s="706"/>
      <c r="DGM92" s="706"/>
      <c r="DGN92" s="504"/>
      <c r="DGO92" s="705"/>
      <c r="DGP92" s="706"/>
      <c r="DGQ92" s="706"/>
      <c r="DGR92" s="706"/>
      <c r="DGS92" s="706"/>
      <c r="DGT92" s="706"/>
      <c r="DGU92" s="504"/>
      <c r="DGV92" s="705"/>
      <c r="DGW92" s="706"/>
      <c r="DGX92" s="706"/>
      <c r="DGY92" s="706"/>
      <c r="DGZ92" s="706"/>
      <c r="DHA92" s="706"/>
      <c r="DHB92" s="504"/>
      <c r="DHC92" s="705"/>
      <c r="DHD92" s="706"/>
      <c r="DHE92" s="706"/>
      <c r="DHF92" s="706"/>
      <c r="DHG92" s="706"/>
      <c r="DHH92" s="706"/>
      <c r="DHI92" s="504"/>
      <c r="DHJ92" s="705"/>
      <c r="DHK92" s="706"/>
      <c r="DHL92" s="706"/>
      <c r="DHM92" s="706"/>
      <c r="DHN92" s="706"/>
      <c r="DHO92" s="706"/>
      <c r="DHP92" s="504"/>
      <c r="DHQ92" s="705"/>
      <c r="DHR92" s="706"/>
      <c r="DHS92" s="706"/>
      <c r="DHT92" s="706"/>
      <c r="DHU92" s="706"/>
      <c r="DHV92" s="706"/>
      <c r="DHW92" s="504"/>
      <c r="DHX92" s="705"/>
      <c r="DHY92" s="706"/>
      <c r="DHZ92" s="706"/>
      <c r="DIA92" s="706"/>
      <c r="DIB92" s="706"/>
      <c r="DIC92" s="706"/>
      <c r="DID92" s="504"/>
      <c r="DIE92" s="705"/>
      <c r="DIF92" s="706"/>
      <c r="DIG92" s="706"/>
      <c r="DIH92" s="706"/>
      <c r="DII92" s="706"/>
      <c r="DIJ92" s="706"/>
      <c r="DIK92" s="504"/>
      <c r="DIL92" s="705"/>
      <c r="DIM92" s="706"/>
      <c r="DIN92" s="706"/>
      <c r="DIO92" s="706"/>
      <c r="DIP92" s="706"/>
      <c r="DIQ92" s="706"/>
      <c r="DIR92" s="504"/>
      <c r="DIS92" s="705"/>
      <c r="DIT92" s="706"/>
      <c r="DIU92" s="706"/>
      <c r="DIV92" s="706"/>
      <c r="DIW92" s="706"/>
      <c r="DIX92" s="706"/>
      <c r="DIY92" s="504"/>
      <c r="DIZ92" s="705"/>
      <c r="DJA92" s="706"/>
      <c r="DJB92" s="706"/>
      <c r="DJC92" s="706"/>
      <c r="DJD92" s="706"/>
      <c r="DJE92" s="706"/>
      <c r="DJF92" s="504"/>
      <c r="DJG92" s="705"/>
      <c r="DJH92" s="706"/>
      <c r="DJI92" s="706"/>
      <c r="DJJ92" s="706"/>
      <c r="DJK92" s="706"/>
      <c r="DJL92" s="706"/>
      <c r="DJM92" s="504"/>
      <c r="DJN92" s="705"/>
      <c r="DJO92" s="706"/>
      <c r="DJP92" s="706"/>
      <c r="DJQ92" s="706"/>
      <c r="DJR92" s="706"/>
      <c r="DJS92" s="706"/>
      <c r="DJT92" s="504"/>
      <c r="DJU92" s="705"/>
      <c r="DJV92" s="706"/>
      <c r="DJW92" s="706"/>
      <c r="DJX92" s="706"/>
      <c r="DJY92" s="706"/>
      <c r="DJZ92" s="706"/>
      <c r="DKA92" s="504"/>
      <c r="DKB92" s="705"/>
      <c r="DKC92" s="706"/>
      <c r="DKD92" s="706"/>
      <c r="DKE92" s="706"/>
      <c r="DKF92" s="706"/>
      <c r="DKG92" s="706"/>
      <c r="DKH92" s="504"/>
      <c r="DKI92" s="705"/>
      <c r="DKJ92" s="706"/>
      <c r="DKK92" s="706"/>
      <c r="DKL92" s="706"/>
      <c r="DKM92" s="706"/>
      <c r="DKN92" s="706"/>
      <c r="DKO92" s="504"/>
      <c r="DKP92" s="705"/>
      <c r="DKQ92" s="706"/>
      <c r="DKR92" s="706"/>
      <c r="DKS92" s="706"/>
      <c r="DKT92" s="706"/>
      <c r="DKU92" s="706"/>
      <c r="DKV92" s="504"/>
      <c r="DKW92" s="705"/>
      <c r="DKX92" s="706"/>
      <c r="DKY92" s="706"/>
      <c r="DKZ92" s="706"/>
      <c r="DLA92" s="706"/>
      <c r="DLB92" s="706"/>
      <c r="DLC92" s="504"/>
      <c r="DLD92" s="705"/>
      <c r="DLE92" s="706"/>
      <c r="DLF92" s="706"/>
      <c r="DLG92" s="706"/>
      <c r="DLH92" s="706"/>
      <c r="DLI92" s="706"/>
      <c r="DLJ92" s="504"/>
      <c r="DLK92" s="705"/>
      <c r="DLL92" s="706"/>
      <c r="DLM92" s="706"/>
      <c r="DLN92" s="706"/>
      <c r="DLO92" s="706"/>
      <c r="DLP92" s="706"/>
      <c r="DLQ92" s="504"/>
      <c r="DLR92" s="705"/>
      <c r="DLS92" s="706"/>
      <c r="DLT92" s="706"/>
      <c r="DLU92" s="706"/>
      <c r="DLV92" s="706"/>
      <c r="DLW92" s="706"/>
      <c r="DLX92" s="504"/>
      <c r="DLY92" s="705"/>
      <c r="DLZ92" s="706"/>
      <c r="DMA92" s="706"/>
      <c r="DMB92" s="706"/>
      <c r="DMC92" s="706"/>
      <c r="DMD92" s="706"/>
      <c r="DME92" s="504"/>
      <c r="DMF92" s="705"/>
      <c r="DMG92" s="706"/>
      <c r="DMH92" s="706"/>
      <c r="DMI92" s="706"/>
      <c r="DMJ92" s="706"/>
      <c r="DMK92" s="706"/>
      <c r="DML92" s="504"/>
      <c r="DMM92" s="705"/>
      <c r="DMN92" s="706"/>
      <c r="DMO92" s="706"/>
      <c r="DMP92" s="706"/>
      <c r="DMQ92" s="706"/>
      <c r="DMR92" s="706"/>
      <c r="DMS92" s="504"/>
      <c r="DMT92" s="705"/>
      <c r="DMU92" s="706"/>
      <c r="DMV92" s="706"/>
      <c r="DMW92" s="706"/>
      <c r="DMX92" s="706"/>
      <c r="DMY92" s="706"/>
      <c r="DMZ92" s="504"/>
      <c r="DNA92" s="705"/>
      <c r="DNB92" s="706"/>
      <c r="DNC92" s="706"/>
      <c r="DND92" s="706"/>
      <c r="DNE92" s="706"/>
      <c r="DNF92" s="706"/>
      <c r="DNG92" s="504"/>
      <c r="DNH92" s="705"/>
      <c r="DNI92" s="706"/>
      <c r="DNJ92" s="706"/>
      <c r="DNK92" s="706"/>
      <c r="DNL92" s="706"/>
      <c r="DNM92" s="706"/>
      <c r="DNN92" s="504"/>
      <c r="DNO92" s="705"/>
      <c r="DNP92" s="706"/>
      <c r="DNQ92" s="706"/>
      <c r="DNR92" s="706"/>
      <c r="DNS92" s="706"/>
      <c r="DNT92" s="706"/>
      <c r="DNU92" s="504"/>
      <c r="DNV92" s="705"/>
      <c r="DNW92" s="706"/>
      <c r="DNX92" s="706"/>
      <c r="DNY92" s="706"/>
      <c r="DNZ92" s="706"/>
      <c r="DOA92" s="706"/>
      <c r="DOB92" s="504"/>
      <c r="DOC92" s="705"/>
      <c r="DOD92" s="706"/>
      <c r="DOE92" s="706"/>
      <c r="DOF92" s="706"/>
      <c r="DOG92" s="706"/>
      <c r="DOH92" s="706"/>
      <c r="DOI92" s="504"/>
      <c r="DOJ92" s="705"/>
      <c r="DOK92" s="706"/>
      <c r="DOL92" s="706"/>
      <c r="DOM92" s="706"/>
      <c r="DON92" s="706"/>
      <c r="DOO92" s="706"/>
      <c r="DOP92" s="504"/>
      <c r="DOQ92" s="705"/>
      <c r="DOR92" s="706"/>
      <c r="DOS92" s="706"/>
      <c r="DOT92" s="706"/>
      <c r="DOU92" s="706"/>
      <c r="DOV92" s="706"/>
      <c r="DOW92" s="504"/>
      <c r="DOX92" s="705"/>
      <c r="DOY92" s="706"/>
      <c r="DOZ92" s="706"/>
      <c r="DPA92" s="706"/>
      <c r="DPB92" s="706"/>
      <c r="DPC92" s="706"/>
      <c r="DPD92" s="504"/>
      <c r="DPE92" s="705"/>
      <c r="DPF92" s="706"/>
      <c r="DPG92" s="706"/>
      <c r="DPH92" s="706"/>
      <c r="DPI92" s="706"/>
      <c r="DPJ92" s="706"/>
      <c r="DPK92" s="504"/>
      <c r="DPL92" s="705"/>
      <c r="DPM92" s="706"/>
      <c r="DPN92" s="706"/>
      <c r="DPO92" s="706"/>
      <c r="DPP92" s="706"/>
      <c r="DPQ92" s="706"/>
      <c r="DPR92" s="504"/>
      <c r="DPS92" s="705"/>
      <c r="DPT92" s="706"/>
      <c r="DPU92" s="706"/>
      <c r="DPV92" s="706"/>
      <c r="DPW92" s="706"/>
      <c r="DPX92" s="706"/>
      <c r="DPY92" s="504"/>
      <c r="DPZ92" s="705"/>
      <c r="DQA92" s="706"/>
      <c r="DQB92" s="706"/>
      <c r="DQC92" s="706"/>
      <c r="DQD92" s="706"/>
      <c r="DQE92" s="706"/>
      <c r="DQF92" s="504"/>
      <c r="DQG92" s="705"/>
      <c r="DQH92" s="706"/>
      <c r="DQI92" s="706"/>
      <c r="DQJ92" s="706"/>
      <c r="DQK92" s="706"/>
      <c r="DQL92" s="706"/>
      <c r="DQM92" s="504"/>
      <c r="DQN92" s="705"/>
      <c r="DQO92" s="706"/>
      <c r="DQP92" s="706"/>
      <c r="DQQ92" s="706"/>
      <c r="DQR92" s="706"/>
      <c r="DQS92" s="706"/>
      <c r="DQT92" s="504"/>
      <c r="DQU92" s="705"/>
      <c r="DQV92" s="706"/>
      <c r="DQW92" s="706"/>
      <c r="DQX92" s="706"/>
      <c r="DQY92" s="706"/>
      <c r="DQZ92" s="706"/>
      <c r="DRA92" s="504"/>
      <c r="DRB92" s="705"/>
      <c r="DRC92" s="706"/>
      <c r="DRD92" s="706"/>
      <c r="DRE92" s="706"/>
      <c r="DRF92" s="706"/>
      <c r="DRG92" s="706"/>
      <c r="DRH92" s="504"/>
      <c r="DRI92" s="705"/>
      <c r="DRJ92" s="706"/>
      <c r="DRK92" s="706"/>
      <c r="DRL92" s="706"/>
      <c r="DRM92" s="706"/>
      <c r="DRN92" s="706"/>
      <c r="DRO92" s="504"/>
      <c r="DRP92" s="705"/>
      <c r="DRQ92" s="706"/>
      <c r="DRR92" s="706"/>
      <c r="DRS92" s="706"/>
      <c r="DRT92" s="706"/>
      <c r="DRU92" s="706"/>
      <c r="DRV92" s="504"/>
      <c r="DRW92" s="705"/>
      <c r="DRX92" s="706"/>
      <c r="DRY92" s="706"/>
      <c r="DRZ92" s="706"/>
      <c r="DSA92" s="706"/>
      <c r="DSB92" s="706"/>
      <c r="DSC92" s="504"/>
      <c r="DSD92" s="705"/>
      <c r="DSE92" s="706"/>
      <c r="DSF92" s="706"/>
      <c r="DSG92" s="706"/>
      <c r="DSH92" s="706"/>
      <c r="DSI92" s="706"/>
      <c r="DSJ92" s="504"/>
      <c r="DSK92" s="705"/>
      <c r="DSL92" s="706"/>
      <c r="DSM92" s="706"/>
      <c r="DSN92" s="706"/>
      <c r="DSO92" s="706"/>
      <c r="DSP92" s="706"/>
      <c r="DSQ92" s="504"/>
      <c r="DSR92" s="705"/>
      <c r="DSS92" s="706"/>
      <c r="DST92" s="706"/>
      <c r="DSU92" s="706"/>
      <c r="DSV92" s="706"/>
      <c r="DSW92" s="706"/>
      <c r="DSX92" s="504"/>
      <c r="DSY92" s="705"/>
      <c r="DSZ92" s="706"/>
      <c r="DTA92" s="706"/>
      <c r="DTB92" s="706"/>
      <c r="DTC92" s="706"/>
      <c r="DTD92" s="706"/>
      <c r="DTE92" s="504"/>
      <c r="DTF92" s="705"/>
      <c r="DTG92" s="706"/>
      <c r="DTH92" s="706"/>
      <c r="DTI92" s="706"/>
      <c r="DTJ92" s="706"/>
      <c r="DTK92" s="706"/>
      <c r="DTL92" s="504"/>
      <c r="DTM92" s="705"/>
      <c r="DTN92" s="706"/>
      <c r="DTO92" s="706"/>
      <c r="DTP92" s="706"/>
      <c r="DTQ92" s="706"/>
      <c r="DTR92" s="706"/>
      <c r="DTS92" s="504"/>
      <c r="DTT92" s="705"/>
      <c r="DTU92" s="706"/>
      <c r="DTV92" s="706"/>
      <c r="DTW92" s="706"/>
      <c r="DTX92" s="706"/>
      <c r="DTY92" s="706"/>
      <c r="DTZ92" s="504"/>
      <c r="DUA92" s="705"/>
      <c r="DUB92" s="706"/>
      <c r="DUC92" s="706"/>
      <c r="DUD92" s="706"/>
      <c r="DUE92" s="706"/>
      <c r="DUF92" s="706"/>
      <c r="DUG92" s="504"/>
      <c r="DUH92" s="705"/>
      <c r="DUI92" s="706"/>
      <c r="DUJ92" s="706"/>
      <c r="DUK92" s="706"/>
      <c r="DUL92" s="706"/>
      <c r="DUM92" s="706"/>
      <c r="DUN92" s="504"/>
      <c r="DUO92" s="705"/>
      <c r="DUP92" s="706"/>
      <c r="DUQ92" s="706"/>
      <c r="DUR92" s="706"/>
      <c r="DUS92" s="706"/>
      <c r="DUT92" s="706"/>
      <c r="DUU92" s="504"/>
      <c r="DUV92" s="705"/>
      <c r="DUW92" s="706"/>
      <c r="DUX92" s="706"/>
      <c r="DUY92" s="706"/>
      <c r="DUZ92" s="706"/>
      <c r="DVA92" s="706"/>
      <c r="DVB92" s="504"/>
      <c r="DVC92" s="705"/>
      <c r="DVD92" s="706"/>
      <c r="DVE92" s="706"/>
      <c r="DVF92" s="706"/>
      <c r="DVG92" s="706"/>
      <c r="DVH92" s="706"/>
      <c r="DVI92" s="504"/>
      <c r="DVJ92" s="705"/>
      <c r="DVK92" s="706"/>
      <c r="DVL92" s="706"/>
      <c r="DVM92" s="706"/>
      <c r="DVN92" s="706"/>
      <c r="DVO92" s="706"/>
      <c r="DVP92" s="504"/>
      <c r="DVQ92" s="705"/>
      <c r="DVR92" s="706"/>
      <c r="DVS92" s="706"/>
      <c r="DVT92" s="706"/>
      <c r="DVU92" s="706"/>
      <c r="DVV92" s="706"/>
      <c r="DVW92" s="504"/>
      <c r="DVX92" s="705"/>
      <c r="DVY92" s="706"/>
      <c r="DVZ92" s="706"/>
      <c r="DWA92" s="706"/>
      <c r="DWB92" s="706"/>
      <c r="DWC92" s="706"/>
      <c r="DWD92" s="504"/>
      <c r="DWE92" s="705"/>
      <c r="DWF92" s="706"/>
      <c r="DWG92" s="706"/>
      <c r="DWH92" s="706"/>
      <c r="DWI92" s="706"/>
      <c r="DWJ92" s="706"/>
      <c r="DWK92" s="504"/>
      <c r="DWL92" s="705"/>
      <c r="DWM92" s="706"/>
      <c r="DWN92" s="706"/>
      <c r="DWO92" s="706"/>
      <c r="DWP92" s="706"/>
      <c r="DWQ92" s="706"/>
      <c r="DWR92" s="504"/>
      <c r="DWS92" s="705"/>
      <c r="DWT92" s="706"/>
      <c r="DWU92" s="706"/>
      <c r="DWV92" s="706"/>
      <c r="DWW92" s="706"/>
      <c r="DWX92" s="706"/>
      <c r="DWY92" s="504"/>
      <c r="DWZ92" s="705"/>
      <c r="DXA92" s="706"/>
      <c r="DXB92" s="706"/>
      <c r="DXC92" s="706"/>
      <c r="DXD92" s="706"/>
      <c r="DXE92" s="706"/>
      <c r="DXF92" s="504"/>
      <c r="DXG92" s="705"/>
      <c r="DXH92" s="706"/>
      <c r="DXI92" s="706"/>
      <c r="DXJ92" s="706"/>
      <c r="DXK92" s="706"/>
      <c r="DXL92" s="706"/>
      <c r="DXM92" s="504"/>
      <c r="DXN92" s="705"/>
      <c r="DXO92" s="706"/>
      <c r="DXP92" s="706"/>
      <c r="DXQ92" s="706"/>
      <c r="DXR92" s="706"/>
      <c r="DXS92" s="706"/>
      <c r="DXT92" s="504"/>
      <c r="DXU92" s="705"/>
      <c r="DXV92" s="706"/>
      <c r="DXW92" s="706"/>
      <c r="DXX92" s="706"/>
      <c r="DXY92" s="706"/>
      <c r="DXZ92" s="706"/>
      <c r="DYA92" s="504"/>
      <c r="DYB92" s="705"/>
      <c r="DYC92" s="706"/>
      <c r="DYD92" s="706"/>
      <c r="DYE92" s="706"/>
      <c r="DYF92" s="706"/>
      <c r="DYG92" s="706"/>
      <c r="DYH92" s="504"/>
      <c r="DYI92" s="705"/>
      <c r="DYJ92" s="706"/>
      <c r="DYK92" s="706"/>
      <c r="DYL92" s="706"/>
      <c r="DYM92" s="706"/>
      <c r="DYN92" s="706"/>
      <c r="DYO92" s="504"/>
      <c r="DYP92" s="705"/>
      <c r="DYQ92" s="706"/>
      <c r="DYR92" s="706"/>
      <c r="DYS92" s="706"/>
      <c r="DYT92" s="706"/>
      <c r="DYU92" s="706"/>
      <c r="DYV92" s="504"/>
      <c r="DYW92" s="705"/>
      <c r="DYX92" s="706"/>
      <c r="DYY92" s="706"/>
      <c r="DYZ92" s="706"/>
      <c r="DZA92" s="706"/>
      <c r="DZB92" s="706"/>
      <c r="DZC92" s="504"/>
      <c r="DZD92" s="705"/>
      <c r="DZE92" s="706"/>
      <c r="DZF92" s="706"/>
      <c r="DZG92" s="706"/>
      <c r="DZH92" s="706"/>
      <c r="DZI92" s="706"/>
      <c r="DZJ92" s="504"/>
      <c r="DZK92" s="705"/>
      <c r="DZL92" s="706"/>
      <c r="DZM92" s="706"/>
      <c r="DZN92" s="706"/>
      <c r="DZO92" s="706"/>
      <c r="DZP92" s="706"/>
      <c r="DZQ92" s="504"/>
      <c r="DZR92" s="705"/>
      <c r="DZS92" s="706"/>
      <c r="DZT92" s="706"/>
      <c r="DZU92" s="706"/>
      <c r="DZV92" s="706"/>
      <c r="DZW92" s="706"/>
      <c r="DZX92" s="504"/>
      <c r="DZY92" s="705"/>
      <c r="DZZ92" s="706"/>
      <c r="EAA92" s="706"/>
      <c r="EAB92" s="706"/>
      <c r="EAC92" s="706"/>
      <c r="EAD92" s="706"/>
      <c r="EAE92" s="504"/>
      <c r="EAF92" s="705"/>
      <c r="EAG92" s="706"/>
      <c r="EAH92" s="706"/>
      <c r="EAI92" s="706"/>
      <c r="EAJ92" s="706"/>
      <c r="EAK92" s="706"/>
      <c r="EAL92" s="504"/>
      <c r="EAM92" s="705"/>
      <c r="EAN92" s="706"/>
      <c r="EAO92" s="706"/>
      <c r="EAP92" s="706"/>
      <c r="EAQ92" s="706"/>
      <c r="EAR92" s="706"/>
      <c r="EAS92" s="504"/>
      <c r="EAT92" s="705"/>
      <c r="EAU92" s="706"/>
      <c r="EAV92" s="706"/>
      <c r="EAW92" s="706"/>
      <c r="EAX92" s="706"/>
      <c r="EAY92" s="706"/>
      <c r="EAZ92" s="504"/>
      <c r="EBA92" s="705"/>
      <c r="EBB92" s="706"/>
      <c r="EBC92" s="706"/>
      <c r="EBD92" s="706"/>
      <c r="EBE92" s="706"/>
      <c r="EBF92" s="706"/>
      <c r="EBG92" s="504"/>
      <c r="EBH92" s="705"/>
      <c r="EBI92" s="706"/>
      <c r="EBJ92" s="706"/>
      <c r="EBK92" s="706"/>
      <c r="EBL92" s="706"/>
      <c r="EBM92" s="706"/>
      <c r="EBN92" s="504"/>
      <c r="EBO92" s="705"/>
      <c r="EBP92" s="706"/>
      <c r="EBQ92" s="706"/>
      <c r="EBR92" s="706"/>
      <c r="EBS92" s="706"/>
      <c r="EBT92" s="706"/>
      <c r="EBU92" s="504"/>
      <c r="EBV92" s="705"/>
      <c r="EBW92" s="706"/>
      <c r="EBX92" s="706"/>
      <c r="EBY92" s="706"/>
      <c r="EBZ92" s="706"/>
      <c r="ECA92" s="706"/>
      <c r="ECB92" s="504"/>
      <c r="ECC92" s="705"/>
      <c r="ECD92" s="706"/>
      <c r="ECE92" s="706"/>
      <c r="ECF92" s="706"/>
      <c r="ECG92" s="706"/>
      <c r="ECH92" s="706"/>
      <c r="ECI92" s="504"/>
      <c r="ECJ92" s="705"/>
      <c r="ECK92" s="706"/>
      <c r="ECL92" s="706"/>
      <c r="ECM92" s="706"/>
      <c r="ECN92" s="706"/>
      <c r="ECO92" s="706"/>
      <c r="ECP92" s="504"/>
      <c r="ECQ92" s="705"/>
      <c r="ECR92" s="706"/>
      <c r="ECS92" s="706"/>
      <c r="ECT92" s="706"/>
      <c r="ECU92" s="706"/>
      <c r="ECV92" s="706"/>
      <c r="ECW92" s="504"/>
      <c r="ECX92" s="705"/>
      <c r="ECY92" s="706"/>
      <c r="ECZ92" s="706"/>
      <c r="EDA92" s="706"/>
      <c r="EDB92" s="706"/>
      <c r="EDC92" s="706"/>
      <c r="EDD92" s="504"/>
      <c r="EDE92" s="705"/>
      <c r="EDF92" s="706"/>
      <c r="EDG92" s="706"/>
      <c r="EDH92" s="706"/>
      <c r="EDI92" s="706"/>
      <c r="EDJ92" s="706"/>
      <c r="EDK92" s="504"/>
      <c r="EDL92" s="705"/>
      <c r="EDM92" s="706"/>
      <c r="EDN92" s="706"/>
      <c r="EDO92" s="706"/>
      <c r="EDP92" s="706"/>
      <c r="EDQ92" s="706"/>
      <c r="EDR92" s="504"/>
      <c r="EDS92" s="705"/>
      <c r="EDT92" s="706"/>
      <c r="EDU92" s="706"/>
      <c r="EDV92" s="706"/>
      <c r="EDW92" s="706"/>
      <c r="EDX92" s="706"/>
      <c r="EDY92" s="504"/>
      <c r="EDZ92" s="705"/>
      <c r="EEA92" s="706"/>
      <c r="EEB92" s="706"/>
      <c r="EEC92" s="706"/>
      <c r="EED92" s="706"/>
      <c r="EEE92" s="706"/>
      <c r="EEF92" s="504"/>
      <c r="EEG92" s="705"/>
      <c r="EEH92" s="706"/>
      <c r="EEI92" s="706"/>
      <c r="EEJ92" s="706"/>
      <c r="EEK92" s="706"/>
      <c r="EEL92" s="706"/>
      <c r="EEM92" s="504"/>
      <c r="EEN92" s="705"/>
      <c r="EEO92" s="706"/>
      <c r="EEP92" s="706"/>
      <c r="EEQ92" s="706"/>
      <c r="EER92" s="706"/>
      <c r="EES92" s="706"/>
      <c r="EET92" s="504"/>
      <c r="EEU92" s="705"/>
      <c r="EEV92" s="706"/>
      <c r="EEW92" s="706"/>
      <c r="EEX92" s="706"/>
      <c r="EEY92" s="706"/>
      <c r="EEZ92" s="706"/>
      <c r="EFA92" s="504"/>
      <c r="EFB92" s="705"/>
      <c r="EFC92" s="706"/>
      <c r="EFD92" s="706"/>
      <c r="EFE92" s="706"/>
      <c r="EFF92" s="706"/>
      <c r="EFG92" s="706"/>
      <c r="EFH92" s="504"/>
      <c r="EFI92" s="705"/>
      <c r="EFJ92" s="706"/>
      <c r="EFK92" s="706"/>
      <c r="EFL92" s="706"/>
      <c r="EFM92" s="706"/>
      <c r="EFN92" s="706"/>
      <c r="EFO92" s="504"/>
      <c r="EFP92" s="705"/>
      <c r="EFQ92" s="706"/>
      <c r="EFR92" s="706"/>
      <c r="EFS92" s="706"/>
      <c r="EFT92" s="706"/>
      <c r="EFU92" s="706"/>
      <c r="EFV92" s="504"/>
      <c r="EFW92" s="705"/>
      <c r="EFX92" s="706"/>
      <c r="EFY92" s="706"/>
      <c r="EFZ92" s="706"/>
      <c r="EGA92" s="706"/>
      <c r="EGB92" s="706"/>
      <c r="EGC92" s="504"/>
      <c r="EGD92" s="705"/>
      <c r="EGE92" s="706"/>
      <c r="EGF92" s="706"/>
      <c r="EGG92" s="706"/>
      <c r="EGH92" s="706"/>
      <c r="EGI92" s="706"/>
      <c r="EGJ92" s="504"/>
      <c r="EGK92" s="705"/>
      <c r="EGL92" s="706"/>
      <c r="EGM92" s="706"/>
      <c r="EGN92" s="706"/>
      <c r="EGO92" s="706"/>
      <c r="EGP92" s="706"/>
      <c r="EGQ92" s="504"/>
      <c r="EGR92" s="705"/>
      <c r="EGS92" s="706"/>
      <c r="EGT92" s="706"/>
      <c r="EGU92" s="706"/>
      <c r="EGV92" s="706"/>
      <c r="EGW92" s="706"/>
      <c r="EGX92" s="504"/>
      <c r="EGY92" s="705"/>
      <c r="EGZ92" s="706"/>
      <c r="EHA92" s="706"/>
      <c r="EHB92" s="706"/>
      <c r="EHC92" s="706"/>
      <c r="EHD92" s="706"/>
      <c r="EHE92" s="504"/>
      <c r="EHF92" s="705"/>
      <c r="EHG92" s="706"/>
      <c r="EHH92" s="706"/>
      <c r="EHI92" s="706"/>
      <c r="EHJ92" s="706"/>
      <c r="EHK92" s="706"/>
      <c r="EHL92" s="504"/>
      <c r="EHM92" s="705"/>
      <c r="EHN92" s="706"/>
      <c r="EHO92" s="706"/>
      <c r="EHP92" s="706"/>
      <c r="EHQ92" s="706"/>
      <c r="EHR92" s="706"/>
      <c r="EHS92" s="504"/>
      <c r="EHT92" s="705"/>
      <c r="EHU92" s="706"/>
      <c r="EHV92" s="706"/>
      <c r="EHW92" s="706"/>
      <c r="EHX92" s="706"/>
      <c r="EHY92" s="706"/>
      <c r="EHZ92" s="504"/>
      <c r="EIA92" s="705"/>
      <c r="EIB92" s="706"/>
      <c r="EIC92" s="706"/>
      <c r="EID92" s="706"/>
      <c r="EIE92" s="706"/>
      <c r="EIF92" s="706"/>
      <c r="EIG92" s="504"/>
      <c r="EIH92" s="705"/>
      <c r="EII92" s="706"/>
      <c r="EIJ92" s="706"/>
      <c r="EIK92" s="706"/>
      <c r="EIL92" s="706"/>
      <c r="EIM92" s="706"/>
      <c r="EIN92" s="504"/>
      <c r="EIO92" s="705"/>
      <c r="EIP92" s="706"/>
      <c r="EIQ92" s="706"/>
      <c r="EIR92" s="706"/>
      <c r="EIS92" s="706"/>
      <c r="EIT92" s="706"/>
      <c r="EIU92" s="504"/>
      <c r="EIV92" s="705"/>
      <c r="EIW92" s="706"/>
      <c r="EIX92" s="706"/>
      <c r="EIY92" s="706"/>
      <c r="EIZ92" s="706"/>
      <c r="EJA92" s="706"/>
      <c r="EJB92" s="504"/>
      <c r="EJC92" s="705"/>
      <c r="EJD92" s="706"/>
      <c r="EJE92" s="706"/>
      <c r="EJF92" s="706"/>
      <c r="EJG92" s="706"/>
      <c r="EJH92" s="706"/>
      <c r="EJI92" s="504"/>
      <c r="EJJ92" s="705"/>
      <c r="EJK92" s="706"/>
      <c r="EJL92" s="706"/>
      <c r="EJM92" s="706"/>
      <c r="EJN92" s="706"/>
      <c r="EJO92" s="706"/>
      <c r="EJP92" s="504"/>
      <c r="EJQ92" s="705"/>
      <c r="EJR92" s="706"/>
      <c r="EJS92" s="706"/>
      <c r="EJT92" s="706"/>
      <c r="EJU92" s="706"/>
      <c r="EJV92" s="706"/>
      <c r="EJW92" s="504"/>
      <c r="EJX92" s="705"/>
      <c r="EJY92" s="706"/>
      <c r="EJZ92" s="706"/>
      <c r="EKA92" s="706"/>
      <c r="EKB92" s="706"/>
      <c r="EKC92" s="706"/>
      <c r="EKD92" s="504"/>
      <c r="EKE92" s="705"/>
      <c r="EKF92" s="706"/>
      <c r="EKG92" s="706"/>
      <c r="EKH92" s="706"/>
      <c r="EKI92" s="706"/>
      <c r="EKJ92" s="706"/>
      <c r="EKK92" s="504"/>
      <c r="EKL92" s="705"/>
      <c r="EKM92" s="706"/>
      <c r="EKN92" s="706"/>
      <c r="EKO92" s="706"/>
      <c r="EKP92" s="706"/>
      <c r="EKQ92" s="706"/>
      <c r="EKR92" s="504"/>
      <c r="EKS92" s="705"/>
      <c r="EKT92" s="706"/>
      <c r="EKU92" s="706"/>
      <c r="EKV92" s="706"/>
      <c r="EKW92" s="706"/>
      <c r="EKX92" s="706"/>
      <c r="EKY92" s="504"/>
      <c r="EKZ92" s="705"/>
      <c r="ELA92" s="706"/>
      <c r="ELB92" s="706"/>
      <c r="ELC92" s="706"/>
      <c r="ELD92" s="706"/>
      <c r="ELE92" s="706"/>
      <c r="ELF92" s="504"/>
      <c r="ELG92" s="705"/>
      <c r="ELH92" s="706"/>
      <c r="ELI92" s="706"/>
      <c r="ELJ92" s="706"/>
      <c r="ELK92" s="706"/>
      <c r="ELL92" s="706"/>
      <c r="ELM92" s="504"/>
      <c r="ELN92" s="705"/>
      <c r="ELO92" s="706"/>
      <c r="ELP92" s="706"/>
      <c r="ELQ92" s="706"/>
      <c r="ELR92" s="706"/>
      <c r="ELS92" s="706"/>
      <c r="ELT92" s="504"/>
      <c r="ELU92" s="705"/>
      <c r="ELV92" s="706"/>
      <c r="ELW92" s="706"/>
      <c r="ELX92" s="706"/>
      <c r="ELY92" s="706"/>
      <c r="ELZ92" s="706"/>
      <c r="EMA92" s="504"/>
      <c r="EMB92" s="705"/>
      <c r="EMC92" s="706"/>
      <c r="EMD92" s="706"/>
      <c r="EME92" s="706"/>
      <c r="EMF92" s="706"/>
      <c r="EMG92" s="706"/>
      <c r="EMH92" s="504"/>
      <c r="EMI92" s="705"/>
      <c r="EMJ92" s="706"/>
      <c r="EMK92" s="706"/>
      <c r="EML92" s="706"/>
      <c r="EMM92" s="706"/>
      <c r="EMN92" s="706"/>
      <c r="EMO92" s="504"/>
      <c r="EMP92" s="705"/>
      <c r="EMQ92" s="706"/>
      <c r="EMR92" s="706"/>
      <c r="EMS92" s="706"/>
      <c r="EMT92" s="706"/>
      <c r="EMU92" s="706"/>
      <c r="EMV92" s="504"/>
      <c r="EMW92" s="705"/>
      <c r="EMX92" s="706"/>
      <c r="EMY92" s="706"/>
      <c r="EMZ92" s="706"/>
      <c r="ENA92" s="706"/>
      <c r="ENB92" s="706"/>
      <c r="ENC92" s="504"/>
      <c r="END92" s="705"/>
      <c r="ENE92" s="706"/>
      <c r="ENF92" s="706"/>
      <c r="ENG92" s="706"/>
      <c r="ENH92" s="706"/>
      <c r="ENI92" s="706"/>
      <c r="ENJ92" s="504"/>
      <c r="ENK92" s="705"/>
      <c r="ENL92" s="706"/>
      <c r="ENM92" s="706"/>
      <c r="ENN92" s="706"/>
      <c r="ENO92" s="706"/>
      <c r="ENP92" s="706"/>
      <c r="ENQ92" s="504"/>
      <c r="ENR92" s="705"/>
      <c r="ENS92" s="706"/>
      <c r="ENT92" s="706"/>
      <c r="ENU92" s="706"/>
      <c r="ENV92" s="706"/>
      <c r="ENW92" s="706"/>
      <c r="ENX92" s="504"/>
      <c r="ENY92" s="705"/>
      <c r="ENZ92" s="706"/>
      <c r="EOA92" s="706"/>
      <c r="EOB92" s="706"/>
      <c r="EOC92" s="706"/>
      <c r="EOD92" s="706"/>
      <c r="EOE92" s="504"/>
      <c r="EOF92" s="705"/>
      <c r="EOG92" s="706"/>
      <c r="EOH92" s="706"/>
      <c r="EOI92" s="706"/>
      <c r="EOJ92" s="706"/>
      <c r="EOK92" s="706"/>
      <c r="EOL92" s="504"/>
      <c r="EOM92" s="705"/>
      <c r="EON92" s="706"/>
      <c r="EOO92" s="706"/>
      <c r="EOP92" s="706"/>
      <c r="EOQ92" s="706"/>
      <c r="EOR92" s="706"/>
      <c r="EOS92" s="504"/>
      <c r="EOT92" s="705"/>
      <c r="EOU92" s="706"/>
      <c r="EOV92" s="706"/>
      <c r="EOW92" s="706"/>
      <c r="EOX92" s="706"/>
      <c r="EOY92" s="706"/>
      <c r="EOZ92" s="504"/>
      <c r="EPA92" s="705"/>
      <c r="EPB92" s="706"/>
      <c r="EPC92" s="706"/>
      <c r="EPD92" s="706"/>
      <c r="EPE92" s="706"/>
      <c r="EPF92" s="706"/>
      <c r="EPG92" s="504"/>
      <c r="EPH92" s="705"/>
      <c r="EPI92" s="706"/>
      <c r="EPJ92" s="706"/>
      <c r="EPK92" s="706"/>
      <c r="EPL92" s="706"/>
      <c r="EPM92" s="706"/>
      <c r="EPN92" s="504"/>
      <c r="EPO92" s="705"/>
      <c r="EPP92" s="706"/>
      <c r="EPQ92" s="706"/>
      <c r="EPR92" s="706"/>
      <c r="EPS92" s="706"/>
      <c r="EPT92" s="706"/>
      <c r="EPU92" s="504"/>
      <c r="EPV92" s="705"/>
      <c r="EPW92" s="706"/>
      <c r="EPX92" s="706"/>
      <c r="EPY92" s="706"/>
      <c r="EPZ92" s="706"/>
      <c r="EQA92" s="706"/>
      <c r="EQB92" s="504"/>
      <c r="EQC92" s="705"/>
      <c r="EQD92" s="706"/>
      <c r="EQE92" s="706"/>
      <c r="EQF92" s="706"/>
      <c r="EQG92" s="706"/>
      <c r="EQH92" s="706"/>
      <c r="EQI92" s="504"/>
      <c r="EQJ92" s="705"/>
      <c r="EQK92" s="706"/>
      <c r="EQL92" s="706"/>
      <c r="EQM92" s="706"/>
      <c r="EQN92" s="706"/>
      <c r="EQO92" s="706"/>
      <c r="EQP92" s="504"/>
      <c r="EQQ92" s="705"/>
      <c r="EQR92" s="706"/>
      <c r="EQS92" s="706"/>
      <c r="EQT92" s="706"/>
      <c r="EQU92" s="706"/>
      <c r="EQV92" s="706"/>
      <c r="EQW92" s="504"/>
      <c r="EQX92" s="705"/>
      <c r="EQY92" s="706"/>
      <c r="EQZ92" s="706"/>
      <c r="ERA92" s="706"/>
      <c r="ERB92" s="706"/>
      <c r="ERC92" s="706"/>
      <c r="ERD92" s="504"/>
      <c r="ERE92" s="705"/>
      <c r="ERF92" s="706"/>
      <c r="ERG92" s="706"/>
      <c r="ERH92" s="706"/>
      <c r="ERI92" s="706"/>
      <c r="ERJ92" s="706"/>
      <c r="ERK92" s="504"/>
      <c r="ERL92" s="705"/>
      <c r="ERM92" s="706"/>
      <c r="ERN92" s="706"/>
      <c r="ERO92" s="706"/>
      <c r="ERP92" s="706"/>
      <c r="ERQ92" s="706"/>
      <c r="ERR92" s="504"/>
      <c r="ERS92" s="705"/>
      <c r="ERT92" s="706"/>
      <c r="ERU92" s="706"/>
      <c r="ERV92" s="706"/>
      <c r="ERW92" s="706"/>
      <c r="ERX92" s="706"/>
      <c r="ERY92" s="504"/>
      <c r="ERZ92" s="705"/>
      <c r="ESA92" s="706"/>
      <c r="ESB92" s="706"/>
      <c r="ESC92" s="706"/>
      <c r="ESD92" s="706"/>
      <c r="ESE92" s="706"/>
      <c r="ESF92" s="504"/>
      <c r="ESG92" s="705"/>
      <c r="ESH92" s="706"/>
      <c r="ESI92" s="706"/>
      <c r="ESJ92" s="706"/>
      <c r="ESK92" s="706"/>
      <c r="ESL92" s="706"/>
      <c r="ESM92" s="504"/>
      <c r="ESN92" s="705"/>
      <c r="ESO92" s="706"/>
      <c r="ESP92" s="706"/>
      <c r="ESQ92" s="706"/>
      <c r="ESR92" s="706"/>
      <c r="ESS92" s="706"/>
      <c r="EST92" s="504"/>
      <c r="ESU92" s="705"/>
      <c r="ESV92" s="706"/>
      <c r="ESW92" s="706"/>
      <c r="ESX92" s="706"/>
      <c r="ESY92" s="706"/>
      <c r="ESZ92" s="706"/>
      <c r="ETA92" s="504"/>
      <c r="ETB92" s="705"/>
      <c r="ETC92" s="706"/>
      <c r="ETD92" s="706"/>
      <c r="ETE92" s="706"/>
      <c r="ETF92" s="706"/>
      <c r="ETG92" s="706"/>
      <c r="ETH92" s="504"/>
      <c r="ETI92" s="705"/>
      <c r="ETJ92" s="706"/>
      <c r="ETK92" s="706"/>
      <c r="ETL92" s="706"/>
      <c r="ETM92" s="706"/>
      <c r="ETN92" s="706"/>
      <c r="ETO92" s="504"/>
      <c r="ETP92" s="705"/>
      <c r="ETQ92" s="706"/>
      <c r="ETR92" s="706"/>
      <c r="ETS92" s="706"/>
      <c r="ETT92" s="706"/>
      <c r="ETU92" s="706"/>
      <c r="ETV92" s="504"/>
      <c r="ETW92" s="705"/>
      <c r="ETX92" s="706"/>
      <c r="ETY92" s="706"/>
      <c r="ETZ92" s="706"/>
      <c r="EUA92" s="706"/>
      <c r="EUB92" s="706"/>
      <c r="EUC92" s="504"/>
      <c r="EUD92" s="705"/>
      <c r="EUE92" s="706"/>
      <c r="EUF92" s="706"/>
      <c r="EUG92" s="706"/>
      <c r="EUH92" s="706"/>
      <c r="EUI92" s="706"/>
      <c r="EUJ92" s="504"/>
      <c r="EUK92" s="705"/>
      <c r="EUL92" s="706"/>
      <c r="EUM92" s="706"/>
      <c r="EUN92" s="706"/>
      <c r="EUO92" s="706"/>
      <c r="EUP92" s="706"/>
      <c r="EUQ92" s="504"/>
      <c r="EUR92" s="705"/>
      <c r="EUS92" s="706"/>
      <c r="EUT92" s="706"/>
      <c r="EUU92" s="706"/>
      <c r="EUV92" s="706"/>
      <c r="EUW92" s="706"/>
      <c r="EUX92" s="504"/>
      <c r="EUY92" s="705"/>
      <c r="EUZ92" s="706"/>
      <c r="EVA92" s="706"/>
      <c r="EVB92" s="706"/>
      <c r="EVC92" s="706"/>
      <c r="EVD92" s="706"/>
      <c r="EVE92" s="504"/>
      <c r="EVF92" s="705"/>
      <c r="EVG92" s="706"/>
      <c r="EVH92" s="706"/>
      <c r="EVI92" s="706"/>
      <c r="EVJ92" s="706"/>
      <c r="EVK92" s="706"/>
      <c r="EVL92" s="504"/>
      <c r="EVM92" s="705"/>
      <c r="EVN92" s="706"/>
      <c r="EVO92" s="706"/>
      <c r="EVP92" s="706"/>
      <c r="EVQ92" s="706"/>
      <c r="EVR92" s="706"/>
      <c r="EVS92" s="504"/>
      <c r="EVT92" s="705"/>
      <c r="EVU92" s="706"/>
      <c r="EVV92" s="706"/>
      <c r="EVW92" s="706"/>
      <c r="EVX92" s="706"/>
      <c r="EVY92" s="706"/>
      <c r="EVZ92" s="504"/>
      <c r="EWA92" s="705"/>
      <c r="EWB92" s="706"/>
      <c r="EWC92" s="706"/>
      <c r="EWD92" s="706"/>
      <c r="EWE92" s="706"/>
      <c r="EWF92" s="706"/>
      <c r="EWG92" s="504"/>
      <c r="EWH92" s="705"/>
      <c r="EWI92" s="706"/>
      <c r="EWJ92" s="706"/>
      <c r="EWK92" s="706"/>
      <c r="EWL92" s="706"/>
      <c r="EWM92" s="706"/>
      <c r="EWN92" s="504"/>
      <c r="EWO92" s="705"/>
      <c r="EWP92" s="706"/>
      <c r="EWQ92" s="706"/>
      <c r="EWR92" s="706"/>
      <c r="EWS92" s="706"/>
      <c r="EWT92" s="706"/>
      <c r="EWU92" s="504"/>
      <c r="EWV92" s="705"/>
      <c r="EWW92" s="706"/>
      <c r="EWX92" s="706"/>
      <c r="EWY92" s="706"/>
      <c r="EWZ92" s="706"/>
      <c r="EXA92" s="706"/>
      <c r="EXB92" s="504"/>
      <c r="EXC92" s="705"/>
      <c r="EXD92" s="706"/>
      <c r="EXE92" s="706"/>
      <c r="EXF92" s="706"/>
      <c r="EXG92" s="706"/>
      <c r="EXH92" s="706"/>
      <c r="EXI92" s="504"/>
      <c r="EXJ92" s="705"/>
      <c r="EXK92" s="706"/>
      <c r="EXL92" s="706"/>
      <c r="EXM92" s="706"/>
      <c r="EXN92" s="706"/>
      <c r="EXO92" s="706"/>
      <c r="EXP92" s="504"/>
      <c r="EXQ92" s="705"/>
      <c r="EXR92" s="706"/>
      <c r="EXS92" s="706"/>
      <c r="EXT92" s="706"/>
      <c r="EXU92" s="706"/>
      <c r="EXV92" s="706"/>
      <c r="EXW92" s="504"/>
      <c r="EXX92" s="705"/>
      <c r="EXY92" s="706"/>
      <c r="EXZ92" s="706"/>
      <c r="EYA92" s="706"/>
      <c r="EYB92" s="706"/>
      <c r="EYC92" s="706"/>
      <c r="EYD92" s="504"/>
      <c r="EYE92" s="705"/>
      <c r="EYF92" s="706"/>
      <c r="EYG92" s="706"/>
      <c r="EYH92" s="706"/>
      <c r="EYI92" s="706"/>
      <c r="EYJ92" s="706"/>
      <c r="EYK92" s="504"/>
      <c r="EYL92" s="705"/>
      <c r="EYM92" s="706"/>
      <c r="EYN92" s="706"/>
      <c r="EYO92" s="706"/>
      <c r="EYP92" s="706"/>
      <c r="EYQ92" s="706"/>
      <c r="EYR92" s="504"/>
      <c r="EYS92" s="705"/>
      <c r="EYT92" s="706"/>
      <c r="EYU92" s="706"/>
      <c r="EYV92" s="706"/>
      <c r="EYW92" s="706"/>
      <c r="EYX92" s="706"/>
      <c r="EYY92" s="504"/>
      <c r="EYZ92" s="705"/>
      <c r="EZA92" s="706"/>
      <c r="EZB92" s="706"/>
      <c r="EZC92" s="706"/>
      <c r="EZD92" s="706"/>
      <c r="EZE92" s="706"/>
      <c r="EZF92" s="504"/>
      <c r="EZG92" s="705"/>
      <c r="EZH92" s="706"/>
      <c r="EZI92" s="706"/>
      <c r="EZJ92" s="706"/>
      <c r="EZK92" s="706"/>
      <c r="EZL92" s="706"/>
      <c r="EZM92" s="504"/>
      <c r="EZN92" s="705"/>
      <c r="EZO92" s="706"/>
      <c r="EZP92" s="706"/>
      <c r="EZQ92" s="706"/>
      <c r="EZR92" s="706"/>
      <c r="EZS92" s="706"/>
      <c r="EZT92" s="504"/>
      <c r="EZU92" s="705"/>
      <c r="EZV92" s="706"/>
      <c r="EZW92" s="706"/>
      <c r="EZX92" s="706"/>
      <c r="EZY92" s="706"/>
      <c r="EZZ92" s="706"/>
      <c r="FAA92" s="504"/>
      <c r="FAB92" s="705"/>
      <c r="FAC92" s="706"/>
      <c r="FAD92" s="706"/>
      <c r="FAE92" s="706"/>
      <c r="FAF92" s="706"/>
      <c r="FAG92" s="706"/>
      <c r="FAH92" s="504"/>
      <c r="FAI92" s="705"/>
      <c r="FAJ92" s="706"/>
      <c r="FAK92" s="706"/>
      <c r="FAL92" s="706"/>
      <c r="FAM92" s="706"/>
      <c r="FAN92" s="706"/>
      <c r="FAO92" s="504"/>
      <c r="FAP92" s="705"/>
      <c r="FAQ92" s="706"/>
      <c r="FAR92" s="706"/>
      <c r="FAS92" s="706"/>
      <c r="FAT92" s="706"/>
      <c r="FAU92" s="706"/>
      <c r="FAV92" s="504"/>
      <c r="FAW92" s="705"/>
      <c r="FAX92" s="706"/>
      <c r="FAY92" s="706"/>
      <c r="FAZ92" s="706"/>
      <c r="FBA92" s="706"/>
      <c r="FBB92" s="706"/>
      <c r="FBC92" s="504"/>
      <c r="FBD92" s="705"/>
      <c r="FBE92" s="706"/>
      <c r="FBF92" s="706"/>
      <c r="FBG92" s="706"/>
      <c r="FBH92" s="706"/>
      <c r="FBI92" s="706"/>
      <c r="FBJ92" s="504"/>
      <c r="FBK92" s="705"/>
      <c r="FBL92" s="706"/>
      <c r="FBM92" s="706"/>
      <c r="FBN92" s="706"/>
      <c r="FBO92" s="706"/>
      <c r="FBP92" s="706"/>
      <c r="FBQ92" s="504"/>
      <c r="FBR92" s="705"/>
      <c r="FBS92" s="706"/>
      <c r="FBT92" s="706"/>
      <c r="FBU92" s="706"/>
      <c r="FBV92" s="706"/>
      <c r="FBW92" s="706"/>
      <c r="FBX92" s="504"/>
      <c r="FBY92" s="705"/>
      <c r="FBZ92" s="706"/>
      <c r="FCA92" s="706"/>
      <c r="FCB92" s="706"/>
      <c r="FCC92" s="706"/>
      <c r="FCD92" s="706"/>
      <c r="FCE92" s="504"/>
      <c r="FCF92" s="705"/>
      <c r="FCG92" s="706"/>
      <c r="FCH92" s="706"/>
      <c r="FCI92" s="706"/>
      <c r="FCJ92" s="706"/>
      <c r="FCK92" s="706"/>
      <c r="FCL92" s="504"/>
      <c r="FCM92" s="705"/>
      <c r="FCN92" s="706"/>
      <c r="FCO92" s="706"/>
      <c r="FCP92" s="706"/>
      <c r="FCQ92" s="706"/>
      <c r="FCR92" s="706"/>
      <c r="FCS92" s="504"/>
      <c r="FCT92" s="705"/>
      <c r="FCU92" s="706"/>
      <c r="FCV92" s="706"/>
      <c r="FCW92" s="706"/>
      <c r="FCX92" s="706"/>
      <c r="FCY92" s="706"/>
      <c r="FCZ92" s="504"/>
      <c r="FDA92" s="705"/>
      <c r="FDB92" s="706"/>
      <c r="FDC92" s="706"/>
      <c r="FDD92" s="706"/>
      <c r="FDE92" s="706"/>
      <c r="FDF92" s="706"/>
      <c r="FDG92" s="504"/>
      <c r="FDH92" s="705"/>
      <c r="FDI92" s="706"/>
      <c r="FDJ92" s="706"/>
      <c r="FDK92" s="706"/>
      <c r="FDL92" s="706"/>
      <c r="FDM92" s="706"/>
      <c r="FDN92" s="504"/>
      <c r="FDO92" s="705"/>
      <c r="FDP92" s="706"/>
      <c r="FDQ92" s="706"/>
      <c r="FDR92" s="706"/>
      <c r="FDS92" s="706"/>
      <c r="FDT92" s="706"/>
      <c r="FDU92" s="504"/>
      <c r="FDV92" s="705"/>
      <c r="FDW92" s="706"/>
      <c r="FDX92" s="706"/>
      <c r="FDY92" s="706"/>
      <c r="FDZ92" s="706"/>
      <c r="FEA92" s="706"/>
      <c r="FEB92" s="504"/>
      <c r="FEC92" s="705"/>
      <c r="FED92" s="706"/>
      <c r="FEE92" s="706"/>
      <c r="FEF92" s="706"/>
      <c r="FEG92" s="706"/>
      <c r="FEH92" s="706"/>
      <c r="FEI92" s="504"/>
      <c r="FEJ92" s="705"/>
      <c r="FEK92" s="706"/>
      <c r="FEL92" s="706"/>
      <c r="FEM92" s="706"/>
      <c r="FEN92" s="706"/>
      <c r="FEO92" s="706"/>
      <c r="FEP92" s="504"/>
      <c r="FEQ92" s="705"/>
      <c r="FER92" s="706"/>
      <c r="FES92" s="706"/>
      <c r="FET92" s="706"/>
      <c r="FEU92" s="706"/>
      <c r="FEV92" s="706"/>
      <c r="FEW92" s="504"/>
      <c r="FEX92" s="705"/>
      <c r="FEY92" s="706"/>
      <c r="FEZ92" s="706"/>
      <c r="FFA92" s="706"/>
      <c r="FFB92" s="706"/>
      <c r="FFC92" s="706"/>
      <c r="FFD92" s="504"/>
      <c r="FFE92" s="705"/>
      <c r="FFF92" s="706"/>
      <c r="FFG92" s="706"/>
      <c r="FFH92" s="706"/>
      <c r="FFI92" s="706"/>
      <c r="FFJ92" s="706"/>
      <c r="FFK92" s="504"/>
      <c r="FFL92" s="705"/>
      <c r="FFM92" s="706"/>
      <c r="FFN92" s="706"/>
      <c r="FFO92" s="706"/>
      <c r="FFP92" s="706"/>
      <c r="FFQ92" s="706"/>
      <c r="FFR92" s="504"/>
      <c r="FFS92" s="705"/>
      <c r="FFT92" s="706"/>
      <c r="FFU92" s="706"/>
      <c r="FFV92" s="706"/>
      <c r="FFW92" s="706"/>
      <c r="FFX92" s="706"/>
      <c r="FFY92" s="504"/>
      <c r="FFZ92" s="705"/>
      <c r="FGA92" s="706"/>
      <c r="FGB92" s="706"/>
      <c r="FGC92" s="706"/>
      <c r="FGD92" s="706"/>
      <c r="FGE92" s="706"/>
      <c r="FGF92" s="504"/>
      <c r="FGG92" s="705"/>
      <c r="FGH92" s="706"/>
      <c r="FGI92" s="706"/>
      <c r="FGJ92" s="706"/>
      <c r="FGK92" s="706"/>
      <c r="FGL92" s="706"/>
      <c r="FGM92" s="504"/>
      <c r="FGN92" s="705"/>
      <c r="FGO92" s="706"/>
      <c r="FGP92" s="706"/>
      <c r="FGQ92" s="706"/>
      <c r="FGR92" s="706"/>
      <c r="FGS92" s="706"/>
      <c r="FGT92" s="504"/>
      <c r="FGU92" s="705"/>
      <c r="FGV92" s="706"/>
      <c r="FGW92" s="706"/>
      <c r="FGX92" s="706"/>
      <c r="FGY92" s="706"/>
      <c r="FGZ92" s="706"/>
      <c r="FHA92" s="504"/>
      <c r="FHB92" s="705"/>
      <c r="FHC92" s="706"/>
      <c r="FHD92" s="706"/>
      <c r="FHE92" s="706"/>
      <c r="FHF92" s="706"/>
      <c r="FHG92" s="706"/>
      <c r="FHH92" s="504"/>
      <c r="FHI92" s="705"/>
      <c r="FHJ92" s="706"/>
      <c r="FHK92" s="706"/>
      <c r="FHL92" s="706"/>
      <c r="FHM92" s="706"/>
      <c r="FHN92" s="706"/>
      <c r="FHO92" s="504"/>
      <c r="FHP92" s="705"/>
      <c r="FHQ92" s="706"/>
      <c r="FHR92" s="706"/>
      <c r="FHS92" s="706"/>
      <c r="FHT92" s="706"/>
      <c r="FHU92" s="706"/>
      <c r="FHV92" s="504"/>
      <c r="FHW92" s="705"/>
      <c r="FHX92" s="706"/>
      <c r="FHY92" s="706"/>
      <c r="FHZ92" s="706"/>
      <c r="FIA92" s="706"/>
      <c r="FIB92" s="706"/>
      <c r="FIC92" s="504"/>
      <c r="FID92" s="705"/>
      <c r="FIE92" s="706"/>
      <c r="FIF92" s="706"/>
      <c r="FIG92" s="706"/>
      <c r="FIH92" s="706"/>
      <c r="FII92" s="706"/>
      <c r="FIJ92" s="504"/>
      <c r="FIK92" s="705"/>
      <c r="FIL92" s="706"/>
      <c r="FIM92" s="706"/>
      <c r="FIN92" s="706"/>
      <c r="FIO92" s="706"/>
      <c r="FIP92" s="706"/>
      <c r="FIQ92" s="504"/>
      <c r="FIR92" s="705"/>
      <c r="FIS92" s="706"/>
      <c r="FIT92" s="706"/>
      <c r="FIU92" s="706"/>
      <c r="FIV92" s="706"/>
      <c r="FIW92" s="706"/>
      <c r="FIX92" s="504"/>
      <c r="FIY92" s="705"/>
      <c r="FIZ92" s="706"/>
      <c r="FJA92" s="706"/>
      <c r="FJB92" s="706"/>
      <c r="FJC92" s="706"/>
      <c r="FJD92" s="706"/>
      <c r="FJE92" s="504"/>
      <c r="FJF92" s="705"/>
      <c r="FJG92" s="706"/>
      <c r="FJH92" s="706"/>
      <c r="FJI92" s="706"/>
      <c r="FJJ92" s="706"/>
      <c r="FJK92" s="706"/>
      <c r="FJL92" s="504"/>
      <c r="FJM92" s="705"/>
      <c r="FJN92" s="706"/>
      <c r="FJO92" s="706"/>
      <c r="FJP92" s="706"/>
      <c r="FJQ92" s="706"/>
      <c r="FJR92" s="706"/>
      <c r="FJS92" s="504"/>
      <c r="FJT92" s="705"/>
      <c r="FJU92" s="706"/>
      <c r="FJV92" s="706"/>
      <c r="FJW92" s="706"/>
      <c r="FJX92" s="706"/>
      <c r="FJY92" s="706"/>
      <c r="FJZ92" s="504"/>
      <c r="FKA92" s="705"/>
      <c r="FKB92" s="706"/>
      <c r="FKC92" s="706"/>
      <c r="FKD92" s="706"/>
      <c r="FKE92" s="706"/>
      <c r="FKF92" s="706"/>
      <c r="FKG92" s="504"/>
      <c r="FKH92" s="705"/>
      <c r="FKI92" s="706"/>
      <c r="FKJ92" s="706"/>
      <c r="FKK92" s="706"/>
      <c r="FKL92" s="706"/>
      <c r="FKM92" s="706"/>
      <c r="FKN92" s="504"/>
      <c r="FKO92" s="705"/>
      <c r="FKP92" s="706"/>
      <c r="FKQ92" s="706"/>
      <c r="FKR92" s="706"/>
      <c r="FKS92" s="706"/>
      <c r="FKT92" s="706"/>
      <c r="FKU92" s="504"/>
      <c r="FKV92" s="705"/>
      <c r="FKW92" s="706"/>
      <c r="FKX92" s="706"/>
      <c r="FKY92" s="706"/>
      <c r="FKZ92" s="706"/>
      <c r="FLA92" s="706"/>
      <c r="FLB92" s="504"/>
      <c r="FLC92" s="705"/>
      <c r="FLD92" s="706"/>
      <c r="FLE92" s="706"/>
      <c r="FLF92" s="706"/>
      <c r="FLG92" s="706"/>
      <c r="FLH92" s="706"/>
      <c r="FLI92" s="504"/>
      <c r="FLJ92" s="705"/>
      <c r="FLK92" s="706"/>
      <c r="FLL92" s="706"/>
      <c r="FLM92" s="706"/>
      <c r="FLN92" s="706"/>
      <c r="FLO92" s="706"/>
      <c r="FLP92" s="504"/>
      <c r="FLQ92" s="705"/>
      <c r="FLR92" s="706"/>
      <c r="FLS92" s="706"/>
      <c r="FLT92" s="706"/>
      <c r="FLU92" s="706"/>
      <c r="FLV92" s="706"/>
      <c r="FLW92" s="504"/>
      <c r="FLX92" s="705"/>
      <c r="FLY92" s="706"/>
      <c r="FLZ92" s="706"/>
      <c r="FMA92" s="706"/>
      <c r="FMB92" s="706"/>
      <c r="FMC92" s="706"/>
      <c r="FMD92" s="504"/>
      <c r="FME92" s="705"/>
      <c r="FMF92" s="706"/>
      <c r="FMG92" s="706"/>
      <c r="FMH92" s="706"/>
      <c r="FMI92" s="706"/>
      <c r="FMJ92" s="706"/>
      <c r="FMK92" s="504"/>
      <c r="FML92" s="705"/>
      <c r="FMM92" s="706"/>
      <c r="FMN92" s="706"/>
      <c r="FMO92" s="706"/>
      <c r="FMP92" s="706"/>
      <c r="FMQ92" s="706"/>
      <c r="FMR92" s="504"/>
      <c r="FMS92" s="705"/>
      <c r="FMT92" s="706"/>
      <c r="FMU92" s="706"/>
      <c r="FMV92" s="706"/>
      <c r="FMW92" s="706"/>
      <c r="FMX92" s="706"/>
      <c r="FMY92" s="504"/>
      <c r="FMZ92" s="705"/>
      <c r="FNA92" s="706"/>
      <c r="FNB92" s="706"/>
      <c r="FNC92" s="706"/>
      <c r="FND92" s="706"/>
      <c r="FNE92" s="706"/>
      <c r="FNF92" s="504"/>
      <c r="FNG92" s="705"/>
      <c r="FNH92" s="706"/>
      <c r="FNI92" s="706"/>
      <c r="FNJ92" s="706"/>
      <c r="FNK92" s="706"/>
      <c r="FNL92" s="706"/>
      <c r="FNM92" s="504"/>
      <c r="FNN92" s="705"/>
      <c r="FNO92" s="706"/>
      <c r="FNP92" s="706"/>
      <c r="FNQ92" s="706"/>
      <c r="FNR92" s="706"/>
      <c r="FNS92" s="706"/>
      <c r="FNT92" s="504"/>
      <c r="FNU92" s="705"/>
      <c r="FNV92" s="706"/>
      <c r="FNW92" s="706"/>
      <c r="FNX92" s="706"/>
      <c r="FNY92" s="706"/>
      <c r="FNZ92" s="706"/>
      <c r="FOA92" s="504"/>
      <c r="FOB92" s="705"/>
      <c r="FOC92" s="706"/>
      <c r="FOD92" s="706"/>
      <c r="FOE92" s="706"/>
      <c r="FOF92" s="706"/>
      <c r="FOG92" s="706"/>
      <c r="FOH92" s="504"/>
      <c r="FOI92" s="705"/>
      <c r="FOJ92" s="706"/>
      <c r="FOK92" s="706"/>
      <c r="FOL92" s="706"/>
      <c r="FOM92" s="706"/>
      <c r="FON92" s="706"/>
      <c r="FOO92" s="504"/>
      <c r="FOP92" s="705"/>
      <c r="FOQ92" s="706"/>
      <c r="FOR92" s="706"/>
      <c r="FOS92" s="706"/>
      <c r="FOT92" s="706"/>
      <c r="FOU92" s="706"/>
      <c r="FOV92" s="504"/>
      <c r="FOW92" s="705"/>
      <c r="FOX92" s="706"/>
      <c r="FOY92" s="706"/>
      <c r="FOZ92" s="706"/>
      <c r="FPA92" s="706"/>
      <c r="FPB92" s="706"/>
      <c r="FPC92" s="504"/>
      <c r="FPD92" s="705"/>
      <c r="FPE92" s="706"/>
      <c r="FPF92" s="706"/>
      <c r="FPG92" s="706"/>
      <c r="FPH92" s="706"/>
      <c r="FPI92" s="706"/>
      <c r="FPJ92" s="504"/>
      <c r="FPK92" s="705"/>
      <c r="FPL92" s="706"/>
      <c r="FPM92" s="706"/>
      <c r="FPN92" s="706"/>
      <c r="FPO92" s="706"/>
      <c r="FPP92" s="706"/>
      <c r="FPQ92" s="504"/>
      <c r="FPR92" s="705"/>
      <c r="FPS92" s="706"/>
      <c r="FPT92" s="706"/>
      <c r="FPU92" s="706"/>
      <c r="FPV92" s="706"/>
      <c r="FPW92" s="706"/>
      <c r="FPX92" s="504"/>
      <c r="FPY92" s="705"/>
      <c r="FPZ92" s="706"/>
      <c r="FQA92" s="706"/>
      <c r="FQB92" s="706"/>
      <c r="FQC92" s="706"/>
      <c r="FQD92" s="706"/>
      <c r="FQE92" s="504"/>
      <c r="FQF92" s="705"/>
      <c r="FQG92" s="706"/>
      <c r="FQH92" s="706"/>
      <c r="FQI92" s="706"/>
      <c r="FQJ92" s="706"/>
      <c r="FQK92" s="706"/>
      <c r="FQL92" s="504"/>
      <c r="FQM92" s="705"/>
      <c r="FQN92" s="706"/>
      <c r="FQO92" s="706"/>
      <c r="FQP92" s="706"/>
      <c r="FQQ92" s="706"/>
      <c r="FQR92" s="706"/>
      <c r="FQS92" s="504"/>
      <c r="FQT92" s="705"/>
      <c r="FQU92" s="706"/>
      <c r="FQV92" s="706"/>
      <c r="FQW92" s="706"/>
      <c r="FQX92" s="706"/>
      <c r="FQY92" s="706"/>
      <c r="FQZ92" s="504"/>
      <c r="FRA92" s="705"/>
      <c r="FRB92" s="706"/>
      <c r="FRC92" s="706"/>
      <c r="FRD92" s="706"/>
      <c r="FRE92" s="706"/>
      <c r="FRF92" s="706"/>
      <c r="FRG92" s="504"/>
      <c r="FRH92" s="705"/>
      <c r="FRI92" s="706"/>
      <c r="FRJ92" s="706"/>
      <c r="FRK92" s="706"/>
      <c r="FRL92" s="706"/>
      <c r="FRM92" s="706"/>
      <c r="FRN92" s="504"/>
      <c r="FRO92" s="705"/>
      <c r="FRP92" s="706"/>
      <c r="FRQ92" s="706"/>
      <c r="FRR92" s="706"/>
      <c r="FRS92" s="706"/>
      <c r="FRT92" s="706"/>
      <c r="FRU92" s="504"/>
      <c r="FRV92" s="705"/>
      <c r="FRW92" s="706"/>
      <c r="FRX92" s="706"/>
      <c r="FRY92" s="706"/>
      <c r="FRZ92" s="706"/>
      <c r="FSA92" s="706"/>
      <c r="FSB92" s="504"/>
      <c r="FSC92" s="705"/>
      <c r="FSD92" s="706"/>
      <c r="FSE92" s="706"/>
      <c r="FSF92" s="706"/>
      <c r="FSG92" s="706"/>
      <c r="FSH92" s="706"/>
      <c r="FSI92" s="504"/>
      <c r="FSJ92" s="705"/>
      <c r="FSK92" s="706"/>
      <c r="FSL92" s="706"/>
      <c r="FSM92" s="706"/>
      <c r="FSN92" s="706"/>
      <c r="FSO92" s="706"/>
      <c r="FSP92" s="504"/>
      <c r="FSQ92" s="705"/>
      <c r="FSR92" s="706"/>
      <c r="FSS92" s="706"/>
      <c r="FST92" s="706"/>
      <c r="FSU92" s="706"/>
      <c r="FSV92" s="706"/>
      <c r="FSW92" s="504"/>
      <c r="FSX92" s="705"/>
      <c r="FSY92" s="706"/>
      <c r="FSZ92" s="706"/>
      <c r="FTA92" s="706"/>
      <c r="FTB92" s="706"/>
      <c r="FTC92" s="706"/>
      <c r="FTD92" s="504"/>
      <c r="FTE92" s="705"/>
      <c r="FTF92" s="706"/>
      <c r="FTG92" s="706"/>
      <c r="FTH92" s="706"/>
      <c r="FTI92" s="706"/>
      <c r="FTJ92" s="706"/>
      <c r="FTK92" s="504"/>
      <c r="FTL92" s="705"/>
      <c r="FTM92" s="706"/>
      <c r="FTN92" s="706"/>
      <c r="FTO92" s="706"/>
      <c r="FTP92" s="706"/>
      <c r="FTQ92" s="706"/>
      <c r="FTR92" s="504"/>
      <c r="FTS92" s="705"/>
      <c r="FTT92" s="706"/>
      <c r="FTU92" s="706"/>
      <c r="FTV92" s="706"/>
      <c r="FTW92" s="706"/>
      <c r="FTX92" s="706"/>
      <c r="FTY92" s="504"/>
      <c r="FTZ92" s="705"/>
      <c r="FUA92" s="706"/>
      <c r="FUB92" s="706"/>
      <c r="FUC92" s="706"/>
      <c r="FUD92" s="706"/>
      <c r="FUE92" s="706"/>
      <c r="FUF92" s="504"/>
      <c r="FUG92" s="705"/>
      <c r="FUH92" s="706"/>
      <c r="FUI92" s="706"/>
      <c r="FUJ92" s="706"/>
      <c r="FUK92" s="706"/>
      <c r="FUL92" s="706"/>
      <c r="FUM92" s="504"/>
      <c r="FUN92" s="705"/>
      <c r="FUO92" s="706"/>
      <c r="FUP92" s="706"/>
      <c r="FUQ92" s="706"/>
      <c r="FUR92" s="706"/>
      <c r="FUS92" s="706"/>
      <c r="FUT92" s="504"/>
      <c r="FUU92" s="705"/>
      <c r="FUV92" s="706"/>
      <c r="FUW92" s="706"/>
      <c r="FUX92" s="706"/>
      <c r="FUY92" s="706"/>
      <c r="FUZ92" s="706"/>
      <c r="FVA92" s="504"/>
      <c r="FVB92" s="705"/>
      <c r="FVC92" s="706"/>
      <c r="FVD92" s="706"/>
      <c r="FVE92" s="706"/>
      <c r="FVF92" s="706"/>
      <c r="FVG92" s="706"/>
      <c r="FVH92" s="504"/>
      <c r="FVI92" s="705"/>
      <c r="FVJ92" s="706"/>
      <c r="FVK92" s="706"/>
      <c r="FVL92" s="706"/>
      <c r="FVM92" s="706"/>
      <c r="FVN92" s="706"/>
      <c r="FVO92" s="504"/>
      <c r="FVP92" s="705"/>
      <c r="FVQ92" s="706"/>
      <c r="FVR92" s="706"/>
      <c r="FVS92" s="706"/>
      <c r="FVT92" s="706"/>
      <c r="FVU92" s="706"/>
      <c r="FVV92" s="504"/>
      <c r="FVW92" s="705"/>
      <c r="FVX92" s="706"/>
      <c r="FVY92" s="706"/>
      <c r="FVZ92" s="706"/>
      <c r="FWA92" s="706"/>
      <c r="FWB92" s="706"/>
      <c r="FWC92" s="504"/>
      <c r="FWD92" s="705"/>
      <c r="FWE92" s="706"/>
      <c r="FWF92" s="706"/>
      <c r="FWG92" s="706"/>
      <c r="FWH92" s="706"/>
      <c r="FWI92" s="706"/>
      <c r="FWJ92" s="504"/>
      <c r="FWK92" s="705"/>
      <c r="FWL92" s="706"/>
      <c r="FWM92" s="706"/>
      <c r="FWN92" s="706"/>
      <c r="FWO92" s="706"/>
      <c r="FWP92" s="706"/>
      <c r="FWQ92" s="504"/>
      <c r="FWR92" s="705"/>
      <c r="FWS92" s="706"/>
      <c r="FWT92" s="706"/>
      <c r="FWU92" s="706"/>
      <c r="FWV92" s="706"/>
      <c r="FWW92" s="706"/>
      <c r="FWX92" s="504"/>
      <c r="FWY92" s="705"/>
      <c r="FWZ92" s="706"/>
      <c r="FXA92" s="706"/>
      <c r="FXB92" s="706"/>
      <c r="FXC92" s="706"/>
      <c r="FXD92" s="706"/>
      <c r="FXE92" s="504"/>
      <c r="FXF92" s="705"/>
      <c r="FXG92" s="706"/>
      <c r="FXH92" s="706"/>
      <c r="FXI92" s="706"/>
      <c r="FXJ92" s="706"/>
      <c r="FXK92" s="706"/>
      <c r="FXL92" s="504"/>
      <c r="FXM92" s="705"/>
      <c r="FXN92" s="706"/>
      <c r="FXO92" s="706"/>
      <c r="FXP92" s="706"/>
      <c r="FXQ92" s="706"/>
      <c r="FXR92" s="706"/>
      <c r="FXS92" s="504"/>
      <c r="FXT92" s="705"/>
      <c r="FXU92" s="706"/>
      <c r="FXV92" s="706"/>
      <c r="FXW92" s="706"/>
      <c r="FXX92" s="706"/>
      <c r="FXY92" s="706"/>
      <c r="FXZ92" s="504"/>
      <c r="FYA92" s="705"/>
      <c r="FYB92" s="706"/>
      <c r="FYC92" s="706"/>
      <c r="FYD92" s="706"/>
      <c r="FYE92" s="706"/>
      <c r="FYF92" s="706"/>
      <c r="FYG92" s="504"/>
      <c r="FYH92" s="705"/>
      <c r="FYI92" s="706"/>
      <c r="FYJ92" s="706"/>
      <c r="FYK92" s="706"/>
      <c r="FYL92" s="706"/>
      <c r="FYM92" s="706"/>
      <c r="FYN92" s="504"/>
      <c r="FYO92" s="705"/>
      <c r="FYP92" s="706"/>
      <c r="FYQ92" s="706"/>
      <c r="FYR92" s="706"/>
      <c r="FYS92" s="706"/>
      <c r="FYT92" s="706"/>
      <c r="FYU92" s="504"/>
      <c r="FYV92" s="705"/>
      <c r="FYW92" s="706"/>
      <c r="FYX92" s="706"/>
      <c r="FYY92" s="706"/>
      <c r="FYZ92" s="706"/>
      <c r="FZA92" s="706"/>
      <c r="FZB92" s="504"/>
      <c r="FZC92" s="705"/>
      <c r="FZD92" s="706"/>
      <c r="FZE92" s="706"/>
      <c r="FZF92" s="706"/>
      <c r="FZG92" s="706"/>
      <c r="FZH92" s="706"/>
      <c r="FZI92" s="504"/>
      <c r="FZJ92" s="705"/>
      <c r="FZK92" s="706"/>
      <c r="FZL92" s="706"/>
      <c r="FZM92" s="706"/>
      <c r="FZN92" s="706"/>
      <c r="FZO92" s="706"/>
      <c r="FZP92" s="504"/>
      <c r="FZQ92" s="705"/>
      <c r="FZR92" s="706"/>
      <c r="FZS92" s="706"/>
      <c r="FZT92" s="706"/>
      <c r="FZU92" s="706"/>
      <c r="FZV92" s="706"/>
      <c r="FZW92" s="504"/>
      <c r="FZX92" s="705"/>
      <c r="FZY92" s="706"/>
      <c r="FZZ92" s="706"/>
      <c r="GAA92" s="706"/>
      <c r="GAB92" s="706"/>
      <c r="GAC92" s="706"/>
      <c r="GAD92" s="504"/>
      <c r="GAE92" s="705"/>
      <c r="GAF92" s="706"/>
      <c r="GAG92" s="706"/>
      <c r="GAH92" s="706"/>
      <c r="GAI92" s="706"/>
      <c r="GAJ92" s="706"/>
      <c r="GAK92" s="504"/>
      <c r="GAL92" s="705"/>
      <c r="GAM92" s="706"/>
      <c r="GAN92" s="706"/>
      <c r="GAO92" s="706"/>
      <c r="GAP92" s="706"/>
      <c r="GAQ92" s="706"/>
      <c r="GAR92" s="504"/>
      <c r="GAS92" s="705"/>
      <c r="GAT92" s="706"/>
      <c r="GAU92" s="706"/>
      <c r="GAV92" s="706"/>
      <c r="GAW92" s="706"/>
      <c r="GAX92" s="706"/>
      <c r="GAY92" s="504"/>
      <c r="GAZ92" s="705"/>
      <c r="GBA92" s="706"/>
      <c r="GBB92" s="706"/>
      <c r="GBC92" s="706"/>
      <c r="GBD92" s="706"/>
      <c r="GBE92" s="706"/>
      <c r="GBF92" s="504"/>
      <c r="GBG92" s="705"/>
      <c r="GBH92" s="706"/>
      <c r="GBI92" s="706"/>
      <c r="GBJ92" s="706"/>
      <c r="GBK92" s="706"/>
      <c r="GBL92" s="706"/>
      <c r="GBM92" s="504"/>
      <c r="GBN92" s="705"/>
      <c r="GBO92" s="706"/>
      <c r="GBP92" s="706"/>
      <c r="GBQ92" s="706"/>
      <c r="GBR92" s="706"/>
      <c r="GBS92" s="706"/>
      <c r="GBT92" s="504"/>
      <c r="GBU92" s="705"/>
      <c r="GBV92" s="706"/>
      <c r="GBW92" s="706"/>
      <c r="GBX92" s="706"/>
      <c r="GBY92" s="706"/>
      <c r="GBZ92" s="706"/>
      <c r="GCA92" s="504"/>
      <c r="GCB92" s="705"/>
      <c r="GCC92" s="706"/>
      <c r="GCD92" s="706"/>
      <c r="GCE92" s="706"/>
      <c r="GCF92" s="706"/>
      <c r="GCG92" s="706"/>
      <c r="GCH92" s="504"/>
      <c r="GCI92" s="705"/>
      <c r="GCJ92" s="706"/>
      <c r="GCK92" s="706"/>
      <c r="GCL92" s="706"/>
      <c r="GCM92" s="706"/>
      <c r="GCN92" s="706"/>
      <c r="GCO92" s="504"/>
      <c r="GCP92" s="705"/>
      <c r="GCQ92" s="706"/>
      <c r="GCR92" s="706"/>
      <c r="GCS92" s="706"/>
      <c r="GCT92" s="706"/>
      <c r="GCU92" s="706"/>
      <c r="GCV92" s="504"/>
      <c r="GCW92" s="705"/>
      <c r="GCX92" s="706"/>
      <c r="GCY92" s="706"/>
      <c r="GCZ92" s="706"/>
      <c r="GDA92" s="706"/>
      <c r="GDB92" s="706"/>
      <c r="GDC92" s="504"/>
      <c r="GDD92" s="705"/>
      <c r="GDE92" s="706"/>
      <c r="GDF92" s="706"/>
      <c r="GDG92" s="706"/>
      <c r="GDH92" s="706"/>
      <c r="GDI92" s="706"/>
      <c r="GDJ92" s="504"/>
      <c r="GDK92" s="705"/>
      <c r="GDL92" s="706"/>
      <c r="GDM92" s="706"/>
      <c r="GDN92" s="706"/>
      <c r="GDO92" s="706"/>
      <c r="GDP92" s="706"/>
      <c r="GDQ92" s="504"/>
      <c r="GDR92" s="705"/>
      <c r="GDS92" s="706"/>
      <c r="GDT92" s="706"/>
      <c r="GDU92" s="706"/>
      <c r="GDV92" s="706"/>
      <c r="GDW92" s="706"/>
      <c r="GDX92" s="504"/>
      <c r="GDY92" s="705"/>
      <c r="GDZ92" s="706"/>
      <c r="GEA92" s="706"/>
      <c r="GEB92" s="706"/>
      <c r="GEC92" s="706"/>
      <c r="GED92" s="706"/>
      <c r="GEE92" s="504"/>
      <c r="GEF92" s="705"/>
      <c r="GEG92" s="706"/>
      <c r="GEH92" s="706"/>
      <c r="GEI92" s="706"/>
      <c r="GEJ92" s="706"/>
      <c r="GEK92" s="706"/>
      <c r="GEL92" s="504"/>
      <c r="GEM92" s="705"/>
      <c r="GEN92" s="706"/>
      <c r="GEO92" s="706"/>
      <c r="GEP92" s="706"/>
      <c r="GEQ92" s="706"/>
      <c r="GER92" s="706"/>
      <c r="GES92" s="504"/>
      <c r="GET92" s="705"/>
      <c r="GEU92" s="706"/>
      <c r="GEV92" s="706"/>
      <c r="GEW92" s="706"/>
      <c r="GEX92" s="706"/>
      <c r="GEY92" s="706"/>
      <c r="GEZ92" s="504"/>
      <c r="GFA92" s="705"/>
      <c r="GFB92" s="706"/>
      <c r="GFC92" s="706"/>
      <c r="GFD92" s="706"/>
      <c r="GFE92" s="706"/>
      <c r="GFF92" s="706"/>
      <c r="GFG92" s="504"/>
      <c r="GFH92" s="705"/>
      <c r="GFI92" s="706"/>
      <c r="GFJ92" s="706"/>
      <c r="GFK92" s="706"/>
      <c r="GFL92" s="706"/>
      <c r="GFM92" s="706"/>
      <c r="GFN92" s="504"/>
      <c r="GFO92" s="705"/>
      <c r="GFP92" s="706"/>
      <c r="GFQ92" s="706"/>
      <c r="GFR92" s="706"/>
      <c r="GFS92" s="706"/>
      <c r="GFT92" s="706"/>
      <c r="GFU92" s="504"/>
      <c r="GFV92" s="705"/>
      <c r="GFW92" s="706"/>
      <c r="GFX92" s="706"/>
      <c r="GFY92" s="706"/>
      <c r="GFZ92" s="706"/>
      <c r="GGA92" s="706"/>
      <c r="GGB92" s="504"/>
      <c r="GGC92" s="705"/>
      <c r="GGD92" s="706"/>
      <c r="GGE92" s="706"/>
      <c r="GGF92" s="706"/>
      <c r="GGG92" s="706"/>
      <c r="GGH92" s="706"/>
      <c r="GGI92" s="504"/>
      <c r="GGJ92" s="705"/>
      <c r="GGK92" s="706"/>
      <c r="GGL92" s="706"/>
      <c r="GGM92" s="706"/>
      <c r="GGN92" s="706"/>
      <c r="GGO92" s="706"/>
      <c r="GGP92" s="504"/>
      <c r="GGQ92" s="705"/>
      <c r="GGR92" s="706"/>
      <c r="GGS92" s="706"/>
      <c r="GGT92" s="706"/>
      <c r="GGU92" s="706"/>
      <c r="GGV92" s="706"/>
      <c r="GGW92" s="504"/>
      <c r="GGX92" s="705"/>
      <c r="GGY92" s="706"/>
      <c r="GGZ92" s="706"/>
      <c r="GHA92" s="706"/>
      <c r="GHB92" s="706"/>
      <c r="GHC92" s="706"/>
      <c r="GHD92" s="504"/>
      <c r="GHE92" s="705"/>
      <c r="GHF92" s="706"/>
      <c r="GHG92" s="706"/>
      <c r="GHH92" s="706"/>
      <c r="GHI92" s="706"/>
      <c r="GHJ92" s="706"/>
      <c r="GHK92" s="504"/>
      <c r="GHL92" s="705"/>
      <c r="GHM92" s="706"/>
      <c r="GHN92" s="706"/>
      <c r="GHO92" s="706"/>
      <c r="GHP92" s="706"/>
      <c r="GHQ92" s="706"/>
      <c r="GHR92" s="504"/>
      <c r="GHS92" s="705"/>
      <c r="GHT92" s="706"/>
      <c r="GHU92" s="706"/>
      <c r="GHV92" s="706"/>
      <c r="GHW92" s="706"/>
      <c r="GHX92" s="706"/>
      <c r="GHY92" s="504"/>
      <c r="GHZ92" s="705"/>
      <c r="GIA92" s="706"/>
      <c r="GIB92" s="706"/>
      <c r="GIC92" s="706"/>
      <c r="GID92" s="706"/>
      <c r="GIE92" s="706"/>
      <c r="GIF92" s="504"/>
      <c r="GIG92" s="705"/>
      <c r="GIH92" s="706"/>
      <c r="GII92" s="706"/>
      <c r="GIJ92" s="706"/>
      <c r="GIK92" s="706"/>
      <c r="GIL92" s="706"/>
      <c r="GIM92" s="504"/>
      <c r="GIN92" s="705"/>
      <c r="GIO92" s="706"/>
      <c r="GIP92" s="706"/>
      <c r="GIQ92" s="706"/>
      <c r="GIR92" s="706"/>
      <c r="GIS92" s="706"/>
      <c r="GIT92" s="504"/>
      <c r="GIU92" s="705"/>
      <c r="GIV92" s="706"/>
      <c r="GIW92" s="706"/>
      <c r="GIX92" s="706"/>
      <c r="GIY92" s="706"/>
      <c r="GIZ92" s="706"/>
      <c r="GJA92" s="504"/>
      <c r="GJB92" s="705"/>
      <c r="GJC92" s="706"/>
      <c r="GJD92" s="706"/>
      <c r="GJE92" s="706"/>
      <c r="GJF92" s="706"/>
      <c r="GJG92" s="706"/>
      <c r="GJH92" s="504"/>
      <c r="GJI92" s="705"/>
      <c r="GJJ92" s="706"/>
      <c r="GJK92" s="706"/>
      <c r="GJL92" s="706"/>
      <c r="GJM92" s="706"/>
      <c r="GJN92" s="706"/>
      <c r="GJO92" s="504"/>
      <c r="GJP92" s="705"/>
      <c r="GJQ92" s="706"/>
      <c r="GJR92" s="706"/>
      <c r="GJS92" s="706"/>
      <c r="GJT92" s="706"/>
      <c r="GJU92" s="706"/>
      <c r="GJV92" s="504"/>
      <c r="GJW92" s="705"/>
      <c r="GJX92" s="706"/>
      <c r="GJY92" s="706"/>
      <c r="GJZ92" s="706"/>
      <c r="GKA92" s="706"/>
      <c r="GKB92" s="706"/>
      <c r="GKC92" s="504"/>
      <c r="GKD92" s="705"/>
      <c r="GKE92" s="706"/>
      <c r="GKF92" s="706"/>
      <c r="GKG92" s="706"/>
      <c r="GKH92" s="706"/>
      <c r="GKI92" s="706"/>
      <c r="GKJ92" s="504"/>
      <c r="GKK92" s="705"/>
      <c r="GKL92" s="706"/>
      <c r="GKM92" s="706"/>
      <c r="GKN92" s="706"/>
      <c r="GKO92" s="706"/>
      <c r="GKP92" s="706"/>
      <c r="GKQ92" s="504"/>
      <c r="GKR92" s="705"/>
      <c r="GKS92" s="706"/>
      <c r="GKT92" s="706"/>
      <c r="GKU92" s="706"/>
      <c r="GKV92" s="706"/>
      <c r="GKW92" s="706"/>
      <c r="GKX92" s="504"/>
      <c r="GKY92" s="705"/>
      <c r="GKZ92" s="706"/>
      <c r="GLA92" s="706"/>
      <c r="GLB92" s="706"/>
      <c r="GLC92" s="706"/>
      <c r="GLD92" s="706"/>
      <c r="GLE92" s="504"/>
      <c r="GLF92" s="705"/>
      <c r="GLG92" s="706"/>
      <c r="GLH92" s="706"/>
      <c r="GLI92" s="706"/>
      <c r="GLJ92" s="706"/>
      <c r="GLK92" s="706"/>
      <c r="GLL92" s="504"/>
      <c r="GLM92" s="705"/>
      <c r="GLN92" s="706"/>
      <c r="GLO92" s="706"/>
      <c r="GLP92" s="706"/>
      <c r="GLQ92" s="706"/>
      <c r="GLR92" s="706"/>
      <c r="GLS92" s="504"/>
      <c r="GLT92" s="705"/>
      <c r="GLU92" s="706"/>
      <c r="GLV92" s="706"/>
      <c r="GLW92" s="706"/>
      <c r="GLX92" s="706"/>
      <c r="GLY92" s="706"/>
      <c r="GLZ92" s="504"/>
      <c r="GMA92" s="705"/>
      <c r="GMB92" s="706"/>
      <c r="GMC92" s="706"/>
      <c r="GMD92" s="706"/>
      <c r="GME92" s="706"/>
      <c r="GMF92" s="706"/>
      <c r="GMG92" s="504"/>
      <c r="GMH92" s="705"/>
      <c r="GMI92" s="706"/>
      <c r="GMJ92" s="706"/>
      <c r="GMK92" s="706"/>
      <c r="GML92" s="706"/>
      <c r="GMM92" s="706"/>
      <c r="GMN92" s="504"/>
      <c r="GMO92" s="705"/>
      <c r="GMP92" s="706"/>
      <c r="GMQ92" s="706"/>
      <c r="GMR92" s="706"/>
      <c r="GMS92" s="706"/>
      <c r="GMT92" s="706"/>
      <c r="GMU92" s="504"/>
      <c r="GMV92" s="705"/>
      <c r="GMW92" s="706"/>
      <c r="GMX92" s="706"/>
      <c r="GMY92" s="706"/>
      <c r="GMZ92" s="706"/>
      <c r="GNA92" s="706"/>
      <c r="GNB92" s="504"/>
      <c r="GNC92" s="705"/>
      <c r="GND92" s="706"/>
      <c r="GNE92" s="706"/>
      <c r="GNF92" s="706"/>
      <c r="GNG92" s="706"/>
      <c r="GNH92" s="706"/>
      <c r="GNI92" s="504"/>
      <c r="GNJ92" s="705"/>
      <c r="GNK92" s="706"/>
      <c r="GNL92" s="706"/>
      <c r="GNM92" s="706"/>
      <c r="GNN92" s="706"/>
      <c r="GNO92" s="706"/>
      <c r="GNP92" s="504"/>
      <c r="GNQ92" s="705"/>
      <c r="GNR92" s="706"/>
      <c r="GNS92" s="706"/>
      <c r="GNT92" s="706"/>
      <c r="GNU92" s="706"/>
      <c r="GNV92" s="706"/>
      <c r="GNW92" s="504"/>
      <c r="GNX92" s="705"/>
      <c r="GNY92" s="706"/>
      <c r="GNZ92" s="706"/>
      <c r="GOA92" s="706"/>
      <c r="GOB92" s="706"/>
      <c r="GOC92" s="706"/>
      <c r="GOD92" s="504"/>
      <c r="GOE92" s="705"/>
      <c r="GOF92" s="706"/>
      <c r="GOG92" s="706"/>
      <c r="GOH92" s="706"/>
      <c r="GOI92" s="706"/>
      <c r="GOJ92" s="706"/>
      <c r="GOK92" s="504"/>
      <c r="GOL92" s="705"/>
      <c r="GOM92" s="706"/>
      <c r="GON92" s="706"/>
      <c r="GOO92" s="706"/>
      <c r="GOP92" s="706"/>
      <c r="GOQ92" s="706"/>
      <c r="GOR92" s="504"/>
      <c r="GOS92" s="705"/>
      <c r="GOT92" s="706"/>
      <c r="GOU92" s="706"/>
      <c r="GOV92" s="706"/>
      <c r="GOW92" s="706"/>
      <c r="GOX92" s="706"/>
      <c r="GOY92" s="504"/>
      <c r="GOZ92" s="705"/>
      <c r="GPA92" s="706"/>
      <c r="GPB92" s="706"/>
      <c r="GPC92" s="706"/>
      <c r="GPD92" s="706"/>
      <c r="GPE92" s="706"/>
      <c r="GPF92" s="504"/>
      <c r="GPG92" s="705"/>
      <c r="GPH92" s="706"/>
      <c r="GPI92" s="706"/>
      <c r="GPJ92" s="706"/>
      <c r="GPK92" s="706"/>
      <c r="GPL92" s="706"/>
      <c r="GPM92" s="504"/>
      <c r="GPN92" s="705"/>
      <c r="GPO92" s="706"/>
      <c r="GPP92" s="706"/>
      <c r="GPQ92" s="706"/>
      <c r="GPR92" s="706"/>
      <c r="GPS92" s="706"/>
      <c r="GPT92" s="504"/>
      <c r="GPU92" s="705"/>
      <c r="GPV92" s="706"/>
      <c r="GPW92" s="706"/>
      <c r="GPX92" s="706"/>
      <c r="GPY92" s="706"/>
      <c r="GPZ92" s="706"/>
      <c r="GQA92" s="504"/>
      <c r="GQB92" s="705"/>
      <c r="GQC92" s="706"/>
      <c r="GQD92" s="706"/>
      <c r="GQE92" s="706"/>
      <c r="GQF92" s="706"/>
      <c r="GQG92" s="706"/>
      <c r="GQH92" s="504"/>
      <c r="GQI92" s="705"/>
      <c r="GQJ92" s="706"/>
      <c r="GQK92" s="706"/>
      <c r="GQL92" s="706"/>
      <c r="GQM92" s="706"/>
      <c r="GQN92" s="706"/>
      <c r="GQO92" s="504"/>
      <c r="GQP92" s="705"/>
      <c r="GQQ92" s="706"/>
      <c r="GQR92" s="706"/>
      <c r="GQS92" s="706"/>
      <c r="GQT92" s="706"/>
      <c r="GQU92" s="706"/>
      <c r="GQV92" s="504"/>
      <c r="GQW92" s="705"/>
      <c r="GQX92" s="706"/>
      <c r="GQY92" s="706"/>
      <c r="GQZ92" s="706"/>
      <c r="GRA92" s="706"/>
      <c r="GRB92" s="706"/>
      <c r="GRC92" s="504"/>
      <c r="GRD92" s="705"/>
      <c r="GRE92" s="706"/>
      <c r="GRF92" s="706"/>
      <c r="GRG92" s="706"/>
      <c r="GRH92" s="706"/>
      <c r="GRI92" s="706"/>
      <c r="GRJ92" s="504"/>
      <c r="GRK92" s="705"/>
      <c r="GRL92" s="706"/>
      <c r="GRM92" s="706"/>
      <c r="GRN92" s="706"/>
      <c r="GRO92" s="706"/>
      <c r="GRP92" s="706"/>
      <c r="GRQ92" s="504"/>
      <c r="GRR92" s="705"/>
      <c r="GRS92" s="706"/>
      <c r="GRT92" s="706"/>
      <c r="GRU92" s="706"/>
      <c r="GRV92" s="706"/>
      <c r="GRW92" s="706"/>
      <c r="GRX92" s="504"/>
      <c r="GRY92" s="705"/>
      <c r="GRZ92" s="706"/>
      <c r="GSA92" s="706"/>
      <c r="GSB92" s="706"/>
      <c r="GSC92" s="706"/>
      <c r="GSD92" s="706"/>
      <c r="GSE92" s="504"/>
      <c r="GSF92" s="705"/>
      <c r="GSG92" s="706"/>
      <c r="GSH92" s="706"/>
      <c r="GSI92" s="706"/>
      <c r="GSJ92" s="706"/>
      <c r="GSK92" s="706"/>
      <c r="GSL92" s="504"/>
      <c r="GSM92" s="705"/>
      <c r="GSN92" s="706"/>
      <c r="GSO92" s="706"/>
      <c r="GSP92" s="706"/>
      <c r="GSQ92" s="706"/>
      <c r="GSR92" s="706"/>
      <c r="GSS92" s="504"/>
      <c r="GST92" s="705"/>
      <c r="GSU92" s="706"/>
      <c r="GSV92" s="706"/>
      <c r="GSW92" s="706"/>
      <c r="GSX92" s="706"/>
      <c r="GSY92" s="706"/>
      <c r="GSZ92" s="504"/>
      <c r="GTA92" s="705"/>
      <c r="GTB92" s="706"/>
      <c r="GTC92" s="706"/>
      <c r="GTD92" s="706"/>
      <c r="GTE92" s="706"/>
      <c r="GTF92" s="706"/>
      <c r="GTG92" s="504"/>
      <c r="GTH92" s="705"/>
      <c r="GTI92" s="706"/>
      <c r="GTJ92" s="706"/>
      <c r="GTK92" s="706"/>
      <c r="GTL92" s="706"/>
      <c r="GTM92" s="706"/>
      <c r="GTN92" s="504"/>
      <c r="GTO92" s="705"/>
      <c r="GTP92" s="706"/>
      <c r="GTQ92" s="706"/>
      <c r="GTR92" s="706"/>
      <c r="GTS92" s="706"/>
      <c r="GTT92" s="706"/>
      <c r="GTU92" s="504"/>
      <c r="GTV92" s="705"/>
      <c r="GTW92" s="706"/>
      <c r="GTX92" s="706"/>
      <c r="GTY92" s="706"/>
      <c r="GTZ92" s="706"/>
      <c r="GUA92" s="706"/>
      <c r="GUB92" s="504"/>
      <c r="GUC92" s="705"/>
      <c r="GUD92" s="706"/>
      <c r="GUE92" s="706"/>
      <c r="GUF92" s="706"/>
      <c r="GUG92" s="706"/>
      <c r="GUH92" s="706"/>
      <c r="GUI92" s="504"/>
      <c r="GUJ92" s="705"/>
      <c r="GUK92" s="706"/>
      <c r="GUL92" s="706"/>
      <c r="GUM92" s="706"/>
      <c r="GUN92" s="706"/>
      <c r="GUO92" s="706"/>
      <c r="GUP92" s="504"/>
      <c r="GUQ92" s="705"/>
      <c r="GUR92" s="706"/>
      <c r="GUS92" s="706"/>
      <c r="GUT92" s="706"/>
      <c r="GUU92" s="706"/>
      <c r="GUV92" s="706"/>
      <c r="GUW92" s="504"/>
      <c r="GUX92" s="705"/>
      <c r="GUY92" s="706"/>
      <c r="GUZ92" s="706"/>
      <c r="GVA92" s="706"/>
      <c r="GVB92" s="706"/>
      <c r="GVC92" s="706"/>
      <c r="GVD92" s="504"/>
      <c r="GVE92" s="705"/>
      <c r="GVF92" s="706"/>
      <c r="GVG92" s="706"/>
      <c r="GVH92" s="706"/>
      <c r="GVI92" s="706"/>
      <c r="GVJ92" s="706"/>
      <c r="GVK92" s="504"/>
      <c r="GVL92" s="705"/>
      <c r="GVM92" s="706"/>
      <c r="GVN92" s="706"/>
      <c r="GVO92" s="706"/>
      <c r="GVP92" s="706"/>
      <c r="GVQ92" s="706"/>
      <c r="GVR92" s="504"/>
      <c r="GVS92" s="705"/>
      <c r="GVT92" s="706"/>
      <c r="GVU92" s="706"/>
      <c r="GVV92" s="706"/>
      <c r="GVW92" s="706"/>
      <c r="GVX92" s="706"/>
      <c r="GVY92" s="504"/>
      <c r="GVZ92" s="705"/>
      <c r="GWA92" s="706"/>
      <c r="GWB92" s="706"/>
      <c r="GWC92" s="706"/>
      <c r="GWD92" s="706"/>
      <c r="GWE92" s="706"/>
      <c r="GWF92" s="504"/>
      <c r="GWG92" s="705"/>
      <c r="GWH92" s="706"/>
      <c r="GWI92" s="706"/>
      <c r="GWJ92" s="706"/>
      <c r="GWK92" s="706"/>
      <c r="GWL92" s="706"/>
      <c r="GWM92" s="504"/>
      <c r="GWN92" s="705"/>
      <c r="GWO92" s="706"/>
      <c r="GWP92" s="706"/>
      <c r="GWQ92" s="706"/>
      <c r="GWR92" s="706"/>
      <c r="GWS92" s="706"/>
      <c r="GWT92" s="504"/>
      <c r="GWU92" s="705"/>
      <c r="GWV92" s="706"/>
      <c r="GWW92" s="706"/>
      <c r="GWX92" s="706"/>
      <c r="GWY92" s="706"/>
      <c r="GWZ92" s="706"/>
      <c r="GXA92" s="504"/>
      <c r="GXB92" s="705"/>
      <c r="GXC92" s="706"/>
      <c r="GXD92" s="706"/>
      <c r="GXE92" s="706"/>
      <c r="GXF92" s="706"/>
      <c r="GXG92" s="706"/>
      <c r="GXH92" s="504"/>
      <c r="GXI92" s="705"/>
      <c r="GXJ92" s="706"/>
      <c r="GXK92" s="706"/>
      <c r="GXL92" s="706"/>
      <c r="GXM92" s="706"/>
      <c r="GXN92" s="706"/>
      <c r="GXO92" s="504"/>
      <c r="GXP92" s="705"/>
      <c r="GXQ92" s="706"/>
      <c r="GXR92" s="706"/>
      <c r="GXS92" s="706"/>
      <c r="GXT92" s="706"/>
      <c r="GXU92" s="706"/>
      <c r="GXV92" s="504"/>
      <c r="GXW92" s="705"/>
      <c r="GXX92" s="706"/>
      <c r="GXY92" s="706"/>
      <c r="GXZ92" s="706"/>
      <c r="GYA92" s="706"/>
      <c r="GYB92" s="706"/>
      <c r="GYC92" s="504"/>
      <c r="GYD92" s="705"/>
      <c r="GYE92" s="706"/>
      <c r="GYF92" s="706"/>
      <c r="GYG92" s="706"/>
      <c r="GYH92" s="706"/>
      <c r="GYI92" s="706"/>
      <c r="GYJ92" s="504"/>
      <c r="GYK92" s="705"/>
      <c r="GYL92" s="706"/>
      <c r="GYM92" s="706"/>
      <c r="GYN92" s="706"/>
      <c r="GYO92" s="706"/>
      <c r="GYP92" s="706"/>
      <c r="GYQ92" s="504"/>
      <c r="GYR92" s="705"/>
      <c r="GYS92" s="706"/>
      <c r="GYT92" s="706"/>
      <c r="GYU92" s="706"/>
      <c r="GYV92" s="706"/>
      <c r="GYW92" s="706"/>
      <c r="GYX92" s="504"/>
      <c r="GYY92" s="705"/>
      <c r="GYZ92" s="706"/>
      <c r="GZA92" s="706"/>
      <c r="GZB92" s="706"/>
      <c r="GZC92" s="706"/>
      <c r="GZD92" s="706"/>
      <c r="GZE92" s="504"/>
      <c r="GZF92" s="705"/>
      <c r="GZG92" s="706"/>
      <c r="GZH92" s="706"/>
      <c r="GZI92" s="706"/>
      <c r="GZJ92" s="706"/>
      <c r="GZK92" s="706"/>
      <c r="GZL92" s="504"/>
      <c r="GZM92" s="705"/>
      <c r="GZN92" s="706"/>
      <c r="GZO92" s="706"/>
      <c r="GZP92" s="706"/>
      <c r="GZQ92" s="706"/>
      <c r="GZR92" s="706"/>
      <c r="GZS92" s="504"/>
      <c r="GZT92" s="705"/>
      <c r="GZU92" s="706"/>
      <c r="GZV92" s="706"/>
      <c r="GZW92" s="706"/>
      <c r="GZX92" s="706"/>
      <c r="GZY92" s="706"/>
      <c r="GZZ92" s="504"/>
      <c r="HAA92" s="705"/>
      <c r="HAB92" s="706"/>
      <c r="HAC92" s="706"/>
      <c r="HAD92" s="706"/>
      <c r="HAE92" s="706"/>
      <c r="HAF92" s="706"/>
      <c r="HAG92" s="504"/>
      <c r="HAH92" s="705"/>
      <c r="HAI92" s="706"/>
      <c r="HAJ92" s="706"/>
      <c r="HAK92" s="706"/>
      <c r="HAL92" s="706"/>
      <c r="HAM92" s="706"/>
      <c r="HAN92" s="504"/>
      <c r="HAO92" s="705"/>
      <c r="HAP92" s="706"/>
      <c r="HAQ92" s="706"/>
      <c r="HAR92" s="706"/>
      <c r="HAS92" s="706"/>
      <c r="HAT92" s="706"/>
      <c r="HAU92" s="504"/>
      <c r="HAV92" s="705"/>
      <c r="HAW92" s="706"/>
      <c r="HAX92" s="706"/>
      <c r="HAY92" s="706"/>
      <c r="HAZ92" s="706"/>
      <c r="HBA92" s="706"/>
      <c r="HBB92" s="504"/>
      <c r="HBC92" s="705"/>
      <c r="HBD92" s="706"/>
      <c r="HBE92" s="706"/>
      <c r="HBF92" s="706"/>
      <c r="HBG92" s="706"/>
      <c r="HBH92" s="706"/>
      <c r="HBI92" s="504"/>
      <c r="HBJ92" s="705"/>
      <c r="HBK92" s="706"/>
      <c r="HBL92" s="706"/>
      <c r="HBM92" s="706"/>
      <c r="HBN92" s="706"/>
      <c r="HBO92" s="706"/>
      <c r="HBP92" s="504"/>
      <c r="HBQ92" s="705"/>
      <c r="HBR92" s="706"/>
      <c r="HBS92" s="706"/>
      <c r="HBT92" s="706"/>
      <c r="HBU92" s="706"/>
      <c r="HBV92" s="706"/>
      <c r="HBW92" s="504"/>
      <c r="HBX92" s="705"/>
      <c r="HBY92" s="706"/>
      <c r="HBZ92" s="706"/>
      <c r="HCA92" s="706"/>
      <c r="HCB92" s="706"/>
      <c r="HCC92" s="706"/>
      <c r="HCD92" s="504"/>
      <c r="HCE92" s="705"/>
      <c r="HCF92" s="706"/>
      <c r="HCG92" s="706"/>
      <c r="HCH92" s="706"/>
      <c r="HCI92" s="706"/>
      <c r="HCJ92" s="706"/>
      <c r="HCK92" s="504"/>
      <c r="HCL92" s="705"/>
      <c r="HCM92" s="706"/>
      <c r="HCN92" s="706"/>
      <c r="HCO92" s="706"/>
      <c r="HCP92" s="706"/>
      <c r="HCQ92" s="706"/>
      <c r="HCR92" s="504"/>
      <c r="HCS92" s="705"/>
      <c r="HCT92" s="706"/>
      <c r="HCU92" s="706"/>
      <c r="HCV92" s="706"/>
      <c r="HCW92" s="706"/>
      <c r="HCX92" s="706"/>
      <c r="HCY92" s="504"/>
      <c r="HCZ92" s="705"/>
      <c r="HDA92" s="706"/>
      <c r="HDB92" s="706"/>
      <c r="HDC92" s="706"/>
      <c r="HDD92" s="706"/>
      <c r="HDE92" s="706"/>
      <c r="HDF92" s="504"/>
      <c r="HDG92" s="705"/>
      <c r="HDH92" s="706"/>
      <c r="HDI92" s="706"/>
      <c r="HDJ92" s="706"/>
      <c r="HDK92" s="706"/>
      <c r="HDL92" s="706"/>
      <c r="HDM92" s="504"/>
      <c r="HDN92" s="705"/>
      <c r="HDO92" s="706"/>
      <c r="HDP92" s="706"/>
      <c r="HDQ92" s="706"/>
      <c r="HDR92" s="706"/>
      <c r="HDS92" s="706"/>
      <c r="HDT92" s="504"/>
      <c r="HDU92" s="705"/>
      <c r="HDV92" s="706"/>
      <c r="HDW92" s="706"/>
      <c r="HDX92" s="706"/>
      <c r="HDY92" s="706"/>
      <c r="HDZ92" s="706"/>
      <c r="HEA92" s="504"/>
      <c r="HEB92" s="705"/>
      <c r="HEC92" s="706"/>
      <c r="HED92" s="706"/>
      <c r="HEE92" s="706"/>
      <c r="HEF92" s="706"/>
      <c r="HEG92" s="706"/>
      <c r="HEH92" s="504"/>
      <c r="HEI92" s="705"/>
      <c r="HEJ92" s="706"/>
      <c r="HEK92" s="706"/>
      <c r="HEL92" s="706"/>
      <c r="HEM92" s="706"/>
      <c r="HEN92" s="706"/>
      <c r="HEO92" s="504"/>
      <c r="HEP92" s="705"/>
      <c r="HEQ92" s="706"/>
      <c r="HER92" s="706"/>
      <c r="HES92" s="706"/>
      <c r="HET92" s="706"/>
      <c r="HEU92" s="706"/>
      <c r="HEV92" s="504"/>
      <c r="HEW92" s="705"/>
      <c r="HEX92" s="706"/>
      <c r="HEY92" s="706"/>
      <c r="HEZ92" s="706"/>
      <c r="HFA92" s="706"/>
      <c r="HFB92" s="706"/>
      <c r="HFC92" s="504"/>
      <c r="HFD92" s="705"/>
      <c r="HFE92" s="706"/>
      <c r="HFF92" s="706"/>
      <c r="HFG92" s="706"/>
      <c r="HFH92" s="706"/>
      <c r="HFI92" s="706"/>
      <c r="HFJ92" s="504"/>
      <c r="HFK92" s="705"/>
      <c r="HFL92" s="706"/>
      <c r="HFM92" s="706"/>
      <c r="HFN92" s="706"/>
      <c r="HFO92" s="706"/>
      <c r="HFP92" s="706"/>
      <c r="HFQ92" s="504"/>
      <c r="HFR92" s="705"/>
      <c r="HFS92" s="706"/>
      <c r="HFT92" s="706"/>
      <c r="HFU92" s="706"/>
      <c r="HFV92" s="706"/>
      <c r="HFW92" s="706"/>
      <c r="HFX92" s="504"/>
      <c r="HFY92" s="705"/>
      <c r="HFZ92" s="706"/>
      <c r="HGA92" s="706"/>
      <c r="HGB92" s="706"/>
      <c r="HGC92" s="706"/>
      <c r="HGD92" s="706"/>
      <c r="HGE92" s="504"/>
      <c r="HGF92" s="705"/>
      <c r="HGG92" s="706"/>
      <c r="HGH92" s="706"/>
      <c r="HGI92" s="706"/>
      <c r="HGJ92" s="706"/>
      <c r="HGK92" s="706"/>
      <c r="HGL92" s="504"/>
      <c r="HGM92" s="705"/>
      <c r="HGN92" s="706"/>
      <c r="HGO92" s="706"/>
      <c r="HGP92" s="706"/>
      <c r="HGQ92" s="706"/>
      <c r="HGR92" s="706"/>
      <c r="HGS92" s="504"/>
      <c r="HGT92" s="705"/>
      <c r="HGU92" s="706"/>
      <c r="HGV92" s="706"/>
      <c r="HGW92" s="706"/>
      <c r="HGX92" s="706"/>
      <c r="HGY92" s="706"/>
      <c r="HGZ92" s="504"/>
      <c r="HHA92" s="705"/>
      <c r="HHB92" s="706"/>
      <c r="HHC92" s="706"/>
      <c r="HHD92" s="706"/>
      <c r="HHE92" s="706"/>
      <c r="HHF92" s="706"/>
      <c r="HHG92" s="504"/>
      <c r="HHH92" s="705"/>
      <c r="HHI92" s="706"/>
      <c r="HHJ92" s="706"/>
      <c r="HHK92" s="706"/>
      <c r="HHL92" s="706"/>
      <c r="HHM92" s="706"/>
      <c r="HHN92" s="504"/>
      <c r="HHO92" s="705"/>
      <c r="HHP92" s="706"/>
      <c r="HHQ92" s="706"/>
      <c r="HHR92" s="706"/>
      <c r="HHS92" s="706"/>
      <c r="HHT92" s="706"/>
      <c r="HHU92" s="504"/>
      <c r="HHV92" s="705"/>
      <c r="HHW92" s="706"/>
      <c r="HHX92" s="706"/>
      <c r="HHY92" s="706"/>
      <c r="HHZ92" s="706"/>
      <c r="HIA92" s="706"/>
      <c r="HIB92" s="504"/>
      <c r="HIC92" s="705"/>
      <c r="HID92" s="706"/>
      <c r="HIE92" s="706"/>
      <c r="HIF92" s="706"/>
      <c r="HIG92" s="706"/>
      <c r="HIH92" s="706"/>
      <c r="HII92" s="504"/>
      <c r="HIJ92" s="705"/>
      <c r="HIK92" s="706"/>
      <c r="HIL92" s="706"/>
      <c r="HIM92" s="706"/>
      <c r="HIN92" s="706"/>
      <c r="HIO92" s="706"/>
      <c r="HIP92" s="504"/>
      <c r="HIQ92" s="705"/>
      <c r="HIR92" s="706"/>
      <c r="HIS92" s="706"/>
      <c r="HIT92" s="706"/>
      <c r="HIU92" s="706"/>
      <c r="HIV92" s="706"/>
      <c r="HIW92" s="504"/>
      <c r="HIX92" s="705"/>
      <c r="HIY92" s="706"/>
      <c r="HIZ92" s="706"/>
      <c r="HJA92" s="706"/>
      <c r="HJB92" s="706"/>
      <c r="HJC92" s="706"/>
      <c r="HJD92" s="504"/>
      <c r="HJE92" s="705"/>
      <c r="HJF92" s="706"/>
      <c r="HJG92" s="706"/>
      <c r="HJH92" s="706"/>
      <c r="HJI92" s="706"/>
      <c r="HJJ92" s="706"/>
      <c r="HJK92" s="504"/>
      <c r="HJL92" s="705"/>
      <c r="HJM92" s="706"/>
      <c r="HJN92" s="706"/>
      <c r="HJO92" s="706"/>
      <c r="HJP92" s="706"/>
      <c r="HJQ92" s="706"/>
      <c r="HJR92" s="504"/>
      <c r="HJS92" s="705"/>
      <c r="HJT92" s="706"/>
      <c r="HJU92" s="706"/>
      <c r="HJV92" s="706"/>
      <c r="HJW92" s="706"/>
      <c r="HJX92" s="706"/>
      <c r="HJY92" s="504"/>
      <c r="HJZ92" s="705"/>
      <c r="HKA92" s="706"/>
      <c r="HKB92" s="706"/>
      <c r="HKC92" s="706"/>
      <c r="HKD92" s="706"/>
      <c r="HKE92" s="706"/>
      <c r="HKF92" s="504"/>
      <c r="HKG92" s="705"/>
      <c r="HKH92" s="706"/>
      <c r="HKI92" s="706"/>
      <c r="HKJ92" s="706"/>
      <c r="HKK92" s="706"/>
      <c r="HKL92" s="706"/>
      <c r="HKM92" s="504"/>
      <c r="HKN92" s="705"/>
      <c r="HKO92" s="706"/>
      <c r="HKP92" s="706"/>
      <c r="HKQ92" s="706"/>
      <c r="HKR92" s="706"/>
      <c r="HKS92" s="706"/>
      <c r="HKT92" s="504"/>
      <c r="HKU92" s="705"/>
      <c r="HKV92" s="706"/>
      <c r="HKW92" s="706"/>
      <c r="HKX92" s="706"/>
      <c r="HKY92" s="706"/>
      <c r="HKZ92" s="706"/>
      <c r="HLA92" s="504"/>
      <c r="HLB92" s="705"/>
      <c r="HLC92" s="706"/>
      <c r="HLD92" s="706"/>
      <c r="HLE92" s="706"/>
      <c r="HLF92" s="706"/>
      <c r="HLG92" s="706"/>
      <c r="HLH92" s="504"/>
      <c r="HLI92" s="705"/>
      <c r="HLJ92" s="706"/>
      <c r="HLK92" s="706"/>
      <c r="HLL92" s="706"/>
      <c r="HLM92" s="706"/>
      <c r="HLN92" s="706"/>
      <c r="HLO92" s="504"/>
      <c r="HLP92" s="705"/>
      <c r="HLQ92" s="706"/>
      <c r="HLR92" s="706"/>
      <c r="HLS92" s="706"/>
      <c r="HLT92" s="706"/>
      <c r="HLU92" s="706"/>
      <c r="HLV92" s="504"/>
      <c r="HLW92" s="705"/>
      <c r="HLX92" s="706"/>
      <c r="HLY92" s="706"/>
      <c r="HLZ92" s="706"/>
      <c r="HMA92" s="706"/>
      <c r="HMB92" s="706"/>
      <c r="HMC92" s="504"/>
      <c r="HMD92" s="705"/>
      <c r="HME92" s="706"/>
      <c r="HMF92" s="706"/>
      <c r="HMG92" s="706"/>
      <c r="HMH92" s="706"/>
      <c r="HMI92" s="706"/>
      <c r="HMJ92" s="504"/>
      <c r="HMK92" s="705"/>
      <c r="HML92" s="706"/>
      <c r="HMM92" s="706"/>
      <c r="HMN92" s="706"/>
      <c r="HMO92" s="706"/>
      <c r="HMP92" s="706"/>
      <c r="HMQ92" s="504"/>
      <c r="HMR92" s="705"/>
      <c r="HMS92" s="706"/>
      <c r="HMT92" s="706"/>
      <c r="HMU92" s="706"/>
      <c r="HMV92" s="706"/>
      <c r="HMW92" s="706"/>
      <c r="HMX92" s="504"/>
      <c r="HMY92" s="705"/>
      <c r="HMZ92" s="706"/>
      <c r="HNA92" s="706"/>
      <c r="HNB92" s="706"/>
      <c r="HNC92" s="706"/>
      <c r="HND92" s="706"/>
      <c r="HNE92" s="504"/>
      <c r="HNF92" s="705"/>
      <c r="HNG92" s="706"/>
      <c r="HNH92" s="706"/>
      <c r="HNI92" s="706"/>
      <c r="HNJ92" s="706"/>
      <c r="HNK92" s="706"/>
      <c r="HNL92" s="504"/>
      <c r="HNM92" s="705"/>
      <c r="HNN92" s="706"/>
      <c r="HNO92" s="706"/>
      <c r="HNP92" s="706"/>
      <c r="HNQ92" s="706"/>
      <c r="HNR92" s="706"/>
      <c r="HNS92" s="504"/>
      <c r="HNT92" s="705"/>
      <c r="HNU92" s="706"/>
      <c r="HNV92" s="706"/>
      <c r="HNW92" s="706"/>
      <c r="HNX92" s="706"/>
      <c r="HNY92" s="706"/>
      <c r="HNZ92" s="504"/>
      <c r="HOA92" s="705"/>
      <c r="HOB92" s="706"/>
      <c r="HOC92" s="706"/>
      <c r="HOD92" s="706"/>
      <c r="HOE92" s="706"/>
      <c r="HOF92" s="706"/>
      <c r="HOG92" s="504"/>
      <c r="HOH92" s="705"/>
      <c r="HOI92" s="706"/>
      <c r="HOJ92" s="706"/>
      <c r="HOK92" s="706"/>
      <c r="HOL92" s="706"/>
      <c r="HOM92" s="706"/>
      <c r="HON92" s="504"/>
      <c r="HOO92" s="705"/>
      <c r="HOP92" s="706"/>
      <c r="HOQ92" s="706"/>
      <c r="HOR92" s="706"/>
      <c r="HOS92" s="706"/>
      <c r="HOT92" s="706"/>
      <c r="HOU92" s="504"/>
      <c r="HOV92" s="705"/>
      <c r="HOW92" s="706"/>
      <c r="HOX92" s="706"/>
      <c r="HOY92" s="706"/>
      <c r="HOZ92" s="706"/>
      <c r="HPA92" s="706"/>
      <c r="HPB92" s="504"/>
      <c r="HPC92" s="705"/>
      <c r="HPD92" s="706"/>
      <c r="HPE92" s="706"/>
      <c r="HPF92" s="706"/>
      <c r="HPG92" s="706"/>
      <c r="HPH92" s="706"/>
      <c r="HPI92" s="504"/>
      <c r="HPJ92" s="705"/>
      <c r="HPK92" s="706"/>
      <c r="HPL92" s="706"/>
      <c r="HPM92" s="706"/>
      <c r="HPN92" s="706"/>
      <c r="HPO92" s="706"/>
      <c r="HPP92" s="504"/>
      <c r="HPQ92" s="705"/>
      <c r="HPR92" s="706"/>
      <c r="HPS92" s="706"/>
      <c r="HPT92" s="706"/>
      <c r="HPU92" s="706"/>
      <c r="HPV92" s="706"/>
      <c r="HPW92" s="504"/>
      <c r="HPX92" s="705"/>
      <c r="HPY92" s="706"/>
      <c r="HPZ92" s="706"/>
      <c r="HQA92" s="706"/>
      <c r="HQB92" s="706"/>
      <c r="HQC92" s="706"/>
      <c r="HQD92" s="504"/>
      <c r="HQE92" s="705"/>
      <c r="HQF92" s="706"/>
      <c r="HQG92" s="706"/>
      <c r="HQH92" s="706"/>
      <c r="HQI92" s="706"/>
      <c r="HQJ92" s="706"/>
      <c r="HQK92" s="504"/>
      <c r="HQL92" s="705"/>
      <c r="HQM92" s="706"/>
      <c r="HQN92" s="706"/>
      <c r="HQO92" s="706"/>
      <c r="HQP92" s="706"/>
      <c r="HQQ92" s="706"/>
      <c r="HQR92" s="504"/>
      <c r="HQS92" s="705"/>
      <c r="HQT92" s="706"/>
      <c r="HQU92" s="706"/>
      <c r="HQV92" s="706"/>
      <c r="HQW92" s="706"/>
      <c r="HQX92" s="706"/>
      <c r="HQY92" s="504"/>
      <c r="HQZ92" s="705"/>
      <c r="HRA92" s="706"/>
      <c r="HRB92" s="706"/>
      <c r="HRC92" s="706"/>
      <c r="HRD92" s="706"/>
      <c r="HRE92" s="706"/>
      <c r="HRF92" s="504"/>
      <c r="HRG92" s="705"/>
      <c r="HRH92" s="706"/>
      <c r="HRI92" s="706"/>
      <c r="HRJ92" s="706"/>
      <c r="HRK92" s="706"/>
      <c r="HRL92" s="706"/>
      <c r="HRM92" s="504"/>
      <c r="HRN92" s="705"/>
      <c r="HRO92" s="706"/>
      <c r="HRP92" s="706"/>
      <c r="HRQ92" s="706"/>
      <c r="HRR92" s="706"/>
      <c r="HRS92" s="706"/>
      <c r="HRT92" s="504"/>
      <c r="HRU92" s="705"/>
      <c r="HRV92" s="706"/>
      <c r="HRW92" s="706"/>
      <c r="HRX92" s="706"/>
      <c r="HRY92" s="706"/>
      <c r="HRZ92" s="706"/>
      <c r="HSA92" s="504"/>
      <c r="HSB92" s="705"/>
      <c r="HSC92" s="706"/>
      <c r="HSD92" s="706"/>
      <c r="HSE92" s="706"/>
      <c r="HSF92" s="706"/>
      <c r="HSG92" s="706"/>
      <c r="HSH92" s="504"/>
      <c r="HSI92" s="705"/>
      <c r="HSJ92" s="706"/>
      <c r="HSK92" s="706"/>
      <c r="HSL92" s="706"/>
      <c r="HSM92" s="706"/>
      <c r="HSN92" s="706"/>
      <c r="HSO92" s="504"/>
      <c r="HSP92" s="705"/>
      <c r="HSQ92" s="706"/>
      <c r="HSR92" s="706"/>
      <c r="HSS92" s="706"/>
      <c r="HST92" s="706"/>
      <c r="HSU92" s="706"/>
      <c r="HSV92" s="504"/>
      <c r="HSW92" s="705"/>
      <c r="HSX92" s="706"/>
      <c r="HSY92" s="706"/>
      <c r="HSZ92" s="706"/>
      <c r="HTA92" s="706"/>
      <c r="HTB92" s="706"/>
      <c r="HTC92" s="504"/>
      <c r="HTD92" s="705"/>
      <c r="HTE92" s="706"/>
      <c r="HTF92" s="706"/>
      <c r="HTG92" s="706"/>
      <c r="HTH92" s="706"/>
      <c r="HTI92" s="706"/>
      <c r="HTJ92" s="504"/>
      <c r="HTK92" s="705"/>
      <c r="HTL92" s="706"/>
      <c r="HTM92" s="706"/>
      <c r="HTN92" s="706"/>
      <c r="HTO92" s="706"/>
      <c r="HTP92" s="706"/>
      <c r="HTQ92" s="504"/>
      <c r="HTR92" s="705"/>
      <c r="HTS92" s="706"/>
      <c r="HTT92" s="706"/>
      <c r="HTU92" s="706"/>
      <c r="HTV92" s="706"/>
      <c r="HTW92" s="706"/>
      <c r="HTX92" s="504"/>
      <c r="HTY92" s="705"/>
      <c r="HTZ92" s="706"/>
      <c r="HUA92" s="706"/>
      <c r="HUB92" s="706"/>
      <c r="HUC92" s="706"/>
      <c r="HUD92" s="706"/>
      <c r="HUE92" s="504"/>
      <c r="HUF92" s="705"/>
      <c r="HUG92" s="706"/>
      <c r="HUH92" s="706"/>
      <c r="HUI92" s="706"/>
      <c r="HUJ92" s="706"/>
      <c r="HUK92" s="706"/>
      <c r="HUL92" s="504"/>
      <c r="HUM92" s="705"/>
      <c r="HUN92" s="706"/>
      <c r="HUO92" s="706"/>
      <c r="HUP92" s="706"/>
      <c r="HUQ92" s="706"/>
      <c r="HUR92" s="706"/>
      <c r="HUS92" s="504"/>
      <c r="HUT92" s="705"/>
      <c r="HUU92" s="706"/>
      <c r="HUV92" s="706"/>
      <c r="HUW92" s="706"/>
      <c r="HUX92" s="706"/>
      <c r="HUY92" s="706"/>
      <c r="HUZ92" s="504"/>
      <c r="HVA92" s="705"/>
      <c r="HVB92" s="706"/>
      <c r="HVC92" s="706"/>
      <c r="HVD92" s="706"/>
      <c r="HVE92" s="706"/>
      <c r="HVF92" s="706"/>
      <c r="HVG92" s="504"/>
      <c r="HVH92" s="705"/>
      <c r="HVI92" s="706"/>
      <c r="HVJ92" s="706"/>
      <c r="HVK92" s="706"/>
      <c r="HVL92" s="706"/>
      <c r="HVM92" s="706"/>
      <c r="HVN92" s="504"/>
      <c r="HVO92" s="705"/>
      <c r="HVP92" s="706"/>
      <c r="HVQ92" s="706"/>
      <c r="HVR92" s="706"/>
      <c r="HVS92" s="706"/>
      <c r="HVT92" s="706"/>
      <c r="HVU92" s="504"/>
      <c r="HVV92" s="705"/>
      <c r="HVW92" s="706"/>
      <c r="HVX92" s="706"/>
      <c r="HVY92" s="706"/>
      <c r="HVZ92" s="706"/>
      <c r="HWA92" s="706"/>
      <c r="HWB92" s="504"/>
      <c r="HWC92" s="705"/>
      <c r="HWD92" s="706"/>
      <c r="HWE92" s="706"/>
      <c r="HWF92" s="706"/>
      <c r="HWG92" s="706"/>
      <c r="HWH92" s="706"/>
      <c r="HWI92" s="504"/>
      <c r="HWJ92" s="705"/>
      <c r="HWK92" s="706"/>
      <c r="HWL92" s="706"/>
      <c r="HWM92" s="706"/>
      <c r="HWN92" s="706"/>
      <c r="HWO92" s="706"/>
      <c r="HWP92" s="504"/>
      <c r="HWQ92" s="705"/>
      <c r="HWR92" s="706"/>
      <c r="HWS92" s="706"/>
      <c r="HWT92" s="706"/>
      <c r="HWU92" s="706"/>
      <c r="HWV92" s="706"/>
      <c r="HWW92" s="504"/>
      <c r="HWX92" s="705"/>
      <c r="HWY92" s="706"/>
      <c r="HWZ92" s="706"/>
      <c r="HXA92" s="706"/>
      <c r="HXB92" s="706"/>
      <c r="HXC92" s="706"/>
      <c r="HXD92" s="504"/>
      <c r="HXE92" s="705"/>
      <c r="HXF92" s="706"/>
      <c r="HXG92" s="706"/>
      <c r="HXH92" s="706"/>
      <c r="HXI92" s="706"/>
      <c r="HXJ92" s="706"/>
      <c r="HXK92" s="504"/>
      <c r="HXL92" s="705"/>
      <c r="HXM92" s="706"/>
      <c r="HXN92" s="706"/>
      <c r="HXO92" s="706"/>
      <c r="HXP92" s="706"/>
      <c r="HXQ92" s="706"/>
      <c r="HXR92" s="504"/>
      <c r="HXS92" s="705"/>
      <c r="HXT92" s="706"/>
      <c r="HXU92" s="706"/>
      <c r="HXV92" s="706"/>
      <c r="HXW92" s="706"/>
      <c r="HXX92" s="706"/>
      <c r="HXY92" s="504"/>
      <c r="HXZ92" s="705"/>
      <c r="HYA92" s="706"/>
      <c r="HYB92" s="706"/>
      <c r="HYC92" s="706"/>
      <c r="HYD92" s="706"/>
      <c r="HYE92" s="706"/>
      <c r="HYF92" s="504"/>
      <c r="HYG92" s="705"/>
      <c r="HYH92" s="706"/>
      <c r="HYI92" s="706"/>
      <c r="HYJ92" s="706"/>
      <c r="HYK92" s="706"/>
      <c r="HYL92" s="706"/>
      <c r="HYM92" s="504"/>
      <c r="HYN92" s="705"/>
      <c r="HYO92" s="706"/>
      <c r="HYP92" s="706"/>
      <c r="HYQ92" s="706"/>
      <c r="HYR92" s="706"/>
      <c r="HYS92" s="706"/>
      <c r="HYT92" s="504"/>
      <c r="HYU92" s="705"/>
      <c r="HYV92" s="706"/>
      <c r="HYW92" s="706"/>
      <c r="HYX92" s="706"/>
      <c r="HYY92" s="706"/>
      <c r="HYZ92" s="706"/>
      <c r="HZA92" s="504"/>
      <c r="HZB92" s="705"/>
      <c r="HZC92" s="706"/>
      <c r="HZD92" s="706"/>
      <c r="HZE92" s="706"/>
      <c r="HZF92" s="706"/>
      <c r="HZG92" s="706"/>
      <c r="HZH92" s="504"/>
      <c r="HZI92" s="705"/>
      <c r="HZJ92" s="706"/>
      <c r="HZK92" s="706"/>
      <c r="HZL92" s="706"/>
      <c r="HZM92" s="706"/>
      <c r="HZN92" s="706"/>
      <c r="HZO92" s="504"/>
      <c r="HZP92" s="705"/>
      <c r="HZQ92" s="706"/>
      <c r="HZR92" s="706"/>
      <c r="HZS92" s="706"/>
      <c r="HZT92" s="706"/>
      <c r="HZU92" s="706"/>
      <c r="HZV92" s="504"/>
      <c r="HZW92" s="705"/>
      <c r="HZX92" s="706"/>
      <c r="HZY92" s="706"/>
      <c r="HZZ92" s="706"/>
      <c r="IAA92" s="706"/>
      <c r="IAB92" s="706"/>
      <c r="IAC92" s="504"/>
      <c r="IAD92" s="705"/>
      <c r="IAE92" s="706"/>
      <c r="IAF92" s="706"/>
      <c r="IAG92" s="706"/>
      <c r="IAH92" s="706"/>
      <c r="IAI92" s="706"/>
      <c r="IAJ92" s="504"/>
      <c r="IAK92" s="705"/>
      <c r="IAL92" s="706"/>
      <c r="IAM92" s="706"/>
      <c r="IAN92" s="706"/>
      <c r="IAO92" s="706"/>
      <c r="IAP92" s="706"/>
      <c r="IAQ92" s="504"/>
      <c r="IAR92" s="705"/>
      <c r="IAS92" s="706"/>
      <c r="IAT92" s="706"/>
      <c r="IAU92" s="706"/>
      <c r="IAV92" s="706"/>
      <c r="IAW92" s="706"/>
      <c r="IAX92" s="504"/>
      <c r="IAY92" s="705"/>
      <c r="IAZ92" s="706"/>
      <c r="IBA92" s="706"/>
      <c r="IBB92" s="706"/>
      <c r="IBC92" s="706"/>
      <c r="IBD92" s="706"/>
      <c r="IBE92" s="504"/>
      <c r="IBF92" s="705"/>
      <c r="IBG92" s="706"/>
      <c r="IBH92" s="706"/>
      <c r="IBI92" s="706"/>
      <c r="IBJ92" s="706"/>
      <c r="IBK92" s="706"/>
      <c r="IBL92" s="504"/>
      <c r="IBM92" s="705"/>
      <c r="IBN92" s="706"/>
      <c r="IBO92" s="706"/>
      <c r="IBP92" s="706"/>
      <c r="IBQ92" s="706"/>
      <c r="IBR92" s="706"/>
      <c r="IBS92" s="504"/>
      <c r="IBT92" s="705"/>
      <c r="IBU92" s="706"/>
      <c r="IBV92" s="706"/>
      <c r="IBW92" s="706"/>
      <c r="IBX92" s="706"/>
      <c r="IBY92" s="706"/>
      <c r="IBZ92" s="504"/>
      <c r="ICA92" s="705"/>
      <c r="ICB92" s="706"/>
      <c r="ICC92" s="706"/>
      <c r="ICD92" s="706"/>
      <c r="ICE92" s="706"/>
      <c r="ICF92" s="706"/>
      <c r="ICG92" s="504"/>
      <c r="ICH92" s="705"/>
      <c r="ICI92" s="706"/>
      <c r="ICJ92" s="706"/>
      <c r="ICK92" s="706"/>
      <c r="ICL92" s="706"/>
      <c r="ICM92" s="706"/>
      <c r="ICN92" s="504"/>
      <c r="ICO92" s="705"/>
      <c r="ICP92" s="706"/>
      <c r="ICQ92" s="706"/>
      <c r="ICR92" s="706"/>
      <c r="ICS92" s="706"/>
      <c r="ICT92" s="706"/>
      <c r="ICU92" s="504"/>
      <c r="ICV92" s="705"/>
      <c r="ICW92" s="706"/>
      <c r="ICX92" s="706"/>
      <c r="ICY92" s="706"/>
      <c r="ICZ92" s="706"/>
      <c r="IDA92" s="706"/>
      <c r="IDB92" s="504"/>
      <c r="IDC92" s="705"/>
      <c r="IDD92" s="706"/>
      <c r="IDE92" s="706"/>
      <c r="IDF92" s="706"/>
      <c r="IDG92" s="706"/>
      <c r="IDH92" s="706"/>
      <c r="IDI92" s="504"/>
      <c r="IDJ92" s="705"/>
      <c r="IDK92" s="706"/>
      <c r="IDL92" s="706"/>
      <c r="IDM92" s="706"/>
      <c r="IDN92" s="706"/>
      <c r="IDO92" s="706"/>
      <c r="IDP92" s="504"/>
      <c r="IDQ92" s="705"/>
      <c r="IDR92" s="706"/>
      <c r="IDS92" s="706"/>
      <c r="IDT92" s="706"/>
      <c r="IDU92" s="706"/>
      <c r="IDV92" s="706"/>
      <c r="IDW92" s="504"/>
      <c r="IDX92" s="705"/>
      <c r="IDY92" s="706"/>
      <c r="IDZ92" s="706"/>
      <c r="IEA92" s="706"/>
      <c r="IEB92" s="706"/>
      <c r="IEC92" s="706"/>
      <c r="IED92" s="504"/>
      <c r="IEE92" s="705"/>
      <c r="IEF92" s="706"/>
      <c r="IEG92" s="706"/>
      <c r="IEH92" s="706"/>
      <c r="IEI92" s="706"/>
      <c r="IEJ92" s="706"/>
      <c r="IEK92" s="504"/>
      <c r="IEL92" s="705"/>
      <c r="IEM92" s="706"/>
      <c r="IEN92" s="706"/>
      <c r="IEO92" s="706"/>
      <c r="IEP92" s="706"/>
      <c r="IEQ92" s="706"/>
      <c r="IER92" s="504"/>
      <c r="IES92" s="705"/>
      <c r="IET92" s="706"/>
      <c r="IEU92" s="706"/>
      <c r="IEV92" s="706"/>
      <c r="IEW92" s="706"/>
      <c r="IEX92" s="706"/>
      <c r="IEY92" s="504"/>
      <c r="IEZ92" s="705"/>
      <c r="IFA92" s="706"/>
      <c r="IFB92" s="706"/>
      <c r="IFC92" s="706"/>
      <c r="IFD92" s="706"/>
      <c r="IFE92" s="706"/>
      <c r="IFF92" s="504"/>
      <c r="IFG92" s="705"/>
      <c r="IFH92" s="706"/>
      <c r="IFI92" s="706"/>
      <c r="IFJ92" s="706"/>
      <c r="IFK92" s="706"/>
      <c r="IFL92" s="706"/>
      <c r="IFM92" s="504"/>
      <c r="IFN92" s="705"/>
      <c r="IFO92" s="706"/>
      <c r="IFP92" s="706"/>
      <c r="IFQ92" s="706"/>
      <c r="IFR92" s="706"/>
      <c r="IFS92" s="706"/>
      <c r="IFT92" s="504"/>
      <c r="IFU92" s="705"/>
      <c r="IFV92" s="706"/>
      <c r="IFW92" s="706"/>
      <c r="IFX92" s="706"/>
      <c r="IFY92" s="706"/>
      <c r="IFZ92" s="706"/>
      <c r="IGA92" s="504"/>
      <c r="IGB92" s="705"/>
      <c r="IGC92" s="706"/>
      <c r="IGD92" s="706"/>
      <c r="IGE92" s="706"/>
      <c r="IGF92" s="706"/>
      <c r="IGG92" s="706"/>
      <c r="IGH92" s="504"/>
      <c r="IGI92" s="705"/>
      <c r="IGJ92" s="706"/>
      <c r="IGK92" s="706"/>
      <c r="IGL92" s="706"/>
      <c r="IGM92" s="706"/>
      <c r="IGN92" s="706"/>
      <c r="IGO92" s="504"/>
      <c r="IGP92" s="705"/>
      <c r="IGQ92" s="706"/>
      <c r="IGR92" s="706"/>
      <c r="IGS92" s="706"/>
      <c r="IGT92" s="706"/>
      <c r="IGU92" s="706"/>
      <c r="IGV92" s="504"/>
      <c r="IGW92" s="705"/>
      <c r="IGX92" s="706"/>
      <c r="IGY92" s="706"/>
      <c r="IGZ92" s="706"/>
      <c r="IHA92" s="706"/>
      <c r="IHB92" s="706"/>
      <c r="IHC92" s="504"/>
      <c r="IHD92" s="705"/>
      <c r="IHE92" s="706"/>
      <c r="IHF92" s="706"/>
      <c r="IHG92" s="706"/>
      <c r="IHH92" s="706"/>
      <c r="IHI92" s="706"/>
      <c r="IHJ92" s="504"/>
      <c r="IHK92" s="705"/>
      <c r="IHL92" s="706"/>
      <c r="IHM92" s="706"/>
      <c r="IHN92" s="706"/>
      <c r="IHO92" s="706"/>
      <c r="IHP92" s="706"/>
      <c r="IHQ92" s="504"/>
      <c r="IHR92" s="705"/>
      <c r="IHS92" s="706"/>
      <c r="IHT92" s="706"/>
      <c r="IHU92" s="706"/>
      <c r="IHV92" s="706"/>
      <c r="IHW92" s="706"/>
      <c r="IHX92" s="504"/>
      <c r="IHY92" s="705"/>
      <c r="IHZ92" s="706"/>
      <c r="IIA92" s="706"/>
      <c r="IIB92" s="706"/>
      <c r="IIC92" s="706"/>
      <c r="IID92" s="706"/>
      <c r="IIE92" s="504"/>
      <c r="IIF92" s="705"/>
      <c r="IIG92" s="706"/>
      <c r="IIH92" s="706"/>
      <c r="III92" s="706"/>
      <c r="IIJ92" s="706"/>
      <c r="IIK92" s="706"/>
      <c r="IIL92" s="504"/>
      <c r="IIM92" s="705"/>
      <c r="IIN92" s="706"/>
      <c r="IIO92" s="706"/>
      <c r="IIP92" s="706"/>
      <c r="IIQ92" s="706"/>
      <c r="IIR92" s="706"/>
      <c r="IIS92" s="504"/>
      <c r="IIT92" s="705"/>
      <c r="IIU92" s="706"/>
      <c r="IIV92" s="706"/>
      <c r="IIW92" s="706"/>
      <c r="IIX92" s="706"/>
      <c r="IIY92" s="706"/>
      <c r="IIZ92" s="504"/>
      <c r="IJA92" s="705"/>
      <c r="IJB92" s="706"/>
      <c r="IJC92" s="706"/>
      <c r="IJD92" s="706"/>
      <c r="IJE92" s="706"/>
      <c r="IJF92" s="706"/>
      <c r="IJG92" s="504"/>
      <c r="IJH92" s="705"/>
      <c r="IJI92" s="706"/>
      <c r="IJJ92" s="706"/>
      <c r="IJK92" s="706"/>
      <c r="IJL92" s="706"/>
      <c r="IJM92" s="706"/>
      <c r="IJN92" s="504"/>
      <c r="IJO92" s="705"/>
      <c r="IJP92" s="706"/>
      <c r="IJQ92" s="706"/>
      <c r="IJR92" s="706"/>
      <c r="IJS92" s="706"/>
      <c r="IJT92" s="706"/>
      <c r="IJU92" s="504"/>
      <c r="IJV92" s="705"/>
      <c r="IJW92" s="706"/>
      <c r="IJX92" s="706"/>
      <c r="IJY92" s="706"/>
      <c r="IJZ92" s="706"/>
      <c r="IKA92" s="706"/>
      <c r="IKB92" s="504"/>
      <c r="IKC92" s="705"/>
      <c r="IKD92" s="706"/>
      <c r="IKE92" s="706"/>
      <c r="IKF92" s="706"/>
      <c r="IKG92" s="706"/>
      <c r="IKH92" s="706"/>
      <c r="IKI92" s="504"/>
      <c r="IKJ92" s="705"/>
      <c r="IKK92" s="706"/>
      <c r="IKL92" s="706"/>
      <c r="IKM92" s="706"/>
      <c r="IKN92" s="706"/>
      <c r="IKO92" s="706"/>
      <c r="IKP92" s="504"/>
      <c r="IKQ92" s="705"/>
      <c r="IKR92" s="706"/>
      <c r="IKS92" s="706"/>
      <c r="IKT92" s="706"/>
      <c r="IKU92" s="706"/>
      <c r="IKV92" s="706"/>
      <c r="IKW92" s="504"/>
      <c r="IKX92" s="705"/>
      <c r="IKY92" s="706"/>
      <c r="IKZ92" s="706"/>
      <c r="ILA92" s="706"/>
      <c r="ILB92" s="706"/>
      <c r="ILC92" s="706"/>
      <c r="ILD92" s="504"/>
      <c r="ILE92" s="705"/>
      <c r="ILF92" s="706"/>
      <c r="ILG92" s="706"/>
      <c r="ILH92" s="706"/>
      <c r="ILI92" s="706"/>
      <c r="ILJ92" s="706"/>
      <c r="ILK92" s="504"/>
      <c r="ILL92" s="705"/>
      <c r="ILM92" s="706"/>
      <c r="ILN92" s="706"/>
      <c r="ILO92" s="706"/>
      <c r="ILP92" s="706"/>
      <c r="ILQ92" s="706"/>
      <c r="ILR92" s="504"/>
      <c r="ILS92" s="705"/>
      <c r="ILT92" s="706"/>
      <c r="ILU92" s="706"/>
      <c r="ILV92" s="706"/>
      <c r="ILW92" s="706"/>
      <c r="ILX92" s="706"/>
      <c r="ILY92" s="504"/>
      <c r="ILZ92" s="705"/>
      <c r="IMA92" s="706"/>
      <c r="IMB92" s="706"/>
      <c r="IMC92" s="706"/>
      <c r="IMD92" s="706"/>
      <c r="IME92" s="706"/>
      <c r="IMF92" s="504"/>
      <c r="IMG92" s="705"/>
      <c r="IMH92" s="706"/>
      <c r="IMI92" s="706"/>
      <c r="IMJ92" s="706"/>
      <c r="IMK92" s="706"/>
      <c r="IML92" s="706"/>
      <c r="IMM92" s="504"/>
      <c r="IMN92" s="705"/>
      <c r="IMO92" s="706"/>
      <c r="IMP92" s="706"/>
      <c r="IMQ92" s="706"/>
      <c r="IMR92" s="706"/>
      <c r="IMS92" s="706"/>
      <c r="IMT92" s="504"/>
      <c r="IMU92" s="705"/>
      <c r="IMV92" s="706"/>
      <c r="IMW92" s="706"/>
      <c r="IMX92" s="706"/>
      <c r="IMY92" s="706"/>
      <c r="IMZ92" s="706"/>
      <c r="INA92" s="504"/>
      <c r="INB92" s="705"/>
      <c r="INC92" s="706"/>
      <c r="IND92" s="706"/>
      <c r="INE92" s="706"/>
      <c r="INF92" s="706"/>
      <c r="ING92" s="706"/>
      <c r="INH92" s="504"/>
      <c r="INI92" s="705"/>
      <c r="INJ92" s="706"/>
      <c r="INK92" s="706"/>
      <c r="INL92" s="706"/>
      <c r="INM92" s="706"/>
      <c r="INN92" s="706"/>
      <c r="INO92" s="504"/>
      <c r="INP92" s="705"/>
      <c r="INQ92" s="706"/>
      <c r="INR92" s="706"/>
      <c r="INS92" s="706"/>
      <c r="INT92" s="706"/>
      <c r="INU92" s="706"/>
      <c r="INV92" s="504"/>
      <c r="INW92" s="705"/>
      <c r="INX92" s="706"/>
      <c r="INY92" s="706"/>
      <c r="INZ92" s="706"/>
      <c r="IOA92" s="706"/>
      <c r="IOB92" s="706"/>
      <c r="IOC92" s="504"/>
      <c r="IOD92" s="705"/>
      <c r="IOE92" s="706"/>
      <c r="IOF92" s="706"/>
      <c r="IOG92" s="706"/>
      <c r="IOH92" s="706"/>
      <c r="IOI92" s="706"/>
      <c r="IOJ92" s="504"/>
      <c r="IOK92" s="705"/>
      <c r="IOL92" s="706"/>
      <c r="IOM92" s="706"/>
      <c r="ION92" s="706"/>
      <c r="IOO92" s="706"/>
      <c r="IOP92" s="706"/>
      <c r="IOQ92" s="504"/>
      <c r="IOR92" s="705"/>
      <c r="IOS92" s="706"/>
      <c r="IOT92" s="706"/>
      <c r="IOU92" s="706"/>
      <c r="IOV92" s="706"/>
      <c r="IOW92" s="706"/>
      <c r="IOX92" s="504"/>
      <c r="IOY92" s="705"/>
      <c r="IOZ92" s="706"/>
      <c r="IPA92" s="706"/>
      <c r="IPB92" s="706"/>
      <c r="IPC92" s="706"/>
      <c r="IPD92" s="706"/>
      <c r="IPE92" s="504"/>
      <c r="IPF92" s="705"/>
      <c r="IPG92" s="706"/>
      <c r="IPH92" s="706"/>
      <c r="IPI92" s="706"/>
      <c r="IPJ92" s="706"/>
      <c r="IPK92" s="706"/>
      <c r="IPL92" s="504"/>
      <c r="IPM92" s="705"/>
      <c r="IPN92" s="706"/>
      <c r="IPO92" s="706"/>
      <c r="IPP92" s="706"/>
      <c r="IPQ92" s="706"/>
      <c r="IPR92" s="706"/>
      <c r="IPS92" s="504"/>
      <c r="IPT92" s="705"/>
      <c r="IPU92" s="706"/>
      <c r="IPV92" s="706"/>
      <c r="IPW92" s="706"/>
      <c r="IPX92" s="706"/>
      <c r="IPY92" s="706"/>
      <c r="IPZ92" s="504"/>
      <c r="IQA92" s="705"/>
      <c r="IQB92" s="706"/>
      <c r="IQC92" s="706"/>
      <c r="IQD92" s="706"/>
      <c r="IQE92" s="706"/>
      <c r="IQF92" s="706"/>
      <c r="IQG92" s="504"/>
      <c r="IQH92" s="705"/>
      <c r="IQI92" s="706"/>
      <c r="IQJ92" s="706"/>
      <c r="IQK92" s="706"/>
      <c r="IQL92" s="706"/>
      <c r="IQM92" s="706"/>
      <c r="IQN92" s="504"/>
      <c r="IQO92" s="705"/>
      <c r="IQP92" s="706"/>
      <c r="IQQ92" s="706"/>
      <c r="IQR92" s="706"/>
      <c r="IQS92" s="706"/>
      <c r="IQT92" s="706"/>
      <c r="IQU92" s="504"/>
      <c r="IQV92" s="705"/>
      <c r="IQW92" s="706"/>
      <c r="IQX92" s="706"/>
      <c r="IQY92" s="706"/>
      <c r="IQZ92" s="706"/>
      <c r="IRA92" s="706"/>
      <c r="IRB92" s="504"/>
      <c r="IRC92" s="705"/>
      <c r="IRD92" s="706"/>
      <c r="IRE92" s="706"/>
      <c r="IRF92" s="706"/>
      <c r="IRG92" s="706"/>
      <c r="IRH92" s="706"/>
      <c r="IRI92" s="504"/>
      <c r="IRJ92" s="705"/>
      <c r="IRK92" s="706"/>
      <c r="IRL92" s="706"/>
      <c r="IRM92" s="706"/>
      <c r="IRN92" s="706"/>
      <c r="IRO92" s="706"/>
      <c r="IRP92" s="504"/>
      <c r="IRQ92" s="705"/>
      <c r="IRR92" s="706"/>
      <c r="IRS92" s="706"/>
      <c r="IRT92" s="706"/>
      <c r="IRU92" s="706"/>
      <c r="IRV92" s="706"/>
      <c r="IRW92" s="504"/>
      <c r="IRX92" s="705"/>
      <c r="IRY92" s="706"/>
      <c r="IRZ92" s="706"/>
      <c r="ISA92" s="706"/>
      <c r="ISB92" s="706"/>
      <c r="ISC92" s="706"/>
      <c r="ISD92" s="504"/>
      <c r="ISE92" s="705"/>
      <c r="ISF92" s="706"/>
      <c r="ISG92" s="706"/>
      <c r="ISH92" s="706"/>
      <c r="ISI92" s="706"/>
      <c r="ISJ92" s="706"/>
      <c r="ISK92" s="504"/>
      <c r="ISL92" s="705"/>
      <c r="ISM92" s="706"/>
      <c r="ISN92" s="706"/>
      <c r="ISO92" s="706"/>
      <c r="ISP92" s="706"/>
      <c r="ISQ92" s="706"/>
      <c r="ISR92" s="504"/>
      <c r="ISS92" s="705"/>
      <c r="IST92" s="706"/>
      <c r="ISU92" s="706"/>
      <c r="ISV92" s="706"/>
      <c r="ISW92" s="706"/>
      <c r="ISX92" s="706"/>
      <c r="ISY92" s="504"/>
      <c r="ISZ92" s="705"/>
      <c r="ITA92" s="706"/>
      <c r="ITB92" s="706"/>
      <c r="ITC92" s="706"/>
      <c r="ITD92" s="706"/>
      <c r="ITE92" s="706"/>
      <c r="ITF92" s="504"/>
      <c r="ITG92" s="705"/>
      <c r="ITH92" s="706"/>
      <c r="ITI92" s="706"/>
      <c r="ITJ92" s="706"/>
      <c r="ITK92" s="706"/>
      <c r="ITL92" s="706"/>
      <c r="ITM92" s="504"/>
      <c r="ITN92" s="705"/>
      <c r="ITO92" s="706"/>
      <c r="ITP92" s="706"/>
      <c r="ITQ92" s="706"/>
      <c r="ITR92" s="706"/>
      <c r="ITS92" s="706"/>
      <c r="ITT92" s="504"/>
      <c r="ITU92" s="705"/>
      <c r="ITV92" s="706"/>
      <c r="ITW92" s="706"/>
      <c r="ITX92" s="706"/>
      <c r="ITY92" s="706"/>
      <c r="ITZ92" s="706"/>
      <c r="IUA92" s="504"/>
      <c r="IUB92" s="705"/>
      <c r="IUC92" s="706"/>
      <c r="IUD92" s="706"/>
      <c r="IUE92" s="706"/>
      <c r="IUF92" s="706"/>
      <c r="IUG92" s="706"/>
      <c r="IUH92" s="504"/>
      <c r="IUI92" s="705"/>
      <c r="IUJ92" s="706"/>
      <c r="IUK92" s="706"/>
      <c r="IUL92" s="706"/>
      <c r="IUM92" s="706"/>
      <c r="IUN92" s="706"/>
      <c r="IUO92" s="504"/>
      <c r="IUP92" s="705"/>
      <c r="IUQ92" s="706"/>
      <c r="IUR92" s="706"/>
      <c r="IUS92" s="706"/>
      <c r="IUT92" s="706"/>
      <c r="IUU92" s="706"/>
      <c r="IUV92" s="504"/>
      <c r="IUW92" s="705"/>
      <c r="IUX92" s="706"/>
      <c r="IUY92" s="706"/>
      <c r="IUZ92" s="706"/>
      <c r="IVA92" s="706"/>
      <c r="IVB92" s="706"/>
      <c r="IVC92" s="504"/>
      <c r="IVD92" s="705"/>
      <c r="IVE92" s="706"/>
      <c r="IVF92" s="706"/>
      <c r="IVG92" s="706"/>
      <c r="IVH92" s="706"/>
      <c r="IVI92" s="706"/>
      <c r="IVJ92" s="504"/>
      <c r="IVK92" s="705"/>
      <c r="IVL92" s="706"/>
      <c r="IVM92" s="706"/>
      <c r="IVN92" s="706"/>
      <c r="IVO92" s="706"/>
      <c r="IVP92" s="706"/>
      <c r="IVQ92" s="504"/>
      <c r="IVR92" s="705"/>
      <c r="IVS92" s="706"/>
      <c r="IVT92" s="706"/>
      <c r="IVU92" s="706"/>
      <c r="IVV92" s="706"/>
      <c r="IVW92" s="706"/>
      <c r="IVX92" s="504"/>
      <c r="IVY92" s="705"/>
      <c r="IVZ92" s="706"/>
      <c r="IWA92" s="706"/>
      <c r="IWB92" s="706"/>
      <c r="IWC92" s="706"/>
      <c r="IWD92" s="706"/>
      <c r="IWE92" s="504"/>
      <c r="IWF92" s="705"/>
      <c r="IWG92" s="706"/>
      <c r="IWH92" s="706"/>
      <c r="IWI92" s="706"/>
      <c r="IWJ92" s="706"/>
      <c r="IWK92" s="706"/>
      <c r="IWL92" s="504"/>
      <c r="IWM92" s="705"/>
      <c r="IWN92" s="706"/>
      <c r="IWO92" s="706"/>
      <c r="IWP92" s="706"/>
      <c r="IWQ92" s="706"/>
      <c r="IWR92" s="706"/>
      <c r="IWS92" s="504"/>
      <c r="IWT92" s="705"/>
      <c r="IWU92" s="706"/>
      <c r="IWV92" s="706"/>
      <c r="IWW92" s="706"/>
      <c r="IWX92" s="706"/>
      <c r="IWY92" s="706"/>
      <c r="IWZ92" s="504"/>
      <c r="IXA92" s="705"/>
      <c r="IXB92" s="706"/>
      <c r="IXC92" s="706"/>
      <c r="IXD92" s="706"/>
      <c r="IXE92" s="706"/>
      <c r="IXF92" s="706"/>
      <c r="IXG92" s="504"/>
      <c r="IXH92" s="705"/>
      <c r="IXI92" s="706"/>
      <c r="IXJ92" s="706"/>
      <c r="IXK92" s="706"/>
      <c r="IXL92" s="706"/>
      <c r="IXM92" s="706"/>
      <c r="IXN92" s="504"/>
      <c r="IXO92" s="705"/>
      <c r="IXP92" s="706"/>
      <c r="IXQ92" s="706"/>
      <c r="IXR92" s="706"/>
      <c r="IXS92" s="706"/>
      <c r="IXT92" s="706"/>
      <c r="IXU92" s="504"/>
      <c r="IXV92" s="705"/>
      <c r="IXW92" s="706"/>
      <c r="IXX92" s="706"/>
      <c r="IXY92" s="706"/>
      <c r="IXZ92" s="706"/>
      <c r="IYA92" s="706"/>
      <c r="IYB92" s="504"/>
      <c r="IYC92" s="705"/>
      <c r="IYD92" s="706"/>
      <c r="IYE92" s="706"/>
      <c r="IYF92" s="706"/>
      <c r="IYG92" s="706"/>
      <c r="IYH92" s="706"/>
      <c r="IYI92" s="504"/>
      <c r="IYJ92" s="705"/>
      <c r="IYK92" s="706"/>
      <c r="IYL92" s="706"/>
      <c r="IYM92" s="706"/>
      <c r="IYN92" s="706"/>
      <c r="IYO92" s="706"/>
      <c r="IYP92" s="504"/>
      <c r="IYQ92" s="705"/>
      <c r="IYR92" s="706"/>
      <c r="IYS92" s="706"/>
      <c r="IYT92" s="706"/>
      <c r="IYU92" s="706"/>
      <c r="IYV92" s="706"/>
      <c r="IYW92" s="504"/>
      <c r="IYX92" s="705"/>
      <c r="IYY92" s="706"/>
      <c r="IYZ92" s="706"/>
      <c r="IZA92" s="706"/>
      <c r="IZB92" s="706"/>
      <c r="IZC92" s="706"/>
      <c r="IZD92" s="504"/>
      <c r="IZE92" s="705"/>
      <c r="IZF92" s="706"/>
      <c r="IZG92" s="706"/>
      <c r="IZH92" s="706"/>
      <c r="IZI92" s="706"/>
      <c r="IZJ92" s="706"/>
      <c r="IZK92" s="504"/>
      <c r="IZL92" s="705"/>
      <c r="IZM92" s="706"/>
      <c r="IZN92" s="706"/>
      <c r="IZO92" s="706"/>
      <c r="IZP92" s="706"/>
      <c r="IZQ92" s="706"/>
      <c r="IZR92" s="504"/>
      <c r="IZS92" s="705"/>
      <c r="IZT92" s="706"/>
      <c r="IZU92" s="706"/>
      <c r="IZV92" s="706"/>
      <c r="IZW92" s="706"/>
      <c r="IZX92" s="706"/>
      <c r="IZY92" s="504"/>
      <c r="IZZ92" s="705"/>
      <c r="JAA92" s="706"/>
      <c r="JAB92" s="706"/>
      <c r="JAC92" s="706"/>
      <c r="JAD92" s="706"/>
      <c r="JAE92" s="706"/>
      <c r="JAF92" s="504"/>
      <c r="JAG92" s="705"/>
      <c r="JAH92" s="706"/>
      <c r="JAI92" s="706"/>
      <c r="JAJ92" s="706"/>
      <c r="JAK92" s="706"/>
      <c r="JAL92" s="706"/>
      <c r="JAM92" s="504"/>
      <c r="JAN92" s="705"/>
      <c r="JAO92" s="706"/>
      <c r="JAP92" s="706"/>
      <c r="JAQ92" s="706"/>
      <c r="JAR92" s="706"/>
      <c r="JAS92" s="706"/>
      <c r="JAT92" s="504"/>
      <c r="JAU92" s="705"/>
      <c r="JAV92" s="706"/>
      <c r="JAW92" s="706"/>
      <c r="JAX92" s="706"/>
      <c r="JAY92" s="706"/>
      <c r="JAZ92" s="706"/>
      <c r="JBA92" s="504"/>
      <c r="JBB92" s="705"/>
      <c r="JBC92" s="706"/>
      <c r="JBD92" s="706"/>
      <c r="JBE92" s="706"/>
      <c r="JBF92" s="706"/>
      <c r="JBG92" s="706"/>
      <c r="JBH92" s="504"/>
      <c r="JBI92" s="705"/>
      <c r="JBJ92" s="706"/>
      <c r="JBK92" s="706"/>
      <c r="JBL92" s="706"/>
      <c r="JBM92" s="706"/>
      <c r="JBN92" s="706"/>
      <c r="JBO92" s="504"/>
      <c r="JBP92" s="705"/>
      <c r="JBQ92" s="706"/>
      <c r="JBR92" s="706"/>
      <c r="JBS92" s="706"/>
      <c r="JBT92" s="706"/>
      <c r="JBU92" s="706"/>
      <c r="JBV92" s="504"/>
      <c r="JBW92" s="705"/>
      <c r="JBX92" s="706"/>
      <c r="JBY92" s="706"/>
      <c r="JBZ92" s="706"/>
      <c r="JCA92" s="706"/>
      <c r="JCB92" s="706"/>
      <c r="JCC92" s="504"/>
      <c r="JCD92" s="705"/>
      <c r="JCE92" s="706"/>
      <c r="JCF92" s="706"/>
      <c r="JCG92" s="706"/>
      <c r="JCH92" s="706"/>
      <c r="JCI92" s="706"/>
      <c r="JCJ92" s="504"/>
      <c r="JCK92" s="705"/>
      <c r="JCL92" s="706"/>
      <c r="JCM92" s="706"/>
      <c r="JCN92" s="706"/>
      <c r="JCO92" s="706"/>
      <c r="JCP92" s="706"/>
      <c r="JCQ92" s="504"/>
      <c r="JCR92" s="705"/>
      <c r="JCS92" s="706"/>
      <c r="JCT92" s="706"/>
      <c r="JCU92" s="706"/>
      <c r="JCV92" s="706"/>
      <c r="JCW92" s="706"/>
      <c r="JCX92" s="504"/>
      <c r="JCY92" s="705"/>
      <c r="JCZ92" s="706"/>
      <c r="JDA92" s="706"/>
      <c r="JDB92" s="706"/>
      <c r="JDC92" s="706"/>
      <c r="JDD92" s="706"/>
      <c r="JDE92" s="504"/>
      <c r="JDF92" s="705"/>
      <c r="JDG92" s="706"/>
      <c r="JDH92" s="706"/>
      <c r="JDI92" s="706"/>
      <c r="JDJ92" s="706"/>
      <c r="JDK92" s="706"/>
      <c r="JDL92" s="504"/>
      <c r="JDM92" s="705"/>
      <c r="JDN92" s="706"/>
      <c r="JDO92" s="706"/>
      <c r="JDP92" s="706"/>
      <c r="JDQ92" s="706"/>
      <c r="JDR92" s="706"/>
      <c r="JDS92" s="504"/>
      <c r="JDT92" s="705"/>
      <c r="JDU92" s="706"/>
      <c r="JDV92" s="706"/>
      <c r="JDW92" s="706"/>
      <c r="JDX92" s="706"/>
      <c r="JDY92" s="706"/>
      <c r="JDZ92" s="504"/>
      <c r="JEA92" s="705"/>
      <c r="JEB92" s="706"/>
      <c r="JEC92" s="706"/>
      <c r="JED92" s="706"/>
      <c r="JEE92" s="706"/>
      <c r="JEF92" s="706"/>
      <c r="JEG92" s="504"/>
      <c r="JEH92" s="705"/>
      <c r="JEI92" s="706"/>
      <c r="JEJ92" s="706"/>
      <c r="JEK92" s="706"/>
      <c r="JEL92" s="706"/>
      <c r="JEM92" s="706"/>
      <c r="JEN92" s="504"/>
      <c r="JEO92" s="705"/>
      <c r="JEP92" s="706"/>
      <c r="JEQ92" s="706"/>
      <c r="JER92" s="706"/>
      <c r="JES92" s="706"/>
      <c r="JET92" s="706"/>
      <c r="JEU92" s="504"/>
      <c r="JEV92" s="705"/>
      <c r="JEW92" s="706"/>
      <c r="JEX92" s="706"/>
      <c r="JEY92" s="706"/>
      <c r="JEZ92" s="706"/>
      <c r="JFA92" s="706"/>
      <c r="JFB92" s="504"/>
      <c r="JFC92" s="705"/>
      <c r="JFD92" s="706"/>
      <c r="JFE92" s="706"/>
      <c r="JFF92" s="706"/>
      <c r="JFG92" s="706"/>
      <c r="JFH92" s="706"/>
      <c r="JFI92" s="504"/>
      <c r="JFJ92" s="705"/>
      <c r="JFK92" s="706"/>
      <c r="JFL92" s="706"/>
      <c r="JFM92" s="706"/>
      <c r="JFN92" s="706"/>
      <c r="JFO92" s="706"/>
      <c r="JFP92" s="504"/>
      <c r="JFQ92" s="705"/>
      <c r="JFR92" s="706"/>
      <c r="JFS92" s="706"/>
      <c r="JFT92" s="706"/>
      <c r="JFU92" s="706"/>
      <c r="JFV92" s="706"/>
      <c r="JFW92" s="504"/>
      <c r="JFX92" s="705"/>
      <c r="JFY92" s="706"/>
      <c r="JFZ92" s="706"/>
      <c r="JGA92" s="706"/>
      <c r="JGB92" s="706"/>
      <c r="JGC92" s="706"/>
      <c r="JGD92" s="504"/>
      <c r="JGE92" s="705"/>
      <c r="JGF92" s="706"/>
      <c r="JGG92" s="706"/>
      <c r="JGH92" s="706"/>
      <c r="JGI92" s="706"/>
      <c r="JGJ92" s="706"/>
      <c r="JGK92" s="504"/>
      <c r="JGL92" s="705"/>
      <c r="JGM92" s="706"/>
      <c r="JGN92" s="706"/>
      <c r="JGO92" s="706"/>
      <c r="JGP92" s="706"/>
      <c r="JGQ92" s="706"/>
      <c r="JGR92" s="504"/>
      <c r="JGS92" s="705"/>
      <c r="JGT92" s="706"/>
      <c r="JGU92" s="706"/>
      <c r="JGV92" s="706"/>
      <c r="JGW92" s="706"/>
      <c r="JGX92" s="706"/>
      <c r="JGY92" s="504"/>
      <c r="JGZ92" s="705"/>
      <c r="JHA92" s="706"/>
      <c r="JHB92" s="706"/>
      <c r="JHC92" s="706"/>
      <c r="JHD92" s="706"/>
      <c r="JHE92" s="706"/>
      <c r="JHF92" s="504"/>
      <c r="JHG92" s="705"/>
      <c r="JHH92" s="706"/>
      <c r="JHI92" s="706"/>
      <c r="JHJ92" s="706"/>
      <c r="JHK92" s="706"/>
      <c r="JHL92" s="706"/>
      <c r="JHM92" s="504"/>
      <c r="JHN92" s="705"/>
      <c r="JHO92" s="706"/>
      <c r="JHP92" s="706"/>
      <c r="JHQ92" s="706"/>
      <c r="JHR92" s="706"/>
      <c r="JHS92" s="706"/>
      <c r="JHT92" s="504"/>
      <c r="JHU92" s="705"/>
      <c r="JHV92" s="706"/>
      <c r="JHW92" s="706"/>
      <c r="JHX92" s="706"/>
      <c r="JHY92" s="706"/>
      <c r="JHZ92" s="706"/>
      <c r="JIA92" s="504"/>
      <c r="JIB92" s="705"/>
      <c r="JIC92" s="706"/>
      <c r="JID92" s="706"/>
      <c r="JIE92" s="706"/>
      <c r="JIF92" s="706"/>
      <c r="JIG92" s="706"/>
      <c r="JIH92" s="504"/>
      <c r="JII92" s="705"/>
      <c r="JIJ92" s="706"/>
      <c r="JIK92" s="706"/>
      <c r="JIL92" s="706"/>
      <c r="JIM92" s="706"/>
      <c r="JIN92" s="706"/>
      <c r="JIO92" s="504"/>
      <c r="JIP92" s="705"/>
      <c r="JIQ92" s="706"/>
      <c r="JIR92" s="706"/>
      <c r="JIS92" s="706"/>
      <c r="JIT92" s="706"/>
      <c r="JIU92" s="706"/>
      <c r="JIV92" s="504"/>
      <c r="JIW92" s="705"/>
      <c r="JIX92" s="706"/>
      <c r="JIY92" s="706"/>
      <c r="JIZ92" s="706"/>
      <c r="JJA92" s="706"/>
      <c r="JJB92" s="706"/>
      <c r="JJC92" s="504"/>
      <c r="JJD92" s="705"/>
      <c r="JJE92" s="706"/>
      <c r="JJF92" s="706"/>
      <c r="JJG92" s="706"/>
      <c r="JJH92" s="706"/>
      <c r="JJI92" s="706"/>
      <c r="JJJ92" s="504"/>
      <c r="JJK92" s="705"/>
      <c r="JJL92" s="706"/>
      <c r="JJM92" s="706"/>
      <c r="JJN92" s="706"/>
      <c r="JJO92" s="706"/>
      <c r="JJP92" s="706"/>
      <c r="JJQ92" s="504"/>
      <c r="JJR92" s="705"/>
      <c r="JJS92" s="706"/>
      <c r="JJT92" s="706"/>
      <c r="JJU92" s="706"/>
      <c r="JJV92" s="706"/>
      <c r="JJW92" s="706"/>
      <c r="JJX92" s="504"/>
      <c r="JJY92" s="705"/>
      <c r="JJZ92" s="706"/>
      <c r="JKA92" s="706"/>
      <c r="JKB92" s="706"/>
      <c r="JKC92" s="706"/>
      <c r="JKD92" s="706"/>
      <c r="JKE92" s="504"/>
      <c r="JKF92" s="705"/>
      <c r="JKG92" s="706"/>
      <c r="JKH92" s="706"/>
      <c r="JKI92" s="706"/>
      <c r="JKJ92" s="706"/>
      <c r="JKK92" s="706"/>
      <c r="JKL92" s="504"/>
      <c r="JKM92" s="705"/>
      <c r="JKN92" s="706"/>
      <c r="JKO92" s="706"/>
      <c r="JKP92" s="706"/>
      <c r="JKQ92" s="706"/>
      <c r="JKR92" s="706"/>
      <c r="JKS92" s="504"/>
      <c r="JKT92" s="705"/>
      <c r="JKU92" s="706"/>
      <c r="JKV92" s="706"/>
      <c r="JKW92" s="706"/>
      <c r="JKX92" s="706"/>
      <c r="JKY92" s="706"/>
      <c r="JKZ92" s="504"/>
      <c r="JLA92" s="705"/>
      <c r="JLB92" s="706"/>
      <c r="JLC92" s="706"/>
      <c r="JLD92" s="706"/>
      <c r="JLE92" s="706"/>
      <c r="JLF92" s="706"/>
      <c r="JLG92" s="504"/>
      <c r="JLH92" s="705"/>
      <c r="JLI92" s="706"/>
      <c r="JLJ92" s="706"/>
      <c r="JLK92" s="706"/>
      <c r="JLL92" s="706"/>
      <c r="JLM92" s="706"/>
      <c r="JLN92" s="504"/>
      <c r="JLO92" s="705"/>
      <c r="JLP92" s="706"/>
      <c r="JLQ92" s="706"/>
      <c r="JLR92" s="706"/>
      <c r="JLS92" s="706"/>
      <c r="JLT92" s="706"/>
      <c r="JLU92" s="504"/>
      <c r="JLV92" s="705"/>
      <c r="JLW92" s="706"/>
      <c r="JLX92" s="706"/>
      <c r="JLY92" s="706"/>
      <c r="JLZ92" s="706"/>
      <c r="JMA92" s="706"/>
      <c r="JMB92" s="504"/>
      <c r="JMC92" s="705"/>
      <c r="JMD92" s="706"/>
      <c r="JME92" s="706"/>
      <c r="JMF92" s="706"/>
      <c r="JMG92" s="706"/>
      <c r="JMH92" s="706"/>
      <c r="JMI92" s="504"/>
      <c r="JMJ92" s="705"/>
      <c r="JMK92" s="706"/>
      <c r="JML92" s="706"/>
      <c r="JMM92" s="706"/>
      <c r="JMN92" s="706"/>
      <c r="JMO92" s="706"/>
      <c r="JMP92" s="504"/>
      <c r="JMQ92" s="705"/>
      <c r="JMR92" s="706"/>
      <c r="JMS92" s="706"/>
      <c r="JMT92" s="706"/>
      <c r="JMU92" s="706"/>
      <c r="JMV92" s="706"/>
      <c r="JMW92" s="504"/>
      <c r="JMX92" s="705"/>
      <c r="JMY92" s="706"/>
      <c r="JMZ92" s="706"/>
      <c r="JNA92" s="706"/>
      <c r="JNB92" s="706"/>
      <c r="JNC92" s="706"/>
      <c r="JND92" s="504"/>
      <c r="JNE92" s="705"/>
      <c r="JNF92" s="706"/>
      <c r="JNG92" s="706"/>
      <c r="JNH92" s="706"/>
      <c r="JNI92" s="706"/>
      <c r="JNJ92" s="706"/>
      <c r="JNK92" s="504"/>
      <c r="JNL92" s="705"/>
      <c r="JNM92" s="706"/>
      <c r="JNN92" s="706"/>
      <c r="JNO92" s="706"/>
      <c r="JNP92" s="706"/>
      <c r="JNQ92" s="706"/>
      <c r="JNR92" s="504"/>
      <c r="JNS92" s="705"/>
      <c r="JNT92" s="706"/>
      <c r="JNU92" s="706"/>
      <c r="JNV92" s="706"/>
      <c r="JNW92" s="706"/>
      <c r="JNX92" s="706"/>
      <c r="JNY92" s="504"/>
      <c r="JNZ92" s="705"/>
      <c r="JOA92" s="706"/>
      <c r="JOB92" s="706"/>
      <c r="JOC92" s="706"/>
      <c r="JOD92" s="706"/>
      <c r="JOE92" s="706"/>
      <c r="JOF92" s="504"/>
      <c r="JOG92" s="705"/>
      <c r="JOH92" s="706"/>
      <c r="JOI92" s="706"/>
      <c r="JOJ92" s="706"/>
      <c r="JOK92" s="706"/>
      <c r="JOL92" s="706"/>
      <c r="JOM92" s="504"/>
      <c r="JON92" s="705"/>
      <c r="JOO92" s="706"/>
      <c r="JOP92" s="706"/>
      <c r="JOQ92" s="706"/>
      <c r="JOR92" s="706"/>
      <c r="JOS92" s="706"/>
      <c r="JOT92" s="504"/>
      <c r="JOU92" s="705"/>
      <c r="JOV92" s="706"/>
      <c r="JOW92" s="706"/>
      <c r="JOX92" s="706"/>
      <c r="JOY92" s="706"/>
      <c r="JOZ92" s="706"/>
      <c r="JPA92" s="504"/>
      <c r="JPB92" s="705"/>
      <c r="JPC92" s="706"/>
      <c r="JPD92" s="706"/>
      <c r="JPE92" s="706"/>
      <c r="JPF92" s="706"/>
      <c r="JPG92" s="706"/>
      <c r="JPH92" s="504"/>
      <c r="JPI92" s="705"/>
      <c r="JPJ92" s="706"/>
      <c r="JPK92" s="706"/>
      <c r="JPL92" s="706"/>
      <c r="JPM92" s="706"/>
      <c r="JPN92" s="706"/>
      <c r="JPO92" s="504"/>
      <c r="JPP92" s="705"/>
      <c r="JPQ92" s="706"/>
      <c r="JPR92" s="706"/>
      <c r="JPS92" s="706"/>
      <c r="JPT92" s="706"/>
      <c r="JPU92" s="706"/>
      <c r="JPV92" s="504"/>
      <c r="JPW92" s="705"/>
      <c r="JPX92" s="706"/>
      <c r="JPY92" s="706"/>
      <c r="JPZ92" s="706"/>
      <c r="JQA92" s="706"/>
      <c r="JQB92" s="706"/>
      <c r="JQC92" s="504"/>
      <c r="JQD92" s="705"/>
      <c r="JQE92" s="706"/>
      <c r="JQF92" s="706"/>
      <c r="JQG92" s="706"/>
      <c r="JQH92" s="706"/>
      <c r="JQI92" s="706"/>
      <c r="JQJ92" s="504"/>
      <c r="JQK92" s="705"/>
      <c r="JQL92" s="706"/>
      <c r="JQM92" s="706"/>
      <c r="JQN92" s="706"/>
      <c r="JQO92" s="706"/>
      <c r="JQP92" s="706"/>
      <c r="JQQ92" s="504"/>
      <c r="JQR92" s="705"/>
      <c r="JQS92" s="706"/>
      <c r="JQT92" s="706"/>
      <c r="JQU92" s="706"/>
      <c r="JQV92" s="706"/>
      <c r="JQW92" s="706"/>
      <c r="JQX92" s="504"/>
      <c r="JQY92" s="705"/>
      <c r="JQZ92" s="706"/>
      <c r="JRA92" s="706"/>
      <c r="JRB92" s="706"/>
      <c r="JRC92" s="706"/>
      <c r="JRD92" s="706"/>
      <c r="JRE92" s="504"/>
      <c r="JRF92" s="705"/>
      <c r="JRG92" s="706"/>
      <c r="JRH92" s="706"/>
      <c r="JRI92" s="706"/>
      <c r="JRJ92" s="706"/>
      <c r="JRK92" s="706"/>
      <c r="JRL92" s="504"/>
      <c r="JRM92" s="705"/>
      <c r="JRN92" s="706"/>
      <c r="JRO92" s="706"/>
      <c r="JRP92" s="706"/>
      <c r="JRQ92" s="706"/>
      <c r="JRR92" s="706"/>
      <c r="JRS92" s="504"/>
      <c r="JRT92" s="705"/>
      <c r="JRU92" s="706"/>
      <c r="JRV92" s="706"/>
      <c r="JRW92" s="706"/>
      <c r="JRX92" s="706"/>
      <c r="JRY92" s="706"/>
      <c r="JRZ92" s="504"/>
      <c r="JSA92" s="705"/>
      <c r="JSB92" s="706"/>
      <c r="JSC92" s="706"/>
      <c r="JSD92" s="706"/>
      <c r="JSE92" s="706"/>
      <c r="JSF92" s="706"/>
      <c r="JSG92" s="504"/>
      <c r="JSH92" s="705"/>
      <c r="JSI92" s="706"/>
      <c r="JSJ92" s="706"/>
      <c r="JSK92" s="706"/>
      <c r="JSL92" s="706"/>
      <c r="JSM92" s="706"/>
      <c r="JSN92" s="504"/>
      <c r="JSO92" s="705"/>
      <c r="JSP92" s="706"/>
      <c r="JSQ92" s="706"/>
      <c r="JSR92" s="706"/>
      <c r="JSS92" s="706"/>
      <c r="JST92" s="706"/>
      <c r="JSU92" s="504"/>
      <c r="JSV92" s="705"/>
      <c r="JSW92" s="706"/>
      <c r="JSX92" s="706"/>
      <c r="JSY92" s="706"/>
      <c r="JSZ92" s="706"/>
      <c r="JTA92" s="706"/>
      <c r="JTB92" s="504"/>
      <c r="JTC92" s="705"/>
      <c r="JTD92" s="706"/>
      <c r="JTE92" s="706"/>
      <c r="JTF92" s="706"/>
      <c r="JTG92" s="706"/>
      <c r="JTH92" s="706"/>
      <c r="JTI92" s="504"/>
      <c r="JTJ92" s="705"/>
      <c r="JTK92" s="706"/>
      <c r="JTL92" s="706"/>
      <c r="JTM92" s="706"/>
      <c r="JTN92" s="706"/>
      <c r="JTO92" s="706"/>
      <c r="JTP92" s="504"/>
      <c r="JTQ92" s="705"/>
      <c r="JTR92" s="706"/>
      <c r="JTS92" s="706"/>
      <c r="JTT92" s="706"/>
      <c r="JTU92" s="706"/>
      <c r="JTV92" s="706"/>
      <c r="JTW92" s="504"/>
      <c r="JTX92" s="705"/>
      <c r="JTY92" s="706"/>
      <c r="JTZ92" s="706"/>
      <c r="JUA92" s="706"/>
      <c r="JUB92" s="706"/>
      <c r="JUC92" s="706"/>
      <c r="JUD92" s="504"/>
      <c r="JUE92" s="705"/>
      <c r="JUF92" s="706"/>
      <c r="JUG92" s="706"/>
      <c r="JUH92" s="706"/>
      <c r="JUI92" s="706"/>
      <c r="JUJ92" s="706"/>
      <c r="JUK92" s="504"/>
      <c r="JUL92" s="705"/>
      <c r="JUM92" s="706"/>
      <c r="JUN92" s="706"/>
      <c r="JUO92" s="706"/>
      <c r="JUP92" s="706"/>
      <c r="JUQ92" s="706"/>
      <c r="JUR92" s="504"/>
      <c r="JUS92" s="705"/>
      <c r="JUT92" s="706"/>
      <c r="JUU92" s="706"/>
      <c r="JUV92" s="706"/>
      <c r="JUW92" s="706"/>
      <c r="JUX92" s="706"/>
      <c r="JUY92" s="504"/>
      <c r="JUZ92" s="705"/>
      <c r="JVA92" s="706"/>
      <c r="JVB92" s="706"/>
      <c r="JVC92" s="706"/>
      <c r="JVD92" s="706"/>
      <c r="JVE92" s="706"/>
      <c r="JVF92" s="504"/>
      <c r="JVG92" s="705"/>
      <c r="JVH92" s="706"/>
      <c r="JVI92" s="706"/>
      <c r="JVJ92" s="706"/>
      <c r="JVK92" s="706"/>
      <c r="JVL92" s="706"/>
      <c r="JVM92" s="504"/>
      <c r="JVN92" s="705"/>
      <c r="JVO92" s="706"/>
      <c r="JVP92" s="706"/>
      <c r="JVQ92" s="706"/>
      <c r="JVR92" s="706"/>
      <c r="JVS92" s="706"/>
      <c r="JVT92" s="504"/>
      <c r="JVU92" s="705"/>
      <c r="JVV92" s="706"/>
      <c r="JVW92" s="706"/>
      <c r="JVX92" s="706"/>
      <c r="JVY92" s="706"/>
      <c r="JVZ92" s="706"/>
      <c r="JWA92" s="504"/>
      <c r="JWB92" s="705"/>
      <c r="JWC92" s="706"/>
      <c r="JWD92" s="706"/>
      <c r="JWE92" s="706"/>
      <c r="JWF92" s="706"/>
      <c r="JWG92" s="706"/>
      <c r="JWH92" s="504"/>
      <c r="JWI92" s="705"/>
      <c r="JWJ92" s="706"/>
      <c r="JWK92" s="706"/>
      <c r="JWL92" s="706"/>
      <c r="JWM92" s="706"/>
      <c r="JWN92" s="706"/>
      <c r="JWO92" s="504"/>
      <c r="JWP92" s="705"/>
      <c r="JWQ92" s="706"/>
      <c r="JWR92" s="706"/>
      <c r="JWS92" s="706"/>
      <c r="JWT92" s="706"/>
      <c r="JWU92" s="706"/>
      <c r="JWV92" s="504"/>
      <c r="JWW92" s="705"/>
      <c r="JWX92" s="706"/>
      <c r="JWY92" s="706"/>
      <c r="JWZ92" s="706"/>
      <c r="JXA92" s="706"/>
      <c r="JXB92" s="706"/>
      <c r="JXC92" s="504"/>
      <c r="JXD92" s="705"/>
      <c r="JXE92" s="706"/>
      <c r="JXF92" s="706"/>
      <c r="JXG92" s="706"/>
      <c r="JXH92" s="706"/>
      <c r="JXI92" s="706"/>
      <c r="JXJ92" s="504"/>
      <c r="JXK92" s="705"/>
      <c r="JXL92" s="706"/>
      <c r="JXM92" s="706"/>
      <c r="JXN92" s="706"/>
      <c r="JXO92" s="706"/>
      <c r="JXP92" s="706"/>
      <c r="JXQ92" s="504"/>
      <c r="JXR92" s="705"/>
      <c r="JXS92" s="706"/>
      <c r="JXT92" s="706"/>
      <c r="JXU92" s="706"/>
      <c r="JXV92" s="706"/>
      <c r="JXW92" s="706"/>
      <c r="JXX92" s="504"/>
      <c r="JXY92" s="705"/>
      <c r="JXZ92" s="706"/>
      <c r="JYA92" s="706"/>
      <c r="JYB92" s="706"/>
      <c r="JYC92" s="706"/>
      <c r="JYD92" s="706"/>
      <c r="JYE92" s="504"/>
      <c r="JYF92" s="705"/>
      <c r="JYG92" s="706"/>
      <c r="JYH92" s="706"/>
      <c r="JYI92" s="706"/>
      <c r="JYJ92" s="706"/>
      <c r="JYK92" s="706"/>
      <c r="JYL92" s="504"/>
      <c r="JYM92" s="705"/>
      <c r="JYN92" s="706"/>
      <c r="JYO92" s="706"/>
      <c r="JYP92" s="706"/>
      <c r="JYQ92" s="706"/>
      <c r="JYR92" s="706"/>
      <c r="JYS92" s="504"/>
      <c r="JYT92" s="705"/>
      <c r="JYU92" s="706"/>
      <c r="JYV92" s="706"/>
      <c r="JYW92" s="706"/>
      <c r="JYX92" s="706"/>
      <c r="JYY92" s="706"/>
      <c r="JYZ92" s="504"/>
      <c r="JZA92" s="705"/>
      <c r="JZB92" s="706"/>
      <c r="JZC92" s="706"/>
      <c r="JZD92" s="706"/>
      <c r="JZE92" s="706"/>
      <c r="JZF92" s="706"/>
      <c r="JZG92" s="504"/>
      <c r="JZH92" s="705"/>
      <c r="JZI92" s="706"/>
      <c r="JZJ92" s="706"/>
      <c r="JZK92" s="706"/>
      <c r="JZL92" s="706"/>
      <c r="JZM92" s="706"/>
      <c r="JZN92" s="504"/>
      <c r="JZO92" s="705"/>
      <c r="JZP92" s="706"/>
      <c r="JZQ92" s="706"/>
      <c r="JZR92" s="706"/>
      <c r="JZS92" s="706"/>
      <c r="JZT92" s="706"/>
      <c r="JZU92" s="504"/>
      <c r="JZV92" s="705"/>
      <c r="JZW92" s="706"/>
      <c r="JZX92" s="706"/>
      <c r="JZY92" s="706"/>
      <c r="JZZ92" s="706"/>
      <c r="KAA92" s="706"/>
      <c r="KAB92" s="504"/>
      <c r="KAC92" s="705"/>
      <c r="KAD92" s="706"/>
      <c r="KAE92" s="706"/>
      <c r="KAF92" s="706"/>
      <c r="KAG92" s="706"/>
      <c r="KAH92" s="706"/>
      <c r="KAI92" s="504"/>
      <c r="KAJ92" s="705"/>
      <c r="KAK92" s="706"/>
      <c r="KAL92" s="706"/>
      <c r="KAM92" s="706"/>
      <c r="KAN92" s="706"/>
      <c r="KAO92" s="706"/>
      <c r="KAP92" s="504"/>
      <c r="KAQ92" s="705"/>
      <c r="KAR92" s="706"/>
      <c r="KAS92" s="706"/>
      <c r="KAT92" s="706"/>
      <c r="KAU92" s="706"/>
      <c r="KAV92" s="706"/>
      <c r="KAW92" s="504"/>
      <c r="KAX92" s="705"/>
      <c r="KAY92" s="706"/>
      <c r="KAZ92" s="706"/>
      <c r="KBA92" s="706"/>
      <c r="KBB92" s="706"/>
      <c r="KBC92" s="706"/>
      <c r="KBD92" s="504"/>
      <c r="KBE92" s="705"/>
      <c r="KBF92" s="706"/>
      <c r="KBG92" s="706"/>
      <c r="KBH92" s="706"/>
      <c r="KBI92" s="706"/>
      <c r="KBJ92" s="706"/>
      <c r="KBK92" s="504"/>
      <c r="KBL92" s="705"/>
      <c r="KBM92" s="706"/>
      <c r="KBN92" s="706"/>
      <c r="KBO92" s="706"/>
      <c r="KBP92" s="706"/>
      <c r="KBQ92" s="706"/>
      <c r="KBR92" s="504"/>
      <c r="KBS92" s="705"/>
      <c r="KBT92" s="706"/>
      <c r="KBU92" s="706"/>
      <c r="KBV92" s="706"/>
      <c r="KBW92" s="706"/>
      <c r="KBX92" s="706"/>
      <c r="KBY92" s="504"/>
      <c r="KBZ92" s="705"/>
      <c r="KCA92" s="706"/>
      <c r="KCB92" s="706"/>
      <c r="KCC92" s="706"/>
      <c r="KCD92" s="706"/>
      <c r="KCE92" s="706"/>
      <c r="KCF92" s="504"/>
      <c r="KCG92" s="705"/>
      <c r="KCH92" s="706"/>
      <c r="KCI92" s="706"/>
      <c r="KCJ92" s="706"/>
      <c r="KCK92" s="706"/>
      <c r="KCL92" s="706"/>
      <c r="KCM92" s="504"/>
      <c r="KCN92" s="705"/>
      <c r="KCO92" s="706"/>
      <c r="KCP92" s="706"/>
      <c r="KCQ92" s="706"/>
      <c r="KCR92" s="706"/>
      <c r="KCS92" s="706"/>
      <c r="KCT92" s="504"/>
      <c r="KCU92" s="705"/>
      <c r="KCV92" s="706"/>
      <c r="KCW92" s="706"/>
      <c r="KCX92" s="706"/>
      <c r="KCY92" s="706"/>
      <c r="KCZ92" s="706"/>
      <c r="KDA92" s="504"/>
      <c r="KDB92" s="705"/>
      <c r="KDC92" s="706"/>
      <c r="KDD92" s="706"/>
      <c r="KDE92" s="706"/>
      <c r="KDF92" s="706"/>
      <c r="KDG92" s="706"/>
      <c r="KDH92" s="504"/>
      <c r="KDI92" s="705"/>
      <c r="KDJ92" s="706"/>
      <c r="KDK92" s="706"/>
      <c r="KDL92" s="706"/>
      <c r="KDM92" s="706"/>
      <c r="KDN92" s="706"/>
      <c r="KDO92" s="504"/>
      <c r="KDP92" s="705"/>
      <c r="KDQ92" s="706"/>
      <c r="KDR92" s="706"/>
      <c r="KDS92" s="706"/>
      <c r="KDT92" s="706"/>
      <c r="KDU92" s="706"/>
      <c r="KDV92" s="504"/>
      <c r="KDW92" s="705"/>
      <c r="KDX92" s="706"/>
      <c r="KDY92" s="706"/>
      <c r="KDZ92" s="706"/>
      <c r="KEA92" s="706"/>
      <c r="KEB92" s="706"/>
      <c r="KEC92" s="504"/>
      <c r="KED92" s="705"/>
      <c r="KEE92" s="706"/>
      <c r="KEF92" s="706"/>
      <c r="KEG92" s="706"/>
      <c r="KEH92" s="706"/>
      <c r="KEI92" s="706"/>
      <c r="KEJ92" s="504"/>
      <c r="KEK92" s="705"/>
      <c r="KEL92" s="706"/>
      <c r="KEM92" s="706"/>
      <c r="KEN92" s="706"/>
      <c r="KEO92" s="706"/>
      <c r="KEP92" s="706"/>
      <c r="KEQ92" s="504"/>
      <c r="KER92" s="705"/>
      <c r="KES92" s="706"/>
      <c r="KET92" s="706"/>
      <c r="KEU92" s="706"/>
      <c r="KEV92" s="706"/>
      <c r="KEW92" s="706"/>
      <c r="KEX92" s="504"/>
      <c r="KEY92" s="705"/>
      <c r="KEZ92" s="706"/>
      <c r="KFA92" s="706"/>
      <c r="KFB92" s="706"/>
      <c r="KFC92" s="706"/>
      <c r="KFD92" s="706"/>
      <c r="KFE92" s="504"/>
      <c r="KFF92" s="705"/>
      <c r="KFG92" s="706"/>
      <c r="KFH92" s="706"/>
      <c r="KFI92" s="706"/>
      <c r="KFJ92" s="706"/>
      <c r="KFK92" s="706"/>
      <c r="KFL92" s="504"/>
      <c r="KFM92" s="705"/>
      <c r="KFN92" s="706"/>
      <c r="KFO92" s="706"/>
      <c r="KFP92" s="706"/>
      <c r="KFQ92" s="706"/>
      <c r="KFR92" s="706"/>
      <c r="KFS92" s="504"/>
      <c r="KFT92" s="705"/>
      <c r="KFU92" s="706"/>
      <c r="KFV92" s="706"/>
      <c r="KFW92" s="706"/>
      <c r="KFX92" s="706"/>
      <c r="KFY92" s="706"/>
      <c r="KFZ92" s="504"/>
      <c r="KGA92" s="705"/>
      <c r="KGB92" s="706"/>
      <c r="KGC92" s="706"/>
      <c r="KGD92" s="706"/>
      <c r="KGE92" s="706"/>
      <c r="KGF92" s="706"/>
      <c r="KGG92" s="504"/>
      <c r="KGH92" s="705"/>
      <c r="KGI92" s="706"/>
      <c r="KGJ92" s="706"/>
      <c r="KGK92" s="706"/>
      <c r="KGL92" s="706"/>
      <c r="KGM92" s="706"/>
      <c r="KGN92" s="504"/>
      <c r="KGO92" s="705"/>
      <c r="KGP92" s="706"/>
      <c r="KGQ92" s="706"/>
      <c r="KGR92" s="706"/>
      <c r="KGS92" s="706"/>
      <c r="KGT92" s="706"/>
      <c r="KGU92" s="504"/>
      <c r="KGV92" s="705"/>
      <c r="KGW92" s="706"/>
      <c r="KGX92" s="706"/>
      <c r="KGY92" s="706"/>
      <c r="KGZ92" s="706"/>
      <c r="KHA92" s="706"/>
      <c r="KHB92" s="504"/>
      <c r="KHC92" s="705"/>
      <c r="KHD92" s="706"/>
      <c r="KHE92" s="706"/>
      <c r="KHF92" s="706"/>
      <c r="KHG92" s="706"/>
      <c r="KHH92" s="706"/>
      <c r="KHI92" s="504"/>
      <c r="KHJ92" s="705"/>
      <c r="KHK92" s="706"/>
      <c r="KHL92" s="706"/>
      <c r="KHM92" s="706"/>
      <c r="KHN92" s="706"/>
      <c r="KHO92" s="706"/>
      <c r="KHP92" s="504"/>
      <c r="KHQ92" s="705"/>
      <c r="KHR92" s="706"/>
      <c r="KHS92" s="706"/>
      <c r="KHT92" s="706"/>
      <c r="KHU92" s="706"/>
      <c r="KHV92" s="706"/>
      <c r="KHW92" s="504"/>
      <c r="KHX92" s="705"/>
      <c r="KHY92" s="706"/>
      <c r="KHZ92" s="706"/>
      <c r="KIA92" s="706"/>
      <c r="KIB92" s="706"/>
      <c r="KIC92" s="706"/>
      <c r="KID92" s="504"/>
      <c r="KIE92" s="705"/>
      <c r="KIF92" s="706"/>
      <c r="KIG92" s="706"/>
      <c r="KIH92" s="706"/>
      <c r="KII92" s="706"/>
      <c r="KIJ92" s="706"/>
      <c r="KIK92" s="504"/>
      <c r="KIL92" s="705"/>
      <c r="KIM92" s="706"/>
      <c r="KIN92" s="706"/>
      <c r="KIO92" s="706"/>
      <c r="KIP92" s="706"/>
      <c r="KIQ92" s="706"/>
      <c r="KIR92" s="504"/>
      <c r="KIS92" s="705"/>
      <c r="KIT92" s="706"/>
      <c r="KIU92" s="706"/>
      <c r="KIV92" s="706"/>
      <c r="KIW92" s="706"/>
      <c r="KIX92" s="706"/>
      <c r="KIY92" s="504"/>
      <c r="KIZ92" s="705"/>
      <c r="KJA92" s="706"/>
      <c r="KJB92" s="706"/>
      <c r="KJC92" s="706"/>
      <c r="KJD92" s="706"/>
      <c r="KJE92" s="706"/>
      <c r="KJF92" s="504"/>
      <c r="KJG92" s="705"/>
      <c r="KJH92" s="706"/>
      <c r="KJI92" s="706"/>
      <c r="KJJ92" s="706"/>
      <c r="KJK92" s="706"/>
      <c r="KJL92" s="706"/>
      <c r="KJM92" s="504"/>
      <c r="KJN92" s="705"/>
      <c r="KJO92" s="706"/>
      <c r="KJP92" s="706"/>
      <c r="KJQ92" s="706"/>
      <c r="KJR92" s="706"/>
      <c r="KJS92" s="706"/>
      <c r="KJT92" s="504"/>
      <c r="KJU92" s="705"/>
      <c r="KJV92" s="706"/>
      <c r="KJW92" s="706"/>
      <c r="KJX92" s="706"/>
      <c r="KJY92" s="706"/>
      <c r="KJZ92" s="706"/>
      <c r="KKA92" s="504"/>
      <c r="KKB92" s="705"/>
      <c r="KKC92" s="706"/>
      <c r="KKD92" s="706"/>
      <c r="KKE92" s="706"/>
      <c r="KKF92" s="706"/>
      <c r="KKG92" s="706"/>
      <c r="KKH92" s="504"/>
      <c r="KKI92" s="705"/>
      <c r="KKJ92" s="706"/>
      <c r="KKK92" s="706"/>
      <c r="KKL92" s="706"/>
      <c r="KKM92" s="706"/>
      <c r="KKN92" s="706"/>
      <c r="KKO92" s="504"/>
      <c r="KKP92" s="705"/>
      <c r="KKQ92" s="706"/>
      <c r="KKR92" s="706"/>
      <c r="KKS92" s="706"/>
      <c r="KKT92" s="706"/>
      <c r="KKU92" s="706"/>
      <c r="KKV92" s="504"/>
      <c r="KKW92" s="705"/>
      <c r="KKX92" s="706"/>
      <c r="KKY92" s="706"/>
      <c r="KKZ92" s="706"/>
      <c r="KLA92" s="706"/>
      <c r="KLB92" s="706"/>
      <c r="KLC92" s="504"/>
      <c r="KLD92" s="705"/>
      <c r="KLE92" s="706"/>
      <c r="KLF92" s="706"/>
      <c r="KLG92" s="706"/>
      <c r="KLH92" s="706"/>
      <c r="KLI92" s="706"/>
      <c r="KLJ92" s="504"/>
      <c r="KLK92" s="705"/>
      <c r="KLL92" s="706"/>
      <c r="KLM92" s="706"/>
      <c r="KLN92" s="706"/>
      <c r="KLO92" s="706"/>
      <c r="KLP92" s="706"/>
      <c r="KLQ92" s="504"/>
      <c r="KLR92" s="705"/>
      <c r="KLS92" s="706"/>
      <c r="KLT92" s="706"/>
      <c r="KLU92" s="706"/>
      <c r="KLV92" s="706"/>
      <c r="KLW92" s="706"/>
      <c r="KLX92" s="504"/>
      <c r="KLY92" s="705"/>
      <c r="KLZ92" s="706"/>
      <c r="KMA92" s="706"/>
      <c r="KMB92" s="706"/>
      <c r="KMC92" s="706"/>
      <c r="KMD92" s="706"/>
      <c r="KME92" s="504"/>
      <c r="KMF92" s="705"/>
      <c r="KMG92" s="706"/>
      <c r="KMH92" s="706"/>
      <c r="KMI92" s="706"/>
      <c r="KMJ92" s="706"/>
      <c r="KMK92" s="706"/>
      <c r="KML92" s="504"/>
      <c r="KMM92" s="705"/>
      <c r="KMN92" s="706"/>
      <c r="KMO92" s="706"/>
      <c r="KMP92" s="706"/>
      <c r="KMQ92" s="706"/>
      <c r="KMR92" s="706"/>
      <c r="KMS92" s="504"/>
      <c r="KMT92" s="705"/>
      <c r="KMU92" s="706"/>
      <c r="KMV92" s="706"/>
      <c r="KMW92" s="706"/>
      <c r="KMX92" s="706"/>
      <c r="KMY92" s="706"/>
      <c r="KMZ92" s="504"/>
      <c r="KNA92" s="705"/>
      <c r="KNB92" s="706"/>
      <c r="KNC92" s="706"/>
      <c r="KND92" s="706"/>
      <c r="KNE92" s="706"/>
      <c r="KNF92" s="706"/>
      <c r="KNG92" s="504"/>
      <c r="KNH92" s="705"/>
      <c r="KNI92" s="706"/>
      <c r="KNJ92" s="706"/>
      <c r="KNK92" s="706"/>
      <c r="KNL92" s="706"/>
      <c r="KNM92" s="706"/>
      <c r="KNN92" s="504"/>
      <c r="KNO92" s="705"/>
      <c r="KNP92" s="706"/>
      <c r="KNQ92" s="706"/>
      <c r="KNR92" s="706"/>
      <c r="KNS92" s="706"/>
      <c r="KNT92" s="706"/>
      <c r="KNU92" s="504"/>
      <c r="KNV92" s="705"/>
      <c r="KNW92" s="706"/>
      <c r="KNX92" s="706"/>
      <c r="KNY92" s="706"/>
      <c r="KNZ92" s="706"/>
      <c r="KOA92" s="706"/>
      <c r="KOB92" s="504"/>
      <c r="KOC92" s="705"/>
      <c r="KOD92" s="706"/>
      <c r="KOE92" s="706"/>
      <c r="KOF92" s="706"/>
      <c r="KOG92" s="706"/>
      <c r="KOH92" s="706"/>
      <c r="KOI92" s="504"/>
      <c r="KOJ92" s="705"/>
      <c r="KOK92" s="706"/>
      <c r="KOL92" s="706"/>
      <c r="KOM92" s="706"/>
      <c r="KON92" s="706"/>
      <c r="KOO92" s="706"/>
      <c r="KOP92" s="504"/>
      <c r="KOQ92" s="705"/>
      <c r="KOR92" s="706"/>
      <c r="KOS92" s="706"/>
      <c r="KOT92" s="706"/>
      <c r="KOU92" s="706"/>
      <c r="KOV92" s="706"/>
      <c r="KOW92" s="504"/>
      <c r="KOX92" s="705"/>
      <c r="KOY92" s="706"/>
      <c r="KOZ92" s="706"/>
      <c r="KPA92" s="706"/>
      <c r="KPB92" s="706"/>
      <c r="KPC92" s="706"/>
      <c r="KPD92" s="504"/>
      <c r="KPE92" s="705"/>
      <c r="KPF92" s="706"/>
      <c r="KPG92" s="706"/>
      <c r="KPH92" s="706"/>
      <c r="KPI92" s="706"/>
      <c r="KPJ92" s="706"/>
      <c r="KPK92" s="504"/>
      <c r="KPL92" s="705"/>
      <c r="KPM92" s="706"/>
      <c r="KPN92" s="706"/>
      <c r="KPO92" s="706"/>
      <c r="KPP92" s="706"/>
      <c r="KPQ92" s="706"/>
      <c r="KPR92" s="504"/>
      <c r="KPS92" s="705"/>
      <c r="KPT92" s="706"/>
      <c r="KPU92" s="706"/>
      <c r="KPV92" s="706"/>
      <c r="KPW92" s="706"/>
      <c r="KPX92" s="706"/>
      <c r="KPY92" s="504"/>
      <c r="KPZ92" s="705"/>
      <c r="KQA92" s="706"/>
      <c r="KQB92" s="706"/>
      <c r="KQC92" s="706"/>
      <c r="KQD92" s="706"/>
      <c r="KQE92" s="706"/>
      <c r="KQF92" s="504"/>
      <c r="KQG92" s="705"/>
      <c r="KQH92" s="706"/>
      <c r="KQI92" s="706"/>
      <c r="KQJ92" s="706"/>
      <c r="KQK92" s="706"/>
      <c r="KQL92" s="706"/>
      <c r="KQM92" s="504"/>
      <c r="KQN92" s="705"/>
      <c r="KQO92" s="706"/>
      <c r="KQP92" s="706"/>
      <c r="KQQ92" s="706"/>
      <c r="KQR92" s="706"/>
      <c r="KQS92" s="706"/>
      <c r="KQT92" s="504"/>
      <c r="KQU92" s="705"/>
      <c r="KQV92" s="706"/>
      <c r="KQW92" s="706"/>
      <c r="KQX92" s="706"/>
      <c r="KQY92" s="706"/>
      <c r="KQZ92" s="706"/>
      <c r="KRA92" s="504"/>
      <c r="KRB92" s="705"/>
      <c r="KRC92" s="706"/>
      <c r="KRD92" s="706"/>
      <c r="KRE92" s="706"/>
      <c r="KRF92" s="706"/>
      <c r="KRG92" s="706"/>
      <c r="KRH92" s="504"/>
      <c r="KRI92" s="705"/>
      <c r="KRJ92" s="706"/>
      <c r="KRK92" s="706"/>
      <c r="KRL92" s="706"/>
      <c r="KRM92" s="706"/>
      <c r="KRN92" s="706"/>
      <c r="KRO92" s="504"/>
      <c r="KRP92" s="705"/>
      <c r="KRQ92" s="706"/>
      <c r="KRR92" s="706"/>
      <c r="KRS92" s="706"/>
      <c r="KRT92" s="706"/>
      <c r="KRU92" s="706"/>
      <c r="KRV92" s="504"/>
      <c r="KRW92" s="705"/>
      <c r="KRX92" s="706"/>
      <c r="KRY92" s="706"/>
      <c r="KRZ92" s="706"/>
      <c r="KSA92" s="706"/>
      <c r="KSB92" s="706"/>
      <c r="KSC92" s="504"/>
      <c r="KSD92" s="705"/>
      <c r="KSE92" s="706"/>
      <c r="KSF92" s="706"/>
      <c r="KSG92" s="706"/>
      <c r="KSH92" s="706"/>
      <c r="KSI92" s="706"/>
      <c r="KSJ92" s="504"/>
      <c r="KSK92" s="705"/>
      <c r="KSL92" s="706"/>
      <c r="KSM92" s="706"/>
      <c r="KSN92" s="706"/>
      <c r="KSO92" s="706"/>
      <c r="KSP92" s="706"/>
      <c r="KSQ92" s="504"/>
      <c r="KSR92" s="705"/>
      <c r="KSS92" s="706"/>
      <c r="KST92" s="706"/>
      <c r="KSU92" s="706"/>
      <c r="KSV92" s="706"/>
      <c r="KSW92" s="706"/>
      <c r="KSX92" s="504"/>
      <c r="KSY92" s="705"/>
      <c r="KSZ92" s="706"/>
      <c r="KTA92" s="706"/>
      <c r="KTB92" s="706"/>
      <c r="KTC92" s="706"/>
      <c r="KTD92" s="706"/>
      <c r="KTE92" s="504"/>
      <c r="KTF92" s="705"/>
      <c r="KTG92" s="706"/>
      <c r="KTH92" s="706"/>
      <c r="KTI92" s="706"/>
      <c r="KTJ92" s="706"/>
      <c r="KTK92" s="706"/>
      <c r="KTL92" s="504"/>
      <c r="KTM92" s="705"/>
      <c r="KTN92" s="706"/>
      <c r="KTO92" s="706"/>
      <c r="KTP92" s="706"/>
      <c r="KTQ92" s="706"/>
      <c r="KTR92" s="706"/>
      <c r="KTS92" s="504"/>
      <c r="KTT92" s="705"/>
      <c r="KTU92" s="706"/>
      <c r="KTV92" s="706"/>
      <c r="KTW92" s="706"/>
      <c r="KTX92" s="706"/>
      <c r="KTY92" s="706"/>
      <c r="KTZ92" s="504"/>
      <c r="KUA92" s="705"/>
      <c r="KUB92" s="706"/>
      <c r="KUC92" s="706"/>
      <c r="KUD92" s="706"/>
      <c r="KUE92" s="706"/>
      <c r="KUF92" s="706"/>
      <c r="KUG92" s="504"/>
      <c r="KUH92" s="705"/>
      <c r="KUI92" s="706"/>
      <c r="KUJ92" s="706"/>
      <c r="KUK92" s="706"/>
      <c r="KUL92" s="706"/>
      <c r="KUM92" s="706"/>
      <c r="KUN92" s="504"/>
      <c r="KUO92" s="705"/>
      <c r="KUP92" s="706"/>
      <c r="KUQ92" s="706"/>
      <c r="KUR92" s="706"/>
      <c r="KUS92" s="706"/>
      <c r="KUT92" s="706"/>
      <c r="KUU92" s="504"/>
      <c r="KUV92" s="705"/>
      <c r="KUW92" s="706"/>
      <c r="KUX92" s="706"/>
      <c r="KUY92" s="706"/>
      <c r="KUZ92" s="706"/>
      <c r="KVA92" s="706"/>
      <c r="KVB92" s="504"/>
      <c r="KVC92" s="705"/>
      <c r="KVD92" s="706"/>
      <c r="KVE92" s="706"/>
      <c r="KVF92" s="706"/>
      <c r="KVG92" s="706"/>
      <c r="KVH92" s="706"/>
      <c r="KVI92" s="504"/>
      <c r="KVJ92" s="705"/>
      <c r="KVK92" s="706"/>
      <c r="KVL92" s="706"/>
      <c r="KVM92" s="706"/>
      <c r="KVN92" s="706"/>
      <c r="KVO92" s="706"/>
      <c r="KVP92" s="504"/>
      <c r="KVQ92" s="705"/>
      <c r="KVR92" s="706"/>
      <c r="KVS92" s="706"/>
      <c r="KVT92" s="706"/>
      <c r="KVU92" s="706"/>
      <c r="KVV92" s="706"/>
      <c r="KVW92" s="504"/>
      <c r="KVX92" s="705"/>
      <c r="KVY92" s="706"/>
      <c r="KVZ92" s="706"/>
      <c r="KWA92" s="706"/>
      <c r="KWB92" s="706"/>
      <c r="KWC92" s="706"/>
      <c r="KWD92" s="504"/>
      <c r="KWE92" s="705"/>
      <c r="KWF92" s="706"/>
      <c r="KWG92" s="706"/>
      <c r="KWH92" s="706"/>
      <c r="KWI92" s="706"/>
      <c r="KWJ92" s="706"/>
      <c r="KWK92" s="504"/>
      <c r="KWL92" s="705"/>
      <c r="KWM92" s="706"/>
      <c r="KWN92" s="706"/>
      <c r="KWO92" s="706"/>
      <c r="KWP92" s="706"/>
      <c r="KWQ92" s="706"/>
      <c r="KWR92" s="504"/>
      <c r="KWS92" s="705"/>
      <c r="KWT92" s="706"/>
      <c r="KWU92" s="706"/>
      <c r="KWV92" s="706"/>
      <c r="KWW92" s="706"/>
      <c r="KWX92" s="706"/>
      <c r="KWY92" s="504"/>
      <c r="KWZ92" s="705"/>
      <c r="KXA92" s="706"/>
      <c r="KXB92" s="706"/>
      <c r="KXC92" s="706"/>
      <c r="KXD92" s="706"/>
      <c r="KXE92" s="706"/>
      <c r="KXF92" s="504"/>
      <c r="KXG92" s="705"/>
      <c r="KXH92" s="706"/>
      <c r="KXI92" s="706"/>
      <c r="KXJ92" s="706"/>
      <c r="KXK92" s="706"/>
      <c r="KXL92" s="706"/>
      <c r="KXM92" s="504"/>
      <c r="KXN92" s="705"/>
      <c r="KXO92" s="706"/>
      <c r="KXP92" s="706"/>
      <c r="KXQ92" s="706"/>
      <c r="KXR92" s="706"/>
      <c r="KXS92" s="706"/>
      <c r="KXT92" s="504"/>
      <c r="KXU92" s="705"/>
      <c r="KXV92" s="706"/>
      <c r="KXW92" s="706"/>
      <c r="KXX92" s="706"/>
      <c r="KXY92" s="706"/>
      <c r="KXZ92" s="706"/>
      <c r="KYA92" s="504"/>
      <c r="KYB92" s="705"/>
      <c r="KYC92" s="706"/>
      <c r="KYD92" s="706"/>
      <c r="KYE92" s="706"/>
      <c r="KYF92" s="706"/>
      <c r="KYG92" s="706"/>
      <c r="KYH92" s="504"/>
      <c r="KYI92" s="705"/>
      <c r="KYJ92" s="706"/>
      <c r="KYK92" s="706"/>
      <c r="KYL92" s="706"/>
      <c r="KYM92" s="706"/>
      <c r="KYN92" s="706"/>
      <c r="KYO92" s="504"/>
      <c r="KYP92" s="705"/>
      <c r="KYQ92" s="706"/>
      <c r="KYR92" s="706"/>
      <c r="KYS92" s="706"/>
      <c r="KYT92" s="706"/>
      <c r="KYU92" s="706"/>
      <c r="KYV92" s="504"/>
      <c r="KYW92" s="705"/>
      <c r="KYX92" s="706"/>
      <c r="KYY92" s="706"/>
      <c r="KYZ92" s="706"/>
      <c r="KZA92" s="706"/>
      <c r="KZB92" s="706"/>
      <c r="KZC92" s="504"/>
      <c r="KZD92" s="705"/>
      <c r="KZE92" s="706"/>
      <c r="KZF92" s="706"/>
      <c r="KZG92" s="706"/>
      <c r="KZH92" s="706"/>
      <c r="KZI92" s="706"/>
      <c r="KZJ92" s="504"/>
      <c r="KZK92" s="705"/>
      <c r="KZL92" s="706"/>
      <c r="KZM92" s="706"/>
      <c r="KZN92" s="706"/>
      <c r="KZO92" s="706"/>
      <c r="KZP92" s="706"/>
      <c r="KZQ92" s="504"/>
      <c r="KZR92" s="705"/>
      <c r="KZS92" s="706"/>
      <c r="KZT92" s="706"/>
      <c r="KZU92" s="706"/>
      <c r="KZV92" s="706"/>
      <c r="KZW92" s="706"/>
      <c r="KZX92" s="504"/>
      <c r="KZY92" s="705"/>
      <c r="KZZ92" s="706"/>
      <c r="LAA92" s="706"/>
      <c r="LAB92" s="706"/>
      <c r="LAC92" s="706"/>
      <c r="LAD92" s="706"/>
      <c r="LAE92" s="504"/>
      <c r="LAF92" s="705"/>
      <c r="LAG92" s="706"/>
      <c r="LAH92" s="706"/>
      <c r="LAI92" s="706"/>
      <c r="LAJ92" s="706"/>
      <c r="LAK92" s="706"/>
      <c r="LAL92" s="504"/>
      <c r="LAM92" s="705"/>
      <c r="LAN92" s="706"/>
      <c r="LAO92" s="706"/>
      <c r="LAP92" s="706"/>
      <c r="LAQ92" s="706"/>
      <c r="LAR92" s="706"/>
      <c r="LAS92" s="504"/>
      <c r="LAT92" s="705"/>
      <c r="LAU92" s="706"/>
      <c r="LAV92" s="706"/>
      <c r="LAW92" s="706"/>
      <c r="LAX92" s="706"/>
      <c r="LAY92" s="706"/>
      <c r="LAZ92" s="504"/>
      <c r="LBA92" s="705"/>
      <c r="LBB92" s="706"/>
      <c r="LBC92" s="706"/>
      <c r="LBD92" s="706"/>
      <c r="LBE92" s="706"/>
      <c r="LBF92" s="706"/>
      <c r="LBG92" s="504"/>
      <c r="LBH92" s="705"/>
      <c r="LBI92" s="706"/>
      <c r="LBJ92" s="706"/>
      <c r="LBK92" s="706"/>
      <c r="LBL92" s="706"/>
      <c r="LBM92" s="706"/>
      <c r="LBN92" s="504"/>
      <c r="LBO92" s="705"/>
      <c r="LBP92" s="706"/>
      <c r="LBQ92" s="706"/>
      <c r="LBR92" s="706"/>
      <c r="LBS92" s="706"/>
      <c r="LBT92" s="706"/>
      <c r="LBU92" s="504"/>
      <c r="LBV92" s="705"/>
      <c r="LBW92" s="706"/>
      <c r="LBX92" s="706"/>
      <c r="LBY92" s="706"/>
      <c r="LBZ92" s="706"/>
      <c r="LCA92" s="706"/>
      <c r="LCB92" s="504"/>
      <c r="LCC92" s="705"/>
      <c r="LCD92" s="706"/>
      <c r="LCE92" s="706"/>
      <c r="LCF92" s="706"/>
      <c r="LCG92" s="706"/>
      <c r="LCH92" s="706"/>
      <c r="LCI92" s="504"/>
      <c r="LCJ92" s="705"/>
      <c r="LCK92" s="706"/>
      <c r="LCL92" s="706"/>
      <c r="LCM92" s="706"/>
      <c r="LCN92" s="706"/>
      <c r="LCO92" s="706"/>
      <c r="LCP92" s="504"/>
      <c r="LCQ92" s="705"/>
      <c r="LCR92" s="706"/>
      <c r="LCS92" s="706"/>
      <c r="LCT92" s="706"/>
      <c r="LCU92" s="706"/>
      <c r="LCV92" s="706"/>
      <c r="LCW92" s="504"/>
      <c r="LCX92" s="705"/>
      <c r="LCY92" s="706"/>
      <c r="LCZ92" s="706"/>
      <c r="LDA92" s="706"/>
      <c r="LDB92" s="706"/>
      <c r="LDC92" s="706"/>
      <c r="LDD92" s="504"/>
      <c r="LDE92" s="705"/>
      <c r="LDF92" s="706"/>
      <c r="LDG92" s="706"/>
      <c r="LDH92" s="706"/>
      <c r="LDI92" s="706"/>
      <c r="LDJ92" s="706"/>
      <c r="LDK92" s="504"/>
      <c r="LDL92" s="705"/>
      <c r="LDM92" s="706"/>
      <c r="LDN92" s="706"/>
      <c r="LDO92" s="706"/>
      <c r="LDP92" s="706"/>
      <c r="LDQ92" s="706"/>
      <c r="LDR92" s="504"/>
      <c r="LDS92" s="705"/>
      <c r="LDT92" s="706"/>
      <c r="LDU92" s="706"/>
      <c r="LDV92" s="706"/>
      <c r="LDW92" s="706"/>
      <c r="LDX92" s="706"/>
      <c r="LDY92" s="504"/>
      <c r="LDZ92" s="705"/>
      <c r="LEA92" s="706"/>
      <c r="LEB92" s="706"/>
      <c r="LEC92" s="706"/>
      <c r="LED92" s="706"/>
      <c r="LEE92" s="706"/>
      <c r="LEF92" s="504"/>
      <c r="LEG92" s="705"/>
      <c r="LEH92" s="706"/>
      <c r="LEI92" s="706"/>
      <c r="LEJ92" s="706"/>
      <c r="LEK92" s="706"/>
      <c r="LEL92" s="706"/>
      <c r="LEM92" s="504"/>
      <c r="LEN92" s="705"/>
      <c r="LEO92" s="706"/>
      <c r="LEP92" s="706"/>
      <c r="LEQ92" s="706"/>
      <c r="LER92" s="706"/>
      <c r="LES92" s="706"/>
      <c r="LET92" s="504"/>
      <c r="LEU92" s="705"/>
      <c r="LEV92" s="706"/>
      <c r="LEW92" s="706"/>
      <c r="LEX92" s="706"/>
      <c r="LEY92" s="706"/>
      <c r="LEZ92" s="706"/>
      <c r="LFA92" s="504"/>
      <c r="LFB92" s="705"/>
      <c r="LFC92" s="706"/>
      <c r="LFD92" s="706"/>
      <c r="LFE92" s="706"/>
      <c r="LFF92" s="706"/>
      <c r="LFG92" s="706"/>
      <c r="LFH92" s="504"/>
      <c r="LFI92" s="705"/>
      <c r="LFJ92" s="706"/>
      <c r="LFK92" s="706"/>
      <c r="LFL92" s="706"/>
      <c r="LFM92" s="706"/>
      <c r="LFN92" s="706"/>
      <c r="LFO92" s="504"/>
      <c r="LFP92" s="705"/>
      <c r="LFQ92" s="706"/>
      <c r="LFR92" s="706"/>
      <c r="LFS92" s="706"/>
      <c r="LFT92" s="706"/>
      <c r="LFU92" s="706"/>
      <c r="LFV92" s="504"/>
      <c r="LFW92" s="705"/>
      <c r="LFX92" s="706"/>
      <c r="LFY92" s="706"/>
      <c r="LFZ92" s="706"/>
      <c r="LGA92" s="706"/>
      <c r="LGB92" s="706"/>
      <c r="LGC92" s="504"/>
      <c r="LGD92" s="705"/>
      <c r="LGE92" s="706"/>
      <c r="LGF92" s="706"/>
      <c r="LGG92" s="706"/>
      <c r="LGH92" s="706"/>
      <c r="LGI92" s="706"/>
      <c r="LGJ92" s="504"/>
      <c r="LGK92" s="705"/>
      <c r="LGL92" s="706"/>
      <c r="LGM92" s="706"/>
      <c r="LGN92" s="706"/>
      <c r="LGO92" s="706"/>
      <c r="LGP92" s="706"/>
      <c r="LGQ92" s="504"/>
      <c r="LGR92" s="705"/>
      <c r="LGS92" s="706"/>
      <c r="LGT92" s="706"/>
      <c r="LGU92" s="706"/>
      <c r="LGV92" s="706"/>
      <c r="LGW92" s="706"/>
      <c r="LGX92" s="504"/>
      <c r="LGY92" s="705"/>
      <c r="LGZ92" s="706"/>
      <c r="LHA92" s="706"/>
      <c r="LHB92" s="706"/>
      <c r="LHC92" s="706"/>
      <c r="LHD92" s="706"/>
      <c r="LHE92" s="504"/>
      <c r="LHF92" s="705"/>
      <c r="LHG92" s="706"/>
      <c r="LHH92" s="706"/>
      <c r="LHI92" s="706"/>
      <c r="LHJ92" s="706"/>
      <c r="LHK92" s="706"/>
      <c r="LHL92" s="504"/>
      <c r="LHM92" s="705"/>
      <c r="LHN92" s="706"/>
      <c r="LHO92" s="706"/>
      <c r="LHP92" s="706"/>
      <c r="LHQ92" s="706"/>
      <c r="LHR92" s="706"/>
      <c r="LHS92" s="504"/>
      <c r="LHT92" s="705"/>
      <c r="LHU92" s="706"/>
      <c r="LHV92" s="706"/>
      <c r="LHW92" s="706"/>
      <c r="LHX92" s="706"/>
      <c r="LHY92" s="706"/>
      <c r="LHZ92" s="504"/>
      <c r="LIA92" s="705"/>
      <c r="LIB92" s="706"/>
      <c r="LIC92" s="706"/>
      <c r="LID92" s="706"/>
      <c r="LIE92" s="706"/>
      <c r="LIF92" s="706"/>
      <c r="LIG92" s="504"/>
      <c r="LIH92" s="705"/>
      <c r="LII92" s="706"/>
      <c r="LIJ92" s="706"/>
      <c r="LIK92" s="706"/>
      <c r="LIL92" s="706"/>
      <c r="LIM92" s="706"/>
      <c r="LIN92" s="504"/>
      <c r="LIO92" s="705"/>
      <c r="LIP92" s="706"/>
      <c r="LIQ92" s="706"/>
      <c r="LIR92" s="706"/>
      <c r="LIS92" s="706"/>
      <c r="LIT92" s="706"/>
      <c r="LIU92" s="504"/>
      <c r="LIV92" s="705"/>
      <c r="LIW92" s="706"/>
      <c r="LIX92" s="706"/>
      <c r="LIY92" s="706"/>
      <c r="LIZ92" s="706"/>
      <c r="LJA92" s="706"/>
      <c r="LJB92" s="504"/>
      <c r="LJC92" s="705"/>
      <c r="LJD92" s="706"/>
      <c r="LJE92" s="706"/>
      <c r="LJF92" s="706"/>
      <c r="LJG92" s="706"/>
      <c r="LJH92" s="706"/>
      <c r="LJI92" s="504"/>
      <c r="LJJ92" s="705"/>
      <c r="LJK92" s="706"/>
      <c r="LJL92" s="706"/>
      <c r="LJM92" s="706"/>
      <c r="LJN92" s="706"/>
      <c r="LJO92" s="706"/>
      <c r="LJP92" s="504"/>
      <c r="LJQ92" s="705"/>
      <c r="LJR92" s="706"/>
      <c r="LJS92" s="706"/>
      <c r="LJT92" s="706"/>
      <c r="LJU92" s="706"/>
      <c r="LJV92" s="706"/>
      <c r="LJW92" s="504"/>
      <c r="LJX92" s="705"/>
      <c r="LJY92" s="706"/>
      <c r="LJZ92" s="706"/>
      <c r="LKA92" s="706"/>
      <c r="LKB92" s="706"/>
      <c r="LKC92" s="706"/>
      <c r="LKD92" s="504"/>
      <c r="LKE92" s="705"/>
      <c r="LKF92" s="706"/>
      <c r="LKG92" s="706"/>
      <c r="LKH92" s="706"/>
      <c r="LKI92" s="706"/>
      <c r="LKJ92" s="706"/>
      <c r="LKK92" s="504"/>
      <c r="LKL92" s="705"/>
      <c r="LKM92" s="706"/>
      <c r="LKN92" s="706"/>
      <c r="LKO92" s="706"/>
      <c r="LKP92" s="706"/>
      <c r="LKQ92" s="706"/>
      <c r="LKR92" s="504"/>
      <c r="LKS92" s="705"/>
      <c r="LKT92" s="706"/>
      <c r="LKU92" s="706"/>
      <c r="LKV92" s="706"/>
      <c r="LKW92" s="706"/>
      <c r="LKX92" s="706"/>
      <c r="LKY92" s="504"/>
      <c r="LKZ92" s="705"/>
      <c r="LLA92" s="706"/>
      <c r="LLB92" s="706"/>
      <c r="LLC92" s="706"/>
      <c r="LLD92" s="706"/>
      <c r="LLE92" s="706"/>
      <c r="LLF92" s="504"/>
      <c r="LLG92" s="705"/>
      <c r="LLH92" s="706"/>
      <c r="LLI92" s="706"/>
      <c r="LLJ92" s="706"/>
      <c r="LLK92" s="706"/>
      <c r="LLL92" s="706"/>
      <c r="LLM92" s="504"/>
      <c r="LLN92" s="705"/>
      <c r="LLO92" s="706"/>
      <c r="LLP92" s="706"/>
      <c r="LLQ92" s="706"/>
      <c r="LLR92" s="706"/>
      <c r="LLS92" s="706"/>
      <c r="LLT92" s="504"/>
      <c r="LLU92" s="705"/>
      <c r="LLV92" s="706"/>
      <c r="LLW92" s="706"/>
      <c r="LLX92" s="706"/>
      <c r="LLY92" s="706"/>
      <c r="LLZ92" s="706"/>
      <c r="LMA92" s="504"/>
      <c r="LMB92" s="705"/>
      <c r="LMC92" s="706"/>
      <c r="LMD92" s="706"/>
      <c r="LME92" s="706"/>
      <c r="LMF92" s="706"/>
      <c r="LMG92" s="706"/>
      <c r="LMH92" s="504"/>
      <c r="LMI92" s="705"/>
      <c r="LMJ92" s="706"/>
      <c r="LMK92" s="706"/>
      <c r="LML92" s="706"/>
      <c r="LMM92" s="706"/>
      <c r="LMN92" s="706"/>
      <c r="LMO92" s="504"/>
      <c r="LMP92" s="705"/>
      <c r="LMQ92" s="706"/>
      <c r="LMR92" s="706"/>
      <c r="LMS92" s="706"/>
      <c r="LMT92" s="706"/>
      <c r="LMU92" s="706"/>
      <c r="LMV92" s="504"/>
      <c r="LMW92" s="705"/>
      <c r="LMX92" s="706"/>
      <c r="LMY92" s="706"/>
      <c r="LMZ92" s="706"/>
      <c r="LNA92" s="706"/>
      <c r="LNB92" s="706"/>
      <c r="LNC92" s="504"/>
      <c r="LND92" s="705"/>
      <c r="LNE92" s="706"/>
      <c r="LNF92" s="706"/>
      <c r="LNG92" s="706"/>
      <c r="LNH92" s="706"/>
      <c r="LNI92" s="706"/>
      <c r="LNJ92" s="504"/>
      <c r="LNK92" s="705"/>
      <c r="LNL92" s="706"/>
      <c r="LNM92" s="706"/>
      <c r="LNN92" s="706"/>
      <c r="LNO92" s="706"/>
      <c r="LNP92" s="706"/>
      <c r="LNQ92" s="504"/>
      <c r="LNR92" s="705"/>
      <c r="LNS92" s="706"/>
      <c r="LNT92" s="706"/>
      <c r="LNU92" s="706"/>
      <c r="LNV92" s="706"/>
      <c r="LNW92" s="706"/>
      <c r="LNX92" s="504"/>
      <c r="LNY92" s="705"/>
      <c r="LNZ92" s="706"/>
      <c r="LOA92" s="706"/>
      <c r="LOB92" s="706"/>
      <c r="LOC92" s="706"/>
      <c r="LOD92" s="706"/>
      <c r="LOE92" s="504"/>
      <c r="LOF92" s="705"/>
      <c r="LOG92" s="706"/>
      <c r="LOH92" s="706"/>
      <c r="LOI92" s="706"/>
      <c r="LOJ92" s="706"/>
      <c r="LOK92" s="706"/>
      <c r="LOL92" s="504"/>
      <c r="LOM92" s="705"/>
      <c r="LON92" s="706"/>
      <c r="LOO92" s="706"/>
      <c r="LOP92" s="706"/>
      <c r="LOQ92" s="706"/>
      <c r="LOR92" s="706"/>
      <c r="LOS92" s="504"/>
      <c r="LOT92" s="705"/>
      <c r="LOU92" s="706"/>
      <c r="LOV92" s="706"/>
      <c r="LOW92" s="706"/>
      <c r="LOX92" s="706"/>
      <c r="LOY92" s="706"/>
      <c r="LOZ92" s="504"/>
      <c r="LPA92" s="705"/>
      <c r="LPB92" s="706"/>
      <c r="LPC92" s="706"/>
      <c r="LPD92" s="706"/>
      <c r="LPE92" s="706"/>
      <c r="LPF92" s="706"/>
      <c r="LPG92" s="504"/>
      <c r="LPH92" s="705"/>
      <c r="LPI92" s="706"/>
      <c r="LPJ92" s="706"/>
      <c r="LPK92" s="706"/>
      <c r="LPL92" s="706"/>
      <c r="LPM92" s="706"/>
      <c r="LPN92" s="504"/>
      <c r="LPO92" s="705"/>
      <c r="LPP92" s="706"/>
      <c r="LPQ92" s="706"/>
      <c r="LPR92" s="706"/>
      <c r="LPS92" s="706"/>
      <c r="LPT92" s="706"/>
      <c r="LPU92" s="504"/>
      <c r="LPV92" s="705"/>
      <c r="LPW92" s="706"/>
      <c r="LPX92" s="706"/>
      <c r="LPY92" s="706"/>
      <c r="LPZ92" s="706"/>
      <c r="LQA92" s="706"/>
      <c r="LQB92" s="504"/>
      <c r="LQC92" s="705"/>
      <c r="LQD92" s="706"/>
      <c r="LQE92" s="706"/>
      <c r="LQF92" s="706"/>
      <c r="LQG92" s="706"/>
      <c r="LQH92" s="706"/>
      <c r="LQI92" s="504"/>
      <c r="LQJ92" s="705"/>
      <c r="LQK92" s="706"/>
      <c r="LQL92" s="706"/>
      <c r="LQM92" s="706"/>
      <c r="LQN92" s="706"/>
      <c r="LQO92" s="706"/>
      <c r="LQP92" s="504"/>
      <c r="LQQ92" s="705"/>
      <c r="LQR92" s="706"/>
      <c r="LQS92" s="706"/>
      <c r="LQT92" s="706"/>
      <c r="LQU92" s="706"/>
      <c r="LQV92" s="706"/>
      <c r="LQW92" s="504"/>
      <c r="LQX92" s="705"/>
      <c r="LQY92" s="706"/>
      <c r="LQZ92" s="706"/>
      <c r="LRA92" s="706"/>
      <c r="LRB92" s="706"/>
      <c r="LRC92" s="706"/>
      <c r="LRD92" s="504"/>
      <c r="LRE92" s="705"/>
      <c r="LRF92" s="706"/>
      <c r="LRG92" s="706"/>
      <c r="LRH92" s="706"/>
      <c r="LRI92" s="706"/>
      <c r="LRJ92" s="706"/>
      <c r="LRK92" s="504"/>
      <c r="LRL92" s="705"/>
      <c r="LRM92" s="706"/>
      <c r="LRN92" s="706"/>
      <c r="LRO92" s="706"/>
      <c r="LRP92" s="706"/>
      <c r="LRQ92" s="706"/>
      <c r="LRR92" s="504"/>
      <c r="LRS92" s="705"/>
      <c r="LRT92" s="706"/>
      <c r="LRU92" s="706"/>
      <c r="LRV92" s="706"/>
      <c r="LRW92" s="706"/>
      <c r="LRX92" s="706"/>
      <c r="LRY92" s="504"/>
      <c r="LRZ92" s="705"/>
      <c r="LSA92" s="706"/>
      <c r="LSB92" s="706"/>
      <c r="LSC92" s="706"/>
      <c r="LSD92" s="706"/>
      <c r="LSE92" s="706"/>
      <c r="LSF92" s="504"/>
      <c r="LSG92" s="705"/>
      <c r="LSH92" s="706"/>
      <c r="LSI92" s="706"/>
      <c r="LSJ92" s="706"/>
      <c r="LSK92" s="706"/>
      <c r="LSL92" s="706"/>
      <c r="LSM92" s="504"/>
      <c r="LSN92" s="705"/>
      <c r="LSO92" s="706"/>
      <c r="LSP92" s="706"/>
      <c r="LSQ92" s="706"/>
      <c r="LSR92" s="706"/>
      <c r="LSS92" s="706"/>
      <c r="LST92" s="504"/>
      <c r="LSU92" s="705"/>
      <c r="LSV92" s="706"/>
      <c r="LSW92" s="706"/>
      <c r="LSX92" s="706"/>
      <c r="LSY92" s="706"/>
      <c r="LSZ92" s="706"/>
      <c r="LTA92" s="504"/>
      <c r="LTB92" s="705"/>
      <c r="LTC92" s="706"/>
      <c r="LTD92" s="706"/>
      <c r="LTE92" s="706"/>
      <c r="LTF92" s="706"/>
      <c r="LTG92" s="706"/>
      <c r="LTH92" s="504"/>
      <c r="LTI92" s="705"/>
      <c r="LTJ92" s="706"/>
      <c r="LTK92" s="706"/>
      <c r="LTL92" s="706"/>
      <c r="LTM92" s="706"/>
      <c r="LTN92" s="706"/>
      <c r="LTO92" s="504"/>
      <c r="LTP92" s="705"/>
      <c r="LTQ92" s="706"/>
      <c r="LTR92" s="706"/>
      <c r="LTS92" s="706"/>
      <c r="LTT92" s="706"/>
      <c r="LTU92" s="706"/>
      <c r="LTV92" s="504"/>
      <c r="LTW92" s="705"/>
      <c r="LTX92" s="706"/>
      <c r="LTY92" s="706"/>
      <c r="LTZ92" s="706"/>
      <c r="LUA92" s="706"/>
      <c r="LUB92" s="706"/>
      <c r="LUC92" s="504"/>
      <c r="LUD92" s="705"/>
      <c r="LUE92" s="706"/>
      <c r="LUF92" s="706"/>
      <c r="LUG92" s="706"/>
      <c r="LUH92" s="706"/>
      <c r="LUI92" s="706"/>
      <c r="LUJ92" s="504"/>
      <c r="LUK92" s="705"/>
      <c r="LUL92" s="706"/>
      <c r="LUM92" s="706"/>
      <c r="LUN92" s="706"/>
      <c r="LUO92" s="706"/>
      <c r="LUP92" s="706"/>
      <c r="LUQ92" s="504"/>
      <c r="LUR92" s="705"/>
      <c r="LUS92" s="706"/>
      <c r="LUT92" s="706"/>
      <c r="LUU92" s="706"/>
      <c r="LUV92" s="706"/>
      <c r="LUW92" s="706"/>
      <c r="LUX92" s="504"/>
      <c r="LUY92" s="705"/>
      <c r="LUZ92" s="706"/>
      <c r="LVA92" s="706"/>
      <c r="LVB92" s="706"/>
      <c r="LVC92" s="706"/>
      <c r="LVD92" s="706"/>
      <c r="LVE92" s="504"/>
      <c r="LVF92" s="705"/>
      <c r="LVG92" s="706"/>
      <c r="LVH92" s="706"/>
      <c r="LVI92" s="706"/>
      <c r="LVJ92" s="706"/>
      <c r="LVK92" s="706"/>
      <c r="LVL92" s="504"/>
      <c r="LVM92" s="705"/>
      <c r="LVN92" s="706"/>
      <c r="LVO92" s="706"/>
      <c r="LVP92" s="706"/>
      <c r="LVQ92" s="706"/>
      <c r="LVR92" s="706"/>
      <c r="LVS92" s="504"/>
      <c r="LVT92" s="705"/>
      <c r="LVU92" s="706"/>
      <c r="LVV92" s="706"/>
      <c r="LVW92" s="706"/>
      <c r="LVX92" s="706"/>
      <c r="LVY92" s="706"/>
      <c r="LVZ92" s="504"/>
      <c r="LWA92" s="705"/>
      <c r="LWB92" s="706"/>
      <c r="LWC92" s="706"/>
      <c r="LWD92" s="706"/>
      <c r="LWE92" s="706"/>
      <c r="LWF92" s="706"/>
      <c r="LWG92" s="504"/>
      <c r="LWH92" s="705"/>
      <c r="LWI92" s="706"/>
      <c r="LWJ92" s="706"/>
      <c r="LWK92" s="706"/>
      <c r="LWL92" s="706"/>
      <c r="LWM92" s="706"/>
      <c r="LWN92" s="504"/>
      <c r="LWO92" s="705"/>
      <c r="LWP92" s="706"/>
      <c r="LWQ92" s="706"/>
      <c r="LWR92" s="706"/>
      <c r="LWS92" s="706"/>
      <c r="LWT92" s="706"/>
      <c r="LWU92" s="504"/>
      <c r="LWV92" s="705"/>
      <c r="LWW92" s="706"/>
      <c r="LWX92" s="706"/>
      <c r="LWY92" s="706"/>
      <c r="LWZ92" s="706"/>
      <c r="LXA92" s="706"/>
      <c r="LXB92" s="504"/>
      <c r="LXC92" s="705"/>
      <c r="LXD92" s="706"/>
      <c r="LXE92" s="706"/>
      <c r="LXF92" s="706"/>
      <c r="LXG92" s="706"/>
      <c r="LXH92" s="706"/>
      <c r="LXI92" s="504"/>
      <c r="LXJ92" s="705"/>
      <c r="LXK92" s="706"/>
      <c r="LXL92" s="706"/>
      <c r="LXM92" s="706"/>
      <c r="LXN92" s="706"/>
      <c r="LXO92" s="706"/>
      <c r="LXP92" s="504"/>
      <c r="LXQ92" s="705"/>
      <c r="LXR92" s="706"/>
      <c r="LXS92" s="706"/>
      <c r="LXT92" s="706"/>
      <c r="LXU92" s="706"/>
      <c r="LXV92" s="706"/>
      <c r="LXW92" s="504"/>
      <c r="LXX92" s="705"/>
      <c r="LXY92" s="706"/>
      <c r="LXZ92" s="706"/>
      <c r="LYA92" s="706"/>
      <c r="LYB92" s="706"/>
      <c r="LYC92" s="706"/>
      <c r="LYD92" s="504"/>
      <c r="LYE92" s="705"/>
      <c r="LYF92" s="706"/>
      <c r="LYG92" s="706"/>
      <c r="LYH92" s="706"/>
      <c r="LYI92" s="706"/>
      <c r="LYJ92" s="706"/>
      <c r="LYK92" s="504"/>
      <c r="LYL92" s="705"/>
      <c r="LYM92" s="706"/>
      <c r="LYN92" s="706"/>
      <c r="LYO92" s="706"/>
      <c r="LYP92" s="706"/>
      <c r="LYQ92" s="706"/>
      <c r="LYR92" s="504"/>
      <c r="LYS92" s="705"/>
      <c r="LYT92" s="706"/>
      <c r="LYU92" s="706"/>
      <c r="LYV92" s="706"/>
      <c r="LYW92" s="706"/>
      <c r="LYX92" s="706"/>
      <c r="LYY92" s="504"/>
      <c r="LYZ92" s="705"/>
      <c r="LZA92" s="706"/>
      <c r="LZB92" s="706"/>
      <c r="LZC92" s="706"/>
      <c r="LZD92" s="706"/>
      <c r="LZE92" s="706"/>
      <c r="LZF92" s="504"/>
      <c r="LZG92" s="705"/>
      <c r="LZH92" s="706"/>
      <c r="LZI92" s="706"/>
      <c r="LZJ92" s="706"/>
      <c r="LZK92" s="706"/>
      <c r="LZL92" s="706"/>
      <c r="LZM92" s="504"/>
      <c r="LZN92" s="705"/>
      <c r="LZO92" s="706"/>
      <c r="LZP92" s="706"/>
      <c r="LZQ92" s="706"/>
      <c r="LZR92" s="706"/>
      <c r="LZS92" s="706"/>
      <c r="LZT92" s="504"/>
      <c r="LZU92" s="705"/>
      <c r="LZV92" s="706"/>
      <c r="LZW92" s="706"/>
      <c r="LZX92" s="706"/>
      <c r="LZY92" s="706"/>
      <c r="LZZ92" s="706"/>
      <c r="MAA92" s="504"/>
      <c r="MAB92" s="705"/>
      <c r="MAC92" s="706"/>
      <c r="MAD92" s="706"/>
      <c r="MAE92" s="706"/>
      <c r="MAF92" s="706"/>
      <c r="MAG92" s="706"/>
      <c r="MAH92" s="504"/>
      <c r="MAI92" s="705"/>
      <c r="MAJ92" s="706"/>
      <c r="MAK92" s="706"/>
      <c r="MAL92" s="706"/>
      <c r="MAM92" s="706"/>
      <c r="MAN92" s="706"/>
      <c r="MAO92" s="504"/>
      <c r="MAP92" s="705"/>
      <c r="MAQ92" s="706"/>
      <c r="MAR92" s="706"/>
      <c r="MAS92" s="706"/>
      <c r="MAT92" s="706"/>
      <c r="MAU92" s="706"/>
      <c r="MAV92" s="504"/>
      <c r="MAW92" s="705"/>
      <c r="MAX92" s="706"/>
      <c r="MAY92" s="706"/>
      <c r="MAZ92" s="706"/>
      <c r="MBA92" s="706"/>
      <c r="MBB92" s="706"/>
      <c r="MBC92" s="504"/>
      <c r="MBD92" s="705"/>
      <c r="MBE92" s="706"/>
      <c r="MBF92" s="706"/>
      <c r="MBG92" s="706"/>
      <c r="MBH92" s="706"/>
      <c r="MBI92" s="706"/>
      <c r="MBJ92" s="504"/>
      <c r="MBK92" s="705"/>
      <c r="MBL92" s="706"/>
      <c r="MBM92" s="706"/>
      <c r="MBN92" s="706"/>
      <c r="MBO92" s="706"/>
      <c r="MBP92" s="706"/>
      <c r="MBQ92" s="504"/>
      <c r="MBR92" s="705"/>
      <c r="MBS92" s="706"/>
      <c r="MBT92" s="706"/>
      <c r="MBU92" s="706"/>
      <c r="MBV92" s="706"/>
      <c r="MBW92" s="706"/>
      <c r="MBX92" s="504"/>
      <c r="MBY92" s="705"/>
      <c r="MBZ92" s="706"/>
      <c r="MCA92" s="706"/>
      <c r="MCB92" s="706"/>
      <c r="MCC92" s="706"/>
      <c r="MCD92" s="706"/>
      <c r="MCE92" s="504"/>
      <c r="MCF92" s="705"/>
      <c r="MCG92" s="706"/>
      <c r="MCH92" s="706"/>
      <c r="MCI92" s="706"/>
      <c r="MCJ92" s="706"/>
      <c r="MCK92" s="706"/>
      <c r="MCL92" s="504"/>
      <c r="MCM92" s="705"/>
      <c r="MCN92" s="706"/>
      <c r="MCO92" s="706"/>
      <c r="MCP92" s="706"/>
      <c r="MCQ92" s="706"/>
      <c r="MCR92" s="706"/>
      <c r="MCS92" s="504"/>
      <c r="MCT92" s="705"/>
      <c r="MCU92" s="706"/>
      <c r="MCV92" s="706"/>
      <c r="MCW92" s="706"/>
      <c r="MCX92" s="706"/>
      <c r="MCY92" s="706"/>
      <c r="MCZ92" s="504"/>
      <c r="MDA92" s="705"/>
      <c r="MDB92" s="706"/>
      <c r="MDC92" s="706"/>
      <c r="MDD92" s="706"/>
      <c r="MDE92" s="706"/>
      <c r="MDF92" s="706"/>
      <c r="MDG92" s="504"/>
      <c r="MDH92" s="705"/>
      <c r="MDI92" s="706"/>
      <c r="MDJ92" s="706"/>
      <c r="MDK92" s="706"/>
      <c r="MDL92" s="706"/>
      <c r="MDM92" s="706"/>
      <c r="MDN92" s="504"/>
      <c r="MDO92" s="705"/>
      <c r="MDP92" s="706"/>
      <c r="MDQ92" s="706"/>
      <c r="MDR92" s="706"/>
      <c r="MDS92" s="706"/>
      <c r="MDT92" s="706"/>
      <c r="MDU92" s="504"/>
      <c r="MDV92" s="705"/>
      <c r="MDW92" s="706"/>
      <c r="MDX92" s="706"/>
      <c r="MDY92" s="706"/>
      <c r="MDZ92" s="706"/>
      <c r="MEA92" s="706"/>
      <c r="MEB92" s="504"/>
      <c r="MEC92" s="705"/>
      <c r="MED92" s="706"/>
      <c r="MEE92" s="706"/>
      <c r="MEF92" s="706"/>
      <c r="MEG92" s="706"/>
      <c r="MEH92" s="706"/>
      <c r="MEI92" s="504"/>
      <c r="MEJ92" s="705"/>
      <c r="MEK92" s="706"/>
      <c r="MEL92" s="706"/>
      <c r="MEM92" s="706"/>
      <c r="MEN92" s="706"/>
      <c r="MEO92" s="706"/>
      <c r="MEP92" s="504"/>
      <c r="MEQ92" s="705"/>
      <c r="MER92" s="706"/>
      <c r="MES92" s="706"/>
      <c r="MET92" s="706"/>
      <c r="MEU92" s="706"/>
      <c r="MEV92" s="706"/>
      <c r="MEW92" s="504"/>
      <c r="MEX92" s="705"/>
      <c r="MEY92" s="706"/>
      <c r="MEZ92" s="706"/>
      <c r="MFA92" s="706"/>
      <c r="MFB92" s="706"/>
      <c r="MFC92" s="706"/>
      <c r="MFD92" s="504"/>
      <c r="MFE92" s="705"/>
      <c r="MFF92" s="706"/>
      <c r="MFG92" s="706"/>
      <c r="MFH92" s="706"/>
      <c r="MFI92" s="706"/>
      <c r="MFJ92" s="706"/>
      <c r="MFK92" s="504"/>
      <c r="MFL92" s="705"/>
      <c r="MFM92" s="706"/>
      <c r="MFN92" s="706"/>
      <c r="MFO92" s="706"/>
      <c r="MFP92" s="706"/>
      <c r="MFQ92" s="706"/>
      <c r="MFR92" s="504"/>
      <c r="MFS92" s="705"/>
      <c r="MFT92" s="706"/>
      <c r="MFU92" s="706"/>
      <c r="MFV92" s="706"/>
      <c r="MFW92" s="706"/>
      <c r="MFX92" s="706"/>
      <c r="MFY92" s="504"/>
      <c r="MFZ92" s="705"/>
      <c r="MGA92" s="706"/>
      <c r="MGB92" s="706"/>
      <c r="MGC92" s="706"/>
      <c r="MGD92" s="706"/>
      <c r="MGE92" s="706"/>
      <c r="MGF92" s="504"/>
      <c r="MGG92" s="705"/>
      <c r="MGH92" s="706"/>
      <c r="MGI92" s="706"/>
      <c r="MGJ92" s="706"/>
      <c r="MGK92" s="706"/>
      <c r="MGL92" s="706"/>
      <c r="MGM92" s="504"/>
      <c r="MGN92" s="705"/>
      <c r="MGO92" s="706"/>
      <c r="MGP92" s="706"/>
      <c r="MGQ92" s="706"/>
      <c r="MGR92" s="706"/>
      <c r="MGS92" s="706"/>
      <c r="MGT92" s="504"/>
      <c r="MGU92" s="705"/>
      <c r="MGV92" s="706"/>
      <c r="MGW92" s="706"/>
      <c r="MGX92" s="706"/>
      <c r="MGY92" s="706"/>
      <c r="MGZ92" s="706"/>
      <c r="MHA92" s="504"/>
      <c r="MHB92" s="705"/>
      <c r="MHC92" s="706"/>
      <c r="MHD92" s="706"/>
      <c r="MHE92" s="706"/>
      <c r="MHF92" s="706"/>
      <c r="MHG92" s="706"/>
      <c r="MHH92" s="504"/>
      <c r="MHI92" s="705"/>
      <c r="MHJ92" s="706"/>
      <c r="MHK92" s="706"/>
      <c r="MHL92" s="706"/>
      <c r="MHM92" s="706"/>
      <c r="MHN92" s="706"/>
      <c r="MHO92" s="504"/>
      <c r="MHP92" s="705"/>
      <c r="MHQ92" s="706"/>
      <c r="MHR92" s="706"/>
      <c r="MHS92" s="706"/>
      <c r="MHT92" s="706"/>
      <c r="MHU92" s="706"/>
      <c r="MHV92" s="504"/>
      <c r="MHW92" s="705"/>
      <c r="MHX92" s="706"/>
      <c r="MHY92" s="706"/>
      <c r="MHZ92" s="706"/>
      <c r="MIA92" s="706"/>
      <c r="MIB92" s="706"/>
      <c r="MIC92" s="504"/>
      <c r="MID92" s="705"/>
      <c r="MIE92" s="706"/>
      <c r="MIF92" s="706"/>
      <c r="MIG92" s="706"/>
      <c r="MIH92" s="706"/>
      <c r="MII92" s="706"/>
      <c r="MIJ92" s="504"/>
      <c r="MIK92" s="705"/>
      <c r="MIL92" s="706"/>
      <c r="MIM92" s="706"/>
      <c r="MIN92" s="706"/>
      <c r="MIO92" s="706"/>
      <c r="MIP92" s="706"/>
      <c r="MIQ92" s="504"/>
      <c r="MIR92" s="705"/>
      <c r="MIS92" s="706"/>
      <c r="MIT92" s="706"/>
      <c r="MIU92" s="706"/>
      <c r="MIV92" s="706"/>
      <c r="MIW92" s="706"/>
      <c r="MIX92" s="504"/>
      <c r="MIY92" s="705"/>
      <c r="MIZ92" s="706"/>
      <c r="MJA92" s="706"/>
      <c r="MJB92" s="706"/>
      <c r="MJC92" s="706"/>
      <c r="MJD92" s="706"/>
      <c r="MJE92" s="504"/>
      <c r="MJF92" s="705"/>
      <c r="MJG92" s="706"/>
      <c r="MJH92" s="706"/>
      <c r="MJI92" s="706"/>
      <c r="MJJ92" s="706"/>
      <c r="MJK92" s="706"/>
      <c r="MJL92" s="504"/>
      <c r="MJM92" s="705"/>
      <c r="MJN92" s="706"/>
      <c r="MJO92" s="706"/>
      <c r="MJP92" s="706"/>
      <c r="MJQ92" s="706"/>
      <c r="MJR92" s="706"/>
      <c r="MJS92" s="504"/>
      <c r="MJT92" s="705"/>
      <c r="MJU92" s="706"/>
      <c r="MJV92" s="706"/>
      <c r="MJW92" s="706"/>
      <c r="MJX92" s="706"/>
      <c r="MJY92" s="706"/>
      <c r="MJZ92" s="504"/>
      <c r="MKA92" s="705"/>
      <c r="MKB92" s="706"/>
      <c r="MKC92" s="706"/>
      <c r="MKD92" s="706"/>
      <c r="MKE92" s="706"/>
      <c r="MKF92" s="706"/>
      <c r="MKG92" s="504"/>
      <c r="MKH92" s="705"/>
      <c r="MKI92" s="706"/>
      <c r="MKJ92" s="706"/>
      <c r="MKK92" s="706"/>
      <c r="MKL92" s="706"/>
      <c r="MKM92" s="706"/>
      <c r="MKN92" s="504"/>
      <c r="MKO92" s="705"/>
      <c r="MKP92" s="706"/>
      <c r="MKQ92" s="706"/>
      <c r="MKR92" s="706"/>
      <c r="MKS92" s="706"/>
      <c r="MKT92" s="706"/>
      <c r="MKU92" s="504"/>
      <c r="MKV92" s="705"/>
      <c r="MKW92" s="706"/>
      <c r="MKX92" s="706"/>
      <c r="MKY92" s="706"/>
      <c r="MKZ92" s="706"/>
      <c r="MLA92" s="706"/>
      <c r="MLB92" s="504"/>
      <c r="MLC92" s="705"/>
      <c r="MLD92" s="706"/>
      <c r="MLE92" s="706"/>
      <c r="MLF92" s="706"/>
      <c r="MLG92" s="706"/>
      <c r="MLH92" s="706"/>
      <c r="MLI92" s="504"/>
      <c r="MLJ92" s="705"/>
      <c r="MLK92" s="706"/>
      <c r="MLL92" s="706"/>
      <c r="MLM92" s="706"/>
      <c r="MLN92" s="706"/>
      <c r="MLO92" s="706"/>
      <c r="MLP92" s="504"/>
      <c r="MLQ92" s="705"/>
      <c r="MLR92" s="706"/>
      <c r="MLS92" s="706"/>
      <c r="MLT92" s="706"/>
      <c r="MLU92" s="706"/>
      <c r="MLV92" s="706"/>
      <c r="MLW92" s="504"/>
      <c r="MLX92" s="705"/>
      <c r="MLY92" s="706"/>
      <c r="MLZ92" s="706"/>
      <c r="MMA92" s="706"/>
      <c r="MMB92" s="706"/>
      <c r="MMC92" s="706"/>
      <c r="MMD92" s="504"/>
      <c r="MME92" s="705"/>
      <c r="MMF92" s="706"/>
      <c r="MMG92" s="706"/>
      <c r="MMH92" s="706"/>
      <c r="MMI92" s="706"/>
      <c r="MMJ92" s="706"/>
      <c r="MMK92" s="504"/>
      <c r="MML92" s="705"/>
      <c r="MMM92" s="706"/>
      <c r="MMN92" s="706"/>
      <c r="MMO92" s="706"/>
      <c r="MMP92" s="706"/>
      <c r="MMQ92" s="706"/>
      <c r="MMR92" s="504"/>
      <c r="MMS92" s="705"/>
      <c r="MMT92" s="706"/>
      <c r="MMU92" s="706"/>
      <c r="MMV92" s="706"/>
      <c r="MMW92" s="706"/>
      <c r="MMX92" s="706"/>
      <c r="MMY92" s="504"/>
      <c r="MMZ92" s="705"/>
      <c r="MNA92" s="706"/>
      <c r="MNB92" s="706"/>
      <c r="MNC92" s="706"/>
      <c r="MND92" s="706"/>
      <c r="MNE92" s="706"/>
      <c r="MNF92" s="504"/>
      <c r="MNG92" s="705"/>
      <c r="MNH92" s="706"/>
      <c r="MNI92" s="706"/>
      <c r="MNJ92" s="706"/>
      <c r="MNK92" s="706"/>
      <c r="MNL92" s="706"/>
      <c r="MNM92" s="504"/>
      <c r="MNN92" s="705"/>
      <c r="MNO92" s="706"/>
      <c r="MNP92" s="706"/>
      <c r="MNQ92" s="706"/>
      <c r="MNR92" s="706"/>
      <c r="MNS92" s="706"/>
      <c r="MNT92" s="504"/>
      <c r="MNU92" s="705"/>
      <c r="MNV92" s="706"/>
      <c r="MNW92" s="706"/>
      <c r="MNX92" s="706"/>
      <c r="MNY92" s="706"/>
      <c r="MNZ92" s="706"/>
      <c r="MOA92" s="504"/>
      <c r="MOB92" s="705"/>
      <c r="MOC92" s="706"/>
      <c r="MOD92" s="706"/>
      <c r="MOE92" s="706"/>
      <c r="MOF92" s="706"/>
      <c r="MOG92" s="706"/>
      <c r="MOH92" s="504"/>
      <c r="MOI92" s="705"/>
      <c r="MOJ92" s="706"/>
      <c r="MOK92" s="706"/>
      <c r="MOL92" s="706"/>
      <c r="MOM92" s="706"/>
      <c r="MON92" s="706"/>
      <c r="MOO92" s="504"/>
      <c r="MOP92" s="705"/>
      <c r="MOQ92" s="706"/>
      <c r="MOR92" s="706"/>
      <c r="MOS92" s="706"/>
      <c r="MOT92" s="706"/>
      <c r="MOU92" s="706"/>
      <c r="MOV92" s="504"/>
      <c r="MOW92" s="705"/>
      <c r="MOX92" s="706"/>
      <c r="MOY92" s="706"/>
      <c r="MOZ92" s="706"/>
      <c r="MPA92" s="706"/>
      <c r="MPB92" s="706"/>
      <c r="MPC92" s="504"/>
      <c r="MPD92" s="705"/>
      <c r="MPE92" s="706"/>
      <c r="MPF92" s="706"/>
      <c r="MPG92" s="706"/>
      <c r="MPH92" s="706"/>
      <c r="MPI92" s="706"/>
      <c r="MPJ92" s="504"/>
      <c r="MPK92" s="705"/>
      <c r="MPL92" s="706"/>
      <c r="MPM92" s="706"/>
      <c r="MPN92" s="706"/>
      <c r="MPO92" s="706"/>
      <c r="MPP92" s="706"/>
      <c r="MPQ92" s="504"/>
      <c r="MPR92" s="705"/>
      <c r="MPS92" s="706"/>
      <c r="MPT92" s="706"/>
      <c r="MPU92" s="706"/>
      <c r="MPV92" s="706"/>
      <c r="MPW92" s="706"/>
      <c r="MPX92" s="504"/>
      <c r="MPY92" s="705"/>
      <c r="MPZ92" s="706"/>
      <c r="MQA92" s="706"/>
      <c r="MQB92" s="706"/>
      <c r="MQC92" s="706"/>
      <c r="MQD92" s="706"/>
      <c r="MQE92" s="504"/>
      <c r="MQF92" s="705"/>
      <c r="MQG92" s="706"/>
      <c r="MQH92" s="706"/>
      <c r="MQI92" s="706"/>
      <c r="MQJ92" s="706"/>
      <c r="MQK92" s="706"/>
      <c r="MQL92" s="504"/>
      <c r="MQM92" s="705"/>
      <c r="MQN92" s="706"/>
      <c r="MQO92" s="706"/>
      <c r="MQP92" s="706"/>
      <c r="MQQ92" s="706"/>
      <c r="MQR92" s="706"/>
      <c r="MQS92" s="504"/>
      <c r="MQT92" s="705"/>
      <c r="MQU92" s="706"/>
      <c r="MQV92" s="706"/>
      <c r="MQW92" s="706"/>
      <c r="MQX92" s="706"/>
      <c r="MQY92" s="706"/>
      <c r="MQZ92" s="504"/>
      <c r="MRA92" s="705"/>
      <c r="MRB92" s="706"/>
      <c r="MRC92" s="706"/>
      <c r="MRD92" s="706"/>
      <c r="MRE92" s="706"/>
      <c r="MRF92" s="706"/>
      <c r="MRG92" s="504"/>
      <c r="MRH92" s="705"/>
      <c r="MRI92" s="706"/>
      <c r="MRJ92" s="706"/>
      <c r="MRK92" s="706"/>
      <c r="MRL92" s="706"/>
      <c r="MRM92" s="706"/>
      <c r="MRN92" s="504"/>
      <c r="MRO92" s="705"/>
      <c r="MRP92" s="706"/>
      <c r="MRQ92" s="706"/>
      <c r="MRR92" s="706"/>
      <c r="MRS92" s="706"/>
      <c r="MRT92" s="706"/>
      <c r="MRU92" s="504"/>
      <c r="MRV92" s="705"/>
      <c r="MRW92" s="706"/>
      <c r="MRX92" s="706"/>
      <c r="MRY92" s="706"/>
      <c r="MRZ92" s="706"/>
      <c r="MSA92" s="706"/>
      <c r="MSB92" s="504"/>
      <c r="MSC92" s="705"/>
      <c r="MSD92" s="706"/>
      <c r="MSE92" s="706"/>
      <c r="MSF92" s="706"/>
      <c r="MSG92" s="706"/>
      <c r="MSH92" s="706"/>
      <c r="MSI92" s="504"/>
      <c r="MSJ92" s="705"/>
      <c r="MSK92" s="706"/>
      <c r="MSL92" s="706"/>
      <c r="MSM92" s="706"/>
      <c r="MSN92" s="706"/>
      <c r="MSO92" s="706"/>
      <c r="MSP92" s="504"/>
      <c r="MSQ92" s="705"/>
      <c r="MSR92" s="706"/>
      <c r="MSS92" s="706"/>
      <c r="MST92" s="706"/>
      <c r="MSU92" s="706"/>
      <c r="MSV92" s="706"/>
      <c r="MSW92" s="504"/>
      <c r="MSX92" s="705"/>
      <c r="MSY92" s="706"/>
      <c r="MSZ92" s="706"/>
      <c r="MTA92" s="706"/>
      <c r="MTB92" s="706"/>
      <c r="MTC92" s="706"/>
      <c r="MTD92" s="504"/>
      <c r="MTE92" s="705"/>
      <c r="MTF92" s="706"/>
      <c r="MTG92" s="706"/>
      <c r="MTH92" s="706"/>
      <c r="MTI92" s="706"/>
      <c r="MTJ92" s="706"/>
      <c r="MTK92" s="504"/>
      <c r="MTL92" s="705"/>
      <c r="MTM92" s="706"/>
      <c r="MTN92" s="706"/>
      <c r="MTO92" s="706"/>
      <c r="MTP92" s="706"/>
      <c r="MTQ92" s="706"/>
      <c r="MTR92" s="504"/>
      <c r="MTS92" s="705"/>
      <c r="MTT92" s="706"/>
      <c r="MTU92" s="706"/>
      <c r="MTV92" s="706"/>
      <c r="MTW92" s="706"/>
      <c r="MTX92" s="706"/>
      <c r="MTY92" s="504"/>
      <c r="MTZ92" s="705"/>
      <c r="MUA92" s="706"/>
      <c r="MUB92" s="706"/>
      <c r="MUC92" s="706"/>
      <c r="MUD92" s="706"/>
      <c r="MUE92" s="706"/>
      <c r="MUF92" s="504"/>
      <c r="MUG92" s="705"/>
      <c r="MUH92" s="706"/>
      <c r="MUI92" s="706"/>
      <c r="MUJ92" s="706"/>
      <c r="MUK92" s="706"/>
      <c r="MUL92" s="706"/>
      <c r="MUM92" s="504"/>
      <c r="MUN92" s="705"/>
      <c r="MUO92" s="706"/>
      <c r="MUP92" s="706"/>
      <c r="MUQ92" s="706"/>
      <c r="MUR92" s="706"/>
      <c r="MUS92" s="706"/>
      <c r="MUT92" s="504"/>
      <c r="MUU92" s="705"/>
      <c r="MUV92" s="706"/>
      <c r="MUW92" s="706"/>
      <c r="MUX92" s="706"/>
      <c r="MUY92" s="706"/>
      <c r="MUZ92" s="706"/>
      <c r="MVA92" s="504"/>
      <c r="MVB92" s="705"/>
      <c r="MVC92" s="706"/>
      <c r="MVD92" s="706"/>
      <c r="MVE92" s="706"/>
      <c r="MVF92" s="706"/>
      <c r="MVG92" s="706"/>
      <c r="MVH92" s="504"/>
      <c r="MVI92" s="705"/>
      <c r="MVJ92" s="706"/>
      <c r="MVK92" s="706"/>
      <c r="MVL92" s="706"/>
      <c r="MVM92" s="706"/>
      <c r="MVN92" s="706"/>
      <c r="MVO92" s="504"/>
      <c r="MVP92" s="705"/>
      <c r="MVQ92" s="706"/>
      <c r="MVR92" s="706"/>
      <c r="MVS92" s="706"/>
      <c r="MVT92" s="706"/>
      <c r="MVU92" s="706"/>
      <c r="MVV92" s="504"/>
      <c r="MVW92" s="705"/>
      <c r="MVX92" s="706"/>
      <c r="MVY92" s="706"/>
      <c r="MVZ92" s="706"/>
      <c r="MWA92" s="706"/>
      <c r="MWB92" s="706"/>
      <c r="MWC92" s="504"/>
      <c r="MWD92" s="705"/>
      <c r="MWE92" s="706"/>
      <c r="MWF92" s="706"/>
      <c r="MWG92" s="706"/>
      <c r="MWH92" s="706"/>
      <c r="MWI92" s="706"/>
      <c r="MWJ92" s="504"/>
      <c r="MWK92" s="705"/>
      <c r="MWL92" s="706"/>
      <c r="MWM92" s="706"/>
      <c r="MWN92" s="706"/>
      <c r="MWO92" s="706"/>
      <c r="MWP92" s="706"/>
      <c r="MWQ92" s="504"/>
      <c r="MWR92" s="705"/>
      <c r="MWS92" s="706"/>
      <c r="MWT92" s="706"/>
      <c r="MWU92" s="706"/>
      <c r="MWV92" s="706"/>
      <c r="MWW92" s="706"/>
      <c r="MWX92" s="504"/>
      <c r="MWY92" s="705"/>
      <c r="MWZ92" s="706"/>
      <c r="MXA92" s="706"/>
      <c r="MXB92" s="706"/>
      <c r="MXC92" s="706"/>
      <c r="MXD92" s="706"/>
      <c r="MXE92" s="504"/>
      <c r="MXF92" s="705"/>
      <c r="MXG92" s="706"/>
      <c r="MXH92" s="706"/>
      <c r="MXI92" s="706"/>
      <c r="MXJ92" s="706"/>
      <c r="MXK92" s="706"/>
      <c r="MXL92" s="504"/>
      <c r="MXM92" s="705"/>
      <c r="MXN92" s="706"/>
      <c r="MXO92" s="706"/>
      <c r="MXP92" s="706"/>
      <c r="MXQ92" s="706"/>
      <c r="MXR92" s="706"/>
      <c r="MXS92" s="504"/>
      <c r="MXT92" s="705"/>
      <c r="MXU92" s="706"/>
      <c r="MXV92" s="706"/>
      <c r="MXW92" s="706"/>
      <c r="MXX92" s="706"/>
      <c r="MXY92" s="706"/>
      <c r="MXZ92" s="504"/>
      <c r="MYA92" s="705"/>
      <c r="MYB92" s="706"/>
      <c r="MYC92" s="706"/>
      <c r="MYD92" s="706"/>
      <c r="MYE92" s="706"/>
      <c r="MYF92" s="706"/>
      <c r="MYG92" s="504"/>
      <c r="MYH92" s="705"/>
      <c r="MYI92" s="706"/>
      <c r="MYJ92" s="706"/>
      <c r="MYK92" s="706"/>
      <c r="MYL92" s="706"/>
      <c r="MYM92" s="706"/>
      <c r="MYN92" s="504"/>
      <c r="MYO92" s="705"/>
      <c r="MYP92" s="706"/>
      <c r="MYQ92" s="706"/>
      <c r="MYR92" s="706"/>
      <c r="MYS92" s="706"/>
      <c r="MYT92" s="706"/>
      <c r="MYU92" s="504"/>
      <c r="MYV92" s="705"/>
      <c r="MYW92" s="706"/>
      <c r="MYX92" s="706"/>
      <c r="MYY92" s="706"/>
      <c r="MYZ92" s="706"/>
      <c r="MZA92" s="706"/>
      <c r="MZB92" s="504"/>
      <c r="MZC92" s="705"/>
      <c r="MZD92" s="706"/>
      <c r="MZE92" s="706"/>
      <c r="MZF92" s="706"/>
      <c r="MZG92" s="706"/>
      <c r="MZH92" s="706"/>
      <c r="MZI92" s="504"/>
      <c r="MZJ92" s="705"/>
      <c r="MZK92" s="706"/>
      <c r="MZL92" s="706"/>
      <c r="MZM92" s="706"/>
      <c r="MZN92" s="706"/>
      <c r="MZO92" s="706"/>
      <c r="MZP92" s="504"/>
      <c r="MZQ92" s="705"/>
      <c r="MZR92" s="706"/>
      <c r="MZS92" s="706"/>
      <c r="MZT92" s="706"/>
      <c r="MZU92" s="706"/>
      <c r="MZV92" s="706"/>
      <c r="MZW92" s="504"/>
      <c r="MZX92" s="705"/>
      <c r="MZY92" s="706"/>
      <c r="MZZ92" s="706"/>
      <c r="NAA92" s="706"/>
      <c r="NAB92" s="706"/>
      <c r="NAC92" s="706"/>
      <c r="NAD92" s="504"/>
      <c r="NAE92" s="705"/>
      <c r="NAF92" s="706"/>
      <c r="NAG92" s="706"/>
      <c r="NAH92" s="706"/>
      <c r="NAI92" s="706"/>
      <c r="NAJ92" s="706"/>
      <c r="NAK92" s="504"/>
      <c r="NAL92" s="705"/>
      <c r="NAM92" s="706"/>
      <c r="NAN92" s="706"/>
      <c r="NAO92" s="706"/>
      <c r="NAP92" s="706"/>
      <c r="NAQ92" s="706"/>
      <c r="NAR92" s="504"/>
      <c r="NAS92" s="705"/>
      <c r="NAT92" s="706"/>
      <c r="NAU92" s="706"/>
      <c r="NAV92" s="706"/>
      <c r="NAW92" s="706"/>
      <c r="NAX92" s="706"/>
      <c r="NAY92" s="504"/>
      <c r="NAZ92" s="705"/>
      <c r="NBA92" s="706"/>
      <c r="NBB92" s="706"/>
      <c r="NBC92" s="706"/>
      <c r="NBD92" s="706"/>
      <c r="NBE92" s="706"/>
      <c r="NBF92" s="504"/>
      <c r="NBG92" s="705"/>
      <c r="NBH92" s="706"/>
      <c r="NBI92" s="706"/>
      <c r="NBJ92" s="706"/>
      <c r="NBK92" s="706"/>
      <c r="NBL92" s="706"/>
      <c r="NBM92" s="504"/>
      <c r="NBN92" s="705"/>
      <c r="NBO92" s="706"/>
      <c r="NBP92" s="706"/>
      <c r="NBQ92" s="706"/>
      <c r="NBR92" s="706"/>
      <c r="NBS92" s="706"/>
      <c r="NBT92" s="504"/>
      <c r="NBU92" s="705"/>
      <c r="NBV92" s="706"/>
      <c r="NBW92" s="706"/>
      <c r="NBX92" s="706"/>
      <c r="NBY92" s="706"/>
      <c r="NBZ92" s="706"/>
      <c r="NCA92" s="504"/>
      <c r="NCB92" s="705"/>
      <c r="NCC92" s="706"/>
      <c r="NCD92" s="706"/>
      <c r="NCE92" s="706"/>
      <c r="NCF92" s="706"/>
      <c r="NCG92" s="706"/>
      <c r="NCH92" s="504"/>
      <c r="NCI92" s="705"/>
      <c r="NCJ92" s="706"/>
      <c r="NCK92" s="706"/>
      <c r="NCL92" s="706"/>
      <c r="NCM92" s="706"/>
      <c r="NCN92" s="706"/>
      <c r="NCO92" s="504"/>
      <c r="NCP92" s="705"/>
      <c r="NCQ92" s="706"/>
      <c r="NCR92" s="706"/>
      <c r="NCS92" s="706"/>
      <c r="NCT92" s="706"/>
      <c r="NCU92" s="706"/>
      <c r="NCV92" s="504"/>
      <c r="NCW92" s="705"/>
      <c r="NCX92" s="706"/>
      <c r="NCY92" s="706"/>
      <c r="NCZ92" s="706"/>
      <c r="NDA92" s="706"/>
      <c r="NDB92" s="706"/>
      <c r="NDC92" s="504"/>
      <c r="NDD92" s="705"/>
      <c r="NDE92" s="706"/>
      <c r="NDF92" s="706"/>
      <c r="NDG92" s="706"/>
      <c r="NDH92" s="706"/>
      <c r="NDI92" s="706"/>
      <c r="NDJ92" s="504"/>
      <c r="NDK92" s="705"/>
      <c r="NDL92" s="706"/>
      <c r="NDM92" s="706"/>
      <c r="NDN92" s="706"/>
      <c r="NDO92" s="706"/>
      <c r="NDP92" s="706"/>
      <c r="NDQ92" s="504"/>
      <c r="NDR92" s="705"/>
      <c r="NDS92" s="706"/>
      <c r="NDT92" s="706"/>
      <c r="NDU92" s="706"/>
      <c r="NDV92" s="706"/>
      <c r="NDW92" s="706"/>
      <c r="NDX92" s="504"/>
      <c r="NDY92" s="705"/>
      <c r="NDZ92" s="706"/>
      <c r="NEA92" s="706"/>
      <c r="NEB92" s="706"/>
      <c r="NEC92" s="706"/>
      <c r="NED92" s="706"/>
      <c r="NEE92" s="504"/>
      <c r="NEF92" s="705"/>
      <c r="NEG92" s="706"/>
      <c r="NEH92" s="706"/>
      <c r="NEI92" s="706"/>
      <c r="NEJ92" s="706"/>
      <c r="NEK92" s="706"/>
      <c r="NEL92" s="504"/>
      <c r="NEM92" s="705"/>
      <c r="NEN92" s="706"/>
      <c r="NEO92" s="706"/>
      <c r="NEP92" s="706"/>
      <c r="NEQ92" s="706"/>
      <c r="NER92" s="706"/>
      <c r="NES92" s="504"/>
      <c r="NET92" s="705"/>
      <c r="NEU92" s="706"/>
      <c r="NEV92" s="706"/>
      <c r="NEW92" s="706"/>
      <c r="NEX92" s="706"/>
      <c r="NEY92" s="706"/>
      <c r="NEZ92" s="504"/>
      <c r="NFA92" s="705"/>
      <c r="NFB92" s="706"/>
      <c r="NFC92" s="706"/>
      <c r="NFD92" s="706"/>
      <c r="NFE92" s="706"/>
      <c r="NFF92" s="706"/>
      <c r="NFG92" s="504"/>
      <c r="NFH92" s="705"/>
      <c r="NFI92" s="706"/>
      <c r="NFJ92" s="706"/>
      <c r="NFK92" s="706"/>
      <c r="NFL92" s="706"/>
      <c r="NFM92" s="706"/>
      <c r="NFN92" s="504"/>
      <c r="NFO92" s="705"/>
      <c r="NFP92" s="706"/>
      <c r="NFQ92" s="706"/>
      <c r="NFR92" s="706"/>
      <c r="NFS92" s="706"/>
      <c r="NFT92" s="706"/>
      <c r="NFU92" s="504"/>
      <c r="NFV92" s="705"/>
      <c r="NFW92" s="706"/>
      <c r="NFX92" s="706"/>
      <c r="NFY92" s="706"/>
      <c r="NFZ92" s="706"/>
      <c r="NGA92" s="706"/>
      <c r="NGB92" s="504"/>
      <c r="NGC92" s="705"/>
      <c r="NGD92" s="706"/>
      <c r="NGE92" s="706"/>
      <c r="NGF92" s="706"/>
      <c r="NGG92" s="706"/>
      <c r="NGH92" s="706"/>
      <c r="NGI92" s="504"/>
      <c r="NGJ92" s="705"/>
      <c r="NGK92" s="706"/>
      <c r="NGL92" s="706"/>
      <c r="NGM92" s="706"/>
      <c r="NGN92" s="706"/>
      <c r="NGO92" s="706"/>
      <c r="NGP92" s="504"/>
      <c r="NGQ92" s="705"/>
      <c r="NGR92" s="706"/>
      <c r="NGS92" s="706"/>
      <c r="NGT92" s="706"/>
      <c r="NGU92" s="706"/>
      <c r="NGV92" s="706"/>
      <c r="NGW92" s="504"/>
      <c r="NGX92" s="705"/>
      <c r="NGY92" s="706"/>
      <c r="NGZ92" s="706"/>
      <c r="NHA92" s="706"/>
      <c r="NHB92" s="706"/>
      <c r="NHC92" s="706"/>
      <c r="NHD92" s="504"/>
      <c r="NHE92" s="705"/>
      <c r="NHF92" s="706"/>
      <c r="NHG92" s="706"/>
      <c r="NHH92" s="706"/>
      <c r="NHI92" s="706"/>
      <c r="NHJ92" s="706"/>
      <c r="NHK92" s="504"/>
      <c r="NHL92" s="705"/>
      <c r="NHM92" s="706"/>
      <c r="NHN92" s="706"/>
      <c r="NHO92" s="706"/>
      <c r="NHP92" s="706"/>
      <c r="NHQ92" s="706"/>
      <c r="NHR92" s="504"/>
      <c r="NHS92" s="705"/>
      <c r="NHT92" s="706"/>
      <c r="NHU92" s="706"/>
      <c r="NHV92" s="706"/>
      <c r="NHW92" s="706"/>
      <c r="NHX92" s="706"/>
      <c r="NHY92" s="504"/>
      <c r="NHZ92" s="705"/>
      <c r="NIA92" s="706"/>
      <c r="NIB92" s="706"/>
      <c r="NIC92" s="706"/>
      <c r="NID92" s="706"/>
      <c r="NIE92" s="706"/>
      <c r="NIF92" s="504"/>
      <c r="NIG92" s="705"/>
      <c r="NIH92" s="706"/>
      <c r="NII92" s="706"/>
      <c r="NIJ92" s="706"/>
      <c r="NIK92" s="706"/>
      <c r="NIL92" s="706"/>
      <c r="NIM92" s="504"/>
      <c r="NIN92" s="705"/>
      <c r="NIO92" s="706"/>
      <c r="NIP92" s="706"/>
      <c r="NIQ92" s="706"/>
      <c r="NIR92" s="706"/>
      <c r="NIS92" s="706"/>
      <c r="NIT92" s="504"/>
      <c r="NIU92" s="705"/>
      <c r="NIV92" s="706"/>
      <c r="NIW92" s="706"/>
      <c r="NIX92" s="706"/>
      <c r="NIY92" s="706"/>
      <c r="NIZ92" s="706"/>
      <c r="NJA92" s="504"/>
      <c r="NJB92" s="705"/>
      <c r="NJC92" s="706"/>
      <c r="NJD92" s="706"/>
      <c r="NJE92" s="706"/>
      <c r="NJF92" s="706"/>
      <c r="NJG92" s="706"/>
      <c r="NJH92" s="504"/>
      <c r="NJI92" s="705"/>
      <c r="NJJ92" s="706"/>
      <c r="NJK92" s="706"/>
      <c r="NJL92" s="706"/>
      <c r="NJM92" s="706"/>
      <c r="NJN92" s="706"/>
      <c r="NJO92" s="504"/>
      <c r="NJP92" s="705"/>
      <c r="NJQ92" s="706"/>
      <c r="NJR92" s="706"/>
      <c r="NJS92" s="706"/>
      <c r="NJT92" s="706"/>
      <c r="NJU92" s="706"/>
      <c r="NJV92" s="504"/>
      <c r="NJW92" s="705"/>
      <c r="NJX92" s="706"/>
      <c r="NJY92" s="706"/>
      <c r="NJZ92" s="706"/>
      <c r="NKA92" s="706"/>
      <c r="NKB92" s="706"/>
      <c r="NKC92" s="504"/>
      <c r="NKD92" s="705"/>
      <c r="NKE92" s="706"/>
      <c r="NKF92" s="706"/>
      <c r="NKG92" s="706"/>
      <c r="NKH92" s="706"/>
      <c r="NKI92" s="706"/>
      <c r="NKJ92" s="504"/>
      <c r="NKK92" s="705"/>
      <c r="NKL92" s="706"/>
      <c r="NKM92" s="706"/>
      <c r="NKN92" s="706"/>
      <c r="NKO92" s="706"/>
      <c r="NKP92" s="706"/>
      <c r="NKQ92" s="504"/>
      <c r="NKR92" s="705"/>
      <c r="NKS92" s="706"/>
      <c r="NKT92" s="706"/>
      <c r="NKU92" s="706"/>
      <c r="NKV92" s="706"/>
      <c r="NKW92" s="706"/>
      <c r="NKX92" s="504"/>
      <c r="NKY92" s="705"/>
      <c r="NKZ92" s="706"/>
      <c r="NLA92" s="706"/>
      <c r="NLB92" s="706"/>
      <c r="NLC92" s="706"/>
      <c r="NLD92" s="706"/>
      <c r="NLE92" s="504"/>
      <c r="NLF92" s="705"/>
      <c r="NLG92" s="706"/>
      <c r="NLH92" s="706"/>
      <c r="NLI92" s="706"/>
      <c r="NLJ92" s="706"/>
      <c r="NLK92" s="706"/>
      <c r="NLL92" s="504"/>
      <c r="NLM92" s="705"/>
      <c r="NLN92" s="706"/>
      <c r="NLO92" s="706"/>
      <c r="NLP92" s="706"/>
      <c r="NLQ92" s="706"/>
      <c r="NLR92" s="706"/>
      <c r="NLS92" s="504"/>
      <c r="NLT92" s="705"/>
      <c r="NLU92" s="706"/>
      <c r="NLV92" s="706"/>
      <c r="NLW92" s="706"/>
      <c r="NLX92" s="706"/>
      <c r="NLY92" s="706"/>
      <c r="NLZ92" s="504"/>
      <c r="NMA92" s="705"/>
      <c r="NMB92" s="706"/>
      <c r="NMC92" s="706"/>
      <c r="NMD92" s="706"/>
      <c r="NME92" s="706"/>
      <c r="NMF92" s="706"/>
      <c r="NMG92" s="504"/>
      <c r="NMH92" s="705"/>
      <c r="NMI92" s="706"/>
      <c r="NMJ92" s="706"/>
      <c r="NMK92" s="706"/>
      <c r="NML92" s="706"/>
      <c r="NMM92" s="706"/>
      <c r="NMN92" s="504"/>
      <c r="NMO92" s="705"/>
      <c r="NMP92" s="706"/>
      <c r="NMQ92" s="706"/>
      <c r="NMR92" s="706"/>
      <c r="NMS92" s="706"/>
      <c r="NMT92" s="706"/>
      <c r="NMU92" s="504"/>
      <c r="NMV92" s="705"/>
      <c r="NMW92" s="706"/>
      <c r="NMX92" s="706"/>
      <c r="NMY92" s="706"/>
      <c r="NMZ92" s="706"/>
      <c r="NNA92" s="706"/>
      <c r="NNB92" s="504"/>
      <c r="NNC92" s="705"/>
      <c r="NND92" s="706"/>
      <c r="NNE92" s="706"/>
      <c r="NNF92" s="706"/>
      <c r="NNG92" s="706"/>
      <c r="NNH92" s="706"/>
      <c r="NNI92" s="504"/>
      <c r="NNJ92" s="705"/>
      <c r="NNK92" s="706"/>
      <c r="NNL92" s="706"/>
      <c r="NNM92" s="706"/>
      <c r="NNN92" s="706"/>
      <c r="NNO92" s="706"/>
      <c r="NNP92" s="504"/>
      <c r="NNQ92" s="705"/>
      <c r="NNR92" s="706"/>
      <c r="NNS92" s="706"/>
      <c r="NNT92" s="706"/>
      <c r="NNU92" s="706"/>
      <c r="NNV92" s="706"/>
      <c r="NNW92" s="504"/>
      <c r="NNX92" s="705"/>
      <c r="NNY92" s="706"/>
      <c r="NNZ92" s="706"/>
      <c r="NOA92" s="706"/>
      <c r="NOB92" s="706"/>
      <c r="NOC92" s="706"/>
      <c r="NOD92" s="504"/>
      <c r="NOE92" s="705"/>
      <c r="NOF92" s="706"/>
      <c r="NOG92" s="706"/>
      <c r="NOH92" s="706"/>
      <c r="NOI92" s="706"/>
      <c r="NOJ92" s="706"/>
      <c r="NOK92" s="504"/>
      <c r="NOL92" s="705"/>
      <c r="NOM92" s="706"/>
      <c r="NON92" s="706"/>
      <c r="NOO92" s="706"/>
      <c r="NOP92" s="706"/>
      <c r="NOQ92" s="706"/>
      <c r="NOR92" s="504"/>
      <c r="NOS92" s="705"/>
      <c r="NOT92" s="706"/>
      <c r="NOU92" s="706"/>
      <c r="NOV92" s="706"/>
      <c r="NOW92" s="706"/>
      <c r="NOX92" s="706"/>
      <c r="NOY92" s="504"/>
      <c r="NOZ92" s="705"/>
      <c r="NPA92" s="706"/>
      <c r="NPB92" s="706"/>
      <c r="NPC92" s="706"/>
      <c r="NPD92" s="706"/>
      <c r="NPE92" s="706"/>
      <c r="NPF92" s="504"/>
      <c r="NPG92" s="705"/>
      <c r="NPH92" s="706"/>
      <c r="NPI92" s="706"/>
      <c r="NPJ92" s="706"/>
      <c r="NPK92" s="706"/>
      <c r="NPL92" s="706"/>
      <c r="NPM92" s="504"/>
      <c r="NPN92" s="705"/>
      <c r="NPO92" s="706"/>
      <c r="NPP92" s="706"/>
      <c r="NPQ92" s="706"/>
      <c r="NPR92" s="706"/>
      <c r="NPS92" s="706"/>
      <c r="NPT92" s="504"/>
      <c r="NPU92" s="705"/>
      <c r="NPV92" s="706"/>
      <c r="NPW92" s="706"/>
      <c r="NPX92" s="706"/>
      <c r="NPY92" s="706"/>
      <c r="NPZ92" s="706"/>
      <c r="NQA92" s="504"/>
      <c r="NQB92" s="705"/>
      <c r="NQC92" s="706"/>
      <c r="NQD92" s="706"/>
      <c r="NQE92" s="706"/>
      <c r="NQF92" s="706"/>
      <c r="NQG92" s="706"/>
      <c r="NQH92" s="504"/>
      <c r="NQI92" s="705"/>
      <c r="NQJ92" s="706"/>
      <c r="NQK92" s="706"/>
      <c r="NQL92" s="706"/>
      <c r="NQM92" s="706"/>
      <c r="NQN92" s="706"/>
      <c r="NQO92" s="504"/>
      <c r="NQP92" s="705"/>
      <c r="NQQ92" s="706"/>
      <c r="NQR92" s="706"/>
      <c r="NQS92" s="706"/>
      <c r="NQT92" s="706"/>
      <c r="NQU92" s="706"/>
      <c r="NQV92" s="504"/>
      <c r="NQW92" s="705"/>
      <c r="NQX92" s="706"/>
      <c r="NQY92" s="706"/>
      <c r="NQZ92" s="706"/>
      <c r="NRA92" s="706"/>
      <c r="NRB92" s="706"/>
      <c r="NRC92" s="504"/>
      <c r="NRD92" s="705"/>
      <c r="NRE92" s="706"/>
      <c r="NRF92" s="706"/>
      <c r="NRG92" s="706"/>
      <c r="NRH92" s="706"/>
      <c r="NRI92" s="706"/>
      <c r="NRJ92" s="504"/>
      <c r="NRK92" s="705"/>
      <c r="NRL92" s="706"/>
      <c r="NRM92" s="706"/>
      <c r="NRN92" s="706"/>
      <c r="NRO92" s="706"/>
      <c r="NRP92" s="706"/>
      <c r="NRQ92" s="504"/>
      <c r="NRR92" s="705"/>
      <c r="NRS92" s="706"/>
      <c r="NRT92" s="706"/>
      <c r="NRU92" s="706"/>
      <c r="NRV92" s="706"/>
      <c r="NRW92" s="706"/>
      <c r="NRX92" s="504"/>
      <c r="NRY92" s="705"/>
      <c r="NRZ92" s="706"/>
      <c r="NSA92" s="706"/>
      <c r="NSB92" s="706"/>
      <c r="NSC92" s="706"/>
      <c r="NSD92" s="706"/>
      <c r="NSE92" s="504"/>
      <c r="NSF92" s="705"/>
      <c r="NSG92" s="706"/>
      <c r="NSH92" s="706"/>
      <c r="NSI92" s="706"/>
      <c r="NSJ92" s="706"/>
      <c r="NSK92" s="706"/>
      <c r="NSL92" s="504"/>
      <c r="NSM92" s="705"/>
      <c r="NSN92" s="706"/>
      <c r="NSO92" s="706"/>
      <c r="NSP92" s="706"/>
      <c r="NSQ92" s="706"/>
      <c r="NSR92" s="706"/>
      <c r="NSS92" s="504"/>
      <c r="NST92" s="705"/>
      <c r="NSU92" s="706"/>
      <c r="NSV92" s="706"/>
      <c r="NSW92" s="706"/>
      <c r="NSX92" s="706"/>
      <c r="NSY92" s="706"/>
      <c r="NSZ92" s="504"/>
      <c r="NTA92" s="705"/>
      <c r="NTB92" s="706"/>
      <c r="NTC92" s="706"/>
      <c r="NTD92" s="706"/>
      <c r="NTE92" s="706"/>
      <c r="NTF92" s="706"/>
      <c r="NTG92" s="504"/>
      <c r="NTH92" s="705"/>
      <c r="NTI92" s="706"/>
      <c r="NTJ92" s="706"/>
      <c r="NTK92" s="706"/>
      <c r="NTL92" s="706"/>
      <c r="NTM92" s="706"/>
      <c r="NTN92" s="504"/>
      <c r="NTO92" s="705"/>
      <c r="NTP92" s="706"/>
      <c r="NTQ92" s="706"/>
      <c r="NTR92" s="706"/>
      <c r="NTS92" s="706"/>
      <c r="NTT92" s="706"/>
      <c r="NTU92" s="504"/>
      <c r="NTV92" s="705"/>
      <c r="NTW92" s="706"/>
      <c r="NTX92" s="706"/>
      <c r="NTY92" s="706"/>
      <c r="NTZ92" s="706"/>
      <c r="NUA92" s="706"/>
      <c r="NUB92" s="504"/>
      <c r="NUC92" s="705"/>
      <c r="NUD92" s="706"/>
      <c r="NUE92" s="706"/>
      <c r="NUF92" s="706"/>
      <c r="NUG92" s="706"/>
      <c r="NUH92" s="706"/>
      <c r="NUI92" s="504"/>
      <c r="NUJ92" s="705"/>
      <c r="NUK92" s="706"/>
      <c r="NUL92" s="706"/>
      <c r="NUM92" s="706"/>
      <c r="NUN92" s="706"/>
      <c r="NUO92" s="706"/>
      <c r="NUP92" s="504"/>
      <c r="NUQ92" s="705"/>
      <c r="NUR92" s="706"/>
      <c r="NUS92" s="706"/>
      <c r="NUT92" s="706"/>
      <c r="NUU92" s="706"/>
      <c r="NUV92" s="706"/>
      <c r="NUW92" s="504"/>
      <c r="NUX92" s="705"/>
      <c r="NUY92" s="706"/>
      <c r="NUZ92" s="706"/>
      <c r="NVA92" s="706"/>
      <c r="NVB92" s="706"/>
      <c r="NVC92" s="706"/>
      <c r="NVD92" s="504"/>
      <c r="NVE92" s="705"/>
      <c r="NVF92" s="706"/>
      <c r="NVG92" s="706"/>
      <c r="NVH92" s="706"/>
      <c r="NVI92" s="706"/>
      <c r="NVJ92" s="706"/>
      <c r="NVK92" s="504"/>
      <c r="NVL92" s="705"/>
      <c r="NVM92" s="706"/>
      <c r="NVN92" s="706"/>
      <c r="NVO92" s="706"/>
      <c r="NVP92" s="706"/>
      <c r="NVQ92" s="706"/>
      <c r="NVR92" s="504"/>
      <c r="NVS92" s="705"/>
      <c r="NVT92" s="706"/>
      <c r="NVU92" s="706"/>
      <c r="NVV92" s="706"/>
      <c r="NVW92" s="706"/>
      <c r="NVX92" s="706"/>
      <c r="NVY92" s="504"/>
      <c r="NVZ92" s="705"/>
      <c r="NWA92" s="706"/>
      <c r="NWB92" s="706"/>
      <c r="NWC92" s="706"/>
      <c r="NWD92" s="706"/>
      <c r="NWE92" s="706"/>
      <c r="NWF92" s="504"/>
      <c r="NWG92" s="705"/>
      <c r="NWH92" s="706"/>
      <c r="NWI92" s="706"/>
      <c r="NWJ92" s="706"/>
      <c r="NWK92" s="706"/>
      <c r="NWL92" s="706"/>
      <c r="NWM92" s="504"/>
      <c r="NWN92" s="705"/>
      <c r="NWO92" s="706"/>
      <c r="NWP92" s="706"/>
      <c r="NWQ92" s="706"/>
      <c r="NWR92" s="706"/>
      <c r="NWS92" s="706"/>
      <c r="NWT92" s="504"/>
      <c r="NWU92" s="705"/>
      <c r="NWV92" s="706"/>
      <c r="NWW92" s="706"/>
      <c r="NWX92" s="706"/>
      <c r="NWY92" s="706"/>
      <c r="NWZ92" s="706"/>
      <c r="NXA92" s="504"/>
      <c r="NXB92" s="705"/>
      <c r="NXC92" s="706"/>
      <c r="NXD92" s="706"/>
      <c r="NXE92" s="706"/>
      <c r="NXF92" s="706"/>
      <c r="NXG92" s="706"/>
      <c r="NXH92" s="504"/>
      <c r="NXI92" s="705"/>
      <c r="NXJ92" s="706"/>
      <c r="NXK92" s="706"/>
      <c r="NXL92" s="706"/>
      <c r="NXM92" s="706"/>
      <c r="NXN92" s="706"/>
      <c r="NXO92" s="504"/>
      <c r="NXP92" s="705"/>
      <c r="NXQ92" s="706"/>
      <c r="NXR92" s="706"/>
      <c r="NXS92" s="706"/>
      <c r="NXT92" s="706"/>
      <c r="NXU92" s="706"/>
      <c r="NXV92" s="504"/>
      <c r="NXW92" s="705"/>
      <c r="NXX92" s="706"/>
      <c r="NXY92" s="706"/>
      <c r="NXZ92" s="706"/>
      <c r="NYA92" s="706"/>
      <c r="NYB92" s="706"/>
      <c r="NYC92" s="504"/>
      <c r="NYD92" s="705"/>
      <c r="NYE92" s="706"/>
      <c r="NYF92" s="706"/>
      <c r="NYG92" s="706"/>
      <c r="NYH92" s="706"/>
      <c r="NYI92" s="706"/>
      <c r="NYJ92" s="504"/>
      <c r="NYK92" s="705"/>
      <c r="NYL92" s="706"/>
      <c r="NYM92" s="706"/>
      <c r="NYN92" s="706"/>
      <c r="NYO92" s="706"/>
      <c r="NYP92" s="706"/>
      <c r="NYQ92" s="504"/>
      <c r="NYR92" s="705"/>
      <c r="NYS92" s="706"/>
      <c r="NYT92" s="706"/>
      <c r="NYU92" s="706"/>
      <c r="NYV92" s="706"/>
      <c r="NYW92" s="706"/>
      <c r="NYX92" s="504"/>
      <c r="NYY92" s="705"/>
      <c r="NYZ92" s="706"/>
      <c r="NZA92" s="706"/>
      <c r="NZB92" s="706"/>
      <c r="NZC92" s="706"/>
      <c r="NZD92" s="706"/>
      <c r="NZE92" s="504"/>
      <c r="NZF92" s="705"/>
      <c r="NZG92" s="706"/>
      <c r="NZH92" s="706"/>
      <c r="NZI92" s="706"/>
      <c r="NZJ92" s="706"/>
      <c r="NZK92" s="706"/>
      <c r="NZL92" s="504"/>
      <c r="NZM92" s="705"/>
      <c r="NZN92" s="706"/>
      <c r="NZO92" s="706"/>
      <c r="NZP92" s="706"/>
      <c r="NZQ92" s="706"/>
      <c r="NZR92" s="706"/>
      <c r="NZS92" s="504"/>
      <c r="NZT92" s="705"/>
      <c r="NZU92" s="706"/>
      <c r="NZV92" s="706"/>
      <c r="NZW92" s="706"/>
      <c r="NZX92" s="706"/>
      <c r="NZY92" s="706"/>
      <c r="NZZ92" s="504"/>
      <c r="OAA92" s="705"/>
      <c r="OAB92" s="706"/>
      <c r="OAC92" s="706"/>
      <c r="OAD92" s="706"/>
      <c r="OAE92" s="706"/>
      <c r="OAF92" s="706"/>
      <c r="OAG92" s="504"/>
      <c r="OAH92" s="705"/>
      <c r="OAI92" s="706"/>
      <c r="OAJ92" s="706"/>
      <c r="OAK92" s="706"/>
      <c r="OAL92" s="706"/>
      <c r="OAM92" s="706"/>
      <c r="OAN92" s="504"/>
      <c r="OAO92" s="705"/>
      <c r="OAP92" s="706"/>
      <c r="OAQ92" s="706"/>
      <c r="OAR92" s="706"/>
      <c r="OAS92" s="706"/>
      <c r="OAT92" s="706"/>
      <c r="OAU92" s="504"/>
      <c r="OAV92" s="705"/>
      <c r="OAW92" s="706"/>
      <c r="OAX92" s="706"/>
      <c r="OAY92" s="706"/>
      <c r="OAZ92" s="706"/>
      <c r="OBA92" s="706"/>
      <c r="OBB92" s="504"/>
      <c r="OBC92" s="705"/>
      <c r="OBD92" s="706"/>
      <c r="OBE92" s="706"/>
      <c r="OBF92" s="706"/>
      <c r="OBG92" s="706"/>
      <c r="OBH92" s="706"/>
      <c r="OBI92" s="504"/>
      <c r="OBJ92" s="705"/>
      <c r="OBK92" s="706"/>
      <c r="OBL92" s="706"/>
      <c r="OBM92" s="706"/>
      <c r="OBN92" s="706"/>
      <c r="OBO92" s="706"/>
      <c r="OBP92" s="504"/>
      <c r="OBQ92" s="705"/>
      <c r="OBR92" s="706"/>
      <c r="OBS92" s="706"/>
      <c r="OBT92" s="706"/>
      <c r="OBU92" s="706"/>
      <c r="OBV92" s="706"/>
      <c r="OBW92" s="504"/>
      <c r="OBX92" s="705"/>
      <c r="OBY92" s="706"/>
      <c r="OBZ92" s="706"/>
      <c r="OCA92" s="706"/>
      <c r="OCB92" s="706"/>
      <c r="OCC92" s="706"/>
      <c r="OCD92" s="504"/>
      <c r="OCE92" s="705"/>
      <c r="OCF92" s="706"/>
      <c r="OCG92" s="706"/>
      <c r="OCH92" s="706"/>
      <c r="OCI92" s="706"/>
      <c r="OCJ92" s="706"/>
      <c r="OCK92" s="504"/>
      <c r="OCL92" s="705"/>
      <c r="OCM92" s="706"/>
      <c r="OCN92" s="706"/>
      <c r="OCO92" s="706"/>
      <c r="OCP92" s="706"/>
      <c r="OCQ92" s="706"/>
      <c r="OCR92" s="504"/>
      <c r="OCS92" s="705"/>
      <c r="OCT92" s="706"/>
      <c r="OCU92" s="706"/>
      <c r="OCV92" s="706"/>
      <c r="OCW92" s="706"/>
      <c r="OCX92" s="706"/>
      <c r="OCY92" s="504"/>
      <c r="OCZ92" s="705"/>
      <c r="ODA92" s="706"/>
      <c r="ODB92" s="706"/>
      <c r="ODC92" s="706"/>
      <c r="ODD92" s="706"/>
      <c r="ODE92" s="706"/>
      <c r="ODF92" s="504"/>
      <c r="ODG92" s="705"/>
      <c r="ODH92" s="706"/>
      <c r="ODI92" s="706"/>
      <c r="ODJ92" s="706"/>
      <c r="ODK92" s="706"/>
      <c r="ODL92" s="706"/>
      <c r="ODM92" s="504"/>
      <c r="ODN92" s="705"/>
      <c r="ODO92" s="706"/>
      <c r="ODP92" s="706"/>
      <c r="ODQ92" s="706"/>
      <c r="ODR92" s="706"/>
      <c r="ODS92" s="706"/>
      <c r="ODT92" s="504"/>
      <c r="ODU92" s="705"/>
      <c r="ODV92" s="706"/>
      <c r="ODW92" s="706"/>
      <c r="ODX92" s="706"/>
      <c r="ODY92" s="706"/>
      <c r="ODZ92" s="706"/>
      <c r="OEA92" s="504"/>
      <c r="OEB92" s="705"/>
      <c r="OEC92" s="706"/>
      <c r="OED92" s="706"/>
      <c r="OEE92" s="706"/>
      <c r="OEF92" s="706"/>
      <c r="OEG92" s="706"/>
      <c r="OEH92" s="504"/>
      <c r="OEI92" s="705"/>
      <c r="OEJ92" s="706"/>
      <c r="OEK92" s="706"/>
      <c r="OEL92" s="706"/>
      <c r="OEM92" s="706"/>
      <c r="OEN92" s="706"/>
      <c r="OEO92" s="504"/>
      <c r="OEP92" s="705"/>
      <c r="OEQ92" s="706"/>
      <c r="OER92" s="706"/>
      <c r="OES92" s="706"/>
      <c r="OET92" s="706"/>
      <c r="OEU92" s="706"/>
      <c r="OEV92" s="504"/>
      <c r="OEW92" s="705"/>
      <c r="OEX92" s="706"/>
      <c r="OEY92" s="706"/>
      <c r="OEZ92" s="706"/>
      <c r="OFA92" s="706"/>
      <c r="OFB92" s="706"/>
      <c r="OFC92" s="504"/>
      <c r="OFD92" s="705"/>
      <c r="OFE92" s="706"/>
      <c r="OFF92" s="706"/>
      <c r="OFG92" s="706"/>
      <c r="OFH92" s="706"/>
      <c r="OFI92" s="706"/>
      <c r="OFJ92" s="504"/>
      <c r="OFK92" s="705"/>
      <c r="OFL92" s="706"/>
      <c r="OFM92" s="706"/>
      <c r="OFN92" s="706"/>
      <c r="OFO92" s="706"/>
      <c r="OFP92" s="706"/>
      <c r="OFQ92" s="504"/>
      <c r="OFR92" s="705"/>
      <c r="OFS92" s="706"/>
      <c r="OFT92" s="706"/>
      <c r="OFU92" s="706"/>
      <c r="OFV92" s="706"/>
      <c r="OFW92" s="706"/>
      <c r="OFX92" s="504"/>
      <c r="OFY92" s="705"/>
      <c r="OFZ92" s="706"/>
      <c r="OGA92" s="706"/>
      <c r="OGB92" s="706"/>
      <c r="OGC92" s="706"/>
      <c r="OGD92" s="706"/>
      <c r="OGE92" s="504"/>
      <c r="OGF92" s="705"/>
      <c r="OGG92" s="706"/>
      <c r="OGH92" s="706"/>
      <c r="OGI92" s="706"/>
      <c r="OGJ92" s="706"/>
      <c r="OGK92" s="706"/>
      <c r="OGL92" s="504"/>
      <c r="OGM92" s="705"/>
      <c r="OGN92" s="706"/>
      <c r="OGO92" s="706"/>
      <c r="OGP92" s="706"/>
      <c r="OGQ92" s="706"/>
      <c r="OGR92" s="706"/>
      <c r="OGS92" s="504"/>
      <c r="OGT92" s="705"/>
      <c r="OGU92" s="706"/>
      <c r="OGV92" s="706"/>
      <c r="OGW92" s="706"/>
      <c r="OGX92" s="706"/>
      <c r="OGY92" s="706"/>
      <c r="OGZ92" s="504"/>
      <c r="OHA92" s="705"/>
      <c r="OHB92" s="706"/>
      <c r="OHC92" s="706"/>
      <c r="OHD92" s="706"/>
      <c r="OHE92" s="706"/>
      <c r="OHF92" s="706"/>
      <c r="OHG92" s="504"/>
      <c r="OHH92" s="705"/>
      <c r="OHI92" s="706"/>
      <c r="OHJ92" s="706"/>
      <c r="OHK92" s="706"/>
      <c r="OHL92" s="706"/>
      <c r="OHM92" s="706"/>
      <c r="OHN92" s="504"/>
      <c r="OHO92" s="705"/>
      <c r="OHP92" s="706"/>
      <c r="OHQ92" s="706"/>
      <c r="OHR92" s="706"/>
      <c r="OHS92" s="706"/>
      <c r="OHT92" s="706"/>
      <c r="OHU92" s="504"/>
      <c r="OHV92" s="705"/>
      <c r="OHW92" s="706"/>
      <c r="OHX92" s="706"/>
      <c r="OHY92" s="706"/>
      <c r="OHZ92" s="706"/>
      <c r="OIA92" s="706"/>
      <c r="OIB92" s="504"/>
      <c r="OIC92" s="705"/>
      <c r="OID92" s="706"/>
      <c r="OIE92" s="706"/>
      <c r="OIF92" s="706"/>
      <c r="OIG92" s="706"/>
      <c r="OIH92" s="706"/>
      <c r="OII92" s="504"/>
      <c r="OIJ92" s="705"/>
      <c r="OIK92" s="706"/>
      <c r="OIL92" s="706"/>
      <c r="OIM92" s="706"/>
      <c r="OIN92" s="706"/>
      <c r="OIO92" s="706"/>
      <c r="OIP92" s="504"/>
      <c r="OIQ92" s="705"/>
      <c r="OIR92" s="706"/>
      <c r="OIS92" s="706"/>
      <c r="OIT92" s="706"/>
      <c r="OIU92" s="706"/>
      <c r="OIV92" s="706"/>
      <c r="OIW92" s="504"/>
      <c r="OIX92" s="705"/>
      <c r="OIY92" s="706"/>
      <c r="OIZ92" s="706"/>
      <c r="OJA92" s="706"/>
      <c r="OJB92" s="706"/>
      <c r="OJC92" s="706"/>
      <c r="OJD92" s="504"/>
      <c r="OJE92" s="705"/>
      <c r="OJF92" s="706"/>
      <c r="OJG92" s="706"/>
      <c r="OJH92" s="706"/>
      <c r="OJI92" s="706"/>
      <c r="OJJ92" s="706"/>
      <c r="OJK92" s="504"/>
      <c r="OJL92" s="705"/>
      <c r="OJM92" s="706"/>
      <c r="OJN92" s="706"/>
      <c r="OJO92" s="706"/>
      <c r="OJP92" s="706"/>
      <c r="OJQ92" s="706"/>
      <c r="OJR92" s="504"/>
      <c r="OJS92" s="705"/>
      <c r="OJT92" s="706"/>
      <c r="OJU92" s="706"/>
      <c r="OJV92" s="706"/>
      <c r="OJW92" s="706"/>
      <c r="OJX92" s="706"/>
      <c r="OJY92" s="504"/>
      <c r="OJZ92" s="705"/>
      <c r="OKA92" s="706"/>
      <c r="OKB92" s="706"/>
      <c r="OKC92" s="706"/>
      <c r="OKD92" s="706"/>
      <c r="OKE92" s="706"/>
      <c r="OKF92" s="504"/>
      <c r="OKG92" s="705"/>
      <c r="OKH92" s="706"/>
      <c r="OKI92" s="706"/>
      <c r="OKJ92" s="706"/>
      <c r="OKK92" s="706"/>
      <c r="OKL92" s="706"/>
      <c r="OKM92" s="504"/>
      <c r="OKN92" s="705"/>
      <c r="OKO92" s="706"/>
      <c r="OKP92" s="706"/>
      <c r="OKQ92" s="706"/>
      <c r="OKR92" s="706"/>
      <c r="OKS92" s="706"/>
      <c r="OKT92" s="504"/>
      <c r="OKU92" s="705"/>
      <c r="OKV92" s="706"/>
      <c r="OKW92" s="706"/>
      <c r="OKX92" s="706"/>
      <c r="OKY92" s="706"/>
      <c r="OKZ92" s="706"/>
      <c r="OLA92" s="504"/>
      <c r="OLB92" s="705"/>
      <c r="OLC92" s="706"/>
      <c r="OLD92" s="706"/>
      <c r="OLE92" s="706"/>
      <c r="OLF92" s="706"/>
      <c r="OLG92" s="706"/>
      <c r="OLH92" s="504"/>
      <c r="OLI92" s="705"/>
      <c r="OLJ92" s="706"/>
      <c r="OLK92" s="706"/>
      <c r="OLL92" s="706"/>
      <c r="OLM92" s="706"/>
      <c r="OLN92" s="706"/>
      <c r="OLO92" s="504"/>
      <c r="OLP92" s="705"/>
      <c r="OLQ92" s="706"/>
      <c r="OLR92" s="706"/>
      <c r="OLS92" s="706"/>
      <c r="OLT92" s="706"/>
      <c r="OLU92" s="706"/>
      <c r="OLV92" s="504"/>
      <c r="OLW92" s="705"/>
      <c r="OLX92" s="706"/>
      <c r="OLY92" s="706"/>
      <c r="OLZ92" s="706"/>
      <c r="OMA92" s="706"/>
      <c r="OMB92" s="706"/>
      <c r="OMC92" s="504"/>
      <c r="OMD92" s="705"/>
      <c r="OME92" s="706"/>
      <c r="OMF92" s="706"/>
      <c r="OMG92" s="706"/>
      <c r="OMH92" s="706"/>
      <c r="OMI92" s="706"/>
      <c r="OMJ92" s="504"/>
      <c r="OMK92" s="705"/>
      <c r="OML92" s="706"/>
      <c r="OMM92" s="706"/>
      <c r="OMN92" s="706"/>
      <c r="OMO92" s="706"/>
      <c r="OMP92" s="706"/>
      <c r="OMQ92" s="504"/>
      <c r="OMR92" s="705"/>
      <c r="OMS92" s="706"/>
      <c r="OMT92" s="706"/>
      <c r="OMU92" s="706"/>
      <c r="OMV92" s="706"/>
      <c r="OMW92" s="706"/>
      <c r="OMX92" s="504"/>
      <c r="OMY92" s="705"/>
      <c r="OMZ92" s="706"/>
      <c r="ONA92" s="706"/>
      <c r="ONB92" s="706"/>
      <c r="ONC92" s="706"/>
      <c r="OND92" s="706"/>
      <c r="ONE92" s="504"/>
      <c r="ONF92" s="705"/>
      <c r="ONG92" s="706"/>
      <c r="ONH92" s="706"/>
      <c r="ONI92" s="706"/>
      <c r="ONJ92" s="706"/>
      <c r="ONK92" s="706"/>
      <c r="ONL92" s="504"/>
      <c r="ONM92" s="705"/>
      <c r="ONN92" s="706"/>
      <c r="ONO92" s="706"/>
      <c r="ONP92" s="706"/>
      <c r="ONQ92" s="706"/>
      <c r="ONR92" s="706"/>
      <c r="ONS92" s="504"/>
      <c r="ONT92" s="705"/>
      <c r="ONU92" s="706"/>
      <c r="ONV92" s="706"/>
      <c r="ONW92" s="706"/>
      <c r="ONX92" s="706"/>
      <c r="ONY92" s="706"/>
      <c r="ONZ92" s="504"/>
      <c r="OOA92" s="705"/>
      <c r="OOB92" s="706"/>
      <c r="OOC92" s="706"/>
      <c r="OOD92" s="706"/>
      <c r="OOE92" s="706"/>
      <c r="OOF92" s="706"/>
      <c r="OOG92" s="504"/>
      <c r="OOH92" s="705"/>
      <c r="OOI92" s="706"/>
      <c r="OOJ92" s="706"/>
      <c r="OOK92" s="706"/>
      <c r="OOL92" s="706"/>
      <c r="OOM92" s="706"/>
      <c r="OON92" s="504"/>
      <c r="OOO92" s="705"/>
      <c r="OOP92" s="706"/>
      <c r="OOQ92" s="706"/>
      <c r="OOR92" s="706"/>
      <c r="OOS92" s="706"/>
      <c r="OOT92" s="706"/>
      <c r="OOU92" s="504"/>
      <c r="OOV92" s="705"/>
      <c r="OOW92" s="706"/>
      <c r="OOX92" s="706"/>
      <c r="OOY92" s="706"/>
      <c r="OOZ92" s="706"/>
      <c r="OPA92" s="706"/>
      <c r="OPB92" s="504"/>
      <c r="OPC92" s="705"/>
      <c r="OPD92" s="706"/>
      <c r="OPE92" s="706"/>
      <c r="OPF92" s="706"/>
      <c r="OPG92" s="706"/>
      <c r="OPH92" s="706"/>
      <c r="OPI92" s="504"/>
      <c r="OPJ92" s="705"/>
      <c r="OPK92" s="706"/>
      <c r="OPL92" s="706"/>
      <c r="OPM92" s="706"/>
      <c r="OPN92" s="706"/>
      <c r="OPO92" s="706"/>
      <c r="OPP92" s="504"/>
      <c r="OPQ92" s="705"/>
      <c r="OPR92" s="706"/>
      <c r="OPS92" s="706"/>
      <c r="OPT92" s="706"/>
      <c r="OPU92" s="706"/>
      <c r="OPV92" s="706"/>
      <c r="OPW92" s="504"/>
      <c r="OPX92" s="705"/>
      <c r="OPY92" s="706"/>
      <c r="OPZ92" s="706"/>
      <c r="OQA92" s="706"/>
      <c r="OQB92" s="706"/>
      <c r="OQC92" s="706"/>
      <c r="OQD92" s="504"/>
      <c r="OQE92" s="705"/>
      <c r="OQF92" s="706"/>
      <c r="OQG92" s="706"/>
      <c r="OQH92" s="706"/>
      <c r="OQI92" s="706"/>
      <c r="OQJ92" s="706"/>
      <c r="OQK92" s="504"/>
      <c r="OQL92" s="705"/>
      <c r="OQM92" s="706"/>
      <c r="OQN92" s="706"/>
      <c r="OQO92" s="706"/>
      <c r="OQP92" s="706"/>
      <c r="OQQ92" s="706"/>
      <c r="OQR92" s="504"/>
      <c r="OQS92" s="705"/>
      <c r="OQT92" s="706"/>
      <c r="OQU92" s="706"/>
      <c r="OQV92" s="706"/>
      <c r="OQW92" s="706"/>
      <c r="OQX92" s="706"/>
      <c r="OQY92" s="504"/>
      <c r="OQZ92" s="705"/>
      <c r="ORA92" s="706"/>
      <c r="ORB92" s="706"/>
      <c r="ORC92" s="706"/>
      <c r="ORD92" s="706"/>
      <c r="ORE92" s="706"/>
      <c r="ORF92" s="504"/>
      <c r="ORG92" s="705"/>
      <c r="ORH92" s="706"/>
      <c r="ORI92" s="706"/>
      <c r="ORJ92" s="706"/>
      <c r="ORK92" s="706"/>
      <c r="ORL92" s="706"/>
      <c r="ORM92" s="504"/>
      <c r="ORN92" s="705"/>
      <c r="ORO92" s="706"/>
      <c r="ORP92" s="706"/>
      <c r="ORQ92" s="706"/>
      <c r="ORR92" s="706"/>
      <c r="ORS92" s="706"/>
      <c r="ORT92" s="504"/>
      <c r="ORU92" s="705"/>
      <c r="ORV92" s="706"/>
      <c r="ORW92" s="706"/>
      <c r="ORX92" s="706"/>
      <c r="ORY92" s="706"/>
      <c r="ORZ92" s="706"/>
      <c r="OSA92" s="504"/>
      <c r="OSB92" s="705"/>
      <c r="OSC92" s="706"/>
      <c r="OSD92" s="706"/>
      <c r="OSE92" s="706"/>
      <c r="OSF92" s="706"/>
      <c r="OSG92" s="706"/>
      <c r="OSH92" s="504"/>
      <c r="OSI92" s="705"/>
      <c r="OSJ92" s="706"/>
      <c r="OSK92" s="706"/>
      <c r="OSL92" s="706"/>
      <c r="OSM92" s="706"/>
      <c r="OSN92" s="706"/>
      <c r="OSO92" s="504"/>
      <c r="OSP92" s="705"/>
      <c r="OSQ92" s="706"/>
      <c r="OSR92" s="706"/>
      <c r="OSS92" s="706"/>
      <c r="OST92" s="706"/>
      <c r="OSU92" s="706"/>
      <c r="OSV92" s="504"/>
      <c r="OSW92" s="705"/>
      <c r="OSX92" s="706"/>
      <c r="OSY92" s="706"/>
      <c r="OSZ92" s="706"/>
      <c r="OTA92" s="706"/>
      <c r="OTB92" s="706"/>
      <c r="OTC92" s="504"/>
      <c r="OTD92" s="705"/>
      <c r="OTE92" s="706"/>
      <c r="OTF92" s="706"/>
      <c r="OTG92" s="706"/>
      <c r="OTH92" s="706"/>
      <c r="OTI92" s="706"/>
      <c r="OTJ92" s="504"/>
      <c r="OTK92" s="705"/>
      <c r="OTL92" s="706"/>
      <c r="OTM92" s="706"/>
      <c r="OTN92" s="706"/>
      <c r="OTO92" s="706"/>
      <c r="OTP92" s="706"/>
      <c r="OTQ92" s="504"/>
      <c r="OTR92" s="705"/>
      <c r="OTS92" s="706"/>
      <c r="OTT92" s="706"/>
      <c r="OTU92" s="706"/>
      <c r="OTV92" s="706"/>
      <c r="OTW92" s="706"/>
      <c r="OTX92" s="504"/>
      <c r="OTY92" s="705"/>
      <c r="OTZ92" s="706"/>
      <c r="OUA92" s="706"/>
      <c r="OUB92" s="706"/>
      <c r="OUC92" s="706"/>
      <c r="OUD92" s="706"/>
      <c r="OUE92" s="504"/>
      <c r="OUF92" s="705"/>
      <c r="OUG92" s="706"/>
      <c r="OUH92" s="706"/>
      <c r="OUI92" s="706"/>
      <c r="OUJ92" s="706"/>
      <c r="OUK92" s="706"/>
      <c r="OUL92" s="504"/>
      <c r="OUM92" s="705"/>
      <c r="OUN92" s="706"/>
      <c r="OUO92" s="706"/>
      <c r="OUP92" s="706"/>
      <c r="OUQ92" s="706"/>
      <c r="OUR92" s="706"/>
      <c r="OUS92" s="504"/>
      <c r="OUT92" s="705"/>
      <c r="OUU92" s="706"/>
      <c r="OUV92" s="706"/>
      <c r="OUW92" s="706"/>
      <c r="OUX92" s="706"/>
      <c r="OUY92" s="706"/>
      <c r="OUZ92" s="504"/>
      <c r="OVA92" s="705"/>
      <c r="OVB92" s="706"/>
      <c r="OVC92" s="706"/>
      <c r="OVD92" s="706"/>
      <c r="OVE92" s="706"/>
      <c r="OVF92" s="706"/>
      <c r="OVG92" s="504"/>
      <c r="OVH92" s="705"/>
      <c r="OVI92" s="706"/>
      <c r="OVJ92" s="706"/>
      <c r="OVK92" s="706"/>
      <c r="OVL92" s="706"/>
      <c r="OVM92" s="706"/>
      <c r="OVN92" s="504"/>
      <c r="OVO92" s="705"/>
      <c r="OVP92" s="706"/>
      <c r="OVQ92" s="706"/>
      <c r="OVR92" s="706"/>
      <c r="OVS92" s="706"/>
      <c r="OVT92" s="706"/>
      <c r="OVU92" s="504"/>
      <c r="OVV92" s="705"/>
      <c r="OVW92" s="706"/>
      <c r="OVX92" s="706"/>
      <c r="OVY92" s="706"/>
      <c r="OVZ92" s="706"/>
      <c r="OWA92" s="706"/>
      <c r="OWB92" s="504"/>
      <c r="OWC92" s="705"/>
      <c r="OWD92" s="706"/>
      <c r="OWE92" s="706"/>
      <c r="OWF92" s="706"/>
      <c r="OWG92" s="706"/>
      <c r="OWH92" s="706"/>
      <c r="OWI92" s="504"/>
      <c r="OWJ92" s="705"/>
      <c r="OWK92" s="706"/>
      <c r="OWL92" s="706"/>
      <c r="OWM92" s="706"/>
      <c r="OWN92" s="706"/>
      <c r="OWO92" s="706"/>
      <c r="OWP92" s="504"/>
      <c r="OWQ92" s="705"/>
      <c r="OWR92" s="706"/>
      <c r="OWS92" s="706"/>
      <c r="OWT92" s="706"/>
      <c r="OWU92" s="706"/>
      <c r="OWV92" s="706"/>
      <c r="OWW92" s="504"/>
      <c r="OWX92" s="705"/>
      <c r="OWY92" s="706"/>
      <c r="OWZ92" s="706"/>
      <c r="OXA92" s="706"/>
      <c r="OXB92" s="706"/>
      <c r="OXC92" s="706"/>
      <c r="OXD92" s="504"/>
      <c r="OXE92" s="705"/>
      <c r="OXF92" s="706"/>
      <c r="OXG92" s="706"/>
      <c r="OXH92" s="706"/>
      <c r="OXI92" s="706"/>
      <c r="OXJ92" s="706"/>
      <c r="OXK92" s="504"/>
      <c r="OXL92" s="705"/>
      <c r="OXM92" s="706"/>
      <c r="OXN92" s="706"/>
      <c r="OXO92" s="706"/>
      <c r="OXP92" s="706"/>
      <c r="OXQ92" s="706"/>
      <c r="OXR92" s="504"/>
      <c r="OXS92" s="705"/>
      <c r="OXT92" s="706"/>
      <c r="OXU92" s="706"/>
      <c r="OXV92" s="706"/>
      <c r="OXW92" s="706"/>
      <c r="OXX92" s="706"/>
      <c r="OXY92" s="504"/>
      <c r="OXZ92" s="705"/>
      <c r="OYA92" s="706"/>
      <c r="OYB92" s="706"/>
      <c r="OYC92" s="706"/>
      <c r="OYD92" s="706"/>
      <c r="OYE92" s="706"/>
      <c r="OYF92" s="504"/>
      <c r="OYG92" s="705"/>
      <c r="OYH92" s="706"/>
      <c r="OYI92" s="706"/>
      <c r="OYJ92" s="706"/>
      <c r="OYK92" s="706"/>
      <c r="OYL92" s="706"/>
      <c r="OYM92" s="504"/>
      <c r="OYN92" s="705"/>
      <c r="OYO92" s="706"/>
      <c r="OYP92" s="706"/>
      <c r="OYQ92" s="706"/>
      <c r="OYR92" s="706"/>
      <c r="OYS92" s="706"/>
      <c r="OYT92" s="504"/>
      <c r="OYU92" s="705"/>
      <c r="OYV92" s="706"/>
      <c r="OYW92" s="706"/>
      <c r="OYX92" s="706"/>
      <c r="OYY92" s="706"/>
      <c r="OYZ92" s="706"/>
      <c r="OZA92" s="504"/>
      <c r="OZB92" s="705"/>
      <c r="OZC92" s="706"/>
      <c r="OZD92" s="706"/>
      <c r="OZE92" s="706"/>
      <c r="OZF92" s="706"/>
      <c r="OZG92" s="706"/>
      <c r="OZH92" s="504"/>
      <c r="OZI92" s="705"/>
      <c r="OZJ92" s="706"/>
      <c r="OZK92" s="706"/>
      <c r="OZL92" s="706"/>
      <c r="OZM92" s="706"/>
      <c r="OZN92" s="706"/>
      <c r="OZO92" s="504"/>
      <c r="OZP92" s="705"/>
      <c r="OZQ92" s="706"/>
      <c r="OZR92" s="706"/>
      <c r="OZS92" s="706"/>
      <c r="OZT92" s="706"/>
      <c r="OZU92" s="706"/>
      <c r="OZV92" s="504"/>
      <c r="OZW92" s="705"/>
      <c r="OZX92" s="706"/>
      <c r="OZY92" s="706"/>
      <c r="OZZ92" s="706"/>
      <c r="PAA92" s="706"/>
      <c r="PAB92" s="706"/>
      <c r="PAC92" s="504"/>
      <c r="PAD92" s="705"/>
      <c r="PAE92" s="706"/>
      <c r="PAF92" s="706"/>
      <c r="PAG92" s="706"/>
      <c r="PAH92" s="706"/>
      <c r="PAI92" s="706"/>
      <c r="PAJ92" s="504"/>
      <c r="PAK92" s="705"/>
      <c r="PAL92" s="706"/>
      <c r="PAM92" s="706"/>
      <c r="PAN92" s="706"/>
      <c r="PAO92" s="706"/>
      <c r="PAP92" s="706"/>
      <c r="PAQ92" s="504"/>
      <c r="PAR92" s="705"/>
      <c r="PAS92" s="706"/>
      <c r="PAT92" s="706"/>
      <c r="PAU92" s="706"/>
      <c r="PAV92" s="706"/>
      <c r="PAW92" s="706"/>
      <c r="PAX92" s="504"/>
      <c r="PAY92" s="705"/>
      <c r="PAZ92" s="706"/>
      <c r="PBA92" s="706"/>
      <c r="PBB92" s="706"/>
      <c r="PBC92" s="706"/>
      <c r="PBD92" s="706"/>
      <c r="PBE92" s="504"/>
      <c r="PBF92" s="705"/>
      <c r="PBG92" s="706"/>
      <c r="PBH92" s="706"/>
      <c r="PBI92" s="706"/>
      <c r="PBJ92" s="706"/>
      <c r="PBK92" s="706"/>
      <c r="PBL92" s="504"/>
      <c r="PBM92" s="705"/>
      <c r="PBN92" s="706"/>
      <c r="PBO92" s="706"/>
      <c r="PBP92" s="706"/>
      <c r="PBQ92" s="706"/>
      <c r="PBR92" s="706"/>
      <c r="PBS92" s="504"/>
      <c r="PBT92" s="705"/>
      <c r="PBU92" s="706"/>
      <c r="PBV92" s="706"/>
      <c r="PBW92" s="706"/>
      <c r="PBX92" s="706"/>
      <c r="PBY92" s="706"/>
      <c r="PBZ92" s="504"/>
      <c r="PCA92" s="705"/>
      <c r="PCB92" s="706"/>
      <c r="PCC92" s="706"/>
      <c r="PCD92" s="706"/>
      <c r="PCE92" s="706"/>
      <c r="PCF92" s="706"/>
      <c r="PCG92" s="504"/>
      <c r="PCH92" s="705"/>
      <c r="PCI92" s="706"/>
      <c r="PCJ92" s="706"/>
      <c r="PCK92" s="706"/>
      <c r="PCL92" s="706"/>
      <c r="PCM92" s="706"/>
      <c r="PCN92" s="504"/>
      <c r="PCO92" s="705"/>
      <c r="PCP92" s="706"/>
      <c r="PCQ92" s="706"/>
      <c r="PCR92" s="706"/>
      <c r="PCS92" s="706"/>
      <c r="PCT92" s="706"/>
      <c r="PCU92" s="504"/>
      <c r="PCV92" s="705"/>
      <c r="PCW92" s="706"/>
      <c r="PCX92" s="706"/>
      <c r="PCY92" s="706"/>
      <c r="PCZ92" s="706"/>
      <c r="PDA92" s="706"/>
      <c r="PDB92" s="504"/>
      <c r="PDC92" s="705"/>
      <c r="PDD92" s="706"/>
      <c r="PDE92" s="706"/>
      <c r="PDF92" s="706"/>
      <c r="PDG92" s="706"/>
      <c r="PDH92" s="706"/>
      <c r="PDI92" s="504"/>
      <c r="PDJ92" s="705"/>
      <c r="PDK92" s="706"/>
      <c r="PDL92" s="706"/>
      <c r="PDM92" s="706"/>
      <c r="PDN92" s="706"/>
      <c r="PDO92" s="706"/>
      <c r="PDP92" s="504"/>
      <c r="PDQ92" s="705"/>
      <c r="PDR92" s="706"/>
      <c r="PDS92" s="706"/>
      <c r="PDT92" s="706"/>
      <c r="PDU92" s="706"/>
      <c r="PDV92" s="706"/>
      <c r="PDW92" s="504"/>
      <c r="PDX92" s="705"/>
      <c r="PDY92" s="706"/>
      <c r="PDZ92" s="706"/>
      <c r="PEA92" s="706"/>
      <c r="PEB92" s="706"/>
      <c r="PEC92" s="706"/>
      <c r="PED92" s="504"/>
      <c r="PEE92" s="705"/>
      <c r="PEF92" s="706"/>
      <c r="PEG92" s="706"/>
      <c r="PEH92" s="706"/>
      <c r="PEI92" s="706"/>
      <c r="PEJ92" s="706"/>
      <c r="PEK92" s="504"/>
      <c r="PEL92" s="705"/>
      <c r="PEM92" s="706"/>
      <c r="PEN92" s="706"/>
      <c r="PEO92" s="706"/>
      <c r="PEP92" s="706"/>
      <c r="PEQ92" s="706"/>
      <c r="PER92" s="504"/>
      <c r="PES92" s="705"/>
      <c r="PET92" s="706"/>
      <c r="PEU92" s="706"/>
      <c r="PEV92" s="706"/>
      <c r="PEW92" s="706"/>
      <c r="PEX92" s="706"/>
      <c r="PEY92" s="504"/>
      <c r="PEZ92" s="705"/>
      <c r="PFA92" s="706"/>
      <c r="PFB92" s="706"/>
      <c r="PFC92" s="706"/>
      <c r="PFD92" s="706"/>
      <c r="PFE92" s="706"/>
      <c r="PFF92" s="504"/>
      <c r="PFG92" s="705"/>
      <c r="PFH92" s="706"/>
      <c r="PFI92" s="706"/>
      <c r="PFJ92" s="706"/>
      <c r="PFK92" s="706"/>
      <c r="PFL92" s="706"/>
      <c r="PFM92" s="504"/>
      <c r="PFN92" s="705"/>
      <c r="PFO92" s="706"/>
      <c r="PFP92" s="706"/>
      <c r="PFQ92" s="706"/>
      <c r="PFR92" s="706"/>
      <c r="PFS92" s="706"/>
      <c r="PFT92" s="504"/>
      <c r="PFU92" s="705"/>
      <c r="PFV92" s="706"/>
      <c r="PFW92" s="706"/>
      <c r="PFX92" s="706"/>
      <c r="PFY92" s="706"/>
      <c r="PFZ92" s="706"/>
      <c r="PGA92" s="504"/>
      <c r="PGB92" s="705"/>
      <c r="PGC92" s="706"/>
      <c r="PGD92" s="706"/>
      <c r="PGE92" s="706"/>
      <c r="PGF92" s="706"/>
      <c r="PGG92" s="706"/>
      <c r="PGH92" s="504"/>
      <c r="PGI92" s="705"/>
      <c r="PGJ92" s="706"/>
      <c r="PGK92" s="706"/>
      <c r="PGL92" s="706"/>
      <c r="PGM92" s="706"/>
      <c r="PGN92" s="706"/>
      <c r="PGO92" s="504"/>
      <c r="PGP92" s="705"/>
      <c r="PGQ92" s="706"/>
      <c r="PGR92" s="706"/>
      <c r="PGS92" s="706"/>
      <c r="PGT92" s="706"/>
      <c r="PGU92" s="706"/>
      <c r="PGV92" s="504"/>
      <c r="PGW92" s="705"/>
      <c r="PGX92" s="706"/>
      <c r="PGY92" s="706"/>
      <c r="PGZ92" s="706"/>
      <c r="PHA92" s="706"/>
      <c r="PHB92" s="706"/>
      <c r="PHC92" s="504"/>
      <c r="PHD92" s="705"/>
      <c r="PHE92" s="706"/>
      <c r="PHF92" s="706"/>
      <c r="PHG92" s="706"/>
      <c r="PHH92" s="706"/>
      <c r="PHI92" s="706"/>
      <c r="PHJ92" s="504"/>
      <c r="PHK92" s="705"/>
      <c r="PHL92" s="706"/>
      <c r="PHM92" s="706"/>
      <c r="PHN92" s="706"/>
      <c r="PHO92" s="706"/>
      <c r="PHP92" s="706"/>
      <c r="PHQ92" s="504"/>
      <c r="PHR92" s="705"/>
      <c r="PHS92" s="706"/>
      <c r="PHT92" s="706"/>
      <c r="PHU92" s="706"/>
      <c r="PHV92" s="706"/>
      <c r="PHW92" s="706"/>
      <c r="PHX92" s="504"/>
      <c r="PHY92" s="705"/>
      <c r="PHZ92" s="706"/>
      <c r="PIA92" s="706"/>
      <c r="PIB92" s="706"/>
      <c r="PIC92" s="706"/>
      <c r="PID92" s="706"/>
      <c r="PIE92" s="504"/>
      <c r="PIF92" s="705"/>
      <c r="PIG92" s="706"/>
      <c r="PIH92" s="706"/>
      <c r="PII92" s="706"/>
      <c r="PIJ92" s="706"/>
      <c r="PIK92" s="706"/>
      <c r="PIL92" s="504"/>
      <c r="PIM92" s="705"/>
      <c r="PIN92" s="706"/>
      <c r="PIO92" s="706"/>
      <c r="PIP92" s="706"/>
      <c r="PIQ92" s="706"/>
      <c r="PIR92" s="706"/>
      <c r="PIS92" s="504"/>
      <c r="PIT92" s="705"/>
      <c r="PIU92" s="706"/>
      <c r="PIV92" s="706"/>
      <c r="PIW92" s="706"/>
      <c r="PIX92" s="706"/>
      <c r="PIY92" s="706"/>
      <c r="PIZ92" s="504"/>
      <c r="PJA92" s="705"/>
      <c r="PJB92" s="706"/>
      <c r="PJC92" s="706"/>
      <c r="PJD92" s="706"/>
      <c r="PJE92" s="706"/>
      <c r="PJF92" s="706"/>
      <c r="PJG92" s="504"/>
      <c r="PJH92" s="705"/>
      <c r="PJI92" s="706"/>
      <c r="PJJ92" s="706"/>
      <c r="PJK92" s="706"/>
      <c r="PJL92" s="706"/>
      <c r="PJM92" s="706"/>
      <c r="PJN92" s="504"/>
      <c r="PJO92" s="705"/>
      <c r="PJP92" s="706"/>
      <c r="PJQ92" s="706"/>
      <c r="PJR92" s="706"/>
      <c r="PJS92" s="706"/>
      <c r="PJT92" s="706"/>
      <c r="PJU92" s="504"/>
      <c r="PJV92" s="705"/>
      <c r="PJW92" s="706"/>
      <c r="PJX92" s="706"/>
      <c r="PJY92" s="706"/>
      <c r="PJZ92" s="706"/>
      <c r="PKA92" s="706"/>
      <c r="PKB92" s="504"/>
      <c r="PKC92" s="705"/>
      <c r="PKD92" s="706"/>
      <c r="PKE92" s="706"/>
      <c r="PKF92" s="706"/>
      <c r="PKG92" s="706"/>
      <c r="PKH92" s="706"/>
      <c r="PKI92" s="504"/>
      <c r="PKJ92" s="705"/>
      <c r="PKK92" s="706"/>
      <c r="PKL92" s="706"/>
      <c r="PKM92" s="706"/>
      <c r="PKN92" s="706"/>
      <c r="PKO92" s="706"/>
      <c r="PKP92" s="504"/>
      <c r="PKQ92" s="705"/>
      <c r="PKR92" s="706"/>
      <c r="PKS92" s="706"/>
      <c r="PKT92" s="706"/>
      <c r="PKU92" s="706"/>
      <c r="PKV92" s="706"/>
      <c r="PKW92" s="504"/>
      <c r="PKX92" s="705"/>
      <c r="PKY92" s="706"/>
      <c r="PKZ92" s="706"/>
      <c r="PLA92" s="706"/>
      <c r="PLB92" s="706"/>
      <c r="PLC92" s="706"/>
      <c r="PLD92" s="504"/>
      <c r="PLE92" s="705"/>
      <c r="PLF92" s="706"/>
      <c r="PLG92" s="706"/>
      <c r="PLH92" s="706"/>
      <c r="PLI92" s="706"/>
      <c r="PLJ92" s="706"/>
      <c r="PLK92" s="504"/>
      <c r="PLL92" s="705"/>
      <c r="PLM92" s="706"/>
      <c r="PLN92" s="706"/>
      <c r="PLO92" s="706"/>
      <c r="PLP92" s="706"/>
      <c r="PLQ92" s="706"/>
      <c r="PLR92" s="504"/>
      <c r="PLS92" s="705"/>
      <c r="PLT92" s="706"/>
      <c r="PLU92" s="706"/>
      <c r="PLV92" s="706"/>
      <c r="PLW92" s="706"/>
      <c r="PLX92" s="706"/>
      <c r="PLY92" s="504"/>
      <c r="PLZ92" s="705"/>
      <c r="PMA92" s="706"/>
      <c r="PMB92" s="706"/>
      <c r="PMC92" s="706"/>
      <c r="PMD92" s="706"/>
      <c r="PME92" s="706"/>
      <c r="PMF92" s="504"/>
      <c r="PMG92" s="705"/>
      <c r="PMH92" s="706"/>
      <c r="PMI92" s="706"/>
      <c r="PMJ92" s="706"/>
      <c r="PMK92" s="706"/>
      <c r="PML92" s="706"/>
      <c r="PMM92" s="504"/>
      <c r="PMN92" s="705"/>
      <c r="PMO92" s="706"/>
      <c r="PMP92" s="706"/>
      <c r="PMQ92" s="706"/>
      <c r="PMR92" s="706"/>
      <c r="PMS92" s="706"/>
      <c r="PMT92" s="504"/>
      <c r="PMU92" s="705"/>
      <c r="PMV92" s="706"/>
      <c r="PMW92" s="706"/>
      <c r="PMX92" s="706"/>
      <c r="PMY92" s="706"/>
      <c r="PMZ92" s="706"/>
      <c r="PNA92" s="504"/>
      <c r="PNB92" s="705"/>
      <c r="PNC92" s="706"/>
      <c r="PND92" s="706"/>
      <c r="PNE92" s="706"/>
      <c r="PNF92" s="706"/>
      <c r="PNG92" s="706"/>
      <c r="PNH92" s="504"/>
      <c r="PNI92" s="705"/>
      <c r="PNJ92" s="706"/>
      <c r="PNK92" s="706"/>
      <c r="PNL92" s="706"/>
      <c r="PNM92" s="706"/>
      <c r="PNN92" s="706"/>
      <c r="PNO92" s="504"/>
      <c r="PNP92" s="705"/>
      <c r="PNQ92" s="706"/>
      <c r="PNR92" s="706"/>
      <c r="PNS92" s="706"/>
      <c r="PNT92" s="706"/>
      <c r="PNU92" s="706"/>
      <c r="PNV92" s="504"/>
      <c r="PNW92" s="705"/>
      <c r="PNX92" s="706"/>
      <c r="PNY92" s="706"/>
      <c r="PNZ92" s="706"/>
      <c r="POA92" s="706"/>
      <c r="POB92" s="706"/>
      <c r="POC92" s="504"/>
      <c r="POD92" s="705"/>
      <c r="POE92" s="706"/>
      <c r="POF92" s="706"/>
      <c r="POG92" s="706"/>
      <c r="POH92" s="706"/>
      <c r="POI92" s="706"/>
      <c r="POJ92" s="504"/>
      <c r="POK92" s="705"/>
      <c r="POL92" s="706"/>
      <c r="POM92" s="706"/>
      <c r="PON92" s="706"/>
      <c r="POO92" s="706"/>
      <c r="POP92" s="706"/>
      <c r="POQ92" s="504"/>
      <c r="POR92" s="705"/>
      <c r="POS92" s="706"/>
      <c r="POT92" s="706"/>
      <c r="POU92" s="706"/>
      <c r="POV92" s="706"/>
      <c r="POW92" s="706"/>
      <c r="POX92" s="504"/>
      <c r="POY92" s="705"/>
      <c r="POZ92" s="706"/>
      <c r="PPA92" s="706"/>
      <c r="PPB92" s="706"/>
      <c r="PPC92" s="706"/>
      <c r="PPD92" s="706"/>
      <c r="PPE92" s="504"/>
      <c r="PPF92" s="705"/>
      <c r="PPG92" s="706"/>
      <c r="PPH92" s="706"/>
      <c r="PPI92" s="706"/>
      <c r="PPJ92" s="706"/>
      <c r="PPK92" s="706"/>
      <c r="PPL92" s="504"/>
      <c r="PPM92" s="705"/>
      <c r="PPN92" s="706"/>
      <c r="PPO92" s="706"/>
      <c r="PPP92" s="706"/>
      <c r="PPQ92" s="706"/>
      <c r="PPR92" s="706"/>
      <c r="PPS92" s="504"/>
      <c r="PPT92" s="705"/>
      <c r="PPU92" s="706"/>
      <c r="PPV92" s="706"/>
      <c r="PPW92" s="706"/>
      <c r="PPX92" s="706"/>
      <c r="PPY92" s="706"/>
      <c r="PPZ92" s="504"/>
      <c r="PQA92" s="705"/>
      <c r="PQB92" s="706"/>
      <c r="PQC92" s="706"/>
      <c r="PQD92" s="706"/>
      <c r="PQE92" s="706"/>
      <c r="PQF92" s="706"/>
      <c r="PQG92" s="504"/>
      <c r="PQH92" s="705"/>
      <c r="PQI92" s="706"/>
      <c r="PQJ92" s="706"/>
      <c r="PQK92" s="706"/>
      <c r="PQL92" s="706"/>
      <c r="PQM92" s="706"/>
      <c r="PQN92" s="504"/>
      <c r="PQO92" s="705"/>
      <c r="PQP92" s="706"/>
      <c r="PQQ92" s="706"/>
      <c r="PQR92" s="706"/>
      <c r="PQS92" s="706"/>
      <c r="PQT92" s="706"/>
      <c r="PQU92" s="504"/>
      <c r="PQV92" s="705"/>
      <c r="PQW92" s="706"/>
      <c r="PQX92" s="706"/>
      <c r="PQY92" s="706"/>
      <c r="PQZ92" s="706"/>
      <c r="PRA92" s="706"/>
      <c r="PRB92" s="504"/>
      <c r="PRC92" s="705"/>
      <c r="PRD92" s="706"/>
      <c r="PRE92" s="706"/>
      <c r="PRF92" s="706"/>
      <c r="PRG92" s="706"/>
      <c r="PRH92" s="706"/>
      <c r="PRI92" s="504"/>
      <c r="PRJ92" s="705"/>
      <c r="PRK92" s="706"/>
      <c r="PRL92" s="706"/>
      <c r="PRM92" s="706"/>
      <c r="PRN92" s="706"/>
      <c r="PRO92" s="706"/>
      <c r="PRP92" s="504"/>
      <c r="PRQ92" s="705"/>
      <c r="PRR92" s="706"/>
      <c r="PRS92" s="706"/>
      <c r="PRT92" s="706"/>
      <c r="PRU92" s="706"/>
      <c r="PRV92" s="706"/>
      <c r="PRW92" s="504"/>
      <c r="PRX92" s="705"/>
      <c r="PRY92" s="706"/>
      <c r="PRZ92" s="706"/>
      <c r="PSA92" s="706"/>
      <c r="PSB92" s="706"/>
      <c r="PSC92" s="706"/>
      <c r="PSD92" s="504"/>
      <c r="PSE92" s="705"/>
      <c r="PSF92" s="706"/>
      <c r="PSG92" s="706"/>
      <c r="PSH92" s="706"/>
      <c r="PSI92" s="706"/>
      <c r="PSJ92" s="706"/>
      <c r="PSK92" s="504"/>
      <c r="PSL92" s="705"/>
      <c r="PSM92" s="706"/>
      <c r="PSN92" s="706"/>
      <c r="PSO92" s="706"/>
      <c r="PSP92" s="706"/>
      <c r="PSQ92" s="706"/>
      <c r="PSR92" s="504"/>
      <c r="PSS92" s="705"/>
      <c r="PST92" s="706"/>
      <c r="PSU92" s="706"/>
      <c r="PSV92" s="706"/>
      <c r="PSW92" s="706"/>
      <c r="PSX92" s="706"/>
      <c r="PSY92" s="504"/>
      <c r="PSZ92" s="705"/>
      <c r="PTA92" s="706"/>
      <c r="PTB92" s="706"/>
      <c r="PTC92" s="706"/>
      <c r="PTD92" s="706"/>
      <c r="PTE92" s="706"/>
      <c r="PTF92" s="504"/>
      <c r="PTG92" s="705"/>
      <c r="PTH92" s="706"/>
      <c r="PTI92" s="706"/>
      <c r="PTJ92" s="706"/>
      <c r="PTK92" s="706"/>
      <c r="PTL92" s="706"/>
      <c r="PTM92" s="504"/>
      <c r="PTN92" s="705"/>
      <c r="PTO92" s="706"/>
      <c r="PTP92" s="706"/>
      <c r="PTQ92" s="706"/>
      <c r="PTR92" s="706"/>
      <c r="PTS92" s="706"/>
      <c r="PTT92" s="504"/>
      <c r="PTU92" s="705"/>
      <c r="PTV92" s="706"/>
      <c r="PTW92" s="706"/>
      <c r="PTX92" s="706"/>
      <c r="PTY92" s="706"/>
      <c r="PTZ92" s="706"/>
      <c r="PUA92" s="504"/>
      <c r="PUB92" s="705"/>
      <c r="PUC92" s="706"/>
      <c r="PUD92" s="706"/>
      <c r="PUE92" s="706"/>
      <c r="PUF92" s="706"/>
      <c r="PUG92" s="706"/>
      <c r="PUH92" s="504"/>
      <c r="PUI92" s="705"/>
      <c r="PUJ92" s="706"/>
      <c r="PUK92" s="706"/>
      <c r="PUL92" s="706"/>
      <c r="PUM92" s="706"/>
      <c r="PUN92" s="706"/>
      <c r="PUO92" s="504"/>
      <c r="PUP92" s="705"/>
      <c r="PUQ92" s="706"/>
      <c r="PUR92" s="706"/>
      <c r="PUS92" s="706"/>
      <c r="PUT92" s="706"/>
      <c r="PUU92" s="706"/>
      <c r="PUV92" s="504"/>
      <c r="PUW92" s="705"/>
      <c r="PUX92" s="706"/>
      <c r="PUY92" s="706"/>
      <c r="PUZ92" s="706"/>
      <c r="PVA92" s="706"/>
      <c r="PVB92" s="706"/>
      <c r="PVC92" s="504"/>
      <c r="PVD92" s="705"/>
      <c r="PVE92" s="706"/>
      <c r="PVF92" s="706"/>
      <c r="PVG92" s="706"/>
      <c r="PVH92" s="706"/>
      <c r="PVI92" s="706"/>
      <c r="PVJ92" s="504"/>
      <c r="PVK92" s="705"/>
      <c r="PVL92" s="706"/>
      <c r="PVM92" s="706"/>
      <c r="PVN92" s="706"/>
      <c r="PVO92" s="706"/>
      <c r="PVP92" s="706"/>
      <c r="PVQ92" s="504"/>
      <c r="PVR92" s="705"/>
      <c r="PVS92" s="706"/>
      <c r="PVT92" s="706"/>
      <c r="PVU92" s="706"/>
      <c r="PVV92" s="706"/>
      <c r="PVW92" s="706"/>
      <c r="PVX92" s="504"/>
      <c r="PVY92" s="705"/>
      <c r="PVZ92" s="706"/>
      <c r="PWA92" s="706"/>
      <c r="PWB92" s="706"/>
      <c r="PWC92" s="706"/>
      <c r="PWD92" s="706"/>
      <c r="PWE92" s="504"/>
      <c r="PWF92" s="705"/>
      <c r="PWG92" s="706"/>
      <c r="PWH92" s="706"/>
      <c r="PWI92" s="706"/>
      <c r="PWJ92" s="706"/>
      <c r="PWK92" s="706"/>
      <c r="PWL92" s="504"/>
      <c r="PWM92" s="705"/>
      <c r="PWN92" s="706"/>
      <c r="PWO92" s="706"/>
      <c r="PWP92" s="706"/>
      <c r="PWQ92" s="706"/>
      <c r="PWR92" s="706"/>
      <c r="PWS92" s="504"/>
      <c r="PWT92" s="705"/>
      <c r="PWU92" s="706"/>
      <c r="PWV92" s="706"/>
      <c r="PWW92" s="706"/>
      <c r="PWX92" s="706"/>
      <c r="PWY92" s="706"/>
      <c r="PWZ92" s="504"/>
      <c r="PXA92" s="705"/>
      <c r="PXB92" s="706"/>
      <c r="PXC92" s="706"/>
      <c r="PXD92" s="706"/>
      <c r="PXE92" s="706"/>
      <c r="PXF92" s="706"/>
      <c r="PXG92" s="504"/>
      <c r="PXH92" s="705"/>
      <c r="PXI92" s="706"/>
      <c r="PXJ92" s="706"/>
      <c r="PXK92" s="706"/>
      <c r="PXL92" s="706"/>
      <c r="PXM92" s="706"/>
      <c r="PXN92" s="504"/>
      <c r="PXO92" s="705"/>
      <c r="PXP92" s="706"/>
      <c r="PXQ92" s="706"/>
      <c r="PXR92" s="706"/>
      <c r="PXS92" s="706"/>
      <c r="PXT92" s="706"/>
      <c r="PXU92" s="504"/>
      <c r="PXV92" s="705"/>
      <c r="PXW92" s="706"/>
      <c r="PXX92" s="706"/>
      <c r="PXY92" s="706"/>
      <c r="PXZ92" s="706"/>
      <c r="PYA92" s="706"/>
      <c r="PYB92" s="504"/>
      <c r="PYC92" s="705"/>
      <c r="PYD92" s="706"/>
      <c r="PYE92" s="706"/>
      <c r="PYF92" s="706"/>
      <c r="PYG92" s="706"/>
      <c r="PYH92" s="706"/>
      <c r="PYI92" s="504"/>
      <c r="PYJ92" s="705"/>
      <c r="PYK92" s="706"/>
      <c r="PYL92" s="706"/>
      <c r="PYM92" s="706"/>
      <c r="PYN92" s="706"/>
      <c r="PYO92" s="706"/>
      <c r="PYP92" s="504"/>
      <c r="PYQ92" s="705"/>
      <c r="PYR92" s="706"/>
      <c r="PYS92" s="706"/>
      <c r="PYT92" s="706"/>
      <c r="PYU92" s="706"/>
      <c r="PYV92" s="706"/>
      <c r="PYW92" s="504"/>
      <c r="PYX92" s="705"/>
      <c r="PYY92" s="706"/>
      <c r="PYZ92" s="706"/>
      <c r="PZA92" s="706"/>
      <c r="PZB92" s="706"/>
      <c r="PZC92" s="706"/>
      <c r="PZD92" s="504"/>
      <c r="PZE92" s="705"/>
      <c r="PZF92" s="706"/>
      <c r="PZG92" s="706"/>
      <c r="PZH92" s="706"/>
      <c r="PZI92" s="706"/>
      <c r="PZJ92" s="706"/>
      <c r="PZK92" s="504"/>
      <c r="PZL92" s="705"/>
      <c r="PZM92" s="706"/>
      <c r="PZN92" s="706"/>
      <c r="PZO92" s="706"/>
      <c r="PZP92" s="706"/>
      <c r="PZQ92" s="706"/>
      <c r="PZR92" s="504"/>
      <c r="PZS92" s="705"/>
      <c r="PZT92" s="706"/>
      <c r="PZU92" s="706"/>
      <c r="PZV92" s="706"/>
      <c r="PZW92" s="706"/>
      <c r="PZX92" s="706"/>
      <c r="PZY92" s="504"/>
      <c r="PZZ92" s="705"/>
      <c r="QAA92" s="706"/>
      <c r="QAB92" s="706"/>
      <c r="QAC92" s="706"/>
      <c r="QAD92" s="706"/>
      <c r="QAE92" s="706"/>
      <c r="QAF92" s="504"/>
      <c r="QAG92" s="705"/>
      <c r="QAH92" s="706"/>
      <c r="QAI92" s="706"/>
      <c r="QAJ92" s="706"/>
      <c r="QAK92" s="706"/>
      <c r="QAL92" s="706"/>
      <c r="QAM92" s="504"/>
      <c r="QAN92" s="705"/>
      <c r="QAO92" s="706"/>
      <c r="QAP92" s="706"/>
      <c r="QAQ92" s="706"/>
      <c r="QAR92" s="706"/>
      <c r="QAS92" s="706"/>
      <c r="QAT92" s="504"/>
      <c r="QAU92" s="705"/>
      <c r="QAV92" s="706"/>
      <c r="QAW92" s="706"/>
      <c r="QAX92" s="706"/>
      <c r="QAY92" s="706"/>
      <c r="QAZ92" s="706"/>
      <c r="QBA92" s="504"/>
      <c r="QBB92" s="705"/>
      <c r="QBC92" s="706"/>
      <c r="QBD92" s="706"/>
      <c r="QBE92" s="706"/>
      <c r="QBF92" s="706"/>
      <c r="QBG92" s="706"/>
      <c r="QBH92" s="504"/>
      <c r="QBI92" s="705"/>
      <c r="QBJ92" s="706"/>
      <c r="QBK92" s="706"/>
      <c r="QBL92" s="706"/>
      <c r="QBM92" s="706"/>
      <c r="QBN92" s="706"/>
      <c r="QBO92" s="504"/>
      <c r="QBP92" s="705"/>
      <c r="QBQ92" s="706"/>
      <c r="QBR92" s="706"/>
      <c r="QBS92" s="706"/>
      <c r="QBT92" s="706"/>
      <c r="QBU92" s="706"/>
      <c r="QBV92" s="504"/>
      <c r="QBW92" s="705"/>
      <c r="QBX92" s="706"/>
      <c r="QBY92" s="706"/>
      <c r="QBZ92" s="706"/>
      <c r="QCA92" s="706"/>
      <c r="QCB92" s="706"/>
      <c r="QCC92" s="504"/>
      <c r="QCD92" s="705"/>
      <c r="QCE92" s="706"/>
      <c r="QCF92" s="706"/>
      <c r="QCG92" s="706"/>
      <c r="QCH92" s="706"/>
      <c r="QCI92" s="706"/>
      <c r="QCJ92" s="504"/>
      <c r="QCK92" s="705"/>
      <c r="QCL92" s="706"/>
      <c r="QCM92" s="706"/>
      <c r="QCN92" s="706"/>
      <c r="QCO92" s="706"/>
      <c r="QCP92" s="706"/>
      <c r="QCQ92" s="504"/>
      <c r="QCR92" s="705"/>
      <c r="QCS92" s="706"/>
      <c r="QCT92" s="706"/>
      <c r="QCU92" s="706"/>
      <c r="QCV92" s="706"/>
      <c r="QCW92" s="706"/>
      <c r="QCX92" s="504"/>
      <c r="QCY92" s="705"/>
      <c r="QCZ92" s="706"/>
      <c r="QDA92" s="706"/>
      <c r="QDB92" s="706"/>
      <c r="QDC92" s="706"/>
      <c r="QDD92" s="706"/>
      <c r="QDE92" s="504"/>
      <c r="QDF92" s="705"/>
      <c r="QDG92" s="706"/>
      <c r="QDH92" s="706"/>
      <c r="QDI92" s="706"/>
      <c r="QDJ92" s="706"/>
      <c r="QDK92" s="706"/>
      <c r="QDL92" s="504"/>
      <c r="QDM92" s="705"/>
      <c r="QDN92" s="706"/>
      <c r="QDO92" s="706"/>
      <c r="QDP92" s="706"/>
      <c r="QDQ92" s="706"/>
      <c r="QDR92" s="706"/>
      <c r="QDS92" s="504"/>
      <c r="QDT92" s="705"/>
      <c r="QDU92" s="706"/>
      <c r="QDV92" s="706"/>
      <c r="QDW92" s="706"/>
      <c r="QDX92" s="706"/>
      <c r="QDY92" s="706"/>
      <c r="QDZ92" s="504"/>
      <c r="QEA92" s="705"/>
      <c r="QEB92" s="706"/>
      <c r="QEC92" s="706"/>
      <c r="QED92" s="706"/>
      <c r="QEE92" s="706"/>
      <c r="QEF92" s="706"/>
      <c r="QEG92" s="504"/>
      <c r="QEH92" s="705"/>
      <c r="QEI92" s="706"/>
      <c r="QEJ92" s="706"/>
      <c r="QEK92" s="706"/>
      <c r="QEL92" s="706"/>
      <c r="QEM92" s="706"/>
      <c r="QEN92" s="504"/>
      <c r="QEO92" s="705"/>
      <c r="QEP92" s="706"/>
      <c r="QEQ92" s="706"/>
      <c r="QER92" s="706"/>
      <c r="QES92" s="706"/>
      <c r="QET92" s="706"/>
      <c r="QEU92" s="504"/>
      <c r="QEV92" s="705"/>
      <c r="QEW92" s="706"/>
      <c r="QEX92" s="706"/>
      <c r="QEY92" s="706"/>
      <c r="QEZ92" s="706"/>
      <c r="QFA92" s="706"/>
      <c r="QFB92" s="504"/>
      <c r="QFC92" s="705"/>
      <c r="QFD92" s="706"/>
      <c r="QFE92" s="706"/>
      <c r="QFF92" s="706"/>
      <c r="QFG92" s="706"/>
      <c r="QFH92" s="706"/>
      <c r="QFI92" s="504"/>
      <c r="QFJ92" s="705"/>
      <c r="QFK92" s="706"/>
      <c r="QFL92" s="706"/>
      <c r="QFM92" s="706"/>
      <c r="QFN92" s="706"/>
      <c r="QFO92" s="706"/>
      <c r="QFP92" s="504"/>
      <c r="QFQ92" s="705"/>
      <c r="QFR92" s="706"/>
      <c r="QFS92" s="706"/>
      <c r="QFT92" s="706"/>
      <c r="QFU92" s="706"/>
      <c r="QFV92" s="706"/>
      <c r="QFW92" s="504"/>
      <c r="QFX92" s="705"/>
      <c r="QFY92" s="706"/>
      <c r="QFZ92" s="706"/>
      <c r="QGA92" s="706"/>
      <c r="QGB92" s="706"/>
      <c r="QGC92" s="706"/>
      <c r="QGD92" s="504"/>
      <c r="QGE92" s="705"/>
      <c r="QGF92" s="706"/>
      <c r="QGG92" s="706"/>
      <c r="QGH92" s="706"/>
      <c r="QGI92" s="706"/>
      <c r="QGJ92" s="706"/>
      <c r="QGK92" s="504"/>
      <c r="QGL92" s="705"/>
      <c r="QGM92" s="706"/>
      <c r="QGN92" s="706"/>
      <c r="QGO92" s="706"/>
      <c r="QGP92" s="706"/>
      <c r="QGQ92" s="706"/>
      <c r="QGR92" s="504"/>
      <c r="QGS92" s="705"/>
      <c r="QGT92" s="706"/>
      <c r="QGU92" s="706"/>
      <c r="QGV92" s="706"/>
      <c r="QGW92" s="706"/>
      <c r="QGX92" s="706"/>
      <c r="QGY92" s="504"/>
      <c r="QGZ92" s="705"/>
      <c r="QHA92" s="706"/>
      <c r="QHB92" s="706"/>
      <c r="QHC92" s="706"/>
      <c r="QHD92" s="706"/>
      <c r="QHE92" s="706"/>
      <c r="QHF92" s="504"/>
      <c r="QHG92" s="705"/>
      <c r="QHH92" s="706"/>
      <c r="QHI92" s="706"/>
      <c r="QHJ92" s="706"/>
      <c r="QHK92" s="706"/>
      <c r="QHL92" s="706"/>
      <c r="QHM92" s="504"/>
      <c r="QHN92" s="705"/>
      <c r="QHO92" s="706"/>
      <c r="QHP92" s="706"/>
      <c r="QHQ92" s="706"/>
      <c r="QHR92" s="706"/>
      <c r="QHS92" s="706"/>
      <c r="QHT92" s="504"/>
      <c r="QHU92" s="705"/>
      <c r="QHV92" s="706"/>
      <c r="QHW92" s="706"/>
      <c r="QHX92" s="706"/>
      <c r="QHY92" s="706"/>
      <c r="QHZ92" s="706"/>
      <c r="QIA92" s="504"/>
      <c r="QIB92" s="705"/>
      <c r="QIC92" s="706"/>
      <c r="QID92" s="706"/>
      <c r="QIE92" s="706"/>
      <c r="QIF92" s="706"/>
      <c r="QIG92" s="706"/>
      <c r="QIH92" s="504"/>
      <c r="QII92" s="705"/>
      <c r="QIJ92" s="706"/>
      <c r="QIK92" s="706"/>
      <c r="QIL92" s="706"/>
      <c r="QIM92" s="706"/>
      <c r="QIN92" s="706"/>
      <c r="QIO92" s="504"/>
      <c r="QIP92" s="705"/>
      <c r="QIQ92" s="706"/>
      <c r="QIR92" s="706"/>
      <c r="QIS92" s="706"/>
      <c r="QIT92" s="706"/>
      <c r="QIU92" s="706"/>
      <c r="QIV92" s="504"/>
      <c r="QIW92" s="705"/>
      <c r="QIX92" s="706"/>
      <c r="QIY92" s="706"/>
      <c r="QIZ92" s="706"/>
      <c r="QJA92" s="706"/>
      <c r="QJB92" s="706"/>
      <c r="QJC92" s="504"/>
      <c r="QJD92" s="705"/>
      <c r="QJE92" s="706"/>
      <c r="QJF92" s="706"/>
      <c r="QJG92" s="706"/>
      <c r="QJH92" s="706"/>
      <c r="QJI92" s="706"/>
      <c r="QJJ92" s="504"/>
      <c r="QJK92" s="705"/>
      <c r="QJL92" s="706"/>
      <c r="QJM92" s="706"/>
      <c r="QJN92" s="706"/>
      <c r="QJO92" s="706"/>
      <c r="QJP92" s="706"/>
      <c r="QJQ92" s="504"/>
      <c r="QJR92" s="705"/>
      <c r="QJS92" s="706"/>
      <c r="QJT92" s="706"/>
      <c r="QJU92" s="706"/>
      <c r="QJV92" s="706"/>
      <c r="QJW92" s="706"/>
      <c r="QJX92" s="504"/>
      <c r="QJY92" s="705"/>
      <c r="QJZ92" s="706"/>
      <c r="QKA92" s="706"/>
      <c r="QKB92" s="706"/>
      <c r="QKC92" s="706"/>
      <c r="QKD92" s="706"/>
      <c r="QKE92" s="504"/>
      <c r="QKF92" s="705"/>
      <c r="QKG92" s="706"/>
      <c r="QKH92" s="706"/>
      <c r="QKI92" s="706"/>
      <c r="QKJ92" s="706"/>
      <c r="QKK92" s="706"/>
      <c r="QKL92" s="504"/>
      <c r="QKM92" s="705"/>
      <c r="QKN92" s="706"/>
      <c r="QKO92" s="706"/>
      <c r="QKP92" s="706"/>
      <c r="QKQ92" s="706"/>
      <c r="QKR92" s="706"/>
      <c r="QKS92" s="504"/>
      <c r="QKT92" s="705"/>
      <c r="QKU92" s="706"/>
      <c r="QKV92" s="706"/>
      <c r="QKW92" s="706"/>
      <c r="QKX92" s="706"/>
      <c r="QKY92" s="706"/>
      <c r="QKZ92" s="504"/>
      <c r="QLA92" s="705"/>
      <c r="QLB92" s="706"/>
      <c r="QLC92" s="706"/>
      <c r="QLD92" s="706"/>
      <c r="QLE92" s="706"/>
      <c r="QLF92" s="706"/>
      <c r="QLG92" s="504"/>
      <c r="QLH92" s="705"/>
      <c r="QLI92" s="706"/>
      <c r="QLJ92" s="706"/>
      <c r="QLK92" s="706"/>
      <c r="QLL92" s="706"/>
      <c r="QLM92" s="706"/>
      <c r="QLN92" s="504"/>
      <c r="QLO92" s="705"/>
      <c r="QLP92" s="706"/>
      <c r="QLQ92" s="706"/>
      <c r="QLR92" s="706"/>
      <c r="QLS92" s="706"/>
      <c r="QLT92" s="706"/>
      <c r="QLU92" s="504"/>
      <c r="QLV92" s="705"/>
      <c r="QLW92" s="706"/>
      <c r="QLX92" s="706"/>
      <c r="QLY92" s="706"/>
      <c r="QLZ92" s="706"/>
      <c r="QMA92" s="706"/>
      <c r="QMB92" s="504"/>
      <c r="QMC92" s="705"/>
      <c r="QMD92" s="706"/>
      <c r="QME92" s="706"/>
      <c r="QMF92" s="706"/>
      <c r="QMG92" s="706"/>
      <c r="QMH92" s="706"/>
      <c r="QMI92" s="504"/>
      <c r="QMJ92" s="705"/>
      <c r="QMK92" s="706"/>
      <c r="QML92" s="706"/>
      <c r="QMM92" s="706"/>
      <c r="QMN92" s="706"/>
      <c r="QMO92" s="706"/>
      <c r="QMP92" s="504"/>
      <c r="QMQ92" s="705"/>
      <c r="QMR92" s="706"/>
      <c r="QMS92" s="706"/>
      <c r="QMT92" s="706"/>
      <c r="QMU92" s="706"/>
      <c r="QMV92" s="706"/>
      <c r="QMW92" s="504"/>
      <c r="QMX92" s="705"/>
      <c r="QMY92" s="706"/>
      <c r="QMZ92" s="706"/>
      <c r="QNA92" s="706"/>
      <c r="QNB92" s="706"/>
      <c r="QNC92" s="706"/>
      <c r="QND92" s="504"/>
      <c r="QNE92" s="705"/>
      <c r="QNF92" s="706"/>
      <c r="QNG92" s="706"/>
      <c r="QNH92" s="706"/>
      <c r="QNI92" s="706"/>
      <c r="QNJ92" s="706"/>
      <c r="QNK92" s="504"/>
      <c r="QNL92" s="705"/>
      <c r="QNM92" s="706"/>
      <c r="QNN92" s="706"/>
      <c r="QNO92" s="706"/>
      <c r="QNP92" s="706"/>
      <c r="QNQ92" s="706"/>
      <c r="QNR92" s="504"/>
      <c r="QNS92" s="705"/>
      <c r="QNT92" s="706"/>
      <c r="QNU92" s="706"/>
      <c r="QNV92" s="706"/>
      <c r="QNW92" s="706"/>
      <c r="QNX92" s="706"/>
      <c r="QNY92" s="504"/>
      <c r="QNZ92" s="705"/>
      <c r="QOA92" s="706"/>
      <c r="QOB92" s="706"/>
      <c r="QOC92" s="706"/>
      <c r="QOD92" s="706"/>
      <c r="QOE92" s="706"/>
      <c r="QOF92" s="504"/>
      <c r="QOG92" s="705"/>
      <c r="QOH92" s="706"/>
      <c r="QOI92" s="706"/>
      <c r="QOJ92" s="706"/>
      <c r="QOK92" s="706"/>
      <c r="QOL92" s="706"/>
      <c r="QOM92" s="504"/>
      <c r="QON92" s="705"/>
      <c r="QOO92" s="706"/>
      <c r="QOP92" s="706"/>
      <c r="QOQ92" s="706"/>
      <c r="QOR92" s="706"/>
      <c r="QOS92" s="706"/>
      <c r="QOT92" s="504"/>
      <c r="QOU92" s="705"/>
      <c r="QOV92" s="706"/>
      <c r="QOW92" s="706"/>
      <c r="QOX92" s="706"/>
      <c r="QOY92" s="706"/>
      <c r="QOZ92" s="706"/>
      <c r="QPA92" s="504"/>
      <c r="QPB92" s="705"/>
      <c r="QPC92" s="706"/>
      <c r="QPD92" s="706"/>
      <c r="QPE92" s="706"/>
      <c r="QPF92" s="706"/>
      <c r="QPG92" s="706"/>
      <c r="QPH92" s="504"/>
      <c r="QPI92" s="705"/>
      <c r="QPJ92" s="706"/>
      <c r="QPK92" s="706"/>
      <c r="QPL92" s="706"/>
      <c r="QPM92" s="706"/>
      <c r="QPN92" s="706"/>
      <c r="QPO92" s="504"/>
      <c r="QPP92" s="705"/>
      <c r="QPQ92" s="706"/>
      <c r="QPR92" s="706"/>
      <c r="QPS92" s="706"/>
      <c r="QPT92" s="706"/>
      <c r="QPU92" s="706"/>
      <c r="QPV92" s="504"/>
      <c r="QPW92" s="705"/>
      <c r="QPX92" s="706"/>
      <c r="QPY92" s="706"/>
      <c r="QPZ92" s="706"/>
      <c r="QQA92" s="706"/>
      <c r="QQB92" s="706"/>
      <c r="QQC92" s="504"/>
      <c r="QQD92" s="705"/>
      <c r="QQE92" s="706"/>
      <c r="QQF92" s="706"/>
      <c r="QQG92" s="706"/>
      <c r="QQH92" s="706"/>
      <c r="QQI92" s="706"/>
      <c r="QQJ92" s="504"/>
      <c r="QQK92" s="705"/>
      <c r="QQL92" s="706"/>
      <c r="QQM92" s="706"/>
      <c r="QQN92" s="706"/>
      <c r="QQO92" s="706"/>
      <c r="QQP92" s="706"/>
      <c r="QQQ92" s="504"/>
      <c r="QQR92" s="705"/>
      <c r="QQS92" s="706"/>
      <c r="QQT92" s="706"/>
      <c r="QQU92" s="706"/>
      <c r="QQV92" s="706"/>
      <c r="QQW92" s="706"/>
      <c r="QQX92" s="504"/>
      <c r="QQY92" s="705"/>
      <c r="QQZ92" s="706"/>
      <c r="QRA92" s="706"/>
      <c r="QRB92" s="706"/>
      <c r="QRC92" s="706"/>
      <c r="QRD92" s="706"/>
      <c r="QRE92" s="504"/>
      <c r="QRF92" s="705"/>
      <c r="QRG92" s="706"/>
      <c r="QRH92" s="706"/>
      <c r="QRI92" s="706"/>
      <c r="QRJ92" s="706"/>
      <c r="QRK92" s="706"/>
      <c r="QRL92" s="504"/>
      <c r="QRM92" s="705"/>
      <c r="QRN92" s="706"/>
      <c r="QRO92" s="706"/>
      <c r="QRP92" s="706"/>
      <c r="QRQ92" s="706"/>
      <c r="QRR92" s="706"/>
      <c r="QRS92" s="504"/>
      <c r="QRT92" s="705"/>
      <c r="QRU92" s="706"/>
      <c r="QRV92" s="706"/>
      <c r="QRW92" s="706"/>
      <c r="QRX92" s="706"/>
      <c r="QRY92" s="706"/>
      <c r="QRZ92" s="504"/>
      <c r="QSA92" s="705"/>
      <c r="QSB92" s="706"/>
      <c r="QSC92" s="706"/>
      <c r="QSD92" s="706"/>
      <c r="QSE92" s="706"/>
      <c r="QSF92" s="706"/>
      <c r="QSG92" s="504"/>
      <c r="QSH92" s="705"/>
      <c r="QSI92" s="706"/>
      <c r="QSJ92" s="706"/>
      <c r="QSK92" s="706"/>
      <c r="QSL92" s="706"/>
      <c r="QSM92" s="706"/>
      <c r="QSN92" s="504"/>
      <c r="QSO92" s="705"/>
      <c r="QSP92" s="706"/>
      <c r="QSQ92" s="706"/>
      <c r="QSR92" s="706"/>
      <c r="QSS92" s="706"/>
      <c r="QST92" s="706"/>
      <c r="QSU92" s="504"/>
      <c r="QSV92" s="705"/>
      <c r="QSW92" s="706"/>
      <c r="QSX92" s="706"/>
      <c r="QSY92" s="706"/>
      <c r="QSZ92" s="706"/>
      <c r="QTA92" s="706"/>
      <c r="QTB92" s="504"/>
      <c r="QTC92" s="705"/>
      <c r="QTD92" s="706"/>
      <c r="QTE92" s="706"/>
      <c r="QTF92" s="706"/>
      <c r="QTG92" s="706"/>
      <c r="QTH92" s="706"/>
      <c r="QTI92" s="504"/>
      <c r="QTJ92" s="705"/>
      <c r="QTK92" s="706"/>
      <c r="QTL92" s="706"/>
      <c r="QTM92" s="706"/>
      <c r="QTN92" s="706"/>
      <c r="QTO92" s="706"/>
      <c r="QTP92" s="504"/>
      <c r="QTQ92" s="705"/>
      <c r="QTR92" s="706"/>
      <c r="QTS92" s="706"/>
      <c r="QTT92" s="706"/>
      <c r="QTU92" s="706"/>
      <c r="QTV92" s="706"/>
      <c r="QTW92" s="504"/>
      <c r="QTX92" s="705"/>
      <c r="QTY92" s="706"/>
      <c r="QTZ92" s="706"/>
      <c r="QUA92" s="706"/>
      <c r="QUB92" s="706"/>
      <c r="QUC92" s="706"/>
      <c r="QUD92" s="504"/>
      <c r="QUE92" s="705"/>
      <c r="QUF92" s="706"/>
      <c r="QUG92" s="706"/>
      <c r="QUH92" s="706"/>
      <c r="QUI92" s="706"/>
      <c r="QUJ92" s="706"/>
      <c r="QUK92" s="504"/>
      <c r="QUL92" s="705"/>
      <c r="QUM92" s="706"/>
      <c r="QUN92" s="706"/>
      <c r="QUO92" s="706"/>
      <c r="QUP92" s="706"/>
      <c r="QUQ92" s="706"/>
      <c r="QUR92" s="504"/>
      <c r="QUS92" s="705"/>
      <c r="QUT92" s="706"/>
      <c r="QUU92" s="706"/>
      <c r="QUV92" s="706"/>
      <c r="QUW92" s="706"/>
      <c r="QUX92" s="706"/>
      <c r="QUY92" s="504"/>
      <c r="QUZ92" s="705"/>
      <c r="QVA92" s="706"/>
      <c r="QVB92" s="706"/>
      <c r="QVC92" s="706"/>
      <c r="QVD92" s="706"/>
      <c r="QVE92" s="706"/>
      <c r="QVF92" s="504"/>
      <c r="QVG92" s="705"/>
      <c r="QVH92" s="706"/>
      <c r="QVI92" s="706"/>
      <c r="QVJ92" s="706"/>
      <c r="QVK92" s="706"/>
      <c r="QVL92" s="706"/>
      <c r="QVM92" s="504"/>
      <c r="QVN92" s="705"/>
      <c r="QVO92" s="706"/>
      <c r="QVP92" s="706"/>
      <c r="QVQ92" s="706"/>
      <c r="QVR92" s="706"/>
      <c r="QVS92" s="706"/>
      <c r="QVT92" s="504"/>
      <c r="QVU92" s="705"/>
      <c r="QVV92" s="706"/>
      <c r="QVW92" s="706"/>
      <c r="QVX92" s="706"/>
      <c r="QVY92" s="706"/>
      <c r="QVZ92" s="706"/>
      <c r="QWA92" s="504"/>
      <c r="QWB92" s="705"/>
      <c r="QWC92" s="706"/>
      <c r="QWD92" s="706"/>
      <c r="QWE92" s="706"/>
      <c r="QWF92" s="706"/>
      <c r="QWG92" s="706"/>
      <c r="QWH92" s="504"/>
      <c r="QWI92" s="705"/>
      <c r="QWJ92" s="706"/>
      <c r="QWK92" s="706"/>
      <c r="QWL92" s="706"/>
      <c r="QWM92" s="706"/>
      <c r="QWN92" s="706"/>
      <c r="QWO92" s="504"/>
      <c r="QWP92" s="705"/>
      <c r="QWQ92" s="706"/>
      <c r="QWR92" s="706"/>
      <c r="QWS92" s="706"/>
      <c r="QWT92" s="706"/>
      <c r="QWU92" s="706"/>
      <c r="QWV92" s="504"/>
      <c r="QWW92" s="705"/>
      <c r="QWX92" s="706"/>
      <c r="QWY92" s="706"/>
      <c r="QWZ92" s="706"/>
      <c r="QXA92" s="706"/>
      <c r="QXB92" s="706"/>
      <c r="QXC92" s="504"/>
      <c r="QXD92" s="705"/>
      <c r="QXE92" s="706"/>
      <c r="QXF92" s="706"/>
      <c r="QXG92" s="706"/>
      <c r="QXH92" s="706"/>
      <c r="QXI92" s="706"/>
      <c r="QXJ92" s="504"/>
      <c r="QXK92" s="705"/>
      <c r="QXL92" s="706"/>
      <c r="QXM92" s="706"/>
      <c r="QXN92" s="706"/>
      <c r="QXO92" s="706"/>
      <c r="QXP92" s="706"/>
      <c r="QXQ92" s="504"/>
      <c r="QXR92" s="705"/>
      <c r="QXS92" s="706"/>
      <c r="QXT92" s="706"/>
      <c r="QXU92" s="706"/>
      <c r="QXV92" s="706"/>
      <c r="QXW92" s="706"/>
      <c r="QXX92" s="504"/>
      <c r="QXY92" s="705"/>
      <c r="QXZ92" s="706"/>
      <c r="QYA92" s="706"/>
      <c r="QYB92" s="706"/>
      <c r="QYC92" s="706"/>
      <c r="QYD92" s="706"/>
      <c r="QYE92" s="504"/>
      <c r="QYF92" s="705"/>
      <c r="QYG92" s="706"/>
      <c r="QYH92" s="706"/>
      <c r="QYI92" s="706"/>
      <c r="QYJ92" s="706"/>
      <c r="QYK92" s="706"/>
      <c r="QYL92" s="504"/>
      <c r="QYM92" s="705"/>
      <c r="QYN92" s="706"/>
      <c r="QYO92" s="706"/>
      <c r="QYP92" s="706"/>
      <c r="QYQ92" s="706"/>
      <c r="QYR92" s="706"/>
      <c r="QYS92" s="504"/>
      <c r="QYT92" s="705"/>
      <c r="QYU92" s="706"/>
      <c r="QYV92" s="706"/>
      <c r="QYW92" s="706"/>
      <c r="QYX92" s="706"/>
      <c r="QYY92" s="706"/>
      <c r="QYZ92" s="504"/>
      <c r="QZA92" s="705"/>
      <c r="QZB92" s="706"/>
      <c r="QZC92" s="706"/>
      <c r="QZD92" s="706"/>
      <c r="QZE92" s="706"/>
      <c r="QZF92" s="706"/>
      <c r="QZG92" s="504"/>
      <c r="QZH92" s="705"/>
      <c r="QZI92" s="706"/>
      <c r="QZJ92" s="706"/>
      <c r="QZK92" s="706"/>
      <c r="QZL92" s="706"/>
      <c r="QZM92" s="706"/>
      <c r="QZN92" s="504"/>
      <c r="QZO92" s="705"/>
      <c r="QZP92" s="706"/>
      <c r="QZQ92" s="706"/>
      <c r="QZR92" s="706"/>
      <c r="QZS92" s="706"/>
      <c r="QZT92" s="706"/>
      <c r="QZU92" s="504"/>
      <c r="QZV92" s="705"/>
      <c r="QZW92" s="706"/>
      <c r="QZX92" s="706"/>
      <c r="QZY92" s="706"/>
      <c r="QZZ92" s="706"/>
      <c r="RAA92" s="706"/>
      <c r="RAB92" s="504"/>
      <c r="RAC92" s="705"/>
      <c r="RAD92" s="706"/>
      <c r="RAE92" s="706"/>
      <c r="RAF92" s="706"/>
      <c r="RAG92" s="706"/>
      <c r="RAH92" s="706"/>
      <c r="RAI92" s="504"/>
      <c r="RAJ92" s="705"/>
      <c r="RAK92" s="706"/>
      <c r="RAL92" s="706"/>
      <c r="RAM92" s="706"/>
      <c r="RAN92" s="706"/>
      <c r="RAO92" s="706"/>
      <c r="RAP92" s="504"/>
      <c r="RAQ92" s="705"/>
      <c r="RAR92" s="706"/>
      <c r="RAS92" s="706"/>
      <c r="RAT92" s="706"/>
      <c r="RAU92" s="706"/>
      <c r="RAV92" s="706"/>
      <c r="RAW92" s="504"/>
      <c r="RAX92" s="705"/>
      <c r="RAY92" s="706"/>
      <c r="RAZ92" s="706"/>
      <c r="RBA92" s="706"/>
      <c r="RBB92" s="706"/>
      <c r="RBC92" s="706"/>
      <c r="RBD92" s="504"/>
      <c r="RBE92" s="705"/>
      <c r="RBF92" s="706"/>
      <c r="RBG92" s="706"/>
      <c r="RBH92" s="706"/>
      <c r="RBI92" s="706"/>
      <c r="RBJ92" s="706"/>
      <c r="RBK92" s="504"/>
      <c r="RBL92" s="705"/>
      <c r="RBM92" s="706"/>
      <c r="RBN92" s="706"/>
      <c r="RBO92" s="706"/>
      <c r="RBP92" s="706"/>
      <c r="RBQ92" s="706"/>
      <c r="RBR92" s="504"/>
      <c r="RBS92" s="705"/>
      <c r="RBT92" s="706"/>
      <c r="RBU92" s="706"/>
      <c r="RBV92" s="706"/>
      <c r="RBW92" s="706"/>
      <c r="RBX92" s="706"/>
      <c r="RBY92" s="504"/>
      <c r="RBZ92" s="705"/>
      <c r="RCA92" s="706"/>
      <c r="RCB92" s="706"/>
      <c r="RCC92" s="706"/>
      <c r="RCD92" s="706"/>
      <c r="RCE92" s="706"/>
      <c r="RCF92" s="504"/>
      <c r="RCG92" s="705"/>
      <c r="RCH92" s="706"/>
      <c r="RCI92" s="706"/>
      <c r="RCJ92" s="706"/>
      <c r="RCK92" s="706"/>
      <c r="RCL92" s="706"/>
      <c r="RCM92" s="504"/>
      <c r="RCN92" s="705"/>
      <c r="RCO92" s="706"/>
      <c r="RCP92" s="706"/>
      <c r="RCQ92" s="706"/>
      <c r="RCR92" s="706"/>
      <c r="RCS92" s="706"/>
      <c r="RCT92" s="504"/>
      <c r="RCU92" s="705"/>
      <c r="RCV92" s="706"/>
      <c r="RCW92" s="706"/>
      <c r="RCX92" s="706"/>
      <c r="RCY92" s="706"/>
      <c r="RCZ92" s="706"/>
      <c r="RDA92" s="504"/>
      <c r="RDB92" s="705"/>
      <c r="RDC92" s="706"/>
      <c r="RDD92" s="706"/>
      <c r="RDE92" s="706"/>
      <c r="RDF92" s="706"/>
      <c r="RDG92" s="706"/>
      <c r="RDH92" s="504"/>
      <c r="RDI92" s="705"/>
      <c r="RDJ92" s="706"/>
      <c r="RDK92" s="706"/>
      <c r="RDL92" s="706"/>
      <c r="RDM92" s="706"/>
      <c r="RDN92" s="706"/>
      <c r="RDO92" s="504"/>
      <c r="RDP92" s="705"/>
      <c r="RDQ92" s="706"/>
      <c r="RDR92" s="706"/>
      <c r="RDS92" s="706"/>
      <c r="RDT92" s="706"/>
      <c r="RDU92" s="706"/>
      <c r="RDV92" s="504"/>
      <c r="RDW92" s="705"/>
      <c r="RDX92" s="706"/>
      <c r="RDY92" s="706"/>
      <c r="RDZ92" s="706"/>
      <c r="REA92" s="706"/>
      <c r="REB92" s="706"/>
      <c r="REC92" s="504"/>
      <c r="RED92" s="705"/>
      <c r="REE92" s="706"/>
      <c r="REF92" s="706"/>
      <c r="REG92" s="706"/>
      <c r="REH92" s="706"/>
      <c r="REI92" s="706"/>
      <c r="REJ92" s="504"/>
      <c r="REK92" s="705"/>
      <c r="REL92" s="706"/>
      <c r="REM92" s="706"/>
      <c r="REN92" s="706"/>
      <c r="REO92" s="706"/>
      <c r="REP92" s="706"/>
      <c r="REQ92" s="504"/>
      <c r="RER92" s="705"/>
      <c r="RES92" s="706"/>
      <c r="RET92" s="706"/>
      <c r="REU92" s="706"/>
      <c r="REV92" s="706"/>
      <c r="REW92" s="706"/>
      <c r="REX92" s="504"/>
      <c r="REY92" s="705"/>
      <c r="REZ92" s="706"/>
      <c r="RFA92" s="706"/>
      <c r="RFB92" s="706"/>
      <c r="RFC92" s="706"/>
      <c r="RFD92" s="706"/>
      <c r="RFE92" s="504"/>
      <c r="RFF92" s="705"/>
      <c r="RFG92" s="706"/>
      <c r="RFH92" s="706"/>
      <c r="RFI92" s="706"/>
      <c r="RFJ92" s="706"/>
      <c r="RFK92" s="706"/>
      <c r="RFL92" s="504"/>
      <c r="RFM92" s="705"/>
      <c r="RFN92" s="706"/>
      <c r="RFO92" s="706"/>
      <c r="RFP92" s="706"/>
      <c r="RFQ92" s="706"/>
      <c r="RFR92" s="706"/>
      <c r="RFS92" s="504"/>
      <c r="RFT92" s="705"/>
      <c r="RFU92" s="706"/>
      <c r="RFV92" s="706"/>
      <c r="RFW92" s="706"/>
      <c r="RFX92" s="706"/>
      <c r="RFY92" s="706"/>
      <c r="RFZ92" s="504"/>
      <c r="RGA92" s="705"/>
      <c r="RGB92" s="706"/>
      <c r="RGC92" s="706"/>
      <c r="RGD92" s="706"/>
      <c r="RGE92" s="706"/>
      <c r="RGF92" s="706"/>
      <c r="RGG92" s="504"/>
      <c r="RGH92" s="705"/>
      <c r="RGI92" s="706"/>
      <c r="RGJ92" s="706"/>
      <c r="RGK92" s="706"/>
      <c r="RGL92" s="706"/>
      <c r="RGM92" s="706"/>
      <c r="RGN92" s="504"/>
      <c r="RGO92" s="705"/>
      <c r="RGP92" s="706"/>
      <c r="RGQ92" s="706"/>
      <c r="RGR92" s="706"/>
      <c r="RGS92" s="706"/>
      <c r="RGT92" s="706"/>
      <c r="RGU92" s="504"/>
      <c r="RGV92" s="705"/>
      <c r="RGW92" s="706"/>
      <c r="RGX92" s="706"/>
      <c r="RGY92" s="706"/>
      <c r="RGZ92" s="706"/>
      <c r="RHA92" s="706"/>
      <c r="RHB92" s="504"/>
      <c r="RHC92" s="705"/>
      <c r="RHD92" s="706"/>
      <c r="RHE92" s="706"/>
      <c r="RHF92" s="706"/>
      <c r="RHG92" s="706"/>
      <c r="RHH92" s="706"/>
      <c r="RHI92" s="504"/>
      <c r="RHJ92" s="705"/>
      <c r="RHK92" s="706"/>
      <c r="RHL92" s="706"/>
      <c r="RHM92" s="706"/>
      <c r="RHN92" s="706"/>
      <c r="RHO92" s="706"/>
      <c r="RHP92" s="504"/>
      <c r="RHQ92" s="705"/>
      <c r="RHR92" s="706"/>
      <c r="RHS92" s="706"/>
      <c r="RHT92" s="706"/>
      <c r="RHU92" s="706"/>
      <c r="RHV92" s="706"/>
      <c r="RHW92" s="504"/>
      <c r="RHX92" s="705"/>
      <c r="RHY92" s="706"/>
      <c r="RHZ92" s="706"/>
      <c r="RIA92" s="706"/>
      <c r="RIB92" s="706"/>
      <c r="RIC92" s="706"/>
      <c r="RID92" s="504"/>
      <c r="RIE92" s="705"/>
      <c r="RIF92" s="706"/>
      <c r="RIG92" s="706"/>
      <c r="RIH92" s="706"/>
      <c r="RII92" s="706"/>
      <c r="RIJ92" s="706"/>
      <c r="RIK92" s="504"/>
      <c r="RIL92" s="705"/>
      <c r="RIM92" s="706"/>
      <c r="RIN92" s="706"/>
      <c r="RIO92" s="706"/>
      <c r="RIP92" s="706"/>
      <c r="RIQ92" s="706"/>
      <c r="RIR92" s="504"/>
      <c r="RIS92" s="705"/>
      <c r="RIT92" s="706"/>
      <c r="RIU92" s="706"/>
      <c r="RIV92" s="706"/>
      <c r="RIW92" s="706"/>
      <c r="RIX92" s="706"/>
      <c r="RIY92" s="504"/>
      <c r="RIZ92" s="705"/>
      <c r="RJA92" s="706"/>
      <c r="RJB92" s="706"/>
      <c r="RJC92" s="706"/>
      <c r="RJD92" s="706"/>
      <c r="RJE92" s="706"/>
      <c r="RJF92" s="504"/>
      <c r="RJG92" s="705"/>
      <c r="RJH92" s="706"/>
      <c r="RJI92" s="706"/>
      <c r="RJJ92" s="706"/>
      <c r="RJK92" s="706"/>
      <c r="RJL92" s="706"/>
      <c r="RJM92" s="504"/>
      <c r="RJN92" s="705"/>
      <c r="RJO92" s="706"/>
      <c r="RJP92" s="706"/>
      <c r="RJQ92" s="706"/>
      <c r="RJR92" s="706"/>
      <c r="RJS92" s="706"/>
      <c r="RJT92" s="504"/>
      <c r="RJU92" s="705"/>
      <c r="RJV92" s="706"/>
      <c r="RJW92" s="706"/>
      <c r="RJX92" s="706"/>
      <c r="RJY92" s="706"/>
      <c r="RJZ92" s="706"/>
      <c r="RKA92" s="504"/>
      <c r="RKB92" s="705"/>
      <c r="RKC92" s="706"/>
      <c r="RKD92" s="706"/>
      <c r="RKE92" s="706"/>
      <c r="RKF92" s="706"/>
      <c r="RKG92" s="706"/>
      <c r="RKH92" s="504"/>
      <c r="RKI92" s="705"/>
      <c r="RKJ92" s="706"/>
      <c r="RKK92" s="706"/>
      <c r="RKL92" s="706"/>
      <c r="RKM92" s="706"/>
      <c r="RKN92" s="706"/>
      <c r="RKO92" s="504"/>
      <c r="RKP92" s="705"/>
      <c r="RKQ92" s="706"/>
      <c r="RKR92" s="706"/>
      <c r="RKS92" s="706"/>
      <c r="RKT92" s="706"/>
      <c r="RKU92" s="706"/>
      <c r="RKV92" s="504"/>
      <c r="RKW92" s="705"/>
      <c r="RKX92" s="706"/>
      <c r="RKY92" s="706"/>
      <c r="RKZ92" s="706"/>
      <c r="RLA92" s="706"/>
      <c r="RLB92" s="706"/>
      <c r="RLC92" s="504"/>
      <c r="RLD92" s="705"/>
      <c r="RLE92" s="706"/>
      <c r="RLF92" s="706"/>
      <c r="RLG92" s="706"/>
      <c r="RLH92" s="706"/>
      <c r="RLI92" s="706"/>
      <c r="RLJ92" s="504"/>
      <c r="RLK92" s="705"/>
      <c r="RLL92" s="706"/>
      <c r="RLM92" s="706"/>
      <c r="RLN92" s="706"/>
      <c r="RLO92" s="706"/>
      <c r="RLP92" s="706"/>
      <c r="RLQ92" s="504"/>
      <c r="RLR92" s="705"/>
      <c r="RLS92" s="706"/>
      <c r="RLT92" s="706"/>
      <c r="RLU92" s="706"/>
      <c r="RLV92" s="706"/>
      <c r="RLW92" s="706"/>
      <c r="RLX92" s="504"/>
      <c r="RLY92" s="705"/>
      <c r="RLZ92" s="706"/>
      <c r="RMA92" s="706"/>
      <c r="RMB92" s="706"/>
      <c r="RMC92" s="706"/>
      <c r="RMD92" s="706"/>
      <c r="RME92" s="504"/>
      <c r="RMF92" s="705"/>
      <c r="RMG92" s="706"/>
      <c r="RMH92" s="706"/>
      <c r="RMI92" s="706"/>
      <c r="RMJ92" s="706"/>
      <c r="RMK92" s="706"/>
      <c r="RML92" s="504"/>
      <c r="RMM92" s="705"/>
      <c r="RMN92" s="706"/>
      <c r="RMO92" s="706"/>
      <c r="RMP92" s="706"/>
      <c r="RMQ92" s="706"/>
      <c r="RMR92" s="706"/>
      <c r="RMS92" s="504"/>
      <c r="RMT92" s="705"/>
      <c r="RMU92" s="706"/>
      <c r="RMV92" s="706"/>
      <c r="RMW92" s="706"/>
      <c r="RMX92" s="706"/>
      <c r="RMY92" s="706"/>
      <c r="RMZ92" s="504"/>
      <c r="RNA92" s="705"/>
      <c r="RNB92" s="706"/>
      <c r="RNC92" s="706"/>
      <c r="RND92" s="706"/>
      <c r="RNE92" s="706"/>
      <c r="RNF92" s="706"/>
      <c r="RNG92" s="504"/>
      <c r="RNH92" s="705"/>
      <c r="RNI92" s="706"/>
      <c r="RNJ92" s="706"/>
      <c r="RNK92" s="706"/>
      <c r="RNL92" s="706"/>
      <c r="RNM92" s="706"/>
      <c r="RNN92" s="504"/>
      <c r="RNO92" s="705"/>
      <c r="RNP92" s="706"/>
      <c r="RNQ92" s="706"/>
      <c r="RNR92" s="706"/>
      <c r="RNS92" s="706"/>
      <c r="RNT92" s="706"/>
      <c r="RNU92" s="504"/>
      <c r="RNV92" s="705"/>
      <c r="RNW92" s="706"/>
      <c r="RNX92" s="706"/>
      <c r="RNY92" s="706"/>
      <c r="RNZ92" s="706"/>
      <c r="ROA92" s="706"/>
      <c r="ROB92" s="504"/>
      <c r="ROC92" s="705"/>
      <c r="ROD92" s="706"/>
      <c r="ROE92" s="706"/>
      <c r="ROF92" s="706"/>
      <c r="ROG92" s="706"/>
      <c r="ROH92" s="706"/>
      <c r="ROI92" s="504"/>
      <c r="ROJ92" s="705"/>
      <c r="ROK92" s="706"/>
      <c r="ROL92" s="706"/>
      <c r="ROM92" s="706"/>
      <c r="RON92" s="706"/>
      <c r="ROO92" s="706"/>
      <c r="ROP92" s="504"/>
      <c r="ROQ92" s="705"/>
      <c r="ROR92" s="706"/>
      <c r="ROS92" s="706"/>
      <c r="ROT92" s="706"/>
      <c r="ROU92" s="706"/>
      <c r="ROV92" s="706"/>
      <c r="ROW92" s="504"/>
      <c r="ROX92" s="705"/>
      <c r="ROY92" s="706"/>
      <c r="ROZ92" s="706"/>
      <c r="RPA92" s="706"/>
      <c r="RPB92" s="706"/>
      <c r="RPC92" s="706"/>
      <c r="RPD92" s="504"/>
      <c r="RPE92" s="705"/>
      <c r="RPF92" s="706"/>
      <c r="RPG92" s="706"/>
      <c r="RPH92" s="706"/>
      <c r="RPI92" s="706"/>
      <c r="RPJ92" s="706"/>
      <c r="RPK92" s="504"/>
      <c r="RPL92" s="705"/>
      <c r="RPM92" s="706"/>
      <c r="RPN92" s="706"/>
      <c r="RPO92" s="706"/>
      <c r="RPP92" s="706"/>
      <c r="RPQ92" s="706"/>
      <c r="RPR92" s="504"/>
      <c r="RPS92" s="705"/>
      <c r="RPT92" s="706"/>
      <c r="RPU92" s="706"/>
      <c r="RPV92" s="706"/>
      <c r="RPW92" s="706"/>
      <c r="RPX92" s="706"/>
      <c r="RPY92" s="504"/>
      <c r="RPZ92" s="705"/>
      <c r="RQA92" s="706"/>
      <c r="RQB92" s="706"/>
      <c r="RQC92" s="706"/>
      <c r="RQD92" s="706"/>
      <c r="RQE92" s="706"/>
      <c r="RQF92" s="504"/>
      <c r="RQG92" s="705"/>
      <c r="RQH92" s="706"/>
      <c r="RQI92" s="706"/>
      <c r="RQJ92" s="706"/>
      <c r="RQK92" s="706"/>
      <c r="RQL92" s="706"/>
      <c r="RQM92" s="504"/>
      <c r="RQN92" s="705"/>
      <c r="RQO92" s="706"/>
      <c r="RQP92" s="706"/>
      <c r="RQQ92" s="706"/>
      <c r="RQR92" s="706"/>
      <c r="RQS92" s="706"/>
      <c r="RQT92" s="504"/>
      <c r="RQU92" s="705"/>
      <c r="RQV92" s="706"/>
      <c r="RQW92" s="706"/>
      <c r="RQX92" s="706"/>
      <c r="RQY92" s="706"/>
      <c r="RQZ92" s="706"/>
      <c r="RRA92" s="504"/>
      <c r="RRB92" s="705"/>
      <c r="RRC92" s="706"/>
      <c r="RRD92" s="706"/>
      <c r="RRE92" s="706"/>
      <c r="RRF92" s="706"/>
      <c r="RRG92" s="706"/>
      <c r="RRH92" s="504"/>
      <c r="RRI92" s="705"/>
      <c r="RRJ92" s="706"/>
      <c r="RRK92" s="706"/>
      <c r="RRL92" s="706"/>
      <c r="RRM92" s="706"/>
      <c r="RRN92" s="706"/>
      <c r="RRO92" s="504"/>
      <c r="RRP92" s="705"/>
      <c r="RRQ92" s="706"/>
      <c r="RRR92" s="706"/>
      <c r="RRS92" s="706"/>
      <c r="RRT92" s="706"/>
      <c r="RRU92" s="706"/>
      <c r="RRV92" s="504"/>
      <c r="RRW92" s="705"/>
      <c r="RRX92" s="706"/>
      <c r="RRY92" s="706"/>
      <c r="RRZ92" s="706"/>
      <c r="RSA92" s="706"/>
      <c r="RSB92" s="706"/>
      <c r="RSC92" s="504"/>
      <c r="RSD92" s="705"/>
      <c r="RSE92" s="706"/>
      <c r="RSF92" s="706"/>
      <c r="RSG92" s="706"/>
      <c r="RSH92" s="706"/>
      <c r="RSI92" s="706"/>
      <c r="RSJ92" s="504"/>
      <c r="RSK92" s="705"/>
      <c r="RSL92" s="706"/>
      <c r="RSM92" s="706"/>
      <c r="RSN92" s="706"/>
      <c r="RSO92" s="706"/>
      <c r="RSP92" s="706"/>
      <c r="RSQ92" s="504"/>
      <c r="RSR92" s="705"/>
      <c r="RSS92" s="706"/>
      <c r="RST92" s="706"/>
      <c r="RSU92" s="706"/>
      <c r="RSV92" s="706"/>
      <c r="RSW92" s="706"/>
      <c r="RSX92" s="504"/>
      <c r="RSY92" s="705"/>
      <c r="RSZ92" s="706"/>
      <c r="RTA92" s="706"/>
      <c r="RTB92" s="706"/>
      <c r="RTC92" s="706"/>
      <c r="RTD92" s="706"/>
      <c r="RTE92" s="504"/>
      <c r="RTF92" s="705"/>
      <c r="RTG92" s="706"/>
      <c r="RTH92" s="706"/>
      <c r="RTI92" s="706"/>
      <c r="RTJ92" s="706"/>
      <c r="RTK92" s="706"/>
      <c r="RTL92" s="504"/>
      <c r="RTM92" s="705"/>
      <c r="RTN92" s="706"/>
      <c r="RTO92" s="706"/>
      <c r="RTP92" s="706"/>
      <c r="RTQ92" s="706"/>
      <c r="RTR92" s="706"/>
      <c r="RTS92" s="504"/>
      <c r="RTT92" s="705"/>
      <c r="RTU92" s="706"/>
      <c r="RTV92" s="706"/>
      <c r="RTW92" s="706"/>
      <c r="RTX92" s="706"/>
      <c r="RTY92" s="706"/>
      <c r="RTZ92" s="504"/>
      <c r="RUA92" s="705"/>
      <c r="RUB92" s="706"/>
      <c r="RUC92" s="706"/>
      <c r="RUD92" s="706"/>
      <c r="RUE92" s="706"/>
      <c r="RUF92" s="706"/>
      <c r="RUG92" s="504"/>
      <c r="RUH92" s="705"/>
      <c r="RUI92" s="706"/>
      <c r="RUJ92" s="706"/>
      <c r="RUK92" s="706"/>
      <c r="RUL92" s="706"/>
      <c r="RUM92" s="706"/>
      <c r="RUN92" s="504"/>
      <c r="RUO92" s="705"/>
      <c r="RUP92" s="706"/>
      <c r="RUQ92" s="706"/>
      <c r="RUR92" s="706"/>
      <c r="RUS92" s="706"/>
      <c r="RUT92" s="706"/>
      <c r="RUU92" s="504"/>
      <c r="RUV92" s="705"/>
      <c r="RUW92" s="706"/>
      <c r="RUX92" s="706"/>
      <c r="RUY92" s="706"/>
      <c r="RUZ92" s="706"/>
      <c r="RVA92" s="706"/>
      <c r="RVB92" s="504"/>
      <c r="RVC92" s="705"/>
      <c r="RVD92" s="706"/>
      <c r="RVE92" s="706"/>
      <c r="RVF92" s="706"/>
      <c r="RVG92" s="706"/>
      <c r="RVH92" s="706"/>
      <c r="RVI92" s="504"/>
      <c r="RVJ92" s="705"/>
      <c r="RVK92" s="706"/>
      <c r="RVL92" s="706"/>
      <c r="RVM92" s="706"/>
      <c r="RVN92" s="706"/>
      <c r="RVO92" s="706"/>
      <c r="RVP92" s="504"/>
      <c r="RVQ92" s="705"/>
      <c r="RVR92" s="706"/>
      <c r="RVS92" s="706"/>
      <c r="RVT92" s="706"/>
      <c r="RVU92" s="706"/>
      <c r="RVV92" s="706"/>
      <c r="RVW92" s="504"/>
      <c r="RVX92" s="705"/>
      <c r="RVY92" s="706"/>
      <c r="RVZ92" s="706"/>
      <c r="RWA92" s="706"/>
      <c r="RWB92" s="706"/>
      <c r="RWC92" s="706"/>
      <c r="RWD92" s="504"/>
      <c r="RWE92" s="705"/>
      <c r="RWF92" s="706"/>
      <c r="RWG92" s="706"/>
      <c r="RWH92" s="706"/>
      <c r="RWI92" s="706"/>
      <c r="RWJ92" s="706"/>
      <c r="RWK92" s="504"/>
      <c r="RWL92" s="705"/>
      <c r="RWM92" s="706"/>
      <c r="RWN92" s="706"/>
      <c r="RWO92" s="706"/>
      <c r="RWP92" s="706"/>
      <c r="RWQ92" s="706"/>
      <c r="RWR92" s="504"/>
      <c r="RWS92" s="705"/>
      <c r="RWT92" s="706"/>
      <c r="RWU92" s="706"/>
      <c r="RWV92" s="706"/>
      <c r="RWW92" s="706"/>
      <c r="RWX92" s="706"/>
      <c r="RWY92" s="504"/>
      <c r="RWZ92" s="705"/>
      <c r="RXA92" s="706"/>
      <c r="RXB92" s="706"/>
      <c r="RXC92" s="706"/>
      <c r="RXD92" s="706"/>
      <c r="RXE92" s="706"/>
      <c r="RXF92" s="504"/>
      <c r="RXG92" s="705"/>
      <c r="RXH92" s="706"/>
      <c r="RXI92" s="706"/>
      <c r="RXJ92" s="706"/>
      <c r="RXK92" s="706"/>
      <c r="RXL92" s="706"/>
      <c r="RXM92" s="504"/>
      <c r="RXN92" s="705"/>
      <c r="RXO92" s="706"/>
      <c r="RXP92" s="706"/>
      <c r="RXQ92" s="706"/>
      <c r="RXR92" s="706"/>
      <c r="RXS92" s="706"/>
      <c r="RXT92" s="504"/>
      <c r="RXU92" s="705"/>
      <c r="RXV92" s="706"/>
      <c r="RXW92" s="706"/>
      <c r="RXX92" s="706"/>
      <c r="RXY92" s="706"/>
      <c r="RXZ92" s="706"/>
      <c r="RYA92" s="504"/>
      <c r="RYB92" s="705"/>
      <c r="RYC92" s="706"/>
      <c r="RYD92" s="706"/>
      <c r="RYE92" s="706"/>
      <c r="RYF92" s="706"/>
      <c r="RYG92" s="706"/>
      <c r="RYH92" s="504"/>
      <c r="RYI92" s="705"/>
      <c r="RYJ92" s="706"/>
      <c r="RYK92" s="706"/>
      <c r="RYL92" s="706"/>
      <c r="RYM92" s="706"/>
      <c r="RYN92" s="706"/>
      <c r="RYO92" s="504"/>
      <c r="RYP92" s="705"/>
      <c r="RYQ92" s="706"/>
      <c r="RYR92" s="706"/>
      <c r="RYS92" s="706"/>
      <c r="RYT92" s="706"/>
      <c r="RYU92" s="706"/>
      <c r="RYV92" s="504"/>
      <c r="RYW92" s="705"/>
      <c r="RYX92" s="706"/>
      <c r="RYY92" s="706"/>
      <c r="RYZ92" s="706"/>
      <c r="RZA92" s="706"/>
      <c r="RZB92" s="706"/>
      <c r="RZC92" s="504"/>
      <c r="RZD92" s="705"/>
      <c r="RZE92" s="706"/>
      <c r="RZF92" s="706"/>
      <c r="RZG92" s="706"/>
      <c r="RZH92" s="706"/>
      <c r="RZI92" s="706"/>
      <c r="RZJ92" s="504"/>
      <c r="RZK92" s="705"/>
      <c r="RZL92" s="706"/>
      <c r="RZM92" s="706"/>
      <c r="RZN92" s="706"/>
      <c r="RZO92" s="706"/>
      <c r="RZP92" s="706"/>
      <c r="RZQ92" s="504"/>
      <c r="RZR92" s="705"/>
      <c r="RZS92" s="706"/>
      <c r="RZT92" s="706"/>
      <c r="RZU92" s="706"/>
      <c r="RZV92" s="706"/>
      <c r="RZW92" s="706"/>
      <c r="RZX92" s="504"/>
      <c r="RZY92" s="705"/>
      <c r="RZZ92" s="706"/>
      <c r="SAA92" s="706"/>
      <c r="SAB92" s="706"/>
      <c r="SAC92" s="706"/>
      <c r="SAD92" s="706"/>
      <c r="SAE92" s="504"/>
      <c r="SAF92" s="705"/>
      <c r="SAG92" s="706"/>
      <c r="SAH92" s="706"/>
      <c r="SAI92" s="706"/>
      <c r="SAJ92" s="706"/>
      <c r="SAK92" s="706"/>
      <c r="SAL92" s="504"/>
      <c r="SAM92" s="705"/>
      <c r="SAN92" s="706"/>
      <c r="SAO92" s="706"/>
      <c r="SAP92" s="706"/>
      <c r="SAQ92" s="706"/>
      <c r="SAR92" s="706"/>
      <c r="SAS92" s="504"/>
      <c r="SAT92" s="705"/>
      <c r="SAU92" s="706"/>
      <c r="SAV92" s="706"/>
      <c r="SAW92" s="706"/>
      <c r="SAX92" s="706"/>
      <c r="SAY92" s="706"/>
      <c r="SAZ92" s="504"/>
      <c r="SBA92" s="705"/>
      <c r="SBB92" s="706"/>
      <c r="SBC92" s="706"/>
      <c r="SBD92" s="706"/>
      <c r="SBE92" s="706"/>
      <c r="SBF92" s="706"/>
      <c r="SBG92" s="504"/>
      <c r="SBH92" s="705"/>
      <c r="SBI92" s="706"/>
      <c r="SBJ92" s="706"/>
      <c r="SBK92" s="706"/>
      <c r="SBL92" s="706"/>
      <c r="SBM92" s="706"/>
      <c r="SBN92" s="504"/>
      <c r="SBO92" s="705"/>
      <c r="SBP92" s="706"/>
      <c r="SBQ92" s="706"/>
      <c r="SBR92" s="706"/>
      <c r="SBS92" s="706"/>
      <c r="SBT92" s="706"/>
      <c r="SBU92" s="504"/>
      <c r="SBV92" s="705"/>
      <c r="SBW92" s="706"/>
      <c r="SBX92" s="706"/>
      <c r="SBY92" s="706"/>
      <c r="SBZ92" s="706"/>
      <c r="SCA92" s="706"/>
      <c r="SCB92" s="504"/>
      <c r="SCC92" s="705"/>
      <c r="SCD92" s="706"/>
      <c r="SCE92" s="706"/>
      <c r="SCF92" s="706"/>
      <c r="SCG92" s="706"/>
      <c r="SCH92" s="706"/>
      <c r="SCI92" s="504"/>
      <c r="SCJ92" s="705"/>
      <c r="SCK92" s="706"/>
      <c r="SCL92" s="706"/>
      <c r="SCM92" s="706"/>
      <c r="SCN92" s="706"/>
      <c r="SCO92" s="706"/>
      <c r="SCP92" s="504"/>
      <c r="SCQ92" s="705"/>
      <c r="SCR92" s="706"/>
      <c r="SCS92" s="706"/>
      <c r="SCT92" s="706"/>
      <c r="SCU92" s="706"/>
      <c r="SCV92" s="706"/>
      <c r="SCW92" s="504"/>
      <c r="SCX92" s="705"/>
      <c r="SCY92" s="706"/>
      <c r="SCZ92" s="706"/>
      <c r="SDA92" s="706"/>
      <c r="SDB92" s="706"/>
      <c r="SDC92" s="706"/>
      <c r="SDD92" s="504"/>
      <c r="SDE92" s="705"/>
      <c r="SDF92" s="706"/>
      <c r="SDG92" s="706"/>
      <c r="SDH92" s="706"/>
      <c r="SDI92" s="706"/>
      <c r="SDJ92" s="706"/>
      <c r="SDK92" s="504"/>
      <c r="SDL92" s="705"/>
      <c r="SDM92" s="706"/>
      <c r="SDN92" s="706"/>
      <c r="SDO92" s="706"/>
      <c r="SDP92" s="706"/>
      <c r="SDQ92" s="706"/>
      <c r="SDR92" s="504"/>
      <c r="SDS92" s="705"/>
      <c r="SDT92" s="706"/>
      <c r="SDU92" s="706"/>
      <c r="SDV92" s="706"/>
      <c r="SDW92" s="706"/>
      <c r="SDX92" s="706"/>
      <c r="SDY92" s="504"/>
      <c r="SDZ92" s="705"/>
      <c r="SEA92" s="706"/>
      <c r="SEB92" s="706"/>
      <c r="SEC92" s="706"/>
      <c r="SED92" s="706"/>
      <c r="SEE92" s="706"/>
      <c r="SEF92" s="504"/>
      <c r="SEG92" s="705"/>
      <c r="SEH92" s="706"/>
      <c r="SEI92" s="706"/>
      <c r="SEJ92" s="706"/>
      <c r="SEK92" s="706"/>
      <c r="SEL92" s="706"/>
      <c r="SEM92" s="504"/>
      <c r="SEN92" s="705"/>
      <c r="SEO92" s="706"/>
      <c r="SEP92" s="706"/>
      <c r="SEQ92" s="706"/>
      <c r="SER92" s="706"/>
      <c r="SES92" s="706"/>
      <c r="SET92" s="504"/>
      <c r="SEU92" s="705"/>
      <c r="SEV92" s="706"/>
      <c r="SEW92" s="706"/>
      <c r="SEX92" s="706"/>
      <c r="SEY92" s="706"/>
      <c r="SEZ92" s="706"/>
      <c r="SFA92" s="504"/>
      <c r="SFB92" s="705"/>
      <c r="SFC92" s="706"/>
      <c r="SFD92" s="706"/>
      <c r="SFE92" s="706"/>
      <c r="SFF92" s="706"/>
      <c r="SFG92" s="706"/>
      <c r="SFH92" s="504"/>
      <c r="SFI92" s="705"/>
      <c r="SFJ92" s="706"/>
      <c r="SFK92" s="706"/>
      <c r="SFL92" s="706"/>
      <c r="SFM92" s="706"/>
      <c r="SFN92" s="706"/>
      <c r="SFO92" s="504"/>
      <c r="SFP92" s="705"/>
      <c r="SFQ92" s="706"/>
      <c r="SFR92" s="706"/>
      <c r="SFS92" s="706"/>
      <c r="SFT92" s="706"/>
      <c r="SFU92" s="706"/>
      <c r="SFV92" s="504"/>
      <c r="SFW92" s="705"/>
      <c r="SFX92" s="706"/>
      <c r="SFY92" s="706"/>
      <c r="SFZ92" s="706"/>
      <c r="SGA92" s="706"/>
      <c r="SGB92" s="706"/>
      <c r="SGC92" s="504"/>
      <c r="SGD92" s="705"/>
      <c r="SGE92" s="706"/>
      <c r="SGF92" s="706"/>
      <c r="SGG92" s="706"/>
      <c r="SGH92" s="706"/>
      <c r="SGI92" s="706"/>
      <c r="SGJ92" s="504"/>
      <c r="SGK92" s="705"/>
      <c r="SGL92" s="706"/>
      <c r="SGM92" s="706"/>
      <c r="SGN92" s="706"/>
      <c r="SGO92" s="706"/>
      <c r="SGP92" s="706"/>
      <c r="SGQ92" s="504"/>
      <c r="SGR92" s="705"/>
      <c r="SGS92" s="706"/>
      <c r="SGT92" s="706"/>
      <c r="SGU92" s="706"/>
      <c r="SGV92" s="706"/>
      <c r="SGW92" s="706"/>
      <c r="SGX92" s="504"/>
      <c r="SGY92" s="705"/>
      <c r="SGZ92" s="706"/>
      <c r="SHA92" s="706"/>
      <c r="SHB92" s="706"/>
      <c r="SHC92" s="706"/>
      <c r="SHD92" s="706"/>
      <c r="SHE92" s="504"/>
      <c r="SHF92" s="705"/>
      <c r="SHG92" s="706"/>
      <c r="SHH92" s="706"/>
      <c r="SHI92" s="706"/>
      <c r="SHJ92" s="706"/>
      <c r="SHK92" s="706"/>
      <c r="SHL92" s="504"/>
      <c r="SHM92" s="705"/>
      <c r="SHN92" s="706"/>
      <c r="SHO92" s="706"/>
      <c r="SHP92" s="706"/>
      <c r="SHQ92" s="706"/>
      <c r="SHR92" s="706"/>
      <c r="SHS92" s="504"/>
      <c r="SHT92" s="705"/>
      <c r="SHU92" s="706"/>
      <c r="SHV92" s="706"/>
      <c r="SHW92" s="706"/>
      <c r="SHX92" s="706"/>
      <c r="SHY92" s="706"/>
      <c r="SHZ92" s="504"/>
      <c r="SIA92" s="705"/>
      <c r="SIB92" s="706"/>
      <c r="SIC92" s="706"/>
      <c r="SID92" s="706"/>
      <c r="SIE92" s="706"/>
      <c r="SIF92" s="706"/>
      <c r="SIG92" s="504"/>
      <c r="SIH92" s="705"/>
      <c r="SII92" s="706"/>
      <c r="SIJ92" s="706"/>
      <c r="SIK92" s="706"/>
      <c r="SIL92" s="706"/>
      <c r="SIM92" s="706"/>
      <c r="SIN92" s="504"/>
      <c r="SIO92" s="705"/>
      <c r="SIP92" s="706"/>
      <c r="SIQ92" s="706"/>
      <c r="SIR92" s="706"/>
      <c r="SIS92" s="706"/>
      <c r="SIT92" s="706"/>
      <c r="SIU92" s="504"/>
      <c r="SIV92" s="705"/>
      <c r="SIW92" s="706"/>
      <c r="SIX92" s="706"/>
      <c r="SIY92" s="706"/>
      <c r="SIZ92" s="706"/>
      <c r="SJA92" s="706"/>
      <c r="SJB92" s="504"/>
      <c r="SJC92" s="705"/>
      <c r="SJD92" s="706"/>
      <c r="SJE92" s="706"/>
      <c r="SJF92" s="706"/>
      <c r="SJG92" s="706"/>
      <c r="SJH92" s="706"/>
      <c r="SJI92" s="504"/>
      <c r="SJJ92" s="705"/>
      <c r="SJK92" s="706"/>
      <c r="SJL92" s="706"/>
      <c r="SJM92" s="706"/>
      <c r="SJN92" s="706"/>
      <c r="SJO92" s="706"/>
      <c r="SJP92" s="504"/>
      <c r="SJQ92" s="705"/>
      <c r="SJR92" s="706"/>
      <c r="SJS92" s="706"/>
      <c r="SJT92" s="706"/>
      <c r="SJU92" s="706"/>
      <c r="SJV92" s="706"/>
      <c r="SJW92" s="504"/>
      <c r="SJX92" s="705"/>
      <c r="SJY92" s="706"/>
      <c r="SJZ92" s="706"/>
      <c r="SKA92" s="706"/>
      <c r="SKB92" s="706"/>
      <c r="SKC92" s="706"/>
      <c r="SKD92" s="504"/>
      <c r="SKE92" s="705"/>
      <c r="SKF92" s="706"/>
      <c r="SKG92" s="706"/>
      <c r="SKH92" s="706"/>
      <c r="SKI92" s="706"/>
      <c r="SKJ92" s="706"/>
      <c r="SKK92" s="504"/>
      <c r="SKL92" s="705"/>
      <c r="SKM92" s="706"/>
      <c r="SKN92" s="706"/>
      <c r="SKO92" s="706"/>
      <c r="SKP92" s="706"/>
      <c r="SKQ92" s="706"/>
      <c r="SKR92" s="504"/>
      <c r="SKS92" s="705"/>
      <c r="SKT92" s="706"/>
      <c r="SKU92" s="706"/>
      <c r="SKV92" s="706"/>
      <c r="SKW92" s="706"/>
      <c r="SKX92" s="706"/>
      <c r="SKY92" s="504"/>
      <c r="SKZ92" s="705"/>
      <c r="SLA92" s="706"/>
      <c r="SLB92" s="706"/>
      <c r="SLC92" s="706"/>
      <c r="SLD92" s="706"/>
      <c r="SLE92" s="706"/>
      <c r="SLF92" s="504"/>
      <c r="SLG92" s="705"/>
      <c r="SLH92" s="706"/>
      <c r="SLI92" s="706"/>
      <c r="SLJ92" s="706"/>
      <c r="SLK92" s="706"/>
      <c r="SLL92" s="706"/>
      <c r="SLM92" s="504"/>
      <c r="SLN92" s="705"/>
      <c r="SLO92" s="706"/>
      <c r="SLP92" s="706"/>
      <c r="SLQ92" s="706"/>
      <c r="SLR92" s="706"/>
      <c r="SLS92" s="706"/>
      <c r="SLT92" s="504"/>
      <c r="SLU92" s="705"/>
      <c r="SLV92" s="706"/>
      <c r="SLW92" s="706"/>
      <c r="SLX92" s="706"/>
      <c r="SLY92" s="706"/>
      <c r="SLZ92" s="706"/>
      <c r="SMA92" s="504"/>
      <c r="SMB92" s="705"/>
      <c r="SMC92" s="706"/>
      <c r="SMD92" s="706"/>
      <c r="SME92" s="706"/>
      <c r="SMF92" s="706"/>
      <c r="SMG92" s="706"/>
      <c r="SMH92" s="504"/>
      <c r="SMI92" s="705"/>
      <c r="SMJ92" s="706"/>
      <c r="SMK92" s="706"/>
      <c r="SML92" s="706"/>
      <c r="SMM92" s="706"/>
      <c r="SMN92" s="706"/>
      <c r="SMO92" s="504"/>
      <c r="SMP92" s="705"/>
      <c r="SMQ92" s="706"/>
      <c r="SMR92" s="706"/>
      <c r="SMS92" s="706"/>
      <c r="SMT92" s="706"/>
      <c r="SMU92" s="706"/>
      <c r="SMV92" s="504"/>
      <c r="SMW92" s="705"/>
      <c r="SMX92" s="706"/>
      <c r="SMY92" s="706"/>
      <c r="SMZ92" s="706"/>
      <c r="SNA92" s="706"/>
      <c r="SNB92" s="706"/>
      <c r="SNC92" s="504"/>
      <c r="SND92" s="705"/>
      <c r="SNE92" s="706"/>
      <c r="SNF92" s="706"/>
      <c r="SNG92" s="706"/>
      <c r="SNH92" s="706"/>
      <c r="SNI92" s="706"/>
      <c r="SNJ92" s="504"/>
      <c r="SNK92" s="705"/>
      <c r="SNL92" s="706"/>
      <c r="SNM92" s="706"/>
      <c r="SNN92" s="706"/>
      <c r="SNO92" s="706"/>
      <c r="SNP92" s="706"/>
      <c r="SNQ92" s="504"/>
      <c r="SNR92" s="705"/>
      <c r="SNS92" s="706"/>
      <c r="SNT92" s="706"/>
      <c r="SNU92" s="706"/>
      <c r="SNV92" s="706"/>
      <c r="SNW92" s="706"/>
      <c r="SNX92" s="504"/>
      <c r="SNY92" s="705"/>
      <c r="SNZ92" s="706"/>
      <c r="SOA92" s="706"/>
      <c r="SOB92" s="706"/>
      <c r="SOC92" s="706"/>
      <c r="SOD92" s="706"/>
      <c r="SOE92" s="504"/>
      <c r="SOF92" s="705"/>
      <c r="SOG92" s="706"/>
      <c r="SOH92" s="706"/>
      <c r="SOI92" s="706"/>
      <c r="SOJ92" s="706"/>
      <c r="SOK92" s="706"/>
      <c r="SOL92" s="504"/>
      <c r="SOM92" s="705"/>
      <c r="SON92" s="706"/>
      <c r="SOO92" s="706"/>
      <c r="SOP92" s="706"/>
      <c r="SOQ92" s="706"/>
      <c r="SOR92" s="706"/>
      <c r="SOS92" s="504"/>
      <c r="SOT92" s="705"/>
      <c r="SOU92" s="706"/>
      <c r="SOV92" s="706"/>
      <c r="SOW92" s="706"/>
      <c r="SOX92" s="706"/>
      <c r="SOY92" s="706"/>
      <c r="SOZ92" s="504"/>
      <c r="SPA92" s="705"/>
      <c r="SPB92" s="706"/>
      <c r="SPC92" s="706"/>
      <c r="SPD92" s="706"/>
      <c r="SPE92" s="706"/>
      <c r="SPF92" s="706"/>
      <c r="SPG92" s="504"/>
      <c r="SPH92" s="705"/>
      <c r="SPI92" s="706"/>
      <c r="SPJ92" s="706"/>
      <c r="SPK92" s="706"/>
      <c r="SPL92" s="706"/>
      <c r="SPM92" s="706"/>
      <c r="SPN92" s="504"/>
      <c r="SPO92" s="705"/>
      <c r="SPP92" s="706"/>
      <c r="SPQ92" s="706"/>
      <c r="SPR92" s="706"/>
      <c r="SPS92" s="706"/>
      <c r="SPT92" s="706"/>
      <c r="SPU92" s="504"/>
      <c r="SPV92" s="705"/>
      <c r="SPW92" s="706"/>
      <c r="SPX92" s="706"/>
      <c r="SPY92" s="706"/>
      <c r="SPZ92" s="706"/>
      <c r="SQA92" s="706"/>
      <c r="SQB92" s="504"/>
      <c r="SQC92" s="705"/>
      <c r="SQD92" s="706"/>
      <c r="SQE92" s="706"/>
      <c r="SQF92" s="706"/>
      <c r="SQG92" s="706"/>
      <c r="SQH92" s="706"/>
      <c r="SQI92" s="504"/>
      <c r="SQJ92" s="705"/>
      <c r="SQK92" s="706"/>
      <c r="SQL92" s="706"/>
      <c r="SQM92" s="706"/>
      <c r="SQN92" s="706"/>
      <c r="SQO92" s="706"/>
      <c r="SQP92" s="504"/>
      <c r="SQQ92" s="705"/>
      <c r="SQR92" s="706"/>
      <c r="SQS92" s="706"/>
      <c r="SQT92" s="706"/>
      <c r="SQU92" s="706"/>
      <c r="SQV92" s="706"/>
      <c r="SQW92" s="504"/>
      <c r="SQX92" s="705"/>
      <c r="SQY92" s="706"/>
      <c r="SQZ92" s="706"/>
      <c r="SRA92" s="706"/>
      <c r="SRB92" s="706"/>
      <c r="SRC92" s="706"/>
      <c r="SRD92" s="504"/>
      <c r="SRE92" s="705"/>
      <c r="SRF92" s="706"/>
      <c r="SRG92" s="706"/>
      <c r="SRH92" s="706"/>
      <c r="SRI92" s="706"/>
      <c r="SRJ92" s="706"/>
      <c r="SRK92" s="504"/>
      <c r="SRL92" s="705"/>
      <c r="SRM92" s="706"/>
      <c r="SRN92" s="706"/>
      <c r="SRO92" s="706"/>
      <c r="SRP92" s="706"/>
      <c r="SRQ92" s="706"/>
      <c r="SRR92" s="504"/>
      <c r="SRS92" s="705"/>
      <c r="SRT92" s="706"/>
      <c r="SRU92" s="706"/>
      <c r="SRV92" s="706"/>
      <c r="SRW92" s="706"/>
      <c r="SRX92" s="706"/>
      <c r="SRY92" s="504"/>
      <c r="SRZ92" s="705"/>
      <c r="SSA92" s="706"/>
      <c r="SSB92" s="706"/>
      <c r="SSC92" s="706"/>
      <c r="SSD92" s="706"/>
      <c r="SSE92" s="706"/>
      <c r="SSF92" s="504"/>
      <c r="SSG92" s="705"/>
      <c r="SSH92" s="706"/>
      <c r="SSI92" s="706"/>
      <c r="SSJ92" s="706"/>
      <c r="SSK92" s="706"/>
      <c r="SSL92" s="706"/>
      <c r="SSM92" s="504"/>
      <c r="SSN92" s="705"/>
      <c r="SSO92" s="706"/>
      <c r="SSP92" s="706"/>
      <c r="SSQ92" s="706"/>
      <c r="SSR92" s="706"/>
      <c r="SSS92" s="706"/>
      <c r="SST92" s="504"/>
      <c r="SSU92" s="705"/>
      <c r="SSV92" s="706"/>
      <c r="SSW92" s="706"/>
      <c r="SSX92" s="706"/>
      <c r="SSY92" s="706"/>
      <c r="SSZ92" s="706"/>
      <c r="STA92" s="504"/>
      <c r="STB92" s="705"/>
      <c r="STC92" s="706"/>
      <c r="STD92" s="706"/>
      <c r="STE92" s="706"/>
      <c r="STF92" s="706"/>
      <c r="STG92" s="706"/>
      <c r="STH92" s="504"/>
      <c r="STI92" s="705"/>
      <c r="STJ92" s="706"/>
      <c r="STK92" s="706"/>
      <c r="STL92" s="706"/>
      <c r="STM92" s="706"/>
      <c r="STN92" s="706"/>
      <c r="STO92" s="504"/>
      <c r="STP92" s="705"/>
      <c r="STQ92" s="706"/>
      <c r="STR92" s="706"/>
      <c r="STS92" s="706"/>
      <c r="STT92" s="706"/>
      <c r="STU92" s="706"/>
      <c r="STV92" s="504"/>
      <c r="STW92" s="705"/>
      <c r="STX92" s="706"/>
      <c r="STY92" s="706"/>
      <c r="STZ92" s="706"/>
      <c r="SUA92" s="706"/>
      <c r="SUB92" s="706"/>
      <c r="SUC92" s="504"/>
      <c r="SUD92" s="705"/>
      <c r="SUE92" s="706"/>
      <c r="SUF92" s="706"/>
      <c r="SUG92" s="706"/>
      <c r="SUH92" s="706"/>
      <c r="SUI92" s="706"/>
      <c r="SUJ92" s="504"/>
      <c r="SUK92" s="705"/>
      <c r="SUL92" s="706"/>
      <c r="SUM92" s="706"/>
      <c r="SUN92" s="706"/>
      <c r="SUO92" s="706"/>
      <c r="SUP92" s="706"/>
      <c r="SUQ92" s="504"/>
      <c r="SUR92" s="705"/>
      <c r="SUS92" s="706"/>
      <c r="SUT92" s="706"/>
      <c r="SUU92" s="706"/>
      <c r="SUV92" s="706"/>
      <c r="SUW92" s="706"/>
      <c r="SUX92" s="504"/>
      <c r="SUY92" s="705"/>
      <c r="SUZ92" s="706"/>
      <c r="SVA92" s="706"/>
      <c r="SVB92" s="706"/>
      <c r="SVC92" s="706"/>
      <c r="SVD92" s="706"/>
      <c r="SVE92" s="504"/>
      <c r="SVF92" s="705"/>
      <c r="SVG92" s="706"/>
      <c r="SVH92" s="706"/>
      <c r="SVI92" s="706"/>
      <c r="SVJ92" s="706"/>
      <c r="SVK92" s="706"/>
      <c r="SVL92" s="504"/>
      <c r="SVM92" s="705"/>
      <c r="SVN92" s="706"/>
      <c r="SVO92" s="706"/>
      <c r="SVP92" s="706"/>
      <c r="SVQ92" s="706"/>
      <c r="SVR92" s="706"/>
      <c r="SVS92" s="504"/>
      <c r="SVT92" s="705"/>
      <c r="SVU92" s="706"/>
      <c r="SVV92" s="706"/>
      <c r="SVW92" s="706"/>
      <c r="SVX92" s="706"/>
      <c r="SVY92" s="706"/>
      <c r="SVZ92" s="504"/>
      <c r="SWA92" s="705"/>
      <c r="SWB92" s="706"/>
      <c r="SWC92" s="706"/>
      <c r="SWD92" s="706"/>
      <c r="SWE92" s="706"/>
      <c r="SWF92" s="706"/>
      <c r="SWG92" s="504"/>
      <c r="SWH92" s="705"/>
      <c r="SWI92" s="706"/>
      <c r="SWJ92" s="706"/>
      <c r="SWK92" s="706"/>
      <c r="SWL92" s="706"/>
      <c r="SWM92" s="706"/>
      <c r="SWN92" s="504"/>
      <c r="SWO92" s="705"/>
      <c r="SWP92" s="706"/>
      <c r="SWQ92" s="706"/>
      <c r="SWR92" s="706"/>
      <c r="SWS92" s="706"/>
      <c r="SWT92" s="706"/>
      <c r="SWU92" s="504"/>
      <c r="SWV92" s="705"/>
      <c r="SWW92" s="706"/>
      <c r="SWX92" s="706"/>
      <c r="SWY92" s="706"/>
      <c r="SWZ92" s="706"/>
      <c r="SXA92" s="706"/>
      <c r="SXB92" s="504"/>
      <c r="SXC92" s="705"/>
      <c r="SXD92" s="706"/>
      <c r="SXE92" s="706"/>
      <c r="SXF92" s="706"/>
      <c r="SXG92" s="706"/>
      <c r="SXH92" s="706"/>
      <c r="SXI92" s="504"/>
      <c r="SXJ92" s="705"/>
      <c r="SXK92" s="706"/>
      <c r="SXL92" s="706"/>
      <c r="SXM92" s="706"/>
      <c r="SXN92" s="706"/>
      <c r="SXO92" s="706"/>
      <c r="SXP92" s="504"/>
      <c r="SXQ92" s="705"/>
      <c r="SXR92" s="706"/>
      <c r="SXS92" s="706"/>
      <c r="SXT92" s="706"/>
      <c r="SXU92" s="706"/>
      <c r="SXV92" s="706"/>
      <c r="SXW92" s="504"/>
      <c r="SXX92" s="705"/>
      <c r="SXY92" s="706"/>
      <c r="SXZ92" s="706"/>
      <c r="SYA92" s="706"/>
      <c r="SYB92" s="706"/>
      <c r="SYC92" s="706"/>
      <c r="SYD92" s="504"/>
      <c r="SYE92" s="705"/>
      <c r="SYF92" s="706"/>
      <c r="SYG92" s="706"/>
      <c r="SYH92" s="706"/>
      <c r="SYI92" s="706"/>
      <c r="SYJ92" s="706"/>
      <c r="SYK92" s="504"/>
      <c r="SYL92" s="705"/>
      <c r="SYM92" s="706"/>
      <c r="SYN92" s="706"/>
      <c r="SYO92" s="706"/>
      <c r="SYP92" s="706"/>
      <c r="SYQ92" s="706"/>
      <c r="SYR92" s="504"/>
      <c r="SYS92" s="705"/>
      <c r="SYT92" s="706"/>
      <c r="SYU92" s="706"/>
      <c r="SYV92" s="706"/>
      <c r="SYW92" s="706"/>
      <c r="SYX92" s="706"/>
      <c r="SYY92" s="504"/>
      <c r="SYZ92" s="705"/>
      <c r="SZA92" s="706"/>
      <c r="SZB92" s="706"/>
      <c r="SZC92" s="706"/>
      <c r="SZD92" s="706"/>
      <c r="SZE92" s="706"/>
      <c r="SZF92" s="504"/>
      <c r="SZG92" s="705"/>
      <c r="SZH92" s="706"/>
      <c r="SZI92" s="706"/>
      <c r="SZJ92" s="706"/>
      <c r="SZK92" s="706"/>
      <c r="SZL92" s="706"/>
      <c r="SZM92" s="504"/>
      <c r="SZN92" s="705"/>
      <c r="SZO92" s="706"/>
      <c r="SZP92" s="706"/>
      <c r="SZQ92" s="706"/>
      <c r="SZR92" s="706"/>
      <c r="SZS92" s="706"/>
      <c r="SZT92" s="504"/>
      <c r="SZU92" s="705"/>
      <c r="SZV92" s="706"/>
      <c r="SZW92" s="706"/>
      <c r="SZX92" s="706"/>
      <c r="SZY92" s="706"/>
      <c r="SZZ92" s="706"/>
      <c r="TAA92" s="504"/>
      <c r="TAB92" s="705"/>
      <c r="TAC92" s="706"/>
      <c r="TAD92" s="706"/>
      <c r="TAE92" s="706"/>
      <c r="TAF92" s="706"/>
      <c r="TAG92" s="706"/>
      <c r="TAH92" s="504"/>
      <c r="TAI92" s="705"/>
      <c r="TAJ92" s="706"/>
      <c r="TAK92" s="706"/>
      <c r="TAL92" s="706"/>
      <c r="TAM92" s="706"/>
      <c r="TAN92" s="706"/>
      <c r="TAO92" s="504"/>
      <c r="TAP92" s="705"/>
      <c r="TAQ92" s="706"/>
      <c r="TAR92" s="706"/>
      <c r="TAS92" s="706"/>
      <c r="TAT92" s="706"/>
      <c r="TAU92" s="706"/>
      <c r="TAV92" s="504"/>
      <c r="TAW92" s="705"/>
      <c r="TAX92" s="706"/>
      <c r="TAY92" s="706"/>
      <c r="TAZ92" s="706"/>
      <c r="TBA92" s="706"/>
      <c r="TBB92" s="706"/>
      <c r="TBC92" s="504"/>
      <c r="TBD92" s="705"/>
      <c r="TBE92" s="706"/>
      <c r="TBF92" s="706"/>
      <c r="TBG92" s="706"/>
      <c r="TBH92" s="706"/>
      <c r="TBI92" s="706"/>
      <c r="TBJ92" s="504"/>
      <c r="TBK92" s="705"/>
      <c r="TBL92" s="706"/>
      <c r="TBM92" s="706"/>
      <c r="TBN92" s="706"/>
      <c r="TBO92" s="706"/>
      <c r="TBP92" s="706"/>
      <c r="TBQ92" s="504"/>
      <c r="TBR92" s="705"/>
      <c r="TBS92" s="706"/>
      <c r="TBT92" s="706"/>
      <c r="TBU92" s="706"/>
      <c r="TBV92" s="706"/>
      <c r="TBW92" s="706"/>
      <c r="TBX92" s="504"/>
      <c r="TBY92" s="705"/>
      <c r="TBZ92" s="706"/>
      <c r="TCA92" s="706"/>
      <c r="TCB92" s="706"/>
      <c r="TCC92" s="706"/>
      <c r="TCD92" s="706"/>
      <c r="TCE92" s="504"/>
      <c r="TCF92" s="705"/>
      <c r="TCG92" s="706"/>
      <c r="TCH92" s="706"/>
      <c r="TCI92" s="706"/>
      <c r="TCJ92" s="706"/>
      <c r="TCK92" s="706"/>
      <c r="TCL92" s="504"/>
      <c r="TCM92" s="705"/>
      <c r="TCN92" s="706"/>
      <c r="TCO92" s="706"/>
      <c r="TCP92" s="706"/>
      <c r="TCQ92" s="706"/>
      <c r="TCR92" s="706"/>
      <c r="TCS92" s="504"/>
      <c r="TCT92" s="705"/>
      <c r="TCU92" s="706"/>
      <c r="TCV92" s="706"/>
      <c r="TCW92" s="706"/>
      <c r="TCX92" s="706"/>
      <c r="TCY92" s="706"/>
      <c r="TCZ92" s="504"/>
      <c r="TDA92" s="705"/>
      <c r="TDB92" s="706"/>
      <c r="TDC92" s="706"/>
      <c r="TDD92" s="706"/>
      <c r="TDE92" s="706"/>
      <c r="TDF92" s="706"/>
      <c r="TDG92" s="504"/>
      <c r="TDH92" s="705"/>
      <c r="TDI92" s="706"/>
      <c r="TDJ92" s="706"/>
      <c r="TDK92" s="706"/>
      <c r="TDL92" s="706"/>
      <c r="TDM92" s="706"/>
      <c r="TDN92" s="504"/>
      <c r="TDO92" s="705"/>
      <c r="TDP92" s="706"/>
      <c r="TDQ92" s="706"/>
      <c r="TDR92" s="706"/>
      <c r="TDS92" s="706"/>
      <c r="TDT92" s="706"/>
      <c r="TDU92" s="504"/>
      <c r="TDV92" s="705"/>
      <c r="TDW92" s="706"/>
      <c r="TDX92" s="706"/>
      <c r="TDY92" s="706"/>
      <c r="TDZ92" s="706"/>
      <c r="TEA92" s="706"/>
      <c r="TEB92" s="504"/>
      <c r="TEC92" s="705"/>
      <c r="TED92" s="706"/>
      <c r="TEE92" s="706"/>
      <c r="TEF92" s="706"/>
      <c r="TEG92" s="706"/>
      <c r="TEH92" s="706"/>
      <c r="TEI92" s="504"/>
      <c r="TEJ92" s="705"/>
      <c r="TEK92" s="706"/>
      <c r="TEL92" s="706"/>
      <c r="TEM92" s="706"/>
      <c r="TEN92" s="706"/>
      <c r="TEO92" s="706"/>
      <c r="TEP92" s="504"/>
      <c r="TEQ92" s="705"/>
      <c r="TER92" s="706"/>
      <c r="TES92" s="706"/>
      <c r="TET92" s="706"/>
      <c r="TEU92" s="706"/>
      <c r="TEV92" s="706"/>
      <c r="TEW92" s="504"/>
      <c r="TEX92" s="705"/>
      <c r="TEY92" s="706"/>
      <c r="TEZ92" s="706"/>
      <c r="TFA92" s="706"/>
      <c r="TFB92" s="706"/>
      <c r="TFC92" s="706"/>
      <c r="TFD92" s="504"/>
      <c r="TFE92" s="705"/>
      <c r="TFF92" s="706"/>
      <c r="TFG92" s="706"/>
      <c r="TFH92" s="706"/>
      <c r="TFI92" s="706"/>
      <c r="TFJ92" s="706"/>
      <c r="TFK92" s="504"/>
      <c r="TFL92" s="705"/>
      <c r="TFM92" s="706"/>
      <c r="TFN92" s="706"/>
      <c r="TFO92" s="706"/>
      <c r="TFP92" s="706"/>
      <c r="TFQ92" s="706"/>
      <c r="TFR92" s="504"/>
      <c r="TFS92" s="705"/>
      <c r="TFT92" s="706"/>
      <c r="TFU92" s="706"/>
      <c r="TFV92" s="706"/>
      <c r="TFW92" s="706"/>
      <c r="TFX92" s="706"/>
      <c r="TFY92" s="504"/>
      <c r="TFZ92" s="705"/>
      <c r="TGA92" s="706"/>
      <c r="TGB92" s="706"/>
      <c r="TGC92" s="706"/>
      <c r="TGD92" s="706"/>
      <c r="TGE92" s="706"/>
      <c r="TGF92" s="504"/>
      <c r="TGG92" s="705"/>
      <c r="TGH92" s="706"/>
      <c r="TGI92" s="706"/>
      <c r="TGJ92" s="706"/>
      <c r="TGK92" s="706"/>
      <c r="TGL92" s="706"/>
      <c r="TGM92" s="504"/>
      <c r="TGN92" s="705"/>
      <c r="TGO92" s="706"/>
      <c r="TGP92" s="706"/>
      <c r="TGQ92" s="706"/>
      <c r="TGR92" s="706"/>
      <c r="TGS92" s="706"/>
      <c r="TGT92" s="504"/>
      <c r="TGU92" s="705"/>
      <c r="TGV92" s="706"/>
      <c r="TGW92" s="706"/>
      <c r="TGX92" s="706"/>
      <c r="TGY92" s="706"/>
      <c r="TGZ92" s="706"/>
      <c r="THA92" s="504"/>
      <c r="THB92" s="705"/>
      <c r="THC92" s="706"/>
      <c r="THD92" s="706"/>
      <c r="THE92" s="706"/>
      <c r="THF92" s="706"/>
      <c r="THG92" s="706"/>
      <c r="THH92" s="504"/>
      <c r="THI92" s="705"/>
      <c r="THJ92" s="706"/>
      <c r="THK92" s="706"/>
      <c r="THL92" s="706"/>
      <c r="THM92" s="706"/>
      <c r="THN92" s="706"/>
      <c r="THO92" s="504"/>
      <c r="THP92" s="705"/>
      <c r="THQ92" s="706"/>
      <c r="THR92" s="706"/>
      <c r="THS92" s="706"/>
      <c r="THT92" s="706"/>
      <c r="THU92" s="706"/>
      <c r="THV92" s="504"/>
      <c r="THW92" s="705"/>
      <c r="THX92" s="706"/>
      <c r="THY92" s="706"/>
      <c r="THZ92" s="706"/>
      <c r="TIA92" s="706"/>
      <c r="TIB92" s="706"/>
      <c r="TIC92" s="504"/>
      <c r="TID92" s="705"/>
      <c r="TIE92" s="706"/>
      <c r="TIF92" s="706"/>
      <c r="TIG92" s="706"/>
      <c r="TIH92" s="706"/>
      <c r="TII92" s="706"/>
      <c r="TIJ92" s="504"/>
      <c r="TIK92" s="705"/>
      <c r="TIL92" s="706"/>
      <c r="TIM92" s="706"/>
      <c r="TIN92" s="706"/>
      <c r="TIO92" s="706"/>
      <c r="TIP92" s="706"/>
      <c r="TIQ92" s="504"/>
      <c r="TIR92" s="705"/>
      <c r="TIS92" s="706"/>
      <c r="TIT92" s="706"/>
      <c r="TIU92" s="706"/>
      <c r="TIV92" s="706"/>
      <c r="TIW92" s="706"/>
      <c r="TIX92" s="504"/>
      <c r="TIY92" s="705"/>
      <c r="TIZ92" s="706"/>
      <c r="TJA92" s="706"/>
      <c r="TJB92" s="706"/>
      <c r="TJC92" s="706"/>
      <c r="TJD92" s="706"/>
      <c r="TJE92" s="504"/>
      <c r="TJF92" s="705"/>
      <c r="TJG92" s="706"/>
      <c r="TJH92" s="706"/>
      <c r="TJI92" s="706"/>
      <c r="TJJ92" s="706"/>
      <c r="TJK92" s="706"/>
      <c r="TJL92" s="504"/>
      <c r="TJM92" s="705"/>
      <c r="TJN92" s="706"/>
      <c r="TJO92" s="706"/>
      <c r="TJP92" s="706"/>
      <c r="TJQ92" s="706"/>
      <c r="TJR92" s="706"/>
      <c r="TJS92" s="504"/>
      <c r="TJT92" s="705"/>
      <c r="TJU92" s="706"/>
      <c r="TJV92" s="706"/>
      <c r="TJW92" s="706"/>
      <c r="TJX92" s="706"/>
      <c r="TJY92" s="706"/>
      <c r="TJZ92" s="504"/>
      <c r="TKA92" s="705"/>
      <c r="TKB92" s="706"/>
      <c r="TKC92" s="706"/>
      <c r="TKD92" s="706"/>
      <c r="TKE92" s="706"/>
      <c r="TKF92" s="706"/>
      <c r="TKG92" s="504"/>
      <c r="TKH92" s="705"/>
      <c r="TKI92" s="706"/>
      <c r="TKJ92" s="706"/>
      <c r="TKK92" s="706"/>
      <c r="TKL92" s="706"/>
      <c r="TKM92" s="706"/>
      <c r="TKN92" s="504"/>
      <c r="TKO92" s="705"/>
      <c r="TKP92" s="706"/>
      <c r="TKQ92" s="706"/>
      <c r="TKR92" s="706"/>
      <c r="TKS92" s="706"/>
      <c r="TKT92" s="706"/>
      <c r="TKU92" s="504"/>
      <c r="TKV92" s="705"/>
      <c r="TKW92" s="706"/>
      <c r="TKX92" s="706"/>
      <c r="TKY92" s="706"/>
      <c r="TKZ92" s="706"/>
      <c r="TLA92" s="706"/>
      <c r="TLB92" s="504"/>
      <c r="TLC92" s="705"/>
      <c r="TLD92" s="706"/>
      <c r="TLE92" s="706"/>
      <c r="TLF92" s="706"/>
      <c r="TLG92" s="706"/>
      <c r="TLH92" s="706"/>
      <c r="TLI92" s="504"/>
      <c r="TLJ92" s="705"/>
      <c r="TLK92" s="706"/>
      <c r="TLL92" s="706"/>
      <c r="TLM92" s="706"/>
      <c r="TLN92" s="706"/>
      <c r="TLO92" s="706"/>
      <c r="TLP92" s="504"/>
      <c r="TLQ92" s="705"/>
      <c r="TLR92" s="706"/>
      <c r="TLS92" s="706"/>
      <c r="TLT92" s="706"/>
      <c r="TLU92" s="706"/>
      <c r="TLV92" s="706"/>
      <c r="TLW92" s="504"/>
      <c r="TLX92" s="705"/>
      <c r="TLY92" s="706"/>
      <c r="TLZ92" s="706"/>
      <c r="TMA92" s="706"/>
      <c r="TMB92" s="706"/>
      <c r="TMC92" s="706"/>
      <c r="TMD92" s="504"/>
      <c r="TME92" s="705"/>
      <c r="TMF92" s="706"/>
      <c r="TMG92" s="706"/>
      <c r="TMH92" s="706"/>
      <c r="TMI92" s="706"/>
      <c r="TMJ92" s="706"/>
      <c r="TMK92" s="504"/>
      <c r="TML92" s="705"/>
      <c r="TMM92" s="706"/>
      <c r="TMN92" s="706"/>
      <c r="TMO92" s="706"/>
      <c r="TMP92" s="706"/>
      <c r="TMQ92" s="706"/>
      <c r="TMR92" s="504"/>
      <c r="TMS92" s="705"/>
      <c r="TMT92" s="706"/>
      <c r="TMU92" s="706"/>
      <c r="TMV92" s="706"/>
      <c r="TMW92" s="706"/>
      <c r="TMX92" s="706"/>
      <c r="TMY92" s="504"/>
      <c r="TMZ92" s="705"/>
      <c r="TNA92" s="706"/>
      <c r="TNB92" s="706"/>
      <c r="TNC92" s="706"/>
      <c r="TND92" s="706"/>
      <c r="TNE92" s="706"/>
      <c r="TNF92" s="504"/>
      <c r="TNG92" s="705"/>
      <c r="TNH92" s="706"/>
      <c r="TNI92" s="706"/>
      <c r="TNJ92" s="706"/>
      <c r="TNK92" s="706"/>
      <c r="TNL92" s="706"/>
      <c r="TNM92" s="504"/>
      <c r="TNN92" s="705"/>
      <c r="TNO92" s="706"/>
      <c r="TNP92" s="706"/>
      <c r="TNQ92" s="706"/>
      <c r="TNR92" s="706"/>
      <c r="TNS92" s="706"/>
      <c r="TNT92" s="504"/>
      <c r="TNU92" s="705"/>
      <c r="TNV92" s="706"/>
      <c r="TNW92" s="706"/>
      <c r="TNX92" s="706"/>
      <c r="TNY92" s="706"/>
      <c r="TNZ92" s="706"/>
      <c r="TOA92" s="504"/>
      <c r="TOB92" s="705"/>
      <c r="TOC92" s="706"/>
      <c r="TOD92" s="706"/>
      <c r="TOE92" s="706"/>
      <c r="TOF92" s="706"/>
      <c r="TOG92" s="706"/>
      <c r="TOH92" s="504"/>
      <c r="TOI92" s="705"/>
      <c r="TOJ92" s="706"/>
      <c r="TOK92" s="706"/>
      <c r="TOL92" s="706"/>
      <c r="TOM92" s="706"/>
      <c r="TON92" s="706"/>
      <c r="TOO92" s="504"/>
      <c r="TOP92" s="705"/>
      <c r="TOQ92" s="706"/>
      <c r="TOR92" s="706"/>
      <c r="TOS92" s="706"/>
      <c r="TOT92" s="706"/>
      <c r="TOU92" s="706"/>
      <c r="TOV92" s="504"/>
      <c r="TOW92" s="705"/>
      <c r="TOX92" s="706"/>
      <c r="TOY92" s="706"/>
      <c r="TOZ92" s="706"/>
      <c r="TPA92" s="706"/>
      <c r="TPB92" s="706"/>
      <c r="TPC92" s="504"/>
      <c r="TPD92" s="705"/>
      <c r="TPE92" s="706"/>
      <c r="TPF92" s="706"/>
      <c r="TPG92" s="706"/>
      <c r="TPH92" s="706"/>
      <c r="TPI92" s="706"/>
      <c r="TPJ92" s="504"/>
      <c r="TPK92" s="705"/>
      <c r="TPL92" s="706"/>
      <c r="TPM92" s="706"/>
      <c r="TPN92" s="706"/>
      <c r="TPO92" s="706"/>
      <c r="TPP92" s="706"/>
      <c r="TPQ92" s="504"/>
      <c r="TPR92" s="705"/>
      <c r="TPS92" s="706"/>
      <c r="TPT92" s="706"/>
      <c r="TPU92" s="706"/>
      <c r="TPV92" s="706"/>
      <c r="TPW92" s="706"/>
      <c r="TPX92" s="504"/>
      <c r="TPY92" s="705"/>
      <c r="TPZ92" s="706"/>
      <c r="TQA92" s="706"/>
      <c r="TQB92" s="706"/>
      <c r="TQC92" s="706"/>
      <c r="TQD92" s="706"/>
      <c r="TQE92" s="504"/>
      <c r="TQF92" s="705"/>
      <c r="TQG92" s="706"/>
      <c r="TQH92" s="706"/>
      <c r="TQI92" s="706"/>
      <c r="TQJ92" s="706"/>
      <c r="TQK92" s="706"/>
      <c r="TQL92" s="504"/>
      <c r="TQM92" s="705"/>
      <c r="TQN92" s="706"/>
      <c r="TQO92" s="706"/>
      <c r="TQP92" s="706"/>
      <c r="TQQ92" s="706"/>
      <c r="TQR92" s="706"/>
      <c r="TQS92" s="504"/>
      <c r="TQT92" s="705"/>
      <c r="TQU92" s="706"/>
      <c r="TQV92" s="706"/>
      <c r="TQW92" s="706"/>
      <c r="TQX92" s="706"/>
      <c r="TQY92" s="706"/>
      <c r="TQZ92" s="504"/>
      <c r="TRA92" s="705"/>
      <c r="TRB92" s="706"/>
      <c r="TRC92" s="706"/>
      <c r="TRD92" s="706"/>
      <c r="TRE92" s="706"/>
      <c r="TRF92" s="706"/>
      <c r="TRG92" s="504"/>
      <c r="TRH92" s="705"/>
      <c r="TRI92" s="706"/>
      <c r="TRJ92" s="706"/>
      <c r="TRK92" s="706"/>
      <c r="TRL92" s="706"/>
      <c r="TRM92" s="706"/>
      <c r="TRN92" s="504"/>
      <c r="TRO92" s="705"/>
      <c r="TRP92" s="706"/>
      <c r="TRQ92" s="706"/>
      <c r="TRR92" s="706"/>
      <c r="TRS92" s="706"/>
      <c r="TRT92" s="706"/>
      <c r="TRU92" s="504"/>
      <c r="TRV92" s="705"/>
      <c r="TRW92" s="706"/>
      <c r="TRX92" s="706"/>
      <c r="TRY92" s="706"/>
      <c r="TRZ92" s="706"/>
      <c r="TSA92" s="706"/>
      <c r="TSB92" s="504"/>
      <c r="TSC92" s="705"/>
      <c r="TSD92" s="706"/>
      <c r="TSE92" s="706"/>
      <c r="TSF92" s="706"/>
      <c r="TSG92" s="706"/>
      <c r="TSH92" s="706"/>
      <c r="TSI92" s="504"/>
      <c r="TSJ92" s="705"/>
      <c r="TSK92" s="706"/>
      <c r="TSL92" s="706"/>
      <c r="TSM92" s="706"/>
      <c r="TSN92" s="706"/>
      <c r="TSO92" s="706"/>
      <c r="TSP92" s="504"/>
      <c r="TSQ92" s="705"/>
      <c r="TSR92" s="706"/>
      <c r="TSS92" s="706"/>
      <c r="TST92" s="706"/>
      <c r="TSU92" s="706"/>
      <c r="TSV92" s="706"/>
      <c r="TSW92" s="504"/>
      <c r="TSX92" s="705"/>
      <c r="TSY92" s="706"/>
      <c r="TSZ92" s="706"/>
      <c r="TTA92" s="706"/>
      <c r="TTB92" s="706"/>
      <c r="TTC92" s="706"/>
      <c r="TTD92" s="504"/>
      <c r="TTE92" s="705"/>
      <c r="TTF92" s="706"/>
      <c r="TTG92" s="706"/>
      <c r="TTH92" s="706"/>
      <c r="TTI92" s="706"/>
      <c r="TTJ92" s="706"/>
      <c r="TTK92" s="504"/>
      <c r="TTL92" s="705"/>
      <c r="TTM92" s="706"/>
      <c r="TTN92" s="706"/>
      <c r="TTO92" s="706"/>
      <c r="TTP92" s="706"/>
      <c r="TTQ92" s="706"/>
      <c r="TTR92" s="504"/>
      <c r="TTS92" s="705"/>
      <c r="TTT92" s="706"/>
      <c r="TTU92" s="706"/>
      <c r="TTV92" s="706"/>
      <c r="TTW92" s="706"/>
      <c r="TTX92" s="706"/>
      <c r="TTY92" s="504"/>
      <c r="TTZ92" s="705"/>
      <c r="TUA92" s="706"/>
      <c r="TUB92" s="706"/>
      <c r="TUC92" s="706"/>
      <c r="TUD92" s="706"/>
      <c r="TUE92" s="706"/>
      <c r="TUF92" s="504"/>
      <c r="TUG92" s="705"/>
      <c r="TUH92" s="706"/>
      <c r="TUI92" s="706"/>
      <c r="TUJ92" s="706"/>
      <c r="TUK92" s="706"/>
      <c r="TUL92" s="706"/>
      <c r="TUM92" s="504"/>
      <c r="TUN92" s="705"/>
      <c r="TUO92" s="706"/>
      <c r="TUP92" s="706"/>
      <c r="TUQ92" s="706"/>
      <c r="TUR92" s="706"/>
      <c r="TUS92" s="706"/>
      <c r="TUT92" s="504"/>
      <c r="TUU92" s="705"/>
      <c r="TUV92" s="706"/>
      <c r="TUW92" s="706"/>
      <c r="TUX92" s="706"/>
      <c r="TUY92" s="706"/>
      <c r="TUZ92" s="706"/>
      <c r="TVA92" s="504"/>
      <c r="TVB92" s="705"/>
      <c r="TVC92" s="706"/>
      <c r="TVD92" s="706"/>
      <c r="TVE92" s="706"/>
      <c r="TVF92" s="706"/>
      <c r="TVG92" s="706"/>
      <c r="TVH92" s="504"/>
      <c r="TVI92" s="705"/>
      <c r="TVJ92" s="706"/>
      <c r="TVK92" s="706"/>
      <c r="TVL92" s="706"/>
      <c r="TVM92" s="706"/>
      <c r="TVN92" s="706"/>
      <c r="TVO92" s="504"/>
      <c r="TVP92" s="705"/>
      <c r="TVQ92" s="706"/>
      <c r="TVR92" s="706"/>
      <c r="TVS92" s="706"/>
      <c r="TVT92" s="706"/>
      <c r="TVU92" s="706"/>
      <c r="TVV92" s="504"/>
      <c r="TVW92" s="705"/>
      <c r="TVX92" s="706"/>
      <c r="TVY92" s="706"/>
      <c r="TVZ92" s="706"/>
      <c r="TWA92" s="706"/>
      <c r="TWB92" s="706"/>
      <c r="TWC92" s="504"/>
      <c r="TWD92" s="705"/>
      <c r="TWE92" s="706"/>
      <c r="TWF92" s="706"/>
      <c r="TWG92" s="706"/>
      <c r="TWH92" s="706"/>
      <c r="TWI92" s="706"/>
      <c r="TWJ92" s="504"/>
      <c r="TWK92" s="705"/>
      <c r="TWL92" s="706"/>
      <c r="TWM92" s="706"/>
      <c r="TWN92" s="706"/>
      <c r="TWO92" s="706"/>
      <c r="TWP92" s="706"/>
      <c r="TWQ92" s="504"/>
      <c r="TWR92" s="705"/>
      <c r="TWS92" s="706"/>
      <c r="TWT92" s="706"/>
      <c r="TWU92" s="706"/>
      <c r="TWV92" s="706"/>
      <c r="TWW92" s="706"/>
      <c r="TWX92" s="504"/>
      <c r="TWY92" s="705"/>
      <c r="TWZ92" s="706"/>
      <c r="TXA92" s="706"/>
      <c r="TXB92" s="706"/>
      <c r="TXC92" s="706"/>
      <c r="TXD92" s="706"/>
      <c r="TXE92" s="504"/>
      <c r="TXF92" s="705"/>
      <c r="TXG92" s="706"/>
      <c r="TXH92" s="706"/>
      <c r="TXI92" s="706"/>
      <c r="TXJ92" s="706"/>
      <c r="TXK92" s="706"/>
      <c r="TXL92" s="504"/>
      <c r="TXM92" s="705"/>
      <c r="TXN92" s="706"/>
      <c r="TXO92" s="706"/>
      <c r="TXP92" s="706"/>
      <c r="TXQ92" s="706"/>
      <c r="TXR92" s="706"/>
      <c r="TXS92" s="504"/>
      <c r="TXT92" s="705"/>
      <c r="TXU92" s="706"/>
      <c r="TXV92" s="706"/>
      <c r="TXW92" s="706"/>
      <c r="TXX92" s="706"/>
      <c r="TXY92" s="706"/>
      <c r="TXZ92" s="504"/>
      <c r="TYA92" s="705"/>
      <c r="TYB92" s="706"/>
      <c r="TYC92" s="706"/>
      <c r="TYD92" s="706"/>
      <c r="TYE92" s="706"/>
      <c r="TYF92" s="706"/>
      <c r="TYG92" s="504"/>
      <c r="TYH92" s="705"/>
      <c r="TYI92" s="706"/>
      <c r="TYJ92" s="706"/>
      <c r="TYK92" s="706"/>
      <c r="TYL92" s="706"/>
      <c r="TYM92" s="706"/>
      <c r="TYN92" s="504"/>
      <c r="TYO92" s="705"/>
      <c r="TYP92" s="706"/>
      <c r="TYQ92" s="706"/>
      <c r="TYR92" s="706"/>
      <c r="TYS92" s="706"/>
      <c r="TYT92" s="706"/>
      <c r="TYU92" s="504"/>
      <c r="TYV92" s="705"/>
      <c r="TYW92" s="706"/>
      <c r="TYX92" s="706"/>
      <c r="TYY92" s="706"/>
      <c r="TYZ92" s="706"/>
      <c r="TZA92" s="706"/>
      <c r="TZB92" s="504"/>
      <c r="TZC92" s="705"/>
      <c r="TZD92" s="706"/>
      <c r="TZE92" s="706"/>
      <c r="TZF92" s="706"/>
      <c r="TZG92" s="706"/>
      <c r="TZH92" s="706"/>
      <c r="TZI92" s="504"/>
      <c r="TZJ92" s="705"/>
      <c r="TZK92" s="706"/>
      <c r="TZL92" s="706"/>
      <c r="TZM92" s="706"/>
      <c r="TZN92" s="706"/>
      <c r="TZO92" s="706"/>
      <c r="TZP92" s="504"/>
      <c r="TZQ92" s="705"/>
      <c r="TZR92" s="706"/>
      <c r="TZS92" s="706"/>
      <c r="TZT92" s="706"/>
      <c r="TZU92" s="706"/>
      <c r="TZV92" s="706"/>
      <c r="TZW92" s="504"/>
      <c r="TZX92" s="705"/>
      <c r="TZY92" s="706"/>
      <c r="TZZ92" s="706"/>
      <c r="UAA92" s="706"/>
      <c r="UAB92" s="706"/>
      <c r="UAC92" s="706"/>
      <c r="UAD92" s="504"/>
      <c r="UAE92" s="705"/>
      <c r="UAF92" s="706"/>
      <c r="UAG92" s="706"/>
      <c r="UAH92" s="706"/>
      <c r="UAI92" s="706"/>
      <c r="UAJ92" s="706"/>
      <c r="UAK92" s="504"/>
      <c r="UAL92" s="705"/>
      <c r="UAM92" s="706"/>
      <c r="UAN92" s="706"/>
      <c r="UAO92" s="706"/>
      <c r="UAP92" s="706"/>
      <c r="UAQ92" s="706"/>
      <c r="UAR92" s="504"/>
      <c r="UAS92" s="705"/>
      <c r="UAT92" s="706"/>
      <c r="UAU92" s="706"/>
      <c r="UAV92" s="706"/>
      <c r="UAW92" s="706"/>
      <c r="UAX92" s="706"/>
      <c r="UAY92" s="504"/>
      <c r="UAZ92" s="705"/>
      <c r="UBA92" s="706"/>
      <c r="UBB92" s="706"/>
      <c r="UBC92" s="706"/>
      <c r="UBD92" s="706"/>
      <c r="UBE92" s="706"/>
      <c r="UBF92" s="504"/>
      <c r="UBG92" s="705"/>
      <c r="UBH92" s="706"/>
      <c r="UBI92" s="706"/>
      <c r="UBJ92" s="706"/>
      <c r="UBK92" s="706"/>
      <c r="UBL92" s="706"/>
      <c r="UBM92" s="504"/>
      <c r="UBN92" s="705"/>
      <c r="UBO92" s="706"/>
      <c r="UBP92" s="706"/>
      <c r="UBQ92" s="706"/>
      <c r="UBR92" s="706"/>
      <c r="UBS92" s="706"/>
      <c r="UBT92" s="504"/>
      <c r="UBU92" s="705"/>
      <c r="UBV92" s="706"/>
      <c r="UBW92" s="706"/>
      <c r="UBX92" s="706"/>
      <c r="UBY92" s="706"/>
      <c r="UBZ92" s="706"/>
      <c r="UCA92" s="504"/>
      <c r="UCB92" s="705"/>
      <c r="UCC92" s="706"/>
      <c r="UCD92" s="706"/>
      <c r="UCE92" s="706"/>
      <c r="UCF92" s="706"/>
      <c r="UCG92" s="706"/>
      <c r="UCH92" s="504"/>
      <c r="UCI92" s="705"/>
      <c r="UCJ92" s="706"/>
      <c r="UCK92" s="706"/>
      <c r="UCL92" s="706"/>
      <c r="UCM92" s="706"/>
      <c r="UCN92" s="706"/>
      <c r="UCO92" s="504"/>
      <c r="UCP92" s="705"/>
      <c r="UCQ92" s="706"/>
      <c r="UCR92" s="706"/>
      <c r="UCS92" s="706"/>
      <c r="UCT92" s="706"/>
      <c r="UCU92" s="706"/>
      <c r="UCV92" s="504"/>
      <c r="UCW92" s="705"/>
      <c r="UCX92" s="706"/>
      <c r="UCY92" s="706"/>
      <c r="UCZ92" s="706"/>
      <c r="UDA92" s="706"/>
      <c r="UDB92" s="706"/>
      <c r="UDC92" s="504"/>
      <c r="UDD92" s="705"/>
      <c r="UDE92" s="706"/>
      <c r="UDF92" s="706"/>
      <c r="UDG92" s="706"/>
      <c r="UDH92" s="706"/>
      <c r="UDI92" s="706"/>
      <c r="UDJ92" s="504"/>
      <c r="UDK92" s="705"/>
      <c r="UDL92" s="706"/>
      <c r="UDM92" s="706"/>
      <c r="UDN92" s="706"/>
      <c r="UDO92" s="706"/>
      <c r="UDP92" s="706"/>
      <c r="UDQ92" s="504"/>
      <c r="UDR92" s="705"/>
      <c r="UDS92" s="706"/>
      <c r="UDT92" s="706"/>
      <c r="UDU92" s="706"/>
      <c r="UDV92" s="706"/>
      <c r="UDW92" s="706"/>
      <c r="UDX92" s="504"/>
      <c r="UDY92" s="705"/>
      <c r="UDZ92" s="706"/>
      <c r="UEA92" s="706"/>
      <c r="UEB92" s="706"/>
      <c r="UEC92" s="706"/>
      <c r="UED92" s="706"/>
      <c r="UEE92" s="504"/>
      <c r="UEF92" s="705"/>
      <c r="UEG92" s="706"/>
      <c r="UEH92" s="706"/>
      <c r="UEI92" s="706"/>
      <c r="UEJ92" s="706"/>
      <c r="UEK92" s="706"/>
      <c r="UEL92" s="504"/>
      <c r="UEM92" s="705"/>
      <c r="UEN92" s="706"/>
      <c r="UEO92" s="706"/>
      <c r="UEP92" s="706"/>
      <c r="UEQ92" s="706"/>
      <c r="UER92" s="706"/>
      <c r="UES92" s="504"/>
      <c r="UET92" s="705"/>
      <c r="UEU92" s="706"/>
      <c r="UEV92" s="706"/>
      <c r="UEW92" s="706"/>
      <c r="UEX92" s="706"/>
      <c r="UEY92" s="706"/>
      <c r="UEZ92" s="504"/>
      <c r="UFA92" s="705"/>
      <c r="UFB92" s="706"/>
      <c r="UFC92" s="706"/>
      <c r="UFD92" s="706"/>
      <c r="UFE92" s="706"/>
      <c r="UFF92" s="706"/>
      <c r="UFG92" s="504"/>
      <c r="UFH92" s="705"/>
      <c r="UFI92" s="706"/>
      <c r="UFJ92" s="706"/>
      <c r="UFK92" s="706"/>
      <c r="UFL92" s="706"/>
      <c r="UFM92" s="706"/>
      <c r="UFN92" s="504"/>
      <c r="UFO92" s="705"/>
      <c r="UFP92" s="706"/>
      <c r="UFQ92" s="706"/>
      <c r="UFR92" s="706"/>
      <c r="UFS92" s="706"/>
      <c r="UFT92" s="706"/>
      <c r="UFU92" s="504"/>
      <c r="UFV92" s="705"/>
      <c r="UFW92" s="706"/>
      <c r="UFX92" s="706"/>
      <c r="UFY92" s="706"/>
      <c r="UFZ92" s="706"/>
      <c r="UGA92" s="706"/>
      <c r="UGB92" s="504"/>
      <c r="UGC92" s="705"/>
      <c r="UGD92" s="706"/>
      <c r="UGE92" s="706"/>
      <c r="UGF92" s="706"/>
      <c r="UGG92" s="706"/>
      <c r="UGH92" s="706"/>
      <c r="UGI92" s="504"/>
      <c r="UGJ92" s="705"/>
      <c r="UGK92" s="706"/>
      <c r="UGL92" s="706"/>
      <c r="UGM92" s="706"/>
      <c r="UGN92" s="706"/>
      <c r="UGO92" s="706"/>
      <c r="UGP92" s="504"/>
      <c r="UGQ92" s="705"/>
      <c r="UGR92" s="706"/>
      <c r="UGS92" s="706"/>
      <c r="UGT92" s="706"/>
      <c r="UGU92" s="706"/>
      <c r="UGV92" s="706"/>
      <c r="UGW92" s="504"/>
      <c r="UGX92" s="705"/>
      <c r="UGY92" s="706"/>
      <c r="UGZ92" s="706"/>
      <c r="UHA92" s="706"/>
      <c r="UHB92" s="706"/>
      <c r="UHC92" s="706"/>
      <c r="UHD92" s="504"/>
      <c r="UHE92" s="705"/>
      <c r="UHF92" s="706"/>
      <c r="UHG92" s="706"/>
      <c r="UHH92" s="706"/>
      <c r="UHI92" s="706"/>
      <c r="UHJ92" s="706"/>
      <c r="UHK92" s="504"/>
      <c r="UHL92" s="705"/>
      <c r="UHM92" s="706"/>
      <c r="UHN92" s="706"/>
      <c r="UHO92" s="706"/>
      <c r="UHP92" s="706"/>
      <c r="UHQ92" s="706"/>
      <c r="UHR92" s="504"/>
      <c r="UHS92" s="705"/>
      <c r="UHT92" s="706"/>
      <c r="UHU92" s="706"/>
      <c r="UHV92" s="706"/>
      <c r="UHW92" s="706"/>
      <c r="UHX92" s="706"/>
      <c r="UHY92" s="504"/>
      <c r="UHZ92" s="705"/>
      <c r="UIA92" s="706"/>
      <c r="UIB92" s="706"/>
      <c r="UIC92" s="706"/>
      <c r="UID92" s="706"/>
      <c r="UIE92" s="706"/>
      <c r="UIF92" s="504"/>
      <c r="UIG92" s="705"/>
      <c r="UIH92" s="706"/>
      <c r="UII92" s="706"/>
      <c r="UIJ92" s="706"/>
      <c r="UIK92" s="706"/>
      <c r="UIL92" s="706"/>
      <c r="UIM92" s="504"/>
      <c r="UIN92" s="705"/>
      <c r="UIO92" s="706"/>
      <c r="UIP92" s="706"/>
      <c r="UIQ92" s="706"/>
      <c r="UIR92" s="706"/>
      <c r="UIS92" s="706"/>
      <c r="UIT92" s="504"/>
      <c r="UIU92" s="705"/>
      <c r="UIV92" s="706"/>
      <c r="UIW92" s="706"/>
      <c r="UIX92" s="706"/>
      <c r="UIY92" s="706"/>
      <c r="UIZ92" s="706"/>
      <c r="UJA92" s="504"/>
      <c r="UJB92" s="705"/>
      <c r="UJC92" s="706"/>
      <c r="UJD92" s="706"/>
      <c r="UJE92" s="706"/>
      <c r="UJF92" s="706"/>
      <c r="UJG92" s="706"/>
      <c r="UJH92" s="504"/>
      <c r="UJI92" s="705"/>
      <c r="UJJ92" s="706"/>
      <c r="UJK92" s="706"/>
      <c r="UJL92" s="706"/>
      <c r="UJM92" s="706"/>
      <c r="UJN92" s="706"/>
      <c r="UJO92" s="504"/>
      <c r="UJP92" s="705"/>
      <c r="UJQ92" s="706"/>
      <c r="UJR92" s="706"/>
      <c r="UJS92" s="706"/>
      <c r="UJT92" s="706"/>
      <c r="UJU92" s="706"/>
      <c r="UJV92" s="504"/>
      <c r="UJW92" s="705"/>
      <c r="UJX92" s="706"/>
      <c r="UJY92" s="706"/>
      <c r="UJZ92" s="706"/>
      <c r="UKA92" s="706"/>
      <c r="UKB92" s="706"/>
      <c r="UKC92" s="504"/>
      <c r="UKD92" s="705"/>
      <c r="UKE92" s="706"/>
      <c r="UKF92" s="706"/>
      <c r="UKG92" s="706"/>
      <c r="UKH92" s="706"/>
      <c r="UKI92" s="706"/>
      <c r="UKJ92" s="504"/>
      <c r="UKK92" s="705"/>
      <c r="UKL92" s="706"/>
      <c r="UKM92" s="706"/>
      <c r="UKN92" s="706"/>
      <c r="UKO92" s="706"/>
      <c r="UKP92" s="706"/>
      <c r="UKQ92" s="504"/>
      <c r="UKR92" s="705"/>
      <c r="UKS92" s="706"/>
      <c r="UKT92" s="706"/>
      <c r="UKU92" s="706"/>
      <c r="UKV92" s="706"/>
      <c r="UKW92" s="706"/>
      <c r="UKX92" s="504"/>
      <c r="UKY92" s="705"/>
      <c r="UKZ92" s="706"/>
      <c r="ULA92" s="706"/>
      <c r="ULB92" s="706"/>
      <c r="ULC92" s="706"/>
      <c r="ULD92" s="706"/>
      <c r="ULE92" s="504"/>
      <c r="ULF92" s="705"/>
      <c r="ULG92" s="706"/>
      <c r="ULH92" s="706"/>
      <c r="ULI92" s="706"/>
      <c r="ULJ92" s="706"/>
      <c r="ULK92" s="706"/>
      <c r="ULL92" s="504"/>
      <c r="ULM92" s="705"/>
      <c r="ULN92" s="706"/>
      <c r="ULO92" s="706"/>
      <c r="ULP92" s="706"/>
      <c r="ULQ92" s="706"/>
      <c r="ULR92" s="706"/>
      <c r="ULS92" s="504"/>
      <c r="ULT92" s="705"/>
      <c r="ULU92" s="706"/>
      <c r="ULV92" s="706"/>
      <c r="ULW92" s="706"/>
      <c r="ULX92" s="706"/>
      <c r="ULY92" s="706"/>
      <c r="ULZ92" s="504"/>
      <c r="UMA92" s="705"/>
      <c r="UMB92" s="706"/>
      <c r="UMC92" s="706"/>
      <c r="UMD92" s="706"/>
      <c r="UME92" s="706"/>
      <c r="UMF92" s="706"/>
      <c r="UMG92" s="504"/>
      <c r="UMH92" s="705"/>
      <c r="UMI92" s="706"/>
      <c r="UMJ92" s="706"/>
      <c r="UMK92" s="706"/>
      <c r="UML92" s="706"/>
      <c r="UMM92" s="706"/>
      <c r="UMN92" s="504"/>
      <c r="UMO92" s="705"/>
      <c r="UMP92" s="706"/>
      <c r="UMQ92" s="706"/>
      <c r="UMR92" s="706"/>
      <c r="UMS92" s="706"/>
      <c r="UMT92" s="706"/>
      <c r="UMU92" s="504"/>
      <c r="UMV92" s="705"/>
      <c r="UMW92" s="706"/>
      <c r="UMX92" s="706"/>
      <c r="UMY92" s="706"/>
      <c r="UMZ92" s="706"/>
      <c r="UNA92" s="706"/>
      <c r="UNB92" s="504"/>
      <c r="UNC92" s="705"/>
      <c r="UND92" s="706"/>
      <c r="UNE92" s="706"/>
      <c r="UNF92" s="706"/>
      <c r="UNG92" s="706"/>
      <c r="UNH92" s="706"/>
      <c r="UNI92" s="504"/>
      <c r="UNJ92" s="705"/>
      <c r="UNK92" s="706"/>
      <c r="UNL92" s="706"/>
      <c r="UNM92" s="706"/>
      <c r="UNN92" s="706"/>
      <c r="UNO92" s="706"/>
      <c r="UNP92" s="504"/>
      <c r="UNQ92" s="705"/>
      <c r="UNR92" s="706"/>
      <c r="UNS92" s="706"/>
      <c r="UNT92" s="706"/>
      <c r="UNU92" s="706"/>
      <c r="UNV92" s="706"/>
      <c r="UNW92" s="504"/>
      <c r="UNX92" s="705"/>
      <c r="UNY92" s="706"/>
      <c r="UNZ92" s="706"/>
      <c r="UOA92" s="706"/>
      <c r="UOB92" s="706"/>
      <c r="UOC92" s="706"/>
      <c r="UOD92" s="504"/>
      <c r="UOE92" s="705"/>
      <c r="UOF92" s="706"/>
      <c r="UOG92" s="706"/>
      <c r="UOH92" s="706"/>
      <c r="UOI92" s="706"/>
      <c r="UOJ92" s="706"/>
      <c r="UOK92" s="504"/>
      <c r="UOL92" s="705"/>
      <c r="UOM92" s="706"/>
      <c r="UON92" s="706"/>
      <c r="UOO92" s="706"/>
      <c r="UOP92" s="706"/>
      <c r="UOQ92" s="706"/>
      <c r="UOR92" s="504"/>
      <c r="UOS92" s="705"/>
      <c r="UOT92" s="706"/>
      <c r="UOU92" s="706"/>
      <c r="UOV92" s="706"/>
      <c r="UOW92" s="706"/>
      <c r="UOX92" s="706"/>
      <c r="UOY92" s="504"/>
      <c r="UOZ92" s="705"/>
      <c r="UPA92" s="706"/>
      <c r="UPB92" s="706"/>
      <c r="UPC92" s="706"/>
      <c r="UPD92" s="706"/>
      <c r="UPE92" s="706"/>
      <c r="UPF92" s="504"/>
      <c r="UPG92" s="705"/>
      <c r="UPH92" s="706"/>
      <c r="UPI92" s="706"/>
      <c r="UPJ92" s="706"/>
      <c r="UPK92" s="706"/>
      <c r="UPL92" s="706"/>
      <c r="UPM92" s="504"/>
      <c r="UPN92" s="705"/>
      <c r="UPO92" s="706"/>
      <c r="UPP92" s="706"/>
      <c r="UPQ92" s="706"/>
      <c r="UPR92" s="706"/>
      <c r="UPS92" s="706"/>
      <c r="UPT92" s="504"/>
      <c r="UPU92" s="705"/>
      <c r="UPV92" s="706"/>
      <c r="UPW92" s="706"/>
      <c r="UPX92" s="706"/>
      <c r="UPY92" s="706"/>
      <c r="UPZ92" s="706"/>
      <c r="UQA92" s="504"/>
      <c r="UQB92" s="705"/>
      <c r="UQC92" s="706"/>
      <c r="UQD92" s="706"/>
      <c r="UQE92" s="706"/>
      <c r="UQF92" s="706"/>
      <c r="UQG92" s="706"/>
      <c r="UQH92" s="504"/>
      <c r="UQI92" s="705"/>
      <c r="UQJ92" s="706"/>
      <c r="UQK92" s="706"/>
      <c r="UQL92" s="706"/>
      <c r="UQM92" s="706"/>
      <c r="UQN92" s="706"/>
      <c r="UQO92" s="504"/>
      <c r="UQP92" s="705"/>
      <c r="UQQ92" s="706"/>
      <c r="UQR92" s="706"/>
      <c r="UQS92" s="706"/>
      <c r="UQT92" s="706"/>
      <c r="UQU92" s="706"/>
      <c r="UQV92" s="504"/>
      <c r="UQW92" s="705"/>
      <c r="UQX92" s="706"/>
      <c r="UQY92" s="706"/>
      <c r="UQZ92" s="706"/>
      <c r="URA92" s="706"/>
      <c r="URB92" s="706"/>
      <c r="URC92" s="504"/>
      <c r="URD92" s="705"/>
      <c r="URE92" s="706"/>
      <c r="URF92" s="706"/>
      <c r="URG92" s="706"/>
      <c r="URH92" s="706"/>
      <c r="URI92" s="706"/>
      <c r="URJ92" s="504"/>
      <c r="URK92" s="705"/>
      <c r="URL92" s="706"/>
      <c r="URM92" s="706"/>
      <c r="URN92" s="706"/>
      <c r="URO92" s="706"/>
      <c r="URP92" s="706"/>
      <c r="URQ92" s="504"/>
      <c r="URR92" s="705"/>
      <c r="URS92" s="706"/>
      <c r="URT92" s="706"/>
      <c r="URU92" s="706"/>
      <c r="URV92" s="706"/>
      <c r="URW92" s="706"/>
      <c r="URX92" s="504"/>
      <c r="URY92" s="705"/>
      <c r="URZ92" s="706"/>
      <c r="USA92" s="706"/>
      <c r="USB92" s="706"/>
      <c r="USC92" s="706"/>
      <c r="USD92" s="706"/>
      <c r="USE92" s="504"/>
      <c r="USF92" s="705"/>
      <c r="USG92" s="706"/>
      <c r="USH92" s="706"/>
      <c r="USI92" s="706"/>
      <c r="USJ92" s="706"/>
      <c r="USK92" s="706"/>
      <c r="USL92" s="504"/>
      <c r="USM92" s="705"/>
      <c r="USN92" s="706"/>
      <c r="USO92" s="706"/>
      <c r="USP92" s="706"/>
      <c r="USQ92" s="706"/>
      <c r="USR92" s="706"/>
      <c r="USS92" s="504"/>
      <c r="UST92" s="705"/>
      <c r="USU92" s="706"/>
      <c r="USV92" s="706"/>
      <c r="USW92" s="706"/>
      <c r="USX92" s="706"/>
      <c r="USY92" s="706"/>
      <c r="USZ92" s="504"/>
      <c r="UTA92" s="705"/>
      <c r="UTB92" s="706"/>
      <c r="UTC92" s="706"/>
      <c r="UTD92" s="706"/>
      <c r="UTE92" s="706"/>
      <c r="UTF92" s="706"/>
      <c r="UTG92" s="504"/>
      <c r="UTH92" s="705"/>
      <c r="UTI92" s="706"/>
      <c r="UTJ92" s="706"/>
      <c r="UTK92" s="706"/>
      <c r="UTL92" s="706"/>
      <c r="UTM92" s="706"/>
      <c r="UTN92" s="504"/>
      <c r="UTO92" s="705"/>
      <c r="UTP92" s="706"/>
      <c r="UTQ92" s="706"/>
      <c r="UTR92" s="706"/>
      <c r="UTS92" s="706"/>
      <c r="UTT92" s="706"/>
      <c r="UTU92" s="504"/>
      <c r="UTV92" s="705"/>
      <c r="UTW92" s="706"/>
      <c r="UTX92" s="706"/>
      <c r="UTY92" s="706"/>
      <c r="UTZ92" s="706"/>
      <c r="UUA92" s="706"/>
      <c r="UUB92" s="504"/>
      <c r="UUC92" s="705"/>
      <c r="UUD92" s="706"/>
      <c r="UUE92" s="706"/>
      <c r="UUF92" s="706"/>
      <c r="UUG92" s="706"/>
      <c r="UUH92" s="706"/>
      <c r="UUI92" s="504"/>
      <c r="UUJ92" s="705"/>
      <c r="UUK92" s="706"/>
      <c r="UUL92" s="706"/>
      <c r="UUM92" s="706"/>
      <c r="UUN92" s="706"/>
      <c r="UUO92" s="706"/>
      <c r="UUP92" s="504"/>
      <c r="UUQ92" s="705"/>
      <c r="UUR92" s="706"/>
      <c r="UUS92" s="706"/>
      <c r="UUT92" s="706"/>
      <c r="UUU92" s="706"/>
      <c r="UUV92" s="706"/>
      <c r="UUW92" s="504"/>
      <c r="UUX92" s="705"/>
      <c r="UUY92" s="706"/>
      <c r="UUZ92" s="706"/>
      <c r="UVA92" s="706"/>
      <c r="UVB92" s="706"/>
      <c r="UVC92" s="706"/>
      <c r="UVD92" s="504"/>
      <c r="UVE92" s="705"/>
      <c r="UVF92" s="706"/>
      <c r="UVG92" s="706"/>
      <c r="UVH92" s="706"/>
      <c r="UVI92" s="706"/>
      <c r="UVJ92" s="706"/>
      <c r="UVK92" s="504"/>
      <c r="UVL92" s="705"/>
      <c r="UVM92" s="706"/>
      <c r="UVN92" s="706"/>
      <c r="UVO92" s="706"/>
      <c r="UVP92" s="706"/>
      <c r="UVQ92" s="706"/>
      <c r="UVR92" s="504"/>
      <c r="UVS92" s="705"/>
      <c r="UVT92" s="706"/>
      <c r="UVU92" s="706"/>
      <c r="UVV92" s="706"/>
      <c r="UVW92" s="706"/>
      <c r="UVX92" s="706"/>
      <c r="UVY92" s="504"/>
      <c r="UVZ92" s="705"/>
      <c r="UWA92" s="706"/>
      <c r="UWB92" s="706"/>
      <c r="UWC92" s="706"/>
      <c r="UWD92" s="706"/>
      <c r="UWE92" s="706"/>
      <c r="UWF92" s="504"/>
      <c r="UWG92" s="705"/>
      <c r="UWH92" s="706"/>
      <c r="UWI92" s="706"/>
      <c r="UWJ92" s="706"/>
      <c r="UWK92" s="706"/>
      <c r="UWL92" s="706"/>
      <c r="UWM92" s="504"/>
      <c r="UWN92" s="705"/>
      <c r="UWO92" s="706"/>
      <c r="UWP92" s="706"/>
      <c r="UWQ92" s="706"/>
      <c r="UWR92" s="706"/>
      <c r="UWS92" s="706"/>
      <c r="UWT92" s="504"/>
      <c r="UWU92" s="705"/>
      <c r="UWV92" s="706"/>
      <c r="UWW92" s="706"/>
      <c r="UWX92" s="706"/>
      <c r="UWY92" s="706"/>
      <c r="UWZ92" s="706"/>
      <c r="UXA92" s="504"/>
      <c r="UXB92" s="705"/>
      <c r="UXC92" s="706"/>
      <c r="UXD92" s="706"/>
      <c r="UXE92" s="706"/>
      <c r="UXF92" s="706"/>
      <c r="UXG92" s="706"/>
      <c r="UXH92" s="504"/>
      <c r="UXI92" s="705"/>
      <c r="UXJ92" s="706"/>
      <c r="UXK92" s="706"/>
      <c r="UXL92" s="706"/>
      <c r="UXM92" s="706"/>
      <c r="UXN92" s="706"/>
      <c r="UXO92" s="504"/>
      <c r="UXP92" s="705"/>
      <c r="UXQ92" s="706"/>
      <c r="UXR92" s="706"/>
      <c r="UXS92" s="706"/>
      <c r="UXT92" s="706"/>
      <c r="UXU92" s="706"/>
      <c r="UXV92" s="504"/>
      <c r="UXW92" s="705"/>
      <c r="UXX92" s="706"/>
      <c r="UXY92" s="706"/>
      <c r="UXZ92" s="706"/>
      <c r="UYA92" s="706"/>
      <c r="UYB92" s="706"/>
      <c r="UYC92" s="504"/>
      <c r="UYD92" s="705"/>
      <c r="UYE92" s="706"/>
      <c r="UYF92" s="706"/>
      <c r="UYG92" s="706"/>
      <c r="UYH92" s="706"/>
      <c r="UYI92" s="706"/>
      <c r="UYJ92" s="504"/>
      <c r="UYK92" s="705"/>
      <c r="UYL92" s="706"/>
      <c r="UYM92" s="706"/>
      <c r="UYN92" s="706"/>
      <c r="UYO92" s="706"/>
      <c r="UYP92" s="706"/>
      <c r="UYQ92" s="504"/>
      <c r="UYR92" s="705"/>
      <c r="UYS92" s="706"/>
      <c r="UYT92" s="706"/>
      <c r="UYU92" s="706"/>
      <c r="UYV92" s="706"/>
      <c r="UYW92" s="706"/>
      <c r="UYX92" s="504"/>
      <c r="UYY92" s="705"/>
      <c r="UYZ92" s="706"/>
      <c r="UZA92" s="706"/>
      <c r="UZB92" s="706"/>
      <c r="UZC92" s="706"/>
      <c r="UZD92" s="706"/>
      <c r="UZE92" s="504"/>
      <c r="UZF92" s="705"/>
      <c r="UZG92" s="706"/>
      <c r="UZH92" s="706"/>
      <c r="UZI92" s="706"/>
      <c r="UZJ92" s="706"/>
      <c r="UZK92" s="706"/>
      <c r="UZL92" s="504"/>
      <c r="UZM92" s="705"/>
      <c r="UZN92" s="706"/>
      <c r="UZO92" s="706"/>
      <c r="UZP92" s="706"/>
      <c r="UZQ92" s="706"/>
      <c r="UZR92" s="706"/>
      <c r="UZS92" s="504"/>
      <c r="UZT92" s="705"/>
      <c r="UZU92" s="706"/>
      <c r="UZV92" s="706"/>
      <c r="UZW92" s="706"/>
      <c r="UZX92" s="706"/>
      <c r="UZY92" s="706"/>
      <c r="UZZ92" s="504"/>
      <c r="VAA92" s="705"/>
      <c r="VAB92" s="706"/>
      <c r="VAC92" s="706"/>
      <c r="VAD92" s="706"/>
      <c r="VAE92" s="706"/>
      <c r="VAF92" s="706"/>
      <c r="VAG92" s="504"/>
      <c r="VAH92" s="705"/>
      <c r="VAI92" s="706"/>
      <c r="VAJ92" s="706"/>
      <c r="VAK92" s="706"/>
      <c r="VAL92" s="706"/>
      <c r="VAM92" s="706"/>
      <c r="VAN92" s="504"/>
      <c r="VAO92" s="705"/>
      <c r="VAP92" s="706"/>
      <c r="VAQ92" s="706"/>
      <c r="VAR92" s="706"/>
      <c r="VAS92" s="706"/>
      <c r="VAT92" s="706"/>
      <c r="VAU92" s="504"/>
      <c r="VAV92" s="705"/>
      <c r="VAW92" s="706"/>
      <c r="VAX92" s="706"/>
      <c r="VAY92" s="706"/>
      <c r="VAZ92" s="706"/>
      <c r="VBA92" s="706"/>
      <c r="VBB92" s="504"/>
      <c r="VBC92" s="705"/>
      <c r="VBD92" s="706"/>
      <c r="VBE92" s="706"/>
      <c r="VBF92" s="706"/>
      <c r="VBG92" s="706"/>
      <c r="VBH92" s="706"/>
      <c r="VBI92" s="504"/>
      <c r="VBJ92" s="705"/>
      <c r="VBK92" s="706"/>
      <c r="VBL92" s="706"/>
      <c r="VBM92" s="706"/>
      <c r="VBN92" s="706"/>
      <c r="VBO92" s="706"/>
      <c r="VBP92" s="504"/>
      <c r="VBQ92" s="705"/>
      <c r="VBR92" s="706"/>
      <c r="VBS92" s="706"/>
      <c r="VBT92" s="706"/>
      <c r="VBU92" s="706"/>
      <c r="VBV92" s="706"/>
      <c r="VBW92" s="504"/>
      <c r="VBX92" s="705"/>
      <c r="VBY92" s="706"/>
      <c r="VBZ92" s="706"/>
      <c r="VCA92" s="706"/>
      <c r="VCB92" s="706"/>
      <c r="VCC92" s="706"/>
      <c r="VCD92" s="504"/>
      <c r="VCE92" s="705"/>
      <c r="VCF92" s="706"/>
      <c r="VCG92" s="706"/>
      <c r="VCH92" s="706"/>
      <c r="VCI92" s="706"/>
      <c r="VCJ92" s="706"/>
      <c r="VCK92" s="504"/>
      <c r="VCL92" s="705"/>
      <c r="VCM92" s="706"/>
      <c r="VCN92" s="706"/>
      <c r="VCO92" s="706"/>
      <c r="VCP92" s="706"/>
      <c r="VCQ92" s="706"/>
      <c r="VCR92" s="504"/>
      <c r="VCS92" s="705"/>
      <c r="VCT92" s="706"/>
      <c r="VCU92" s="706"/>
      <c r="VCV92" s="706"/>
      <c r="VCW92" s="706"/>
      <c r="VCX92" s="706"/>
      <c r="VCY92" s="504"/>
      <c r="VCZ92" s="705"/>
      <c r="VDA92" s="706"/>
      <c r="VDB92" s="706"/>
      <c r="VDC92" s="706"/>
      <c r="VDD92" s="706"/>
      <c r="VDE92" s="706"/>
      <c r="VDF92" s="504"/>
      <c r="VDG92" s="705"/>
      <c r="VDH92" s="706"/>
      <c r="VDI92" s="706"/>
      <c r="VDJ92" s="706"/>
      <c r="VDK92" s="706"/>
      <c r="VDL92" s="706"/>
      <c r="VDM92" s="504"/>
      <c r="VDN92" s="705"/>
      <c r="VDO92" s="706"/>
      <c r="VDP92" s="706"/>
      <c r="VDQ92" s="706"/>
      <c r="VDR92" s="706"/>
      <c r="VDS92" s="706"/>
      <c r="VDT92" s="504"/>
      <c r="VDU92" s="705"/>
      <c r="VDV92" s="706"/>
      <c r="VDW92" s="706"/>
      <c r="VDX92" s="706"/>
      <c r="VDY92" s="706"/>
      <c r="VDZ92" s="706"/>
      <c r="VEA92" s="504"/>
      <c r="VEB92" s="705"/>
      <c r="VEC92" s="706"/>
      <c r="VED92" s="706"/>
      <c r="VEE92" s="706"/>
      <c r="VEF92" s="706"/>
      <c r="VEG92" s="706"/>
      <c r="VEH92" s="504"/>
      <c r="VEI92" s="705"/>
      <c r="VEJ92" s="706"/>
      <c r="VEK92" s="706"/>
      <c r="VEL92" s="706"/>
      <c r="VEM92" s="706"/>
      <c r="VEN92" s="706"/>
      <c r="VEO92" s="504"/>
      <c r="VEP92" s="705"/>
      <c r="VEQ92" s="706"/>
      <c r="VER92" s="706"/>
      <c r="VES92" s="706"/>
      <c r="VET92" s="706"/>
      <c r="VEU92" s="706"/>
      <c r="VEV92" s="504"/>
      <c r="VEW92" s="705"/>
      <c r="VEX92" s="706"/>
      <c r="VEY92" s="706"/>
      <c r="VEZ92" s="706"/>
      <c r="VFA92" s="706"/>
      <c r="VFB92" s="706"/>
      <c r="VFC92" s="504"/>
      <c r="VFD92" s="705"/>
      <c r="VFE92" s="706"/>
      <c r="VFF92" s="706"/>
      <c r="VFG92" s="706"/>
      <c r="VFH92" s="706"/>
      <c r="VFI92" s="706"/>
      <c r="VFJ92" s="504"/>
      <c r="VFK92" s="705"/>
      <c r="VFL92" s="706"/>
      <c r="VFM92" s="706"/>
      <c r="VFN92" s="706"/>
      <c r="VFO92" s="706"/>
      <c r="VFP92" s="706"/>
      <c r="VFQ92" s="504"/>
      <c r="VFR92" s="705"/>
      <c r="VFS92" s="706"/>
      <c r="VFT92" s="706"/>
      <c r="VFU92" s="706"/>
      <c r="VFV92" s="706"/>
      <c r="VFW92" s="706"/>
      <c r="VFX92" s="504"/>
      <c r="VFY92" s="705"/>
      <c r="VFZ92" s="706"/>
      <c r="VGA92" s="706"/>
      <c r="VGB92" s="706"/>
      <c r="VGC92" s="706"/>
      <c r="VGD92" s="706"/>
      <c r="VGE92" s="504"/>
      <c r="VGF92" s="705"/>
      <c r="VGG92" s="706"/>
      <c r="VGH92" s="706"/>
      <c r="VGI92" s="706"/>
      <c r="VGJ92" s="706"/>
      <c r="VGK92" s="706"/>
      <c r="VGL92" s="504"/>
      <c r="VGM92" s="705"/>
      <c r="VGN92" s="706"/>
      <c r="VGO92" s="706"/>
      <c r="VGP92" s="706"/>
      <c r="VGQ92" s="706"/>
      <c r="VGR92" s="706"/>
      <c r="VGS92" s="504"/>
      <c r="VGT92" s="705"/>
      <c r="VGU92" s="706"/>
      <c r="VGV92" s="706"/>
      <c r="VGW92" s="706"/>
      <c r="VGX92" s="706"/>
      <c r="VGY92" s="706"/>
      <c r="VGZ92" s="504"/>
      <c r="VHA92" s="705"/>
      <c r="VHB92" s="706"/>
      <c r="VHC92" s="706"/>
      <c r="VHD92" s="706"/>
      <c r="VHE92" s="706"/>
      <c r="VHF92" s="706"/>
      <c r="VHG92" s="504"/>
      <c r="VHH92" s="705"/>
      <c r="VHI92" s="706"/>
      <c r="VHJ92" s="706"/>
      <c r="VHK92" s="706"/>
      <c r="VHL92" s="706"/>
      <c r="VHM92" s="706"/>
      <c r="VHN92" s="504"/>
      <c r="VHO92" s="705"/>
      <c r="VHP92" s="706"/>
      <c r="VHQ92" s="706"/>
      <c r="VHR92" s="706"/>
      <c r="VHS92" s="706"/>
      <c r="VHT92" s="706"/>
      <c r="VHU92" s="504"/>
      <c r="VHV92" s="705"/>
      <c r="VHW92" s="706"/>
      <c r="VHX92" s="706"/>
      <c r="VHY92" s="706"/>
      <c r="VHZ92" s="706"/>
      <c r="VIA92" s="706"/>
      <c r="VIB92" s="504"/>
      <c r="VIC92" s="705"/>
      <c r="VID92" s="706"/>
      <c r="VIE92" s="706"/>
      <c r="VIF92" s="706"/>
      <c r="VIG92" s="706"/>
      <c r="VIH92" s="706"/>
      <c r="VII92" s="504"/>
      <c r="VIJ92" s="705"/>
      <c r="VIK92" s="706"/>
      <c r="VIL92" s="706"/>
      <c r="VIM92" s="706"/>
      <c r="VIN92" s="706"/>
      <c r="VIO92" s="706"/>
      <c r="VIP92" s="504"/>
      <c r="VIQ92" s="705"/>
      <c r="VIR92" s="706"/>
      <c r="VIS92" s="706"/>
      <c r="VIT92" s="706"/>
      <c r="VIU92" s="706"/>
      <c r="VIV92" s="706"/>
      <c r="VIW92" s="504"/>
      <c r="VIX92" s="705"/>
      <c r="VIY92" s="706"/>
      <c r="VIZ92" s="706"/>
      <c r="VJA92" s="706"/>
      <c r="VJB92" s="706"/>
      <c r="VJC92" s="706"/>
      <c r="VJD92" s="504"/>
      <c r="VJE92" s="705"/>
      <c r="VJF92" s="706"/>
      <c r="VJG92" s="706"/>
      <c r="VJH92" s="706"/>
      <c r="VJI92" s="706"/>
      <c r="VJJ92" s="706"/>
      <c r="VJK92" s="504"/>
      <c r="VJL92" s="705"/>
      <c r="VJM92" s="706"/>
      <c r="VJN92" s="706"/>
      <c r="VJO92" s="706"/>
      <c r="VJP92" s="706"/>
      <c r="VJQ92" s="706"/>
      <c r="VJR92" s="504"/>
      <c r="VJS92" s="705"/>
      <c r="VJT92" s="706"/>
      <c r="VJU92" s="706"/>
      <c r="VJV92" s="706"/>
      <c r="VJW92" s="706"/>
      <c r="VJX92" s="706"/>
      <c r="VJY92" s="504"/>
      <c r="VJZ92" s="705"/>
      <c r="VKA92" s="706"/>
      <c r="VKB92" s="706"/>
      <c r="VKC92" s="706"/>
      <c r="VKD92" s="706"/>
      <c r="VKE92" s="706"/>
      <c r="VKF92" s="504"/>
      <c r="VKG92" s="705"/>
      <c r="VKH92" s="706"/>
      <c r="VKI92" s="706"/>
      <c r="VKJ92" s="706"/>
      <c r="VKK92" s="706"/>
      <c r="VKL92" s="706"/>
      <c r="VKM92" s="504"/>
      <c r="VKN92" s="705"/>
      <c r="VKO92" s="706"/>
      <c r="VKP92" s="706"/>
      <c r="VKQ92" s="706"/>
      <c r="VKR92" s="706"/>
      <c r="VKS92" s="706"/>
      <c r="VKT92" s="504"/>
      <c r="VKU92" s="705"/>
      <c r="VKV92" s="706"/>
      <c r="VKW92" s="706"/>
      <c r="VKX92" s="706"/>
      <c r="VKY92" s="706"/>
      <c r="VKZ92" s="706"/>
      <c r="VLA92" s="504"/>
      <c r="VLB92" s="705"/>
      <c r="VLC92" s="706"/>
      <c r="VLD92" s="706"/>
      <c r="VLE92" s="706"/>
      <c r="VLF92" s="706"/>
      <c r="VLG92" s="706"/>
      <c r="VLH92" s="504"/>
      <c r="VLI92" s="705"/>
      <c r="VLJ92" s="706"/>
      <c r="VLK92" s="706"/>
      <c r="VLL92" s="706"/>
      <c r="VLM92" s="706"/>
      <c r="VLN92" s="706"/>
      <c r="VLO92" s="504"/>
      <c r="VLP92" s="705"/>
      <c r="VLQ92" s="706"/>
      <c r="VLR92" s="706"/>
      <c r="VLS92" s="706"/>
      <c r="VLT92" s="706"/>
      <c r="VLU92" s="706"/>
      <c r="VLV92" s="504"/>
      <c r="VLW92" s="705"/>
      <c r="VLX92" s="706"/>
      <c r="VLY92" s="706"/>
      <c r="VLZ92" s="706"/>
      <c r="VMA92" s="706"/>
      <c r="VMB92" s="706"/>
      <c r="VMC92" s="504"/>
      <c r="VMD92" s="705"/>
      <c r="VME92" s="706"/>
      <c r="VMF92" s="706"/>
      <c r="VMG92" s="706"/>
      <c r="VMH92" s="706"/>
      <c r="VMI92" s="706"/>
      <c r="VMJ92" s="504"/>
      <c r="VMK92" s="705"/>
      <c r="VML92" s="706"/>
      <c r="VMM92" s="706"/>
      <c r="VMN92" s="706"/>
      <c r="VMO92" s="706"/>
      <c r="VMP92" s="706"/>
      <c r="VMQ92" s="504"/>
      <c r="VMR92" s="705"/>
      <c r="VMS92" s="706"/>
      <c r="VMT92" s="706"/>
      <c r="VMU92" s="706"/>
      <c r="VMV92" s="706"/>
      <c r="VMW92" s="706"/>
      <c r="VMX92" s="504"/>
      <c r="VMY92" s="705"/>
      <c r="VMZ92" s="706"/>
      <c r="VNA92" s="706"/>
      <c r="VNB92" s="706"/>
      <c r="VNC92" s="706"/>
      <c r="VND92" s="706"/>
      <c r="VNE92" s="504"/>
      <c r="VNF92" s="705"/>
      <c r="VNG92" s="706"/>
      <c r="VNH92" s="706"/>
      <c r="VNI92" s="706"/>
      <c r="VNJ92" s="706"/>
      <c r="VNK92" s="706"/>
      <c r="VNL92" s="504"/>
      <c r="VNM92" s="705"/>
      <c r="VNN92" s="706"/>
      <c r="VNO92" s="706"/>
      <c r="VNP92" s="706"/>
      <c r="VNQ92" s="706"/>
      <c r="VNR92" s="706"/>
      <c r="VNS92" s="504"/>
      <c r="VNT92" s="705"/>
      <c r="VNU92" s="706"/>
      <c r="VNV92" s="706"/>
      <c r="VNW92" s="706"/>
      <c r="VNX92" s="706"/>
      <c r="VNY92" s="706"/>
      <c r="VNZ92" s="504"/>
      <c r="VOA92" s="705"/>
      <c r="VOB92" s="706"/>
      <c r="VOC92" s="706"/>
      <c r="VOD92" s="706"/>
      <c r="VOE92" s="706"/>
      <c r="VOF92" s="706"/>
      <c r="VOG92" s="504"/>
      <c r="VOH92" s="705"/>
      <c r="VOI92" s="706"/>
      <c r="VOJ92" s="706"/>
      <c r="VOK92" s="706"/>
      <c r="VOL92" s="706"/>
      <c r="VOM92" s="706"/>
      <c r="VON92" s="504"/>
      <c r="VOO92" s="705"/>
      <c r="VOP92" s="706"/>
      <c r="VOQ92" s="706"/>
      <c r="VOR92" s="706"/>
      <c r="VOS92" s="706"/>
      <c r="VOT92" s="706"/>
      <c r="VOU92" s="504"/>
      <c r="VOV92" s="705"/>
      <c r="VOW92" s="706"/>
      <c r="VOX92" s="706"/>
      <c r="VOY92" s="706"/>
      <c r="VOZ92" s="706"/>
      <c r="VPA92" s="706"/>
      <c r="VPB92" s="504"/>
      <c r="VPC92" s="705"/>
      <c r="VPD92" s="706"/>
      <c r="VPE92" s="706"/>
      <c r="VPF92" s="706"/>
      <c r="VPG92" s="706"/>
      <c r="VPH92" s="706"/>
      <c r="VPI92" s="504"/>
      <c r="VPJ92" s="705"/>
      <c r="VPK92" s="706"/>
      <c r="VPL92" s="706"/>
      <c r="VPM92" s="706"/>
      <c r="VPN92" s="706"/>
      <c r="VPO92" s="706"/>
      <c r="VPP92" s="504"/>
      <c r="VPQ92" s="705"/>
      <c r="VPR92" s="706"/>
      <c r="VPS92" s="706"/>
      <c r="VPT92" s="706"/>
      <c r="VPU92" s="706"/>
      <c r="VPV92" s="706"/>
      <c r="VPW92" s="504"/>
      <c r="VPX92" s="705"/>
      <c r="VPY92" s="706"/>
      <c r="VPZ92" s="706"/>
      <c r="VQA92" s="706"/>
      <c r="VQB92" s="706"/>
      <c r="VQC92" s="706"/>
      <c r="VQD92" s="504"/>
      <c r="VQE92" s="705"/>
      <c r="VQF92" s="706"/>
      <c r="VQG92" s="706"/>
      <c r="VQH92" s="706"/>
      <c r="VQI92" s="706"/>
      <c r="VQJ92" s="706"/>
      <c r="VQK92" s="504"/>
      <c r="VQL92" s="705"/>
      <c r="VQM92" s="706"/>
      <c r="VQN92" s="706"/>
      <c r="VQO92" s="706"/>
      <c r="VQP92" s="706"/>
      <c r="VQQ92" s="706"/>
      <c r="VQR92" s="504"/>
      <c r="VQS92" s="705"/>
      <c r="VQT92" s="706"/>
      <c r="VQU92" s="706"/>
      <c r="VQV92" s="706"/>
      <c r="VQW92" s="706"/>
      <c r="VQX92" s="706"/>
      <c r="VQY92" s="504"/>
      <c r="VQZ92" s="705"/>
      <c r="VRA92" s="706"/>
      <c r="VRB92" s="706"/>
      <c r="VRC92" s="706"/>
      <c r="VRD92" s="706"/>
      <c r="VRE92" s="706"/>
      <c r="VRF92" s="504"/>
      <c r="VRG92" s="705"/>
      <c r="VRH92" s="706"/>
      <c r="VRI92" s="706"/>
      <c r="VRJ92" s="706"/>
      <c r="VRK92" s="706"/>
      <c r="VRL92" s="706"/>
      <c r="VRM92" s="504"/>
      <c r="VRN92" s="705"/>
      <c r="VRO92" s="706"/>
      <c r="VRP92" s="706"/>
      <c r="VRQ92" s="706"/>
      <c r="VRR92" s="706"/>
      <c r="VRS92" s="706"/>
      <c r="VRT92" s="504"/>
      <c r="VRU92" s="705"/>
      <c r="VRV92" s="706"/>
      <c r="VRW92" s="706"/>
      <c r="VRX92" s="706"/>
      <c r="VRY92" s="706"/>
      <c r="VRZ92" s="706"/>
      <c r="VSA92" s="504"/>
      <c r="VSB92" s="705"/>
      <c r="VSC92" s="706"/>
      <c r="VSD92" s="706"/>
      <c r="VSE92" s="706"/>
      <c r="VSF92" s="706"/>
      <c r="VSG92" s="706"/>
      <c r="VSH92" s="504"/>
      <c r="VSI92" s="705"/>
      <c r="VSJ92" s="706"/>
      <c r="VSK92" s="706"/>
      <c r="VSL92" s="706"/>
      <c r="VSM92" s="706"/>
      <c r="VSN92" s="706"/>
      <c r="VSO92" s="504"/>
      <c r="VSP92" s="705"/>
      <c r="VSQ92" s="706"/>
      <c r="VSR92" s="706"/>
      <c r="VSS92" s="706"/>
      <c r="VST92" s="706"/>
      <c r="VSU92" s="706"/>
      <c r="VSV92" s="504"/>
      <c r="VSW92" s="705"/>
      <c r="VSX92" s="706"/>
      <c r="VSY92" s="706"/>
      <c r="VSZ92" s="706"/>
      <c r="VTA92" s="706"/>
      <c r="VTB92" s="706"/>
      <c r="VTC92" s="504"/>
      <c r="VTD92" s="705"/>
      <c r="VTE92" s="706"/>
      <c r="VTF92" s="706"/>
      <c r="VTG92" s="706"/>
      <c r="VTH92" s="706"/>
      <c r="VTI92" s="706"/>
      <c r="VTJ92" s="504"/>
      <c r="VTK92" s="705"/>
      <c r="VTL92" s="706"/>
      <c r="VTM92" s="706"/>
      <c r="VTN92" s="706"/>
      <c r="VTO92" s="706"/>
      <c r="VTP92" s="706"/>
      <c r="VTQ92" s="504"/>
      <c r="VTR92" s="705"/>
      <c r="VTS92" s="706"/>
      <c r="VTT92" s="706"/>
      <c r="VTU92" s="706"/>
      <c r="VTV92" s="706"/>
      <c r="VTW92" s="706"/>
      <c r="VTX92" s="504"/>
      <c r="VTY92" s="705"/>
      <c r="VTZ92" s="706"/>
      <c r="VUA92" s="706"/>
      <c r="VUB92" s="706"/>
      <c r="VUC92" s="706"/>
      <c r="VUD92" s="706"/>
      <c r="VUE92" s="504"/>
      <c r="VUF92" s="705"/>
      <c r="VUG92" s="706"/>
      <c r="VUH92" s="706"/>
      <c r="VUI92" s="706"/>
      <c r="VUJ92" s="706"/>
      <c r="VUK92" s="706"/>
      <c r="VUL92" s="504"/>
      <c r="VUM92" s="705"/>
      <c r="VUN92" s="706"/>
      <c r="VUO92" s="706"/>
      <c r="VUP92" s="706"/>
      <c r="VUQ92" s="706"/>
      <c r="VUR92" s="706"/>
      <c r="VUS92" s="504"/>
      <c r="VUT92" s="705"/>
      <c r="VUU92" s="706"/>
      <c r="VUV92" s="706"/>
      <c r="VUW92" s="706"/>
      <c r="VUX92" s="706"/>
      <c r="VUY92" s="706"/>
      <c r="VUZ92" s="504"/>
      <c r="VVA92" s="705"/>
      <c r="VVB92" s="706"/>
      <c r="VVC92" s="706"/>
      <c r="VVD92" s="706"/>
      <c r="VVE92" s="706"/>
      <c r="VVF92" s="706"/>
      <c r="VVG92" s="504"/>
      <c r="VVH92" s="705"/>
      <c r="VVI92" s="706"/>
      <c r="VVJ92" s="706"/>
      <c r="VVK92" s="706"/>
      <c r="VVL92" s="706"/>
      <c r="VVM92" s="706"/>
      <c r="VVN92" s="504"/>
      <c r="VVO92" s="705"/>
      <c r="VVP92" s="706"/>
      <c r="VVQ92" s="706"/>
      <c r="VVR92" s="706"/>
      <c r="VVS92" s="706"/>
      <c r="VVT92" s="706"/>
      <c r="VVU92" s="504"/>
      <c r="VVV92" s="705"/>
      <c r="VVW92" s="706"/>
      <c r="VVX92" s="706"/>
      <c r="VVY92" s="706"/>
      <c r="VVZ92" s="706"/>
      <c r="VWA92" s="706"/>
      <c r="VWB92" s="504"/>
      <c r="VWC92" s="705"/>
      <c r="VWD92" s="706"/>
      <c r="VWE92" s="706"/>
      <c r="VWF92" s="706"/>
      <c r="VWG92" s="706"/>
      <c r="VWH92" s="706"/>
      <c r="VWI92" s="504"/>
      <c r="VWJ92" s="705"/>
      <c r="VWK92" s="706"/>
      <c r="VWL92" s="706"/>
      <c r="VWM92" s="706"/>
      <c r="VWN92" s="706"/>
      <c r="VWO92" s="706"/>
      <c r="VWP92" s="504"/>
      <c r="VWQ92" s="705"/>
      <c r="VWR92" s="706"/>
      <c r="VWS92" s="706"/>
      <c r="VWT92" s="706"/>
      <c r="VWU92" s="706"/>
      <c r="VWV92" s="706"/>
      <c r="VWW92" s="504"/>
      <c r="VWX92" s="705"/>
      <c r="VWY92" s="706"/>
      <c r="VWZ92" s="706"/>
      <c r="VXA92" s="706"/>
      <c r="VXB92" s="706"/>
      <c r="VXC92" s="706"/>
      <c r="VXD92" s="504"/>
      <c r="VXE92" s="705"/>
      <c r="VXF92" s="706"/>
      <c r="VXG92" s="706"/>
      <c r="VXH92" s="706"/>
      <c r="VXI92" s="706"/>
      <c r="VXJ92" s="706"/>
      <c r="VXK92" s="504"/>
      <c r="VXL92" s="705"/>
      <c r="VXM92" s="706"/>
      <c r="VXN92" s="706"/>
      <c r="VXO92" s="706"/>
      <c r="VXP92" s="706"/>
      <c r="VXQ92" s="706"/>
      <c r="VXR92" s="504"/>
      <c r="VXS92" s="705"/>
      <c r="VXT92" s="706"/>
      <c r="VXU92" s="706"/>
      <c r="VXV92" s="706"/>
      <c r="VXW92" s="706"/>
      <c r="VXX92" s="706"/>
      <c r="VXY92" s="504"/>
      <c r="VXZ92" s="705"/>
      <c r="VYA92" s="706"/>
      <c r="VYB92" s="706"/>
      <c r="VYC92" s="706"/>
      <c r="VYD92" s="706"/>
      <c r="VYE92" s="706"/>
      <c r="VYF92" s="504"/>
      <c r="VYG92" s="705"/>
      <c r="VYH92" s="706"/>
      <c r="VYI92" s="706"/>
      <c r="VYJ92" s="706"/>
      <c r="VYK92" s="706"/>
      <c r="VYL92" s="706"/>
      <c r="VYM92" s="504"/>
      <c r="VYN92" s="705"/>
      <c r="VYO92" s="706"/>
      <c r="VYP92" s="706"/>
      <c r="VYQ92" s="706"/>
      <c r="VYR92" s="706"/>
      <c r="VYS92" s="706"/>
      <c r="VYT92" s="504"/>
      <c r="VYU92" s="705"/>
      <c r="VYV92" s="706"/>
      <c r="VYW92" s="706"/>
      <c r="VYX92" s="706"/>
      <c r="VYY92" s="706"/>
      <c r="VYZ92" s="706"/>
      <c r="VZA92" s="504"/>
      <c r="VZB92" s="705"/>
      <c r="VZC92" s="706"/>
      <c r="VZD92" s="706"/>
      <c r="VZE92" s="706"/>
      <c r="VZF92" s="706"/>
      <c r="VZG92" s="706"/>
      <c r="VZH92" s="504"/>
      <c r="VZI92" s="705"/>
      <c r="VZJ92" s="706"/>
      <c r="VZK92" s="706"/>
      <c r="VZL92" s="706"/>
      <c r="VZM92" s="706"/>
      <c r="VZN92" s="706"/>
      <c r="VZO92" s="504"/>
      <c r="VZP92" s="705"/>
      <c r="VZQ92" s="706"/>
      <c r="VZR92" s="706"/>
      <c r="VZS92" s="706"/>
      <c r="VZT92" s="706"/>
      <c r="VZU92" s="706"/>
      <c r="VZV92" s="504"/>
      <c r="VZW92" s="705"/>
      <c r="VZX92" s="706"/>
      <c r="VZY92" s="706"/>
      <c r="VZZ92" s="706"/>
      <c r="WAA92" s="706"/>
      <c r="WAB92" s="706"/>
      <c r="WAC92" s="504"/>
      <c r="WAD92" s="705"/>
      <c r="WAE92" s="706"/>
      <c r="WAF92" s="706"/>
      <c r="WAG92" s="706"/>
      <c r="WAH92" s="706"/>
      <c r="WAI92" s="706"/>
      <c r="WAJ92" s="504"/>
      <c r="WAK92" s="705"/>
      <c r="WAL92" s="706"/>
      <c r="WAM92" s="706"/>
      <c r="WAN92" s="706"/>
      <c r="WAO92" s="706"/>
      <c r="WAP92" s="706"/>
      <c r="WAQ92" s="504"/>
      <c r="WAR92" s="705"/>
      <c r="WAS92" s="706"/>
      <c r="WAT92" s="706"/>
      <c r="WAU92" s="706"/>
      <c r="WAV92" s="706"/>
      <c r="WAW92" s="706"/>
      <c r="WAX92" s="504"/>
      <c r="WAY92" s="705"/>
      <c r="WAZ92" s="706"/>
      <c r="WBA92" s="706"/>
      <c r="WBB92" s="706"/>
      <c r="WBC92" s="706"/>
      <c r="WBD92" s="706"/>
      <c r="WBE92" s="504"/>
      <c r="WBF92" s="705"/>
      <c r="WBG92" s="706"/>
      <c r="WBH92" s="706"/>
      <c r="WBI92" s="706"/>
      <c r="WBJ92" s="706"/>
      <c r="WBK92" s="706"/>
      <c r="WBL92" s="504"/>
      <c r="WBM92" s="705"/>
      <c r="WBN92" s="706"/>
      <c r="WBO92" s="706"/>
      <c r="WBP92" s="706"/>
      <c r="WBQ92" s="706"/>
      <c r="WBR92" s="706"/>
      <c r="WBS92" s="504"/>
      <c r="WBT92" s="705"/>
      <c r="WBU92" s="706"/>
      <c r="WBV92" s="706"/>
      <c r="WBW92" s="706"/>
      <c r="WBX92" s="706"/>
      <c r="WBY92" s="706"/>
      <c r="WBZ92" s="504"/>
      <c r="WCA92" s="705"/>
      <c r="WCB92" s="706"/>
      <c r="WCC92" s="706"/>
      <c r="WCD92" s="706"/>
      <c r="WCE92" s="706"/>
      <c r="WCF92" s="706"/>
      <c r="WCG92" s="504"/>
      <c r="WCH92" s="705"/>
      <c r="WCI92" s="706"/>
      <c r="WCJ92" s="706"/>
      <c r="WCK92" s="706"/>
      <c r="WCL92" s="706"/>
      <c r="WCM92" s="706"/>
      <c r="WCN92" s="504"/>
      <c r="WCO92" s="705"/>
      <c r="WCP92" s="706"/>
      <c r="WCQ92" s="706"/>
      <c r="WCR92" s="706"/>
      <c r="WCS92" s="706"/>
      <c r="WCT92" s="706"/>
      <c r="WCU92" s="504"/>
      <c r="WCV92" s="705"/>
      <c r="WCW92" s="706"/>
      <c r="WCX92" s="706"/>
      <c r="WCY92" s="706"/>
      <c r="WCZ92" s="706"/>
      <c r="WDA92" s="706"/>
      <c r="WDB92" s="504"/>
      <c r="WDC92" s="705"/>
      <c r="WDD92" s="706"/>
      <c r="WDE92" s="706"/>
      <c r="WDF92" s="706"/>
      <c r="WDG92" s="706"/>
      <c r="WDH92" s="706"/>
      <c r="WDI92" s="504"/>
      <c r="WDJ92" s="705"/>
      <c r="WDK92" s="706"/>
      <c r="WDL92" s="706"/>
      <c r="WDM92" s="706"/>
      <c r="WDN92" s="706"/>
      <c r="WDO92" s="706"/>
      <c r="WDP92" s="504"/>
      <c r="WDQ92" s="705"/>
      <c r="WDR92" s="706"/>
      <c r="WDS92" s="706"/>
      <c r="WDT92" s="706"/>
      <c r="WDU92" s="706"/>
      <c r="WDV92" s="706"/>
      <c r="WDW92" s="504"/>
      <c r="WDX92" s="705"/>
      <c r="WDY92" s="706"/>
      <c r="WDZ92" s="706"/>
      <c r="WEA92" s="706"/>
      <c r="WEB92" s="706"/>
      <c r="WEC92" s="706"/>
      <c r="WED92" s="504"/>
      <c r="WEE92" s="705"/>
      <c r="WEF92" s="706"/>
      <c r="WEG92" s="706"/>
      <c r="WEH92" s="706"/>
      <c r="WEI92" s="706"/>
      <c r="WEJ92" s="706"/>
      <c r="WEK92" s="504"/>
      <c r="WEL92" s="705"/>
      <c r="WEM92" s="706"/>
      <c r="WEN92" s="706"/>
      <c r="WEO92" s="706"/>
      <c r="WEP92" s="706"/>
      <c r="WEQ92" s="706"/>
      <c r="WER92" s="504"/>
      <c r="WES92" s="705"/>
      <c r="WET92" s="706"/>
      <c r="WEU92" s="706"/>
      <c r="WEV92" s="706"/>
      <c r="WEW92" s="706"/>
      <c r="WEX92" s="706"/>
      <c r="WEY92" s="504"/>
      <c r="WEZ92" s="705"/>
      <c r="WFA92" s="706"/>
      <c r="WFB92" s="706"/>
      <c r="WFC92" s="706"/>
      <c r="WFD92" s="706"/>
      <c r="WFE92" s="706"/>
      <c r="WFF92" s="504"/>
      <c r="WFG92" s="705"/>
      <c r="WFH92" s="706"/>
      <c r="WFI92" s="706"/>
      <c r="WFJ92" s="706"/>
      <c r="WFK92" s="706"/>
      <c r="WFL92" s="706"/>
      <c r="WFM92" s="504"/>
      <c r="WFN92" s="705"/>
      <c r="WFO92" s="706"/>
      <c r="WFP92" s="706"/>
      <c r="WFQ92" s="706"/>
      <c r="WFR92" s="706"/>
      <c r="WFS92" s="706"/>
      <c r="WFT92" s="504"/>
      <c r="WFU92" s="705"/>
      <c r="WFV92" s="706"/>
      <c r="WFW92" s="706"/>
      <c r="WFX92" s="706"/>
      <c r="WFY92" s="706"/>
      <c r="WFZ92" s="706"/>
      <c r="WGA92" s="504"/>
      <c r="WGB92" s="705"/>
      <c r="WGC92" s="706"/>
      <c r="WGD92" s="706"/>
      <c r="WGE92" s="706"/>
      <c r="WGF92" s="706"/>
      <c r="WGG92" s="706"/>
      <c r="WGH92" s="504"/>
      <c r="WGI92" s="705"/>
      <c r="WGJ92" s="706"/>
      <c r="WGK92" s="706"/>
      <c r="WGL92" s="706"/>
      <c r="WGM92" s="706"/>
      <c r="WGN92" s="706"/>
      <c r="WGO92" s="504"/>
      <c r="WGP92" s="705"/>
      <c r="WGQ92" s="706"/>
      <c r="WGR92" s="706"/>
      <c r="WGS92" s="706"/>
      <c r="WGT92" s="706"/>
      <c r="WGU92" s="706"/>
      <c r="WGV92" s="504"/>
      <c r="WGW92" s="705"/>
      <c r="WGX92" s="706"/>
      <c r="WGY92" s="706"/>
      <c r="WGZ92" s="706"/>
      <c r="WHA92" s="706"/>
      <c r="WHB92" s="706"/>
      <c r="WHC92" s="504"/>
      <c r="WHD92" s="705"/>
      <c r="WHE92" s="706"/>
      <c r="WHF92" s="706"/>
      <c r="WHG92" s="706"/>
      <c r="WHH92" s="706"/>
      <c r="WHI92" s="706"/>
      <c r="WHJ92" s="504"/>
      <c r="WHK92" s="705"/>
      <c r="WHL92" s="706"/>
      <c r="WHM92" s="706"/>
      <c r="WHN92" s="706"/>
      <c r="WHO92" s="706"/>
      <c r="WHP92" s="706"/>
      <c r="WHQ92" s="504"/>
      <c r="WHR92" s="705"/>
      <c r="WHS92" s="706"/>
      <c r="WHT92" s="706"/>
      <c r="WHU92" s="706"/>
      <c r="WHV92" s="706"/>
      <c r="WHW92" s="706"/>
      <c r="WHX92" s="504"/>
      <c r="WHY92" s="705"/>
      <c r="WHZ92" s="706"/>
      <c r="WIA92" s="706"/>
      <c r="WIB92" s="706"/>
      <c r="WIC92" s="706"/>
      <c r="WID92" s="706"/>
      <c r="WIE92" s="504"/>
      <c r="WIF92" s="705"/>
      <c r="WIG92" s="706"/>
      <c r="WIH92" s="706"/>
      <c r="WII92" s="706"/>
      <c r="WIJ92" s="706"/>
      <c r="WIK92" s="706"/>
      <c r="WIL92" s="504"/>
      <c r="WIM92" s="705"/>
      <c r="WIN92" s="706"/>
      <c r="WIO92" s="706"/>
      <c r="WIP92" s="706"/>
      <c r="WIQ92" s="706"/>
      <c r="WIR92" s="706"/>
      <c r="WIS92" s="504"/>
      <c r="WIT92" s="705"/>
      <c r="WIU92" s="706"/>
      <c r="WIV92" s="706"/>
      <c r="WIW92" s="706"/>
      <c r="WIX92" s="706"/>
      <c r="WIY92" s="706"/>
      <c r="WIZ92" s="504"/>
      <c r="WJA92" s="705"/>
      <c r="WJB92" s="706"/>
      <c r="WJC92" s="706"/>
      <c r="WJD92" s="706"/>
      <c r="WJE92" s="706"/>
      <c r="WJF92" s="706"/>
      <c r="WJG92" s="504"/>
      <c r="WJH92" s="705"/>
      <c r="WJI92" s="706"/>
      <c r="WJJ92" s="706"/>
      <c r="WJK92" s="706"/>
      <c r="WJL92" s="706"/>
      <c r="WJM92" s="706"/>
      <c r="WJN92" s="504"/>
      <c r="WJO92" s="705"/>
      <c r="WJP92" s="706"/>
      <c r="WJQ92" s="706"/>
      <c r="WJR92" s="706"/>
      <c r="WJS92" s="706"/>
      <c r="WJT92" s="706"/>
      <c r="WJU92" s="504"/>
      <c r="WJV92" s="705"/>
      <c r="WJW92" s="706"/>
      <c r="WJX92" s="706"/>
      <c r="WJY92" s="706"/>
      <c r="WJZ92" s="706"/>
      <c r="WKA92" s="706"/>
      <c r="WKB92" s="504"/>
      <c r="WKC92" s="705"/>
      <c r="WKD92" s="706"/>
      <c r="WKE92" s="706"/>
      <c r="WKF92" s="706"/>
      <c r="WKG92" s="706"/>
      <c r="WKH92" s="706"/>
      <c r="WKI92" s="504"/>
      <c r="WKJ92" s="705"/>
      <c r="WKK92" s="706"/>
      <c r="WKL92" s="706"/>
      <c r="WKM92" s="706"/>
      <c r="WKN92" s="706"/>
      <c r="WKO92" s="706"/>
      <c r="WKP92" s="504"/>
      <c r="WKQ92" s="705"/>
      <c r="WKR92" s="706"/>
      <c r="WKS92" s="706"/>
      <c r="WKT92" s="706"/>
      <c r="WKU92" s="706"/>
      <c r="WKV92" s="706"/>
      <c r="WKW92" s="504"/>
      <c r="WKX92" s="705"/>
      <c r="WKY92" s="706"/>
      <c r="WKZ92" s="706"/>
      <c r="WLA92" s="706"/>
      <c r="WLB92" s="706"/>
      <c r="WLC92" s="706"/>
      <c r="WLD92" s="504"/>
      <c r="WLE92" s="705"/>
      <c r="WLF92" s="706"/>
      <c r="WLG92" s="706"/>
      <c r="WLH92" s="706"/>
      <c r="WLI92" s="706"/>
      <c r="WLJ92" s="706"/>
      <c r="WLK92" s="504"/>
      <c r="WLL92" s="705"/>
      <c r="WLM92" s="706"/>
      <c r="WLN92" s="706"/>
      <c r="WLO92" s="706"/>
      <c r="WLP92" s="706"/>
      <c r="WLQ92" s="706"/>
      <c r="WLR92" s="504"/>
      <c r="WLS92" s="705"/>
      <c r="WLT92" s="706"/>
      <c r="WLU92" s="706"/>
      <c r="WLV92" s="706"/>
      <c r="WLW92" s="706"/>
      <c r="WLX92" s="706"/>
      <c r="WLY92" s="504"/>
      <c r="WLZ92" s="705"/>
      <c r="WMA92" s="706"/>
      <c r="WMB92" s="706"/>
      <c r="WMC92" s="706"/>
      <c r="WMD92" s="706"/>
      <c r="WME92" s="706"/>
      <c r="WMF92" s="504"/>
      <c r="WMG92" s="705"/>
      <c r="WMH92" s="706"/>
      <c r="WMI92" s="706"/>
      <c r="WMJ92" s="706"/>
      <c r="WMK92" s="706"/>
      <c r="WML92" s="706"/>
      <c r="WMM92" s="504"/>
      <c r="WMN92" s="705"/>
      <c r="WMO92" s="706"/>
      <c r="WMP92" s="706"/>
      <c r="WMQ92" s="706"/>
      <c r="WMR92" s="706"/>
      <c r="WMS92" s="706"/>
      <c r="WMT92" s="504"/>
      <c r="WMU92" s="705"/>
      <c r="WMV92" s="706"/>
      <c r="WMW92" s="706"/>
      <c r="WMX92" s="706"/>
      <c r="WMY92" s="706"/>
      <c r="WMZ92" s="706"/>
      <c r="WNA92" s="504"/>
      <c r="WNB92" s="705"/>
      <c r="WNC92" s="706"/>
      <c r="WND92" s="706"/>
      <c r="WNE92" s="706"/>
      <c r="WNF92" s="706"/>
      <c r="WNG92" s="706"/>
      <c r="WNH92" s="504"/>
      <c r="WNI92" s="705"/>
      <c r="WNJ92" s="706"/>
      <c r="WNK92" s="706"/>
      <c r="WNL92" s="706"/>
      <c r="WNM92" s="706"/>
      <c r="WNN92" s="706"/>
      <c r="WNO92" s="504"/>
      <c r="WNP92" s="705"/>
      <c r="WNQ92" s="706"/>
      <c r="WNR92" s="706"/>
      <c r="WNS92" s="706"/>
      <c r="WNT92" s="706"/>
      <c r="WNU92" s="706"/>
      <c r="WNV92" s="504"/>
      <c r="WNW92" s="705"/>
      <c r="WNX92" s="706"/>
      <c r="WNY92" s="706"/>
      <c r="WNZ92" s="706"/>
      <c r="WOA92" s="706"/>
      <c r="WOB92" s="706"/>
      <c r="WOC92" s="504"/>
      <c r="WOD92" s="705"/>
      <c r="WOE92" s="706"/>
      <c r="WOF92" s="706"/>
      <c r="WOG92" s="706"/>
      <c r="WOH92" s="706"/>
      <c r="WOI92" s="706"/>
      <c r="WOJ92" s="504"/>
      <c r="WOK92" s="705"/>
      <c r="WOL92" s="706"/>
      <c r="WOM92" s="706"/>
      <c r="WON92" s="706"/>
      <c r="WOO92" s="706"/>
      <c r="WOP92" s="706"/>
      <c r="WOQ92" s="504"/>
      <c r="WOR92" s="705"/>
      <c r="WOS92" s="706"/>
      <c r="WOT92" s="706"/>
      <c r="WOU92" s="706"/>
      <c r="WOV92" s="706"/>
      <c r="WOW92" s="706"/>
      <c r="WOX92" s="504"/>
      <c r="WOY92" s="705"/>
      <c r="WOZ92" s="706"/>
      <c r="WPA92" s="706"/>
      <c r="WPB92" s="706"/>
      <c r="WPC92" s="706"/>
      <c r="WPD92" s="706"/>
      <c r="WPE92" s="504"/>
      <c r="WPF92" s="705"/>
      <c r="WPG92" s="706"/>
      <c r="WPH92" s="706"/>
      <c r="WPI92" s="706"/>
      <c r="WPJ92" s="706"/>
      <c r="WPK92" s="706"/>
      <c r="WPL92" s="504"/>
      <c r="WPM92" s="705"/>
      <c r="WPN92" s="706"/>
      <c r="WPO92" s="706"/>
      <c r="WPP92" s="706"/>
      <c r="WPQ92" s="706"/>
      <c r="WPR92" s="706"/>
      <c r="WPS92" s="504"/>
      <c r="WPT92" s="705"/>
      <c r="WPU92" s="706"/>
      <c r="WPV92" s="706"/>
      <c r="WPW92" s="706"/>
      <c r="WPX92" s="706"/>
      <c r="WPY92" s="706"/>
      <c r="WPZ92" s="504"/>
      <c r="WQA92" s="705"/>
      <c r="WQB92" s="706"/>
      <c r="WQC92" s="706"/>
      <c r="WQD92" s="706"/>
      <c r="WQE92" s="706"/>
      <c r="WQF92" s="706"/>
      <c r="WQG92" s="504"/>
      <c r="WQH92" s="705"/>
      <c r="WQI92" s="706"/>
      <c r="WQJ92" s="706"/>
      <c r="WQK92" s="706"/>
      <c r="WQL92" s="706"/>
      <c r="WQM92" s="706"/>
      <c r="WQN92" s="504"/>
      <c r="WQO92" s="705"/>
      <c r="WQP92" s="706"/>
      <c r="WQQ92" s="706"/>
      <c r="WQR92" s="706"/>
      <c r="WQS92" s="706"/>
      <c r="WQT92" s="706"/>
      <c r="WQU92" s="504"/>
      <c r="WQV92" s="705"/>
      <c r="WQW92" s="706"/>
      <c r="WQX92" s="706"/>
      <c r="WQY92" s="706"/>
      <c r="WQZ92" s="706"/>
      <c r="WRA92" s="706"/>
      <c r="WRB92" s="504"/>
      <c r="WRC92" s="705"/>
      <c r="WRD92" s="706"/>
      <c r="WRE92" s="706"/>
      <c r="WRF92" s="706"/>
      <c r="WRG92" s="706"/>
      <c r="WRH92" s="706"/>
      <c r="WRI92" s="504"/>
      <c r="WRJ92" s="705"/>
      <c r="WRK92" s="706"/>
      <c r="WRL92" s="706"/>
      <c r="WRM92" s="706"/>
      <c r="WRN92" s="706"/>
      <c r="WRO92" s="706"/>
      <c r="WRP92" s="504"/>
      <c r="WRQ92" s="705"/>
      <c r="WRR92" s="706"/>
      <c r="WRS92" s="706"/>
      <c r="WRT92" s="706"/>
      <c r="WRU92" s="706"/>
      <c r="WRV92" s="706"/>
      <c r="WRW92" s="504"/>
      <c r="WRX92" s="705"/>
      <c r="WRY92" s="706"/>
      <c r="WRZ92" s="706"/>
      <c r="WSA92" s="706"/>
      <c r="WSB92" s="706"/>
      <c r="WSC92" s="706"/>
      <c r="WSD92" s="504"/>
      <c r="WSE92" s="705"/>
      <c r="WSF92" s="706"/>
      <c r="WSG92" s="706"/>
      <c r="WSH92" s="706"/>
      <c r="WSI92" s="706"/>
      <c r="WSJ92" s="706"/>
      <c r="WSK92" s="504"/>
      <c r="WSL92" s="705"/>
      <c r="WSM92" s="706"/>
      <c r="WSN92" s="706"/>
      <c r="WSO92" s="706"/>
      <c r="WSP92" s="706"/>
      <c r="WSQ92" s="706"/>
      <c r="WSR92" s="504"/>
      <c r="WSS92" s="705"/>
      <c r="WST92" s="706"/>
      <c r="WSU92" s="706"/>
      <c r="WSV92" s="706"/>
      <c r="WSW92" s="706"/>
      <c r="WSX92" s="706"/>
      <c r="WSY92" s="504"/>
      <c r="WSZ92" s="705"/>
      <c r="WTA92" s="706"/>
      <c r="WTB92" s="706"/>
      <c r="WTC92" s="706"/>
      <c r="WTD92" s="706"/>
      <c r="WTE92" s="706"/>
      <c r="WTF92" s="504"/>
      <c r="WTG92" s="705"/>
      <c r="WTH92" s="706"/>
      <c r="WTI92" s="706"/>
      <c r="WTJ92" s="706"/>
      <c r="WTK92" s="706"/>
      <c r="WTL92" s="706"/>
      <c r="WTM92" s="504"/>
      <c r="WTN92" s="705"/>
      <c r="WTO92" s="706"/>
      <c r="WTP92" s="706"/>
      <c r="WTQ92" s="706"/>
      <c r="WTR92" s="706"/>
      <c r="WTS92" s="706"/>
      <c r="WTT92" s="504"/>
      <c r="WTU92" s="705"/>
      <c r="WTV92" s="706"/>
      <c r="WTW92" s="706"/>
      <c r="WTX92" s="706"/>
      <c r="WTY92" s="706"/>
      <c r="WTZ92" s="706"/>
      <c r="WUA92" s="504"/>
      <c r="WUB92" s="705"/>
      <c r="WUC92" s="706"/>
      <c r="WUD92" s="706"/>
      <c r="WUE92" s="706"/>
      <c r="WUF92" s="706"/>
      <c r="WUG92" s="706"/>
      <c r="WUH92" s="504"/>
      <c r="WUI92" s="705"/>
      <c r="WUJ92" s="706"/>
      <c r="WUK92" s="706"/>
      <c r="WUL92" s="706"/>
      <c r="WUM92" s="706"/>
      <c r="WUN92" s="706"/>
      <c r="WUO92" s="504"/>
      <c r="WUP92" s="705"/>
      <c r="WUQ92" s="706"/>
      <c r="WUR92" s="706"/>
      <c r="WUS92" s="706"/>
      <c r="WUT92" s="706"/>
      <c r="WUU92" s="706"/>
      <c r="WUV92" s="504"/>
      <c r="WUW92" s="705"/>
      <c r="WUX92" s="706"/>
      <c r="WUY92" s="706"/>
      <c r="WUZ92" s="706"/>
      <c r="WVA92" s="706"/>
      <c r="WVB92" s="706"/>
      <c r="WVC92" s="504"/>
      <c r="WVD92" s="705"/>
      <c r="WVE92" s="706"/>
      <c r="WVF92" s="706"/>
      <c r="WVG92" s="706"/>
      <c r="WVH92" s="706"/>
      <c r="WVI92" s="706"/>
      <c r="WVJ92" s="504"/>
      <c r="WVK92" s="705"/>
      <c r="WVL92" s="706"/>
      <c r="WVM92" s="706"/>
      <c r="WVN92" s="706"/>
      <c r="WVO92" s="706"/>
      <c r="WVP92" s="706"/>
      <c r="WVQ92" s="504"/>
      <c r="WVR92" s="705"/>
      <c r="WVS92" s="706"/>
      <c r="WVT92" s="706"/>
      <c r="WVU92" s="706"/>
      <c r="WVV92" s="706"/>
      <c r="WVW92" s="706"/>
      <c r="WVX92" s="504"/>
      <c r="WVY92" s="705"/>
      <c r="WVZ92" s="706"/>
      <c r="WWA92" s="706"/>
      <c r="WWB92" s="706"/>
      <c r="WWC92" s="706"/>
      <c r="WWD92" s="706"/>
      <c r="WWE92" s="504"/>
      <c r="WWF92" s="705"/>
      <c r="WWG92" s="706"/>
      <c r="WWH92" s="706"/>
      <c r="WWI92" s="706"/>
      <c r="WWJ92" s="706"/>
      <c r="WWK92" s="706"/>
      <c r="WWL92" s="504"/>
      <c r="WWM92" s="705"/>
      <c r="WWN92" s="706"/>
      <c r="WWO92" s="706"/>
      <c r="WWP92" s="706"/>
      <c r="WWQ92" s="706"/>
      <c r="WWR92" s="706"/>
      <c r="WWS92" s="504"/>
      <c r="WWT92" s="705"/>
      <c r="WWU92" s="706"/>
      <c r="WWV92" s="706"/>
      <c r="WWW92" s="706"/>
      <c r="WWX92" s="706"/>
      <c r="WWY92" s="706"/>
      <c r="WWZ92" s="504"/>
      <c r="WXA92" s="705"/>
      <c r="WXB92" s="706"/>
      <c r="WXC92" s="706"/>
      <c r="WXD92" s="706"/>
      <c r="WXE92" s="706"/>
      <c r="WXF92" s="706"/>
      <c r="WXG92" s="504"/>
      <c r="WXH92" s="705"/>
      <c r="WXI92" s="706"/>
      <c r="WXJ92" s="706"/>
      <c r="WXK92" s="706"/>
      <c r="WXL92" s="706"/>
      <c r="WXM92" s="706"/>
      <c r="WXN92" s="504"/>
      <c r="WXO92" s="705"/>
      <c r="WXP92" s="706"/>
      <c r="WXQ92" s="706"/>
      <c r="WXR92" s="706"/>
      <c r="WXS92" s="706"/>
      <c r="WXT92" s="706"/>
      <c r="WXU92" s="504"/>
      <c r="WXV92" s="705"/>
      <c r="WXW92" s="706"/>
      <c r="WXX92" s="706"/>
      <c r="WXY92" s="706"/>
      <c r="WXZ92" s="706"/>
      <c r="WYA92" s="706"/>
      <c r="WYB92" s="504"/>
      <c r="WYC92" s="705"/>
      <c r="WYD92" s="706"/>
      <c r="WYE92" s="706"/>
      <c r="WYF92" s="706"/>
      <c r="WYG92" s="706"/>
      <c r="WYH92" s="706"/>
      <c r="WYI92" s="504"/>
      <c r="WYJ92" s="705"/>
      <c r="WYK92" s="706"/>
      <c r="WYL92" s="706"/>
      <c r="WYM92" s="706"/>
      <c r="WYN92" s="706"/>
      <c r="WYO92" s="706"/>
      <c r="WYP92" s="504"/>
      <c r="WYQ92" s="705"/>
      <c r="WYR92" s="706"/>
      <c r="WYS92" s="706"/>
      <c r="WYT92" s="706"/>
      <c r="WYU92" s="706"/>
      <c r="WYV92" s="706"/>
      <c r="WYW92" s="504"/>
      <c r="WYX92" s="705"/>
      <c r="WYY92" s="706"/>
      <c r="WYZ92" s="706"/>
      <c r="WZA92" s="706"/>
      <c r="WZB92" s="706"/>
      <c r="WZC92" s="706"/>
      <c r="WZD92" s="504"/>
      <c r="WZE92" s="705"/>
      <c r="WZF92" s="706"/>
      <c r="WZG92" s="706"/>
      <c r="WZH92" s="706"/>
      <c r="WZI92" s="706"/>
      <c r="WZJ92" s="706"/>
      <c r="WZK92" s="504"/>
      <c r="WZL92" s="705"/>
      <c r="WZM92" s="706"/>
      <c r="WZN92" s="706"/>
      <c r="WZO92" s="706"/>
      <c r="WZP92" s="706"/>
      <c r="WZQ92" s="706"/>
      <c r="WZR92" s="504"/>
      <c r="WZS92" s="705"/>
      <c r="WZT92" s="706"/>
      <c r="WZU92" s="706"/>
      <c r="WZV92" s="706"/>
      <c r="WZW92" s="706"/>
      <c r="WZX92" s="706"/>
      <c r="WZY92" s="504"/>
      <c r="WZZ92" s="705"/>
      <c r="XAA92" s="706"/>
      <c r="XAB92" s="706"/>
      <c r="XAC92" s="706"/>
      <c r="XAD92" s="706"/>
      <c r="XAE92" s="706"/>
      <c r="XAF92" s="504"/>
      <c r="XAG92" s="705"/>
      <c r="XAH92" s="706"/>
      <c r="XAI92" s="706"/>
      <c r="XAJ92" s="706"/>
      <c r="XAK92" s="706"/>
      <c r="XAL92" s="706"/>
      <c r="XAM92" s="504"/>
      <c r="XAN92" s="705"/>
      <c r="XAO92" s="706"/>
      <c r="XAP92" s="706"/>
      <c r="XAQ92" s="706"/>
      <c r="XAR92" s="706"/>
      <c r="XAS92" s="706"/>
      <c r="XAT92" s="504"/>
      <c r="XAU92" s="705"/>
      <c r="XAV92" s="706"/>
      <c r="XAW92" s="706"/>
      <c r="XAX92" s="706"/>
      <c r="XAY92" s="706"/>
      <c r="XAZ92" s="706"/>
      <c r="XBA92" s="504"/>
      <c r="XBB92" s="705"/>
      <c r="XBC92" s="706"/>
      <c r="XBD92" s="706"/>
      <c r="XBE92" s="706"/>
      <c r="XBF92" s="706"/>
      <c r="XBG92" s="706"/>
      <c r="XBH92" s="504"/>
      <c r="XBI92" s="705"/>
      <c r="XBJ92" s="706"/>
      <c r="XBK92" s="706"/>
      <c r="XBL92" s="706"/>
      <c r="XBM92" s="706"/>
      <c r="XBN92" s="706"/>
      <c r="XBO92" s="504"/>
      <c r="XBP92" s="705"/>
      <c r="XBQ92" s="706"/>
      <c r="XBR92" s="706"/>
      <c r="XBS92" s="706"/>
      <c r="XBT92" s="706"/>
      <c r="XBU92" s="706"/>
      <c r="XBV92" s="504"/>
      <c r="XBW92" s="705"/>
      <c r="XBX92" s="706"/>
      <c r="XBY92" s="706"/>
      <c r="XBZ92" s="706"/>
      <c r="XCA92" s="706"/>
      <c r="XCB92" s="706"/>
      <c r="XCC92" s="504"/>
      <c r="XCD92" s="705"/>
      <c r="XCE92" s="706"/>
      <c r="XCF92" s="706"/>
      <c r="XCG92" s="706"/>
      <c r="XCH92" s="706"/>
      <c r="XCI92" s="706"/>
      <c r="XCJ92" s="504"/>
      <c r="XCK92" s="705"/>
      <c r="XCL92" s="706"/>
      <c r="XCM92" s="706"/>
      <c r="XCN92" s="706"/>
      <c r="XCO92" s="706"/>
      <c r="XCP92" s="706"/>
      <c r="XCQ92" s="504"/>
      <c r="XCR92" s="705"/>
      <c r="XCS92" s="706"/>
      <c r="XCT92" s="706"/>
      <c r="XCU92" s="706"/>
      <c r="XCV92" s="706"/>
      <c r="XCW92" s="706"/>
      <c r="XCX92" s="504"/>
      <c r="XCY92" s="705"/>
      <c r="XCZ92" s="706"/>
      <c r="XDA92" s="706"/>
      <c r="XDB92" s="706"/>
      <c r="XDC92" s="706"/>
      <c r="XDD92" s="706"/>
      <c r="XDE92" s="504"/>
      <c r="XDF92" s="705"/>
      <c r="XDG92" s="706"/>
      <c r="XDH92" s="706"/>
      <c r="XDI92" s="706"/>
      <c r="XDJ92" s="706"/>
      <c r="XDK92" s="706"/>
      <c r="XDL92" s="504"/>
      <c r="XDM92" s="705"/>
      <c r="XDN92" s="706"/>
      <c r="XDO92" s="706"/>
      <c r="XDP92" s="706"/>
      <c r="XDQ92" s="706"/>
      <c r="XDR92" s="706"/>
      <c r="XDS92" s="504"/>
      <c r="XDT92" s="705"/>
      <c r="XDU92" s="706"/>
      <c r="XDV92" s="706"/>
      <c r="XDW92" s="706"/>
      <c r="XDX92" s="706"/>
      <c r="XDY92" s="706"/>
      <c r="XDZ92" s="504"/>
      <c r="XEA92" s="705"/>
      <c r="XEB92" s="706"/>
      <c r="XEC92" s="706"/>
      <c r="XED92" s="706"/>
      <c r="XEE92" s="706"/>
      <c r="XEF92" s="706"/>
      <c r="XEG92" s="504"/>
      <c r="XEH92" s="705"/>
      <c r="XEI92" s="706"/>
      <c r="XEJ92" s="706"/>
      <c r="XEK92" s="706"/>
      <c r="XEL92" s="706"/>
      <c r="XEM92" s="706"/>
      <c r="XEN92" s="504"/>
      <c r="XEO92" s="705"/>
      <c r="XEP92" s="706"/>
      <c r="XEQ92" s="706"/>
      <c r="XER92" s="706"/>
      <c r="XES92" s="706"/>
      <c r="XET92" s="706"/>
      <c r="XEU92" s="504"/>
      <c r="XEV92" s="705"/>
      <c r="XEW92" s="705"/>
      <c r="XEX92" s="705"/>
    </row>
    <row r="93" spans="1:16378" ht="74.45" customHeight="1">
      <c r="A93" s="503" t="s">
        <v>635</v>
      </c>
      <c r="B93" s="703" t="s">
        <v>636</v>
      </c>
      <c r="C93" s="704"/>
      <c r="D93" s="704"/>
      <c r="E93" s="704"/>
      <c r="F93" s="704"/>
      <c r="G93" s="704"/>
      <c r="I93" s="469"/>
      <c r="J93" s="712"/>
      <c r="K93" s="713"/>
      <c r="L93" s="713"/>
      <c r="M93" s="713"/>
      <c r="N93" s="713"/>
      <c r="O93" s="713"/>
      <c r="P93" s="469"/>
      <c r="Q93" s="712"/>
      <c r="R93" s="713"/>
      <c r="S93" s="713"/>
      <c r="T93" s="713"/>
      <c r="U93" s="713"/>
      <c r="V93" s="713"/>
      <c r="W93" s="469"/>
      <c r="X93" s="712"/>
      <c r="Y93" s="713"/>
      <c r="Z93" s="713"/>
      <c r="AA93" s="713"/>
      <c r="AB93" s="713"/>
      <c r="AC93" s="713"/>
      <c r="AD93" s="469"/>
      <c r="AE93" s="712"/>
      <c r="AF93" s="713"/>
      <c r="AG93" s="713"/>
      <c r="AH93" s="713"/>
      <c r="AI93" s="713"/>
      <c r="AJ93" s="713"/>
      <c r="AK93" s="469"/>
      <c r="AL93" s="712"/>
      <c r="AM93" s="713"/>
      <c r="AN93" s="713"/>
      <c r="AO93" s="713"/>
      <c r="AP93" s="713"/>
      <c r="AQ93" s="713"/>
      <c r="AR93" s="469"/>
      <c r="AS93" s="712"/>
      <c r="AT93" s="713"/>
      <c r="AU93" s="713"/>
      <c r="AV93" s="713"/>
      <c r="AW93" s="713"/>
      <c r="AX93" s="713"/>
      <c r="AY93" s="359"/>
      <c r="AZ93" s="705"/>
      <c r="BA93" s="706"/>
      <c r="BB93" s="706"/>
      <c r="BC93" s="706"/>
      <c r="BD93" s="706"/>
      <c r="BE93" s="706"/>
      <c r="BF93" s="504"/>
      <c r="BG93" s="705"/>
      <c r="BH93" s="706"/>
      <c r="BI93" s="706"/>
      <c r="BJ93" s="706"/>
      <c r="BK93" s="706"/>
      <c r="BL93" s="706"/>
      <c r="BM93" s="504"/>
      <c r="BN93" s="705"/>
      <c r="BO93" s="706"/>
      <c r="BP93" s="706"/>
      <c r="BQ93" s="706"/>
      <c r="BR93" s="706"/>
      <c r="BS93" s="706"/>
      <c r="BT93" s="504"/>
      <c r="BU93" s="705"/>
      <c r="BV93" s="706"/>
      <c r="BW93" s="706"/>
      <c r="BX93" s="706"/>
      <c r="BY93" s="706"/>
      <c r="BZ93" s="706"/>
      <c r="CA93" s="504"/>
      <c r="CB93" s="705"/>
      <c r="CC93" s="706"/>
      <c r="CD93" s="706"/>
      <c r="CE93" s="706"/>
      <c r="CF93" s="706"/>
      <c r="CG93" s="706"/>
      <c r="CH93" s="504"/>
      <c r="CI93" s="705"/>
      <c r="CJ93" s="706"/>
      <c r="CK93" s="706"/>
      <c r="CL93" s="706"/>
      <c r="CM93" s="706"/>
      <c r="CN93" s="706"/>
      <c r="CO93" s="504"/>
      <c r="CP93" s="705"/>
      <c r="CQ93" s="706"/>
      <c r="CR93" s="706"/>
      <c r="CS93" s="706"/>
      <c r="CT93" s="706"/>
      <c r="CU93" s="706"/>
      <c r="CV93" s="504"/>
      <c r="CW93" s="705"/>
      <c r="CX93" s="706"/>
      <c r="CY93" s="706"/>
      <c r="CZ93" s="706"/>
      <c r="DA93" s="706"/>
      <c r="DB93" s="706"/>
      <c r="DC93" s="504"/>
      <c r="DD93" s="705"/>
      <c r="DE93" s="706"/>
      <c r="DF93" s="706"/>
      <c r="DG93" s="706"/>
      <c r="DH93" s="706"/>
      <c r="DI93" s="706"/>
      <c r="DJ93" s="504"/>
      <c r="DK93" s="705"/>
      <c r="DL93" s="706"/>
      <c r="DM93" s="706"/>
      <c r="DN93" s="706"/>
      <c r="DO93" s="706"/>
      <c r="DP93" s="706"/>
      <c r="DQ93" s="504"/>
      <c r="DR93" s="705"/>
      <c r="DS93" s="706"/>
      <c r="DT93" s="706"/>
      <c r="DU93" s="706"/>
      <c r="DV93" s="706"/>
      <c r="DW93" s="706"/>
      <c r="DX93" s="504"/>
      <c r="DY93" s="705"/>
      <c r="DZ93" s="706"/>
      <c r="EA93" s="706"/>
      <c r="EB93" s="706"/>
      <c r="EC93" s="706"/>
      <c r="ED93" s="706"/>
      <c r="EE93" s="504"/>
      <c r="EF93" s="705"/>
      <c r="EG93" s="706"/>
      <c r="EH93" s="706"/>
      <c r="EI93" s="706"/>
      <c r="EJ93" s="706"/>
      <c r="EK93" s="706"/>
      <c r="EL93" s="504"/>
      <c r="EM93" s="705"/>
      <c r="EN93" s="706"/>
      <c r="EO93" s="706"/>
      <c r="EP93" s="706"/>
      <c r="EQ93" s="706"/>
      <c r="ER93" s="706"/>
      <c r="ES93" s="504"/>
      <c r="ET93" s="705"/>
      <c r="EU93" s="706"/>
      <c r="EV93" s="706"/>
      <c r="EW93" s="706"/>
      <c r="EX93" s="706"/>
      <c r="EY93" s="706"/>
      <c r="EZ93" s="504"/>
      <c r="FA93" s="705"/>
      <c r="FB93" s="706"/>
      <c r="FC93" s="706"/>
      <c r="FD93" s="706"/>
      <c r="FE93" s="706"/>
      <c r="FF93" s="706"/>
      <c r="FG93" s="504"/>
      <c r="FH93" s="705"/>
      <c r="FI93" s="706"/>
      <c r="FJ93" s="706"/>
      <c r="FK93" s="706"/>
      <c r="FL93" s="706"/>
      <c r="FM93" s="706"/>
      <c r="FN93" s="504"/>
      <c r="FO93" s="705"/>
      <c r="FP93" s="706"/>
      <c r="FQ93" s="706"/>
      <c r="FR93" s="706"/>
      <c r="FS93" s="706"/>
      <c r="FT93" s="706"/>
      <c r="FU93" s="504"/>
      <c r="FV93" s="705"/>
      <c r="FW93" s="706"/>
      <c r="FX93" s="706"/>
      <c r="FY93" s="706"/>
      <c r="FZ93" s="706"/>
      <c r="GA93" s="706"/>
      <c r="GB93" s="504"/>
      <c r="GC93" s="705"/>
      <c r="GD93" s="706"/>
      <c r="GE93" s="706"/>
      <c r="GF93" s="706"/>
      <c r="GG93" s="706"/>
      <c r="GH93" s="706"/>
      <c r="GI93" s="504"/>
      <c r="GJ93" s="705"/>
      <c r="GK93" s="706"/>
      <c r="GL93" s="706"/>
      <c r="GM93" s="706"/>
      <c r="GN93" s="706"/>
      <c r="GO93" s="706"/>
      <c r="GP93" s="504"/>
      <c r="GQ93" s="705"/>
      <c r="GR93" s="706"/>
      <c r="GS93" s="706"/>
      <c r="GT93" s="706"/>
      <c r="GU93" s="706"/>
      <c r="GV93" s="706"/>
      <c r="GW93" s="504"/>
      <c r="GX93" s="705"/>
      <c r="GY93" s="706"/>
      <c r="GZ93" s="706"/>
      <c r="HA93" s="706"/>
      <c r="HB93" s="706"/>
      <c r="HC93" s="706"/>
      <c r="HD93" s="504"/>
      <c r="HE93" s="705"/>
      <c r="HF93" s="706"/>
      <c r="HG93" s="706"/>
      <c r="HH93" s="706"/>
      <c r="HI93" s="706"/>
      <c r="HJ93" s="706"/>
      <c r="HK93" s="504"/>
      <c r="HL93" s="705"/>
      <c r="HM93" s="706"/>
      <c r="HN93" s="706"/>
      <c r="HO93" s="706"/>
      <c r="HP93" s="706"/>
      <c r="HQ93" s="706"/>
      <c r="HR93" s="504"/>
      <c r="HS93" s="705"/>
      <c r="HT93" s="706"/>
      <c r="HU93" s="706"/>
      <c r="HV93" s="706"/>
      <c r="HW93" s="706"/>
      <c r="HX93" s="706"/>
      <c r="HY93" s="504"/>
      <c r="HZ93" s="705"/>
      <c r="IA93" s="706"/>
      <c r="IB93" s="706"/>
      <c r="IC93" s="706"/>
      <c r="ID93" s="706"/>
      <c r="IE93" s="706"/>
      <c r="IF93" s="504"/>
      <c r="IG93" s="705"/>
      <c r="IH93" s="706"/>
      <c r="II93" s="706"/>
      <c r="IJ93" s="706"/>
      <c r="IK93" s="706"/>
      <c r="IL93" s="706"/>
      <c r="IM93" s="504"/>
      <c r="IN93" s="705"/>
      <c r="IO93" s="706"/>
      <c r="IP93" s="706"/>
      <c r="IQ93" s="706"/>
      <c r="IR93" s="706"/>
      <c r="IS93" s="706"/>
      <c r="IT93" s="504"/>
      <c r="IU93" s="705"/>
      <c r="IV93" s="706"/>
      <c r="IW93" s="706"/>
      <c r="IX93" s="706"/>
      <c r="IY93" s="706"/>
      <c r="IZ93" s="706"/>
      <c r="JA93" s="504"/>
      <c r="JB93" s="705"/>
      <c r="JC93" s="706"/>
      <c r="JD93" s="706"/>
      <c r="JE93" s="706"/>
      <c r="JF93" s="706"/>
      <c r="JG93" s="706"/>
      <c r="JH93" s="504"/>
      <c r="JI93" s="705"/>
      <c r="JJ93" s="706"/>
      <c r="JK93" s="706"/>
      <c r="JL93" s="706"/>
      <c r="JM93" s="706"/>
      <c r="JN93" s="706"/>
      <c r="JO93" s="504"/>
      <c r="JP93" s="705"/>
      <c r="JQ93" s="706"/>
      <c r="JR93" s="706"/>
      <c r="JS93" s="706"/>
      <c r="JT93" s="706"/>
      <c r="JU93" s="706"/>
      <c r="JV93" s="504"/>
      <c r="JW93" s="705"/>
      <c r="JX93" s="706"/>
      <c r="JY93" s="706"/>
      <c r="JZ93" s="706"/>
      <c r="KA93" s="706"/>
      <c r="KB93" s="706"/>
      <c r="KC93" s="504"/>
      <c r="KD93" s="705"/>
      <c r="KE93" s="706"/>
      <c r="KF93" s="706"/>
      <c r="KG93" s="706"/>
      <c r="KH93" s="706"/>
      <c r="KI93" s="706"/>
      <c r="KJ93" s="504"/>
      <c r="KK93" s="705"/>
      <c r="KL93" s="706"/>
      <c r="KM93" s="706"/>
      <c r="KN93" s="706"/>
      <c r="KO93" s="706"/>
      <c r="KP93" s="706"/>
      <c r="KQ93" s="504"/>
      <c r="KR93" s="705"/>
      <c r="KS93" s="706"/>
      <c r="KT93" s="706"/>
      <c r="KU93" s="706"/>
      <c r="KV93" s="706"/>
      <c r="KW93" s="706"/>
      <c r="KX93" s="504"/>
      <c r="KY93" s="705"/>
      <c r="KZ93" s="706"/>
      <c r="LA93" s="706"/>
      <c r="LB93" s="706"/>
      <c r="LC93" s="706"/>
      <c r="LD93" s="706"/>
      <c r="LE93" s="504"/>
      <c r="LF93" s="705"/>
      <c r="LG93" s="706"/>
      <c r="LH93" s="706"/>
      <c r="LI93" s="706"/>
      <c r="LJ93" s="706"/>
      <c r="LK93" s="706"/>
      <c r="LL93" s="504"/>
      <c r="LM93" s="705"/>
      <c r="LN93" s="706"/>
      <c r="LO93" s="706"/>
      <c r="LP93" s="706"/>
      <c r="LQ93" s="706"/>
      <c r="LR93" s="706"/>
      <c r="LS93" s="504"/>
      <c r="LT93" s="705"/>
      <c r="LU93" s="706"/>
      <c r="LV93" s="706"/>
      <c r="LW93" s="706"/>
      <c r="LX93" s="706"/>
      <c r="LY93" s="706"/>
      <c r="LZ93" s="504"/>
      <c r="MA93" s="705"/>
      <c r="MB93" s="706"/>
      <c r="MC93" s="706"/>
      <c r="MD93" s="706"/>
      <c r="ME93" s="706"/>
      <c r="MF93" s="706"/>
      <c r="MG93" s="504"/>
      <c r="MH93" s="705"/>
      <c r="MI93" s="706"/>
      <c r="MJ93" s="706"/>
      <c r="MK93" s="706"/>
      <c r="ML93" s="706"/>
      <c r="MM93" s="706"/>
      <c r="MN93" s="504"/>
      <c r="MO93" s="705"/>
      <c r="MP93" s="706"/>
      <c r="MQ93" s="706"/>
      <c r="MR93" s="706"/>
      <c r="MS93" s="706"/>
      <c r="MT93" s="706"/>
      <c r="MU93" s="504"/>
      <c r="MV93" s="705"/>
      <c r="MW93" s="706"/>
      <c r="MX93" s="706"/>
      <c r="MY93" s="706"/>
      <c r="MZ93" s="706"/>
      <c r="NA93" s="706"/>
      <c r="NB93" s="504"/>
      <c r="NC93" s="705"/>
      <c r="ND93" s="706"/>
      <c r="NE93" s="706"/>
      <c r="NF93" s="706"/>
      <c r="NG93" s="706"/>
      <c r="NH93" s="706"/>
      <c r="NI93" s="504"/>
      <c r="NJ93" s="705"/>
      <c r="NK93" s="706"/>
      <c r="NL93" s="706"/>
      <c r="NM93" s="706"/>
      <c r="NN93" s="706"/>
      <c r="NO93" s="706"/>
      <c r="NP93" s="504"/>
      <c r="NQ93" s="705"/>
      <c r="NR93" s="706"/>
      <c r="NS93" s="706"/>
      <c r="NT93" s="706"/>
      <c r="NU93" s="706"/>
      <c r="NV93" s="706"/>
      <c r="NW93" s="504"/>
      <c r="NX93" s="705"/>
      <c r="NY93" s="706"/>
      <c r="NZ93" s="706"/>
      <c r="OA93" s="706"/>
      <c r="OB93" s="706"/>
      <c r="OC93" s="706"/>
      <c r="OD93" s="504"/>
      <c r="OE93" s="705"/>
      <c r="OF93" s="706"/>
      <c r="OG93" s="706"/>
      <c r="OH93" s="706"/>
      <c r="OI93" s="706"/>
      <c r="OJ93" s="706"/>
      <c r="OK93" s="504"/>
      <c r="OL93" s="705"/>
      <c r="OM93" s="706"/>
      <c r="ON93" s="706"/>
      <c r="OO93" s="706"/>
      <c r="OP93" s="706"/>
      <c r="OQ93" s="706"/>
      <c r="OR93" s="504"/>
      <c r="OS93" s="705"/>
      <c r="OT93" s="706"/>
      <c r="OU93" s="706"/>
      <c r="OV93" s="706"/>
      <c r="OW93" s="706"/>
      <c r="OX93" s="706"/>
      <c r="OY93" s="504"/>
      <c r="OZ93" s="705"/>
      <c r="PA93" s="706"/>
      <c r="PB93" s="706"/>
      <c r="PC93" s="706"/>
      <c r="PD93" s="706"/>
      <c r="PE93" s="706"/>
      <c r="PF93" s="504"/>
      <c r="PG93" s="705"/>
      <c r="PH93" s="706"/>
      <c r="PI93" s="706"/>
      <c r="PJ93" s="706"/>
      <c r="PK93" s="706"/>
      <c r="PL93" s="706"/>
      <c r="PM93" s="504"/>
      <c r="PN93" s="705"/>
      <c r="PO93" s="706"/>
      <c r="PP93" s="706"/>
      <c r="PQ93" s="706"/>
      <c r="PR93" s="706"/>
      <c r="PS93" s="706"/>
      <c r="PT93" s="504"/>
      <c r="PU93" s="705"/>
      <c r="PV93" s="706"/>
      <c r="PW93" s="706"/>
      <c r="PX93" s="706"/>
      <c r="PY93" s="706"/>
      <c r="PZ93" s="706"/>
      <c r="QA93" s="504"/>
      <c r="QB93" s="705"/>
      <c r="QC93" s="706"/>
      <c r="QD93" s="706"/>
      <c r="QE93" s="706"/>
      <c r="QF93" s="706"/>
      <c r="QG93" s="706"/>
      <c r="QH93" s="504"/>
      <c r="QI93" s="705"/>
      <c r="QJ93" s="706"/>
      <c r="QK93" s="706"/>
      <c r="QL93" s="706"/>
      <c r="QM93" s="706"/>
      <c r="QN93" s="706"/>
      <c r="QO93" s="504"/>
      <c r="QP93" s="705"/>
      <c r="QQ93" s="706"/>
      <c r="QR93" s="706"/>
      <c r="QS93" s="706"/>
      <c r="QT93" s="706"/>
      <c r="QU93" s="706"/>
      <c r="QV93" s="504"/>
      <c r="QW93" s="705"/>
      <c r="QX93" s="706"/>
      <c r="QY93" s="706"/>
      <c r="QZ93" s="706"/>
      <c r="RA93" s="706"/>
      <c r="RB93" s="706"/>
      <c r="RC93" s="504"/>
      <c r="RD93" s="705"/>
      <c r="RE93" s="706"/>
      <c r="RF93" s="706"/>
      <c r="RG93" s="706"/>
      <c r="RH93" s="706"/>
      <c r="RI93" s="706"/>
      <c r="RJ93" s="504"/>
      <c r="RK93" s="705"/>
      <c r="RL93" s="706"/>
      <c r="RM93" s="706"/>
      <c r="RN93" s="706"/>
      <c r="RO93" s="706"/>
      <c r="RP93" s="706"/>
      <c r="RQ93" s="504"/>
      <c r="RR93" s="705"/>
      <c r="RS93" s="706"/>
      <c r="RT93" s="706"/>
      <c r="RU93" s="706"/>
      <c r="RV93" s="706"/>
      <c r="RW93" s="706"/>
      <c r="RX93" s="504"/>
      <c r="RY93" s="705"/>
      <c r="RZ93" s="706"/>
      <c r="SA93" s="706"/>
      <c r="SB93" s="706"/>
      <c r="SC93" s="706"/>
      <c r="SD93" s="706"/>
      <c r="SE93" s="504"/>
      <c r="SF93" s="705"/>
      <c r="SG93" s="706"/>
      <c r="SH93" s="706"/>
      <c r="SI93" s="706"/>
      <c r="SJ93" s="706"/>
      <c r="SK93" s="706"/>
      <c r="SL93" s="504"/>
      <c r="SM93" s="705"/>
      <c r="SN93" s="706"/>
      <c r="SO93" s="706"/>
      <c r="SP93" s="706"/>
      <c r="SQ93" s="706"/>
      <c r="SR93" s="706"/>
      <c r="SS93" s="504"/>
      <c r="ST93" s="705"/>
      <c r="SU93" s="706"/>
      <c r="SV93" s="706"/>
      <c r="SW93" s="706"/>
      <c r="SX93" s="706"/>
      <c r="SY93" s="706"/>
      <c r="SZ93" s="504"/>
      <c r="TA93" s="705"/>
      <c r="TB93" s="706"/>
      <c r="TC93" s="706"/>
      <c r="TD93" s="706"/>
      <c r="TE93" s="706"/>
      <c r="TF93" s="706"/>
      <c r="TG93" s="504"/>
      <c r="TH93" s="705"/>
      <c r="TI93" s="706"/>
      <c r="TJ93" s="706"/>
      <c r="TK93" s="706"/>
      <c r="TL93" s="706"/>
      <c r="TM93" s="706"/>
      <c r="TN93" s="504"/>
      <c r="TO93" s="705"/>
      <c r="TP93" s="706"/>
      <c r="TQ93" s="706"/>
      <c r="TR93" s="706"/>
      <c r="TS93" s="706"/>
      <c r="TT93" s="706"/>
      <c r="TU93" s="504"/>
      <c r="TV93" s="705"/>
      <c r="TW93" s="706"/>
      <c r="TX93" s="706"/>
      <c r="TY93" s="706"/>
      <c r="TZ93" s="706"/>
      <c r="UA93" s="706"/>
      <c r="UB93" s="504"/>
      <c r="UC93" s="705"/>
      <c r="UD93" s="706"/>
      <c r="UE93" s="706"/>
      <c r="UF93" s="706"/>
      <c r="UG93" s="706"/>
      <c r="UH93" s="706"/>
      <c r="UI93" s="504"/>
      <c r="UJ93" s="705"/>
      <c r="UK93" s="706"/>
      <c r="UL93" s="706"/>
      <c r="UM93" s="706"/>
      <c r="UN93" s="706"/>
      <c r="UO93" s="706"/>
      <c r="UP93" s="504"/>
      <c r="UQ93" s="705"/>
      <c r="UR93" s="706"/>
      <c r="US93" s="706"/>
      <c r="UT93" s="706"/>
      <c r="UU93" s="706"/>
      <c r="UV93" s="706"/>
      <c r="UW93" s="504"/>
      <c r="UX93" s="705"/>
      <c r="UY93" s="706"/>
      <c r="UZ93" s="706"/>
      <c r="VA93" s="706"/>
      <c r="VB93" s="706"/>
      <c r="VC93" s="706"/>
      <c r="VD93" s="504"/>
      <c r="VE93" s="705"/>
      <c r="VF93" s="706"/>
      <c r="VG93" s="706"/>
      <c r="VH93" s="706"/>
      <c r="VI93" s="706"/>
      <c r="VJ93" s="706"/>
      <c r="VK93" s="504"/>
      <c r="VL93" s="705"/>
      <c r="VM93" s="706"/>
      <c r="VN93" s="706"/>
      <c r="VO93" s="706"/>
      <c r="VP93" s="706"/>
      <c r="VQ93" s="706"/>
      <c r="VR93" s="504"/>
      <c r="VS93" s="705"/>
      <c r="VT93" s="706"/>
      <c r="VU93" s="706"/>
      <c r="VV93" s="706"/>
      <c r="VW93" s="706"/>
      <c r="VX93" s="706"/>
      <c r="VY93" s="504"/>
      <c r="VZ93" s="705"/>
      <c r="WA93" s="706"/>
      <c r="WB93" s="706"/>
      <c r="WC93" s="706"/>
      <c r="WD93" s="706"/>
      <c r="WE93" s="706"/>
      <c r="WF93" s="504"/>
      <c r="WG93" s="705"/>
      <c r="WH93" s="706"/>
      <c r="WI93" s="706"/>
      <c r="WJ93" s="706"/>
      <c r="WK93" s="706"/>
      <c r="WL93" s="706"/>
      <c r="WM93" s="504"/>
      <c r="WN93" s="705"/>
      <c r="WO93" s="706"/>
      <c r="WP93" s="706"/>
      <c r="WQ93" s="706"/>
      <c r="WR93" s="706"/>
      <c r="WS93" s="706"/>
      <c r="WT93" s="504"/>
      <c r="WU93" s="705"/>
      <c r="WV93" s="706"/>
      <c r="WW93" s="706"/>
      <c r="WX93" s="706"/>
      <c r="WY93" s="706"/>
      <c r="WZ93" s="706"/>
      <c r="XA93" s="504"/>
      <c r="XB93" s="705"/>
      <c r="XC93" s="706"/>
      <c r="XD93" s="706"/>
      <c r="XE93" s="706"/>
      <c r="XF93" s="706"/>
      <c r="XG93" s="706"/>
      <c r="XH93" s="504"/>
      <c r="XI93" s="705"/>
      <c r="XJ93" s="706"/>
      <c r="XK93" s="706"/>
      <c r="XL93" s="706"/>
      <c r="XM93" s="706"/>
      <c r="XN93" s="706"/>
      <c r="XO93" s="504"/>
      <c r="XP93" s="705"/>
      <c r="XQ93" s="706"/>
      <c r="XR93" s="706"/>
      <c r="XS93" s="706"/>
      <c r="XT93" s="706"/>
      <c r="XU93" s="706"/>
      <c r="XV93" s="504"/>
      <c r="XW93" s="705"/>
      <c r="XX93" s="706"/>
      <c r="XY93" s="706"/>
      <c r="XZ93" s="706"/>
      <c r="YA93" s="706"/>
      <c r="YB93" s="706"/>
      <c r="YC93" s="504"/>
      <c r="YD93" s="705"/>
      <c r="YE93" s="706"/>
      <c r="YF93" s="706"/>
      <c r="YG93" s="706"/>
      <c r="YH93" s="706"/>
      <c r="YI93" s="706"/>
      <c r="YJ93" s="504"/>
      <c r="YK93" s="705"/>
      <c r="YL93" s="706"/>
      <c r="YM93" s="706"/>
      <c r="YN93" s="706"/>
      <c r="YO93" s="706"/>
      <c r="YP93" s="706"/>
      <c r="YQ93" s="504"/>
      <c r="YR93" s="705"/>
      <c r="YS93" s="706"/>
      <c r="YT93" s="706"/>
      <c r="YU93" s="706"/>
      <c r="YV93" s="706"/>
      <c r="YW93" s="706"/>
      <c r="YX93" s="504"/>
      <c r="YY93" s="705"/>
      <c r="YZ93" s="706"/>
      <c r="ZA93" s="706"/>
      <c r="ZB93" s="706"/>
      <c r="ZC93" s="706"/>
      <c r="ZD93" s="706"/>
      <c r="ZE93" s="504"/>
      <c r="ZF93" s="705"/>
      <c r="ZG93" s="706"/>
      <c r="ZH93" s="706"/>
      <c r="ZI93" s="706"/>
      <c r="ZJ93" s="706"/>
      <c r="ZK93" s="706"/>
      <c r="ZL93" s="504"/>
      <c r="ZM93" s="705"/>
      <c r="ZN93" s="706"/>
      <c r="ZO93" s="706"/>
      <c r="ZP93" s="706"/>
      <c r="ZQ93" s="706"/>
      <c r="ZR93" s="706"/>
      <c r="ZS93" s="504"/>
      <c r="ZT93" s="705"/>
      <c r="ZU93" s="706"/>
      <c r="ZV93" s="706"/>
      <c r="ZW93" s="706"/>
      <c r="ZX93" s="706"/>
      <c r="ZY93" s="706"/>
      <c r="ZZ93" s="504"/>
      <c r="AAA93" s="705"/>
      <c r="AAB93" s="706"/>
      <c r="AAC93" s="706"/>
      <c r="AAD93" s="706"/>
      <c r="AAE93" s="706"/>
      <c r="AAF93" s="706"/>
      <c r="AAG93" s="504"/>
      <c r="AAH93" s="705"/>
      <c r="AAI93" s="706"/>
      <c r="AAJ93" s="706"/>
      <c r="AAK93" s="706"/>
      <c r="AAL93" s="706"/>
      <c r="AAM93" s="706"/>
      <c r="AAN93" s="504"/>
      <c r="AAO93" s="705"/>
      <c r="AAP93" s="706"/>
      <c r="AAQ93" s="706"/>
      <c r="AAR93" s="706"/>
      <c r="AAS93" s="706"/>
      <c r="AAT93" s="706"/>
      <c r="AAU93" s="504"/>
      <c r="AAV93" s="705"/>
      <c r="AAW93" s="706"/>
      <c r="AAX93" s="706"/>
      <c r="AAY93" s="706"/>
      <c r="AAZ93" s="706"/>
      <c r="ABA93" s="706"/>
      <c r="ABB93" s="504"/>
      <c r="ABC93" s="705"/>
      <c r="ABD93" s="706"/>
      <c r="ABE93" s="706"/>
      <c r="ABF93" s="706"/>
      <c r="ABG93" s="706"/>
      <c r="ABH93" s="706"/>
      <c r="ABI93" s="504"/>
      <c r="ABJ93" s="705"/>
      <c r="ABK93" s="706"/>
      <c r="ABL93" s="706"/>
      <c r="ABM93" s="706"/>
      <c r="ABN93" s="706"/>
      <c r="ABO93" s="706"/>
      <c r="ABP93" s="504"/>
      <c r="ABQ93" s="705"/>
      <c r="ABR93" s="706"/>
      <c r="ABS93" s="706"/>
      <c r="ABT93" s="706"/>
      <c r="ABU93" s="706"/>
      <c r="ABV93" s="706"/>
      <c r="ABW93" s="504"/>
      <c r="ABX93" s="705"/>
      <c r="ABY93" s="706"/>
      <c r="ABZ93" s="706"/>
      <c r="ACA93" s="706"/>
      <c r="ACB93" s="706"/>
      <c r="ACC93" s="706"/>
      <c r="ACD93" s="504"/>
      <c r="ACE93" s="705"/>
      <c r="ACF93" s="706"/>
      <c r="ACG93" s="706"/>
      <c r="ACH93" s="706"/>
      <c r="ACI93" s="706"/>
      <c r="ACJ93" s="706"/>
      <c r="ACK93" s="504"/>
      <c r="ACL93" s="705"/>
      <c r="ACM93" s="706"/>
      <c r="ACN93" s="706"/>
      <c r="ACO93" s="706"/>
      <c r="ACP93" s="706"/>
      <c r="ACQ93" s="706"/>
      <c r="ACR93" s="504"/>
      <c r="ACS93" s="705"/>
      <c r="ACT93" s="706"/>
      <c r="ACU93" s="706"/>
      <c r="ACV93" s="706"/>
      <c r="ACW93" s="706"/>
      <c r="ACX93" s="706"/>
      <c r="ACY93" s="504"/>
      <c r="ACZ93" s="705"/>
      <c r="ADA93" s="706"/>
      <c r="ADB93" s="706"/>
      <c r="ADC93" s="706"/>
      <c r="ADD93" s="706"/>
      <c r="ADE93" s="706"/>
      <c r="ADF93" s="504"/>
      <c r="ADG93" s="705"/>
      <c r="ADH93" s="706"/>
      <c r="ADI93" s="706"/>
      <c r="ADJ93" s="706"/>
      <c r="ADK93" s="706"/>
      <c r="ADL93" s="706"/>
      <c r="ADM93" s="504"/>
      <c r="ADN93" s="705"/>
      <c r="ADO93" s="706"/>
      <c r="ADP93" s="706"/>
      <c r="ADQ93" s="706"/>
      <c r="ADR93" s="706"/>
      <c r="ADS93" s="706"/>
      <c r="ADT93" s="504"/>
      <c r="ADU93" s="705"/>
      <c r="ADV93" s="706"/>
      <c r="ADW93" s="706"/>
      <c r="ADX93" s="706"/>
      <c r="ADY93" s="706"/>
      <c r="ADZ93" s="706"/>
      <c r="AEA93" s="504"/>
      <c r="AEB93" s="705"/>
      <c r="AEC93" s="706"/>
      <c r="AED93" s="706"/>
      <c r="AEE93" s="706"/>
      <c r="AEF93" s="706"/>
      <c r="AEG93" s="706"/>
      <c r="AEH93" s="504"/>
      <c r="AEI93" s="705"/>
      <c r="AEJ93" s="706"/>
      <c r="AEK93" s="706"/>
      <c r="AEL93" s="706"/>
      <c r="AEM93" s="706"/>
      <c r="AEN93" s="706"/>
      <c r="AEO93" s="504"/>
      <c r="AEP93" s="705"/>
      <c r="AEQ93" s="706"/>
      <c r="AER93" s="706"/>
      <c r="AES93" s="706"/>
      <c r="AET93" s="706"/>
      <c r="AEU93" s="706"/>
      <c r="AEV93" s="504"/>
      <c r="AEW93" s="705"/>
      <c r="AEX93" s="706"/>
      <c r="AEY93" s="706"/>
      <c r="AEZ93" s="706"/>
      <c r="AFA93" s="706"/>
      <c r="AFB93" s="706"/>
      <c r="AFC93" s="504"/>
      <c r="AFD93" s="705"/>
      <c r="AFE93" s="706"/>
      <c r="AFF93" s="706"/>
      <c r="AFG93" s="706"/>
      <c r="AFH93" s="706"/>
      <c r="AFI93" s="706"/>
      <c r="AFJ93" s="504"/>
      <c r="AFK93" s="705"/>
      <c r="AFL93" s="706"/>
      <c r="AFM93" s="706"/>
      <c r="AFN93" s="706"/>
      <c r="AFO93" s="706"/>
      <c r="AFP93" s="706"/>
      <c r="AFQ93" s="504"/>
      <c r="AFR93" s="705"/>
      <c r="AFS93" s="706"/>
      <c r="AFT93" s="706"/>
      <c r="AFU93" s="706"/>
      <c r="AFV93" s="706"/>
      <c r="AFW93" s="706"/>
      <c r="AFX93" s="504"/>
      <c r="AFY93" s="705"/>
      <c r="AFZ93" s="706"/>
      <c r="AGA93" s="706"/>
      <c r="AGB93" s="706"/>
      <c r="AGC93" s="706"/>
      <c r="AGD93" s="706"/>
      <c r="AGE93" s="504"/>
      <c r="AGF93" s="705"/>
      <c r="AGG93" s="706"/>
      <c r="AGH93" s="706"/>
      <c r="AGI93" s="706"/>
      <c r="AGJ93" s="706"/>
      <c r="AGK93" s="706"/>
      <c r="AGL93" s="504"/>
      <c r="AGM93" s="705"/>
      <c r="AGN93" s="706"/>
      <c r="AGO93" s="706"/>
      <c r="AGP93" s="706"/>
      <c r="AGQ93" s="706"/>
      <c r="AGR93" s="706"/>
      <c r="AGS93" s="504"/>
      <c r="AGT93" s="705"/>
      <c r="AGU93" s="706"/>
      <c r="AGV93" s="706"/>
      <c r="AGW93" s="706"/>
      <c r="AGX93" s="706"/>
      <c r="AGY93" s="706"/>
      <c r="AGZ93" s="504"/>
      <c r="AHA93" s="705"/>
      <c r="AHB93" s="706"/>
      <c r="AHC93" s="706"/>
      <c r="AHD93" s="706"/>
      <c r="AHE93" s="706"/>
      <c r="AHF93" s="706"/>
      <c r="AHG93" s="504"/>
      <c r="AHH93" s="705"/>
      <c r="AHI93" s="706"/>
      <c r="AHJ93" s="706"/>
      <c r="AHK93" s="706"/>
      <c r="AHL93" s="706"/>
      <c r="AHM93" s="706"/>
      <c r="AHN93" s="504"/>
      <c r="AHO93" s="705"/>
      <c r="AHP93" s="706"/>
      <c r="AHQ93" s="706"/>
      <c r="AHR93" s="706"/>
      <c r="AHS93" s="706"/>
      <c r="AHT93" s="706"/>
      <c r="AHU93" s="504"/>
      <c r="AHV93" s="705"/>
      <c r="AHW93" s="706"/>
      <c r="AHX93" s="706"/>
      <c r="AHY93" s="706"/>
      <c r="AHZ93" s="706"/>
      <c r="AIA93" s="706"/>
      <c r="AIB93" s="504"/>
      <c r="AIC93" s="705"/>
      <c r="AID93" s="706"/>
      <c r="AIE93" s="706"/>
      <c r="AIF93" s="706"/>
      <c r="AIG93" s="706"/>
      <c r="AIH93" s="706"/>
      <c r="AII93" s="504"/>
      <c r="AIJ93" s="705"/>
      <c r="AIK93" s="706"/>
      <c r="AIL93" s="706"/>
      <c r="AIM93" s="706"/>
      <c r="AIN93" s="706"/>
      <c r="AIO93" s="706"/>
      <c r="AIP93" s="504"/>
      <c r="AIQ93" s="705"/>
      <c r="AIR93" s="706"/>
      <c r="AIS93" s="706"/>
      <c r="AIT93" s="706"/>
      <c r="AIU93" s="706"/>
      <c r="AIV93" s="706"/>
      <c r="AIW93" s="504"/>
      <c r="AIX93" s="705"/>
      <c r="AIY93" s="706"/>
      <c r="AIZ93" s="706"/>
      <c r="AJA93" s="706"/>
      <c r="AJB93" s="706"/>
      <c r="AJC93" s="706"/>
      <c r="AJD93" s="504"/>
      <c r="AJE93" s="705"/>
      <c r="AJF93" s="706"/>
      <c r="AJG93" s="706"/>
      <c r="AJH93" s="706"/>
      <c r="AJI93" s="706"/>
      <c r="AJJ93" s="706"/>
      <c r="AJK93" s="504"/>
      <c r="AJL93" s="705"/>
      <c r="AJM93" s="706"/>
      <c r="AJN93" s="706"/>
      <c r="AJO93" s="706"/>
      <c r="AJP93" s="706"/>
      <c r="AJQ93" s="706"/>
      <c r="AJR93" s="504"/>
      <c r="AJS93" s="705"/>
      <c r="AJT93" s="706"/>
      <c r="AJU93" s="706"/>
      <c r="AJV93" s="706"/>
      <c r="AJW93" s="706"/>
      <c r="AJX93" s="706"/>
      <c r="AJY93" s="504"/>
      <c r="AJZ93" s="705"/>
      <c r="AKA93" s="706"/>
      <c r="AKB93" s="706"/>
      <c r="AKC93" s="706"/>
      <c r="AKD93" s="706"/>
      <c r="AKE93" s="706"/>
      <c r="AKF93" s="504"/>
      <c r="AKG93" s="705"/>
      <c r="AKH93" s="706"/>
      <c r="AKI93" s="706"/>
      <c r="AKJ93" s="706"/>
      <c r="AKK93" s="706"/>
      <c r="AKL93" s="706"/>
      <c r="AKM93" s="504"/>
      <c r="AKN93" s="705"/>
      <c r="AKO93" s="706"/>
      <c r="AKP93" s="706"/>
      <c r="AKQ93" s="706"/>
      <c r="AKR93" s="706"/>
      <c r="AKS93" s="706"/>
      <c r="AKT93" s="504"/>
      <c r="AKU93" s="705"/>
      <c r="AKV93" s="706"/>
      <c r="AKW93" s="706"/>
      <c r="AKX93" s="706"/>
      <c r="AKY93" s="706"/>
      <c r="AKZ93" s="706"/>
      <c r="ALA93" s="504"/>
      <c r="ALB93" s="705"/>
      <c r="ALC93" s="706"/>
      <c r="ALD93" s="706"/>
      <c r="ALE93" s="706"/>
      <c r="ALF93" s="706"/>
      <c r="ALG93" s="706"/>
      <c r="ALH93" s="504"/>
      <c r="ALI93" s="705"/>
      <c r="ALJ93" s="706"/>
      <c r="ALK93" s="706"/>
      <c r="ALL93" s="706"/>
      <c r="ALM93" s="706"/>
      <c r="ALN93" s="706"/>
      <c r="ALO93" s="504"/>
      <c r="ALP93" s="705"/>
      <c r="ALQ93" s="706"/>
      <c r="ALR93" s="706"/>
      <c r="ALS93" s="706"/>
      <c r="ALT93" s="706"/>
      <c r="ALU93" s="706"/>
      <c r="ALV93" s="504"/>
      <c r="ALW93" s="705"/>
      <c r="ALX93" s="706"/>
      <c r="ALY93" s="706"/>
      <c r="ALZ93" s="706"/>
      <c r="AMA93" s="706"/>
      <c r="AMB93" s="706"/>
      <c r="AMC93" s="504"/>
      <c r="AMD93" s="705"/>
      <c r="AME93" s="706"/>
      <c r="AMF93" s="706"/>
      <c r="AMG93" s="706"/>
      <c r="AMH93" s="706"/>
      <c r="AMI93" s="706"/>
      <c r="AMJ93" s="504"/>
      <c r="AMK93" s="705"/>
      <c r="AML93" s="706"/>
      <c r="AMM93" s="706"/>
      <c r="AMN93" s="706"/>
      <c r="AMO93" s="706"/>
      <c r="AMP93" s="706"/>
      <c r="AMQ93" s="504"/>
      <c r="AMR93" s="705"/>
      <c r="AMS93" s="706"/>
      <c r="AMT93" s="706"/>
      <c r="AMU93" s="706"/>
      <c r="AMV93" s="706"/>
      <c r="AMW93" s="706"/>
      <c r="AMX93" s="504"/>
      <c r="AMY93" s="705"/>
      <c r="AMZ93" s="706"/>
      <c r="ANA93" s="706"/>
      <c r="ANB93" s="706"/>
      <c r="ANC93" s="706"/>
      <c r="AND93" s="706"/>
      <c r="ANE93" s="504"/>
      <c r="ANF93" s="705"/>
      <c r="ANG93" s="706"/>
      <c r="ANH93" s="706"/>
      <c r="ANI93" s="706"/>
      <c r="ANJ93" s="706"/>
      <c r="ANK93" s="706"/>
      <c r="ANL93" s="504"/>
      <c r="ANM93" s="705"/>
      <c r="ANN93" s="706"/>
      <c r="ANO93" s="706"/>
      <c r="ANP93" s="706"/>
      <c r="ANQ93" s="706"/>
      <c r="ANR93" s="706"/>
      <c r="ANS93" s="504"/>
      <c r="ANT93" s="705"/>
      <c r="ANU93" s="706"/>
      <c r="ANV93" s="706"/>
      <c r="ANW93" s="706"/>
      <c r="ANX93" s="706"/>
      <c r="ANY93" s="706"/>
      <c r="ANZ93" s="504"/>
      <c r="AOA93" s="705"/>
      <c r="AOB93" s="706"/>
      <c r="AOC93" s="706"/>
      <c r="AOD93" s="706"/>
      <c r="AOE93" s="706"/>
      <c r="AOF93" s="706"/>
      <c r="AOG93" s="504"/>
      <c r="AOH93" s="705"/>
      <c r="AOI93" s="706"/>
      <c r="AOJ93" s="706"/>
      <c r="AOK93" s="706"/>
      <c r="AOL93" s="706"/>
      <c r="AOM93" s="706"/>
      <c r="AON93" s="504"/>
      <c r="AOO93" s="705"/>
      <c r="AOP93" s="706"/>
      <c r="AOQ93" s="706"/>
      <c r="AOR93" s="706"/>
      <c r="AOS93" s="706"/>
      <c r="AOT93" s="706"/>
      <c r="AOU93" s="504"/>
      <c r="AOV93" s="705"/>
      <c r="AOW93" s="706"/>
      <c r="AOX93" s="706"/>
      <c r="AOY93" s="706"/>
      <c r="AOZ93" s="706"/>
      <c r="APA93" s="706"/>
      <c r="APB93" s="504"/>
      <c r="APC93" s="705"/>
      <c r="APD93" s="706"/>
      <c r="APE93" s="706"/>
      <c r="APF93" s="706"/>
      <c r="APG93" s="706"/>
      <c r="APH93" s="706"/>
      <c r="API93" s="504"/>
      <c r="APJ93" s="705"/>
      <c r="APK93" s="706"/>
      <c r="APL93" s="706"/>
      <c r="APM93" s="706"/>
      <c r="APN93" s="706"/>
      <c r="APO93" s="706"/>
      <c r="APP93" s="504"/>
      <c r="APQ93" s="705"/>
      <c r="APR93" s="706"/>
      <c r="APS93" s="706"/>
      <c r="APT93" s="706"/>
      <c r="APU93" s="706"/>
      <c r="APV93" s="706"/>
      <c r="APW93" s="504"/>
      <c r="APX93" s="705"/>
      <c r="APY93" s="706"/>
      <c r="APZ93" s="706"/>
      <c r="AQA93" s="706"/>
      <c r="AQB93" s="706"/>
      <c r="AQC93" s="706"/>
      <c r="AQD93" s="504"/>
      <c r="AQE93" s="705"/>
      <c r="AQF93" s="706"/>
      <c r="AQG93" s="706"/>
      <c r="AQH93" s="706"/>
      <c r="AQI93" s="706"/>
      <c r="AQJ93" s="706"/>
      <c r="AQK93" s="504"/>
      <c r="AQL93" s="705"/>
      <c r="AQM93" s="706"/>
      <c r="AQN93" s="706"/>
      <c r="AQO93" s="706"/>
      <c r="AQP93" s="706"/>
      <c r="AQQ93" s="706"/>
      <c r="AQR93" s="504"/>
      <c r="AQS93" s="705"/>
      <c r="AQT93" s="706"/>
      <c r="AQU93" s="706"/>
      <c r="AQV93" s="706"/>
      <c r="AQW93" s="706"/>
      <c r="AQX93" s="706"/>
      <c r="AQY93" s="504"/>
      <c r="AQZ93" s="705"/>
      <c r="ARA93" s="706"/>
      <c r="ARB93" s="706"/>
      <c r="ARC93" s="706"/>
      <c r="ARD93" s="706"/>
      <c r="ARE93" s="706"/>
      <c r="ARF93" s="504"/>
      <c r="ARG93" s="705"/>
      <c r="ARH93" s="706"/>
      <c r="ARI93" s="706"/>
      <c r="ARJ93" s="706"/>
      <c r="ARK93" s="706"/>
      <c r="ARL93" s="706"/>
      <c r="ARM93" s="504"/>
      <c r="ARN93" s="705"/>
      <c r="ARO93" s="706"/>
      <c r="ARP93" s="706"/>
      <c r="ARQ93" s="706"/>
      <c r="ARR93" s="706"/>
      <c r="ARS93" s="706"/>
      <c r="ART93" s="504"/>
      <c r="ARU93" s="705"/>
      <c r="ARV93" s="706"/>
      <c r="ARW93" s="706"/>
      <c r="ARX93" s="706"/>
      <c r="ARY93" s="706"/>
      <c r="ARZ93" s="706"/>
      <c r="ASA93" s="504"/>
      <c r="ASB93" s="705"/>
      <c r="ASC93" s="706"/>
      <c r="ASD93" s="706"/>
      <c r="ASE93" s="706"/>
      <c r="ASF93" s="706"/>
      <c r="ASG93" s="706"/>
      <c r="ASH93" s="504"/>
      <c r="ASI93" s="705"/>
      <c r="ASJ93" s="706"/>
      <c r="ASK93" s="706"/>
      <c r="ASL93" s="706"/>
      <c r="ASM93" s="706"/>
      <c r="ASN93" s="706"/>
      <c r="ASO93" s="504"/>
      <c r="ASP93" s="705"/>
      <c r="ASQ93" s="706"/>
      <c r="ASR93" s="706"/>
      <c r="ASS93" s="706"/>
      <c r="AST93" s="706"/>
      <c r="ASU93" s="706"/>
      <c r="ASV93" s="504"/>
      <c r="ASW93" s="705"/>
      <c r="ASX93" s="706"/>
      <c r="ASY93" s="706"/>
      <c r="ASZ93" s="706"/>
      <c r="ATA93" s="706"/>
      <c r="ATB93" s="706"/>
      <c r="ATC93" s="504"/>
      <c r="ATD93" s="705"/>
      <c r="ATE93" s="706"/>
      <c r="ATF93" s="706"/>
      <c r="ATG93" s="706"/>
      <c r="ATH93" s="706"/>
      <c r="ATI93" s="706"/>
      <c r="ATJ93" s="504"/>
      <c r="ATK93" s="705"/>
      <c r="ATL93" s="706"/>
      <c r="ATM93" s="706"/>
      <c r="ATN93" s="706"/>
      <c r="ATO93" s="706"/>
      <c r="ATP93" s="706"/>
      <c r="ATQ93" s="504"/>
      <c r="ATR93" s="705"/>
      <c r="ATS93" s="706"/>
      <c r="ATT93" s="706"/>
      <c r="ATU93" s="706"/>
      <c r="ATV93" s="706"/>
      <c r="ATW93" s="706"/>
      <c r="ATX93" s="504"/>
      <c r="ATY93" s="705"/>
      <c r="ATZ93" s="706"/>
      <c r="AUA93" s="706"/>
      <c r="AUB93" s="706"/>
      <c r="AUC93" s="706"/>
      <c r="AUD93" s="706"/>
      <c r="AUE93" s="504"/>
      <c r="AUF93" s="705"/>
      <c r="AUG93" s="706"/>
      <c r="AUH93" s="706"/>
      <c r="AUI93" s="706"/>
      <c r="AUJ93" s="706"/>
      <c r="AUK93" s="706"/>
      <c r="AUL93" s="504"/>
      <c r="AUM93" s="705"/>
      <c r="AUN93" s="706"/>
      <c r="AUO93" s="706"/>
      <c r="AUP93" s="706"/>
      <c r="AUQ93" s="706"/>
      <c r="AUR93" s="706"/>
      <c r="AUS93" s="504"/>
      <c r="AUT93" s="705"/>
      <c r="AUU93" s="706"/>
      <c r="AUV93" s="706"/>
      <c r="AUW93" s="706"/>
      <c r="AUX93" s="706"/>
      <c r="AUY93" s="706"/>
      <c r="AUZ93" s="504"/>
      <c r="AVA93" s="705"/>
      <c r="AVB93" s="706"/>
      <c r="AVC93" s="706"/>
      <c r="AVD93" s="706"/>
      <c r="AVE93" s="706"/>
      <c r="AVF93" s="706"/>
      <c r="AVG93" s="504"/>
      <c r="AVH93" s="705"/>
      <c r="AVI93" s="706"/>
      <c r="AVJ93" s="706"/>
      <c r="AVK93" s="706"/>
      <c r="AVL93" s="706"/>
      <c r="AVM93" s="706"/>
      <c r="AVN93" s="504"/>
      <c r="AVO93" s="705"/>
      <c r="AVP93" s="706"/>
      <c r="AVQ93" s="706"/>
      <c r="AVR93" s="706"/>
      <c r="AVS93" s="706"/>
      <c r="AVT93" s="706"/>
      <c r="AVU93" s="504"/>
      <c r="AVV93" s="705"/>
      <c r="AVW93" s="706"/>
      <c r="AVX93" s="706"/>
      <c r="AVY93" s="706"/>
      <c r="AVZ93" s="706"/>
      <c r="AWA93" s="706"/>
      <c r="AWB93" s="504"/>
      <c r="AWC93" s="705"/>
      <c r="AWD93" s="706"/>
      <c r="AWE93" s="706"/>
      <c r="AWF93" s="706"/>
      <c r="AWG93" s="706"/>
      <c r="AWH93" s="706"/>
      <c r="AWI93" s="504"/>
      <c r="AWJ93" s="705"/>
      <c r="AWK93" s="706"/>
      <c r="AWL93" s="706"/>
      <c r="AWM93" s="706"/>
      <c r="AWN93" s="706"/>
      <c r="AWO93" s="706"/>
      <c r="AWP93" s="504"/>
      <c r="AWQ93" s="705"/>
      <c r="AWR93" s="706"/>
      <c r="AWS93" s="706"/>
      <c r="AWT93" s="706"/>
      <c r="AWU93" s="706"/>
      <c r="AWV93" s="706"/>
      <c r="AWW93" s="504"/>
      <c r="AWX93" s="705"/>
      <c r="AWY93" s="706"/>
      <c r="AWZ93" s="706"/>
      <c r="AXA93" s="706"/>
      <c r="AXB93" s="706"/>
      <c r="AXC93" s="706"/>
      <c r="AXD93" s="504"/>
      <c r="AXE93" s="705"/>
      <c r="AXF93" s="706"/>
      <c r="AXG93" s="706"/>
      <c r="AXH93" s="706"/>
      <c r="AXI93" s="706"/>
      <c r="AXJ93" s="706"/>
      <c r="AXK93" s="504"/>
      <c r="AXL93" s="705"/>
      <c r="AXM93" s="706"/>
      <c r="AXN93" s="706"/>
      <c r="AXO93" s="706"/>
      <c r="AXP93" s="706"/>
      <c r="AXQ93" s="706"/>
      <c r="AXR93" s="504"/>
      <c r="AXS93" s="705"/>
      <c r="AXT93" s="706"/>
      <c r="AXU93" s="706"/>
      <c r="AXV93" s="706"/>
      <c r="AXW93" s="706"/>
      <c r="AXX93" s="706"/>
      <c r="AXY93" s="504"/>
      <c r="AXZ93" s="705"/>
      <c r="AYA93" s="706"/>
      <c r="AYB93" s="706"/>
      <c r="AYC93" s="706"/>
      <c r="AYD93" s="706"/>
      <c r="AYE93" s="706"/>
      <c r="AYF93" s="504"/>
      <c r="AYG93" s="705"/>
      <c r="AYH93" s="706"/>
      <c r="AYI93" s="706"/>
      <c r="AYJ93" s="706"/>
      <c r="AYK93" s="706"/>
      <c r="AYL93" s="706"/>
      <c r="AYM93" s="504"/>
      <c r="AYN93" s="705"/>
      <c r="AYO93" s="706"/>
      <c r="AYP93" s="706"/>
      <c r="AYQ93" s="706"/>
      <c r="AYR93" s="706"/>
      <c r="AYS93" s="706"/>
      <c r="AYT93" s="504"/>
      <c r="AYU93" s="705"/>
      <c r="AYV93" s="706"/>
      <c r="AYW93" s="706"/>
      <c r="AYX93" s="706"/>
      <c r="AYY93" s="706"/>
      <c r="AYZ93" s="706"/>
      <c r="AZA93" s="504"/>
      <c r="AZB93" s="705"/>
      <c r="AZC93" s="706"/>
      <c r="AZD93" s="706"/>
      <c r="AZE93" s="706"/>
      <c r="AZF93" s="706"/>
      <c r="AZG93" s="706"/>
      <c r="AZH93" s="504"/>
      <c r="AZI93" s="705"/>
      <c r="AZJ93" s="706"/>
      <c r="AZK93" s="706"/>
      <c r="AZL93" s="706"/>
      <c r="AZM93" s="706"/>
      <c r="AZN93" s="706"/>
      <c r="AZO93" s="504"/>
      <c r="AZP93" s="705"/>
      <c r="AZQ93" s="706"/>
      <c r="AZR93" s="706"/>
      <c r="AZS93" s="706"/>
      <c r="AZT93" s="706"/>
      <c r="AZU93" s="706"/>
      <c r="AZV93" s="504"/>
      <c r="AZW93" s="705"/>
      <c r="AZX93" s="706"/>
      <c r="AZY93" s="706"/>
      <c r="AZZ93" s="706"/>
      <c r="BAA93" s="706"/>
      <c r="BAB93" s="706"/>
      <c r="BAC93" s="504"/>
      <c r="BAD93" s="705"/>
      <c r="BAE93" s="706"/>
      <c r="BAF93" s="706"/>
      <c r="BAG93" s="706"/>
      <c r="BAH93" s="706"/>
      <c r="BAI93" s="706"/>
      <c r="BAJ93" s="504"/>
      <c r="BAK93" s="705"/>
      <c r="BAL93" s="706"/>
      <c r="BAM93" s="706"/>
      <c r="BAN93" s="706"/>
      <c r="BAO93" s="706"/>
      <c r="BAP93" s="706"/>
      <c r="BAQ93" s="504"/>
      <c r="BAR93" s="705"/>
      <c r="BAS93" s="706"/>
      <c r="BAT93" s="706"/>
      <c r="BAU93" s="706"/>
      <c r="BAV93" s="706"/>
      <c r="BAW93" s="706"/>
      <c r="BAX93" s="504"/>
      <c r="BAY93" s="705"/>
      <c r="BAZ93" s="706"/>
      <c r="BBA93" s="706"/>
      <c r="BBB93" s="706"/>
      <c r="BBC93" s="706"/>
      <c r="BBD93" s="706"/>
      <c r="BBE93" s="504"/>
      <c r="BBF93" s="705"/>
      <c r="BBG93" s="706"/>
      <c r="BBH93" s="706"/>
      <c r="BBI93" s="706"/>
      <c r="BBJ93" s="706"/>
      <c r="BBK93" s="706"/>
      <c r="BBL93" s="504"/>
      <c r="BBM93" s="705"/>
      <c r="BBN93" s="706"/>
      <c r="BBO93" s="706"/>
      <c r="BBP93" s="706"/>
      <c r="BBQ93" s="706"/>
      <c r="BBR93" s="706"/>
      <c r="BBS93" s="504"/>
      <c r="BBT93" s="705"/>
      <c r="BBU93" s="706"/>
      <c r="BBV93" s="706"/>
      <c r="BBW93" s="706"/>
      <c r="BBX93" s="706"/>
      <c r="BBY93" s="706"/>
      <c r="BBZ93" s="504"/>
      <c r="BCA93" s="705"/>
      <c r="BCB93" s="706"/>
      <c r="BCC93" s="706"/>
      <c r="BCD93" s="706"/>
      <c r="BCE93" s="706"/>
      <c r="BCF93" s="706"/>
      <c r="BCG93" s="504"/>
      <c r="BCH93" s="705"/>
      <c r="BCI93" s="706"/>
      <c r="BCJ93" s="706"/>
      <c r="BCK93" s="706"/>
      <c r="BCL93" s="706"/>
      <c r="BCM93" s="706"/>
      <c r="BCN93" s="504"/>
      <c r="BCO93" s="705"/>
      <c r="BCP93" s="706"/>
      <c r="BCQ93" s="706"/>
      <c r="BCR93" s="706"/>
      <c r="BCS93" s="706"/>
      <c r="BCT93" s="706"/>
      <c r="BCU93" s="504"/>
      <c r="BCV93" s="705"/>
      <c r="BCW93" s="706"/>
      <c r="BCX93" s="706"/>
      <c r="BCY93" s="706"/>
      <c r="BCZ93" s="706"/>
      <c r="BDA93" s="706"/>
      <c r="BDB93" s="504"/>
      <c r="BDC93" s="705"/>
      <c r="BDD93" s="706"/>
      <c r="BDE93" s="706"/>
      <c r="BDF93" s="706"/>
      <c r="BDG93" s="706"/>
      <c r="BDH93" s="706"/>
      <c r="BDI93" s="504"/>
      <c r="BDJ93" s="705"/>
      <c r="BDK93" s="706"/>
      <c r="BDL93" s="706"/>
      <c r="BDM93" s="706"/>
      <c r="BDN93" s="706"/>
      <c r="BDO93" s="706"/>
      <c r="BDP93" s="504"/>
      <c r="BDQ93" s="705"/>
      <c r="BDR93" s="706"/>
      <c r="BDS93" s="706"/>
      <c r="BDT93" s="706"/>
      <c r="BDU93" s="706"/>
      <c r="BDV93" s="706"/>
      <c r="BDW93" s="504"/>
      <c r="BDX93" s="705"/>
      <c r="BDY93" s="706"/>
      <c r="BDZ93" s="706"/>
      <c r="BEA93" s="706"/>
      <c r="BEB93" s="706"/>
      <c r="BEC93" s="706"/>
      <c r="BED93" s="504"/>
      <c r="BEE93" s="705"/>
      <c r="BEF93" s="706"/>
      <c r="BEG93" s="706"/>
      <c r="BEH93" s="706"/>
      <c r="BEI93" s="706"/>
      <c r="BEJ93" s="706"/>
      <c r="BEK93" s="504"/>
      <c r="BEL93" s="705"/>
      <c r="BEM93" s="706"/>
      <c r="BEN93" s="706"/>
      <c r="BEO93" s="706"/>
      <c r="BEP93" s="706"/>
      <c r="BEQ93" s="706"/>
      <c r="BER93" s="504"/>
      <c r="BES93" s="705"/>
      <c r="BET93" s="706"/>
      <c r="BEU93" s="706"/>
      <c r="BEV93" s="706"/>
      <c r="BEW93" s="706"/>
      <c r="BEX93" s="706"/>
      <c r="BEY93" s="504"/>
      <c r="BEZ93" s="705"/>
      <c r="BFA93" s="706"/>
      <c r="BFB93" s="706"/>
      <c r="BFC93" s="706"/>
      <c r="BFD93" s="706"/>
      <c r="BFE93" s="706"/>
      <c r="BFF93" s="504"/>
      <c r="BFG93" s="705"/>
      <c r="BFH93" s="706"/>
      <c r="BFI93" s="706"/>
      <c r="BFJ93" s="706"/>
      <c r="BFK93" s="706"/>
      <c r="BFL93" s="706"/>
      <c r="BFM93" s="504"/>
      <c r="BFN93" s="705"/>
      <c r="BFO93" s="706"/>
      <c r="BFP93" s="706"/>
      <c r="BFQ93" s="706"/>
      <c r="BFR93" s="706"/>
      <c r="BFS93" s="706"/>
      <c r="BFT93" s="504"/>
      <c r="BFU93" s="705"/>
      <c r="BFV93" s="706"/>
      <c r="BFW93" s="706"/>
      <c r="BFX93" s="706"/>
      <c r="BFY93" s="706"/>
      <c r="BFZ93" s="706"/>
      <c r="BGA93" s="504"/>
      <c r="BGB93" s="705"/>
      <c r="BGC93" s="706"/>
      <c r="BGD93" s="706"/>
      <c r="BGE93" s="706"/>
      <c r="BGF93" s="706"/>
      <c r="BGG93" s="706"/>
      <c r="BGH93" s="504"/>
      <c r="BGI93" s="705"/>
      <c r="BGJ93" s="706"/>
      <c r="BGK93" s="706"/>
      <c r="BGL93" s="706"/>
      <c r="BGM93" s="706"/>
      <c r="BGN93" s="706"/>
      <c r="BGO93" s="504"/>
      <c r="BGP93" s="705"/>
      <c r="BGQ93" s="706"/>
      <c r="BGR93" s="706"/>
      <c r="BGS93" s="706"/>
      <c r="BGT93" s="706"/>
      <c r="BGU93" s="706"/>
      <c r="BGV93" s="504"/>
      <c r="BGW93" s="705"/>
      <c r="BGX93" s="706"/>
      <c r="BGY93" s="706"/>
      <c r="BGZ93" s="706"/>
      <c r="BHA93" s="706"/>
      <c r="BHB93" s="706"/>
      <c r="BHC93" s="504"/>
      <c r="BHD93" s="705"/>
      <c r="BHE93" s="706"/>
      <c r="BHF93" s="706"/>
      <c r="BHG93" s="706"/>
      <c r="BHH93" s="706"/>
      <c r="BHI93" s="706"/>
      <c r="BHJ93" s="504"/>
      <c r="BHK93" s="705"/>
      <c r="BHL93" s="706"/>
      <c r="BHM93" s="706"/>
      <c r="BHN93" s="706"/>
      <c r="BHO93" s="706"/>
      <c r="BHP93" s="706"/>
      <c r="BHQ93" s="504"/>
      <c r="BHR93" s="705"/>
      <c r="BHS93" s="706"/>
      <c r="BHT93" s="706"/>
      <c r="BHU93" s="706"/>
      <c r="BHV93" s="706"/>
      <c r="BHW93" s="706"/>
      <c r="BHX93" s="504"/>
      <c r="BHY93" s="705"/>
      <c r="BHZ93" s="706"/>
      <c r="BIA93" s="706"/>
      <c r="BIB93" s="706"/>
      <c r="BIC93" s="706"/>
      <c r="BID93" s="706"/>
      <c r="BIE93" s="504"/>
      <c r="BIF93" s="705"/>
      <c r="BIG93" s="706"/>
      <c r="BIH93" s="706"/>
      <c r="BII93" s="706"/>
      <c r="BIJ93" s="706"/>
      <c r="BIK93" s="706"/>
      <c r="BIL93" s="504"/>
      <c r="BIM93" s="705"/>
      <c r="BIN93" s="706"/>
      <c r="BIO93" s="706"/>
      <c r="BIP93" s="706"/>
      <c r="BIQ93" s="706"/>
      <c r="BIR93" s="706"/>
      <c r="BIS93" s="504"/>
      <c r="BIT93" s="705"/>
      <c r="BIU93" s="706"/>
      <c r="BIV93" s="706"/>
      <c r="BIW93" s="706"/>
      <c r="BIX93" s="706"/>
      <c r="BIY93" s="706"/>
      <c r="BIZ93" s="504"/>
      <c r="BJA93" s="705"/>
      <c r="BJB93" s="706"/>
      <c r="BJC93" s="706"/>
      <c r="BJD93" s="706"/>
      <c r="BJE93" s="706"/>
      <c r="BJF93" s="706"/>
      <c r="BJG93" s="504"/>
      <c r="BJH93" s="705"/>
      <c r="BJI93" s="706"/>
      <c r="BJJ93" s="706"/>
      <c r="BJK93" s="706"/>
      <c r="BJL93" s="706"/>
      <c r="BJM93" s="706"/>
      <c r="BJN93" s="504"/>
      <c r="BJO93" s="705"/>
      <c r="BJP93" s="706"/>
      <c r="BJQ93" s="706"/>
      <c r="BJR93" s="706"/>
      <c r="BJS93" s="706"/>
      <c r="BJT93" s="706"/>
      <c r="BJU93" s="504"/>
      <c r="BJV93" s="705"/>
      <c r="BJW93" s="706"/>
      <c r="BJX93" s="706"/>
      <c r="BJY93" s="706"/>
      <c r="BJZ93" s="706"/>
      <c r="BKA93" s="706"/>
      <c r="BKB93" s="504"/>
      <c r="BKC93" s="705"/>
      <c r="BKD93" s="706"/>
      <c r="BKE93" s="706"/>
      <c r="BKF93" s="706"/>
      <c r="BKG93" s="706"/>
      <c r="BKH93" s="706"/>
      <c r="BKI93" s="504"/>
      <c r="BKJ93" s="705"/>
      <c r="BKK93" s="706"/>
      <c r="BKL93" s="706"/>
      <c r="BKM93" s="706"/>
      <c r="BKN93" s="706"/>
      <c r="BKO93" s="706"/>
      <c r="BKP93" s="504"/>
      <c r="BKQ93" s="705"/>
      <c r="BKR93" s="706"/>
      <c r="BKS93" s="706"/>
      <c r="BKT93" s="706"/>
      <c r="BKU93" s="706"/>
      <c r="BKV93" s="706"/>
      <c r="BKW93" s="504"/>
      <c r="BKX93" s="705"/>
      <c r="BKY93" s="706"/>
      <c r="BKZ93" s="706"/>
      <c r="BLA93" s="706"/>
      <c r="BLB93" s="706"/>
      <c r="BLC93" s="706"/>
      <c r="BLD93" s="504"/>
      <c r="BLE93" s="705"/>
      <c r="BLF93" s="706"/>
      <c r="BLG93" s="706"/>
      <c r="BLH93" s="706"/>
      <c r="BLI93" s="706"/>
      <c r="BLJ93" s="706"/>
      <c r="BLK93" s="504"/>
      <c r="BLL93" s="705"/>
      <c r="BLM93" s="706"/>
      <c r="BLN93" s="706"/>
      <c r="BLO93" s="706"/>
      <c r="BLP93" s="706"/>
      <c r="BLQ93" s="706"/>
      <c r="BLR93" s="504"/>
      <c r="BLS93" s="705"/>
      <c r="BLT93" s="706"/>
      <c r="BLU93" s="706"/>
      <c r="BLV93" s="706"/>
      <c r="BLW93" s="706"/>
      <c r="BLX93" s="706"/>
      <c r="BLY93" s="504"/>
      <c r="BLZ93" s="705"/>
      <c r="BMA93" s="706"/>
      <c r="BMB93" s="706"/>
      <c r="BMC93" s="706"/>
      <c r="BMD93" s="706"/>
      <c r="BME93" s="706"/>
      <c r="BMF93" s="504"/>
      <c r="BMG93" s="705"/>
      <c r="BMH93" s="706"/>
      <c r="BMI93" s="706"/>
      <c r="BMJ93" s="706"/>
      <c r="BMK93" s="706"/>
      <c r="BML93" s="706"/>
      <c r="BMM93" s="504"/>
      <c r="BMN93" s="705"/>
      <c r="BMO93" s="706"/>
      <c r="BMP93" s="706"/>
      <c r="BMQ93" s="706"/>
      <c r="BMR93" s="706"/>
      <c r="BMS93" s="706"/>
      <c r="BMT93" s="504"/>
      <c r="BMU93" s="705"/>
      <c r="BMV93" s="706"/>
      <c r="BMW93" s="706"/>
      <c r="BMX93" s="706"/>
      <c r="BMY93" s="706"/>
      <c r="BMZ93" s="706"/>
      <c r="BNA93" s="504"/>
      <c r="BNB93" s="705"/>
      <c r="BNC93" s="706"/>
      <c r="BND93" s="706"/>
      <c r="BNE93" s="706"/>
      <c r="BNF93" s="706"/>
      <c r="BNG93" s="706"/>
      <c r="BNH93" s="504"/>
      <c r="BNI93" s="705"/>
      <c r="BNJ93" s="706"/>
      <c r="BNK93" s="706"/>
      <c r="BNL93" s="706"/>
      <c r="BNM93" s="706"/>
      <c r="BNN93" s="706"/>
      <c r="BNO93" s="504"/>
      <c r="BNP93" s="705"/>
      <c r="BNQ93" s="706"/>
      <c r="BNR93" s="706"/>
      <c r="BNS93" s="706"/>
      <c r="BNT93" s="706"/>
      <c r="BNU93" s="706"/>
      <c r="BNV93" s="504"/>
      <c r="BNW93" s="705"/>
      <c r="BNX93" s="706"/>
      <c r="BNY93" s="706"/>
      <c r="BNZ93" s="706"/>
      <c r="BOA93" s="706"/>
      <c r="BOB93" s="706"/>
      <c r="BOC93" s="504"/>
      <c r="BOD93" s="705"/>
      <c r="BOE93" s="706"/>
      <c r="BOF93" s="706"/>
      <c r="BOG93" s="706"/>
      <c r="BOH93" s="706"/>
      <c r="BOI93" s="706"/>
      <c r="BOJ93" s="504"/>
      <c r="BOK93" s="705"/>
      <c r="BOL93" s="706"/>
      <c r="BOM93" s="706"/>
      <c r="BON93" s="706"/>
      <c r="BOO93" s="706"/>
      <c r="BOP93" s="706"/>
      <c r="BOQ93" s="504"/>
      <c r="BOR93" s="705"/>
      <c r="BOS93" s="706"/>
      <c r="BOT93" s="706"/>
      <c r="BOU93" s="706"/>
      <c r="BOV93" s="706"/>
      <c r="BOW93" s="706"/>
      <c r="BOX93" s="504"/>
      <c r="BOY93" s="705"/>
      <c r="BOZ93" s="706"/>
      <c r="BPA93" s="706"/>
      <c r="BPB93" s="706"/>
      <c r="BPC93" s="706"/>
      <c r="BPD93" s="706"/>
      <c r="BPE93" s="504"/>
      <c r="BPF93" s="705"/>
      <c r="BPG93" s="706"/>
      <c r="BPH93" s="706"/>
      <c r="BPI93" s="706"/>
      <c r="BPJ93" s="706"/>
      <c r="BPK93" s="706"/>
      <c r="BPL93" s="504"/>
      <c r="BPM93" s="705"/>
      <c r="BPN93" s="706"/>
      <c r="BPO93" s="706"/>
      <c r="BPP93" s="706"/>
      <c r="BPQ93" s="706"/>
      <c r="BPR93" s="706"/>
      <c r="BPS93" s="504"/>
      <c r="BPT93" s="705"/>
      <c r="BPU93" s="706"/>
      <c r="BPV93" s="706"/>
      <c r="BPW93" s="706"/>
      <c r="BPX93" s="706"/>
      <c r="BPY93" s="706"/>
      <c r="BPZ93" s="504"/>
      <c r="BQA93" s="705"/>
      <c r="BQB93" s="706"/>
      <c r="BQC93" s="706"/>
      <c r="BQD93" s="706"/>
      <c r="BQE93" s="706"/>
      <c r="BQF93" s="706"/>
      <c r="BQG93" s="504"/>
      <c r="BQH93" s="705"/>
      <c r="BQI93" s="706"/>
      <c r="BQJ93" s="706"/>
      <c r="BQK93" s="706"/>
      <c r="BQL93" s="706"/>
      <c r="BQM93" s="706"/>
      <c r="BQN93" s="504"/>
      <c r="BQO93" s="705"/>
      <c r="BQP93" s="706"/>
      <c r="BQQ93" s="706"/>
      <c r="BQR93" s="706"/>
      <c r="BQS93" s="706"/>
      <c r="BQT93" s="706"/>
      <c r="BQU93" s="504"/>
      <c r="BQV93" s="705"/>
      <c r="BQW93" s="706"/>
      <c r="BQX93" s="706"/>
      <c r="BQY93" s="706"/>
      <c r="BQZ93" s="706"/>
      <c r="BRA93" s="706"/>
      <c r="BRB93" s="504"/>
      <c r="BRC93" s="705"/>
      <c r="BRD93" s="706"/>
      <c r="BRE93" s="706"/>
      <c r="BRF93" s="706"/>
      <c r="BRG93" s="706"/>
      <c r="BRH93" s="706"/>
      <c r="BRI93" s="504"/>
      <c r="BRJ93" s="705"/>
      <c r="BRK93" s="706"/>
      <c r="BRL93" s="706"/>
      <c r="BRM93" s="706"/>
      <c r="BRN93" s="706"/>
      <c r="BRO93" s="706"/>
      <c r="BRP93" s="504"/>
      <c r="BRQ93" s="705"/>
      <c r="BRR93" s="706"/>
      <c r="BRS93" s="706"/>
      <c r="BRT93" s="706"/>
      <c r="BRU93" s="706"/>
      <c r="BRV93" s="706"/>
      <c r="BRW93" s="504"/>
      <c r="BRX93" s="705"/>
      <c r="BRY93" s="706"/>
      <c r="BRZ93" s="706"/>
      <c r="BSA93" s="706"/>
      <c r="BSB93" s="706"/>
      <c r="BSC93" s="706"/>
      <c r="BSD93" s="504"/>
      <c r="BSE93" s="705"/>
      <c r="BSF93" s="706"/>
      <c r="BSG93" s="706"/>
      <c r="BSH93" s="706"/>
      <c r="BSI93" s="706"/>
      <c r="BSJ93" s="706"/>
      <c r="BSK93" s="504"/>
      <c r="BSL93" s="705"/>
      <c r="BSM93" s="706"/>
      <c r="BSN93" s="706"/>
      <c r="BSO93" s="706"/>
      <c r="BSP93" s="706"/>
      <c r="BSQ93" s="706"/>
      <c r="BSR93" s="504"/>
      <c r="BSS93" s="705"/>
      <c r="BST93" s="706"/>
      <c r="BSU93" s="706"/>
      <c r="BSV93" s="706"/>
      <c r="BSW93" s="706"/>
      <c r="BSX93" s="706"/>
      <c r="BSY93" s="504"/>
      <c r="BSZ93" s="705"/>
      <c r="BTA93" s="706"/>
      <c r="BTB93" s="706"/>
      <c r="BTC93" s="706"/>
      <c r="BTD93" s="706"/>
      <c r="BTE93" s="706"/>
      <c r="BTF93" s="504"/>
      <c r="BTG93" s="705"/>
      <c r="BTH93" s="706"/>
      <c r="BTI93" s="706"/>
      <c r="BTJ93" s="706"/>
      <c r="BTK93" s="706"/>
      <c r="BTL93" s="706"/>
      <c r="BTM93" s="504"/>
      <c r="BTN93" s="705"/>
      <c r="BTO93" s="706"/>
      <c r="BTP93" s="706"/>
      <c r="BTQ93" s="706"/>
      <c r="BTR93" s="706"/>
      <c r="BTS93" s="706"/>
      <c r="BTT93" s="504"/>
      <c r="BTU93" s="705"/>
      <c r="BTV93" s="706"/>
      <c r="BTW93" s="706"/>
      <c r="BTX93" s="706"/>
      <c r="BTY93" s="706"/>
      <c r="BTZ93" s="706"/>
      <c r="BUA93" s="504"/>
      <c r="BUB93" s="705"/>
      <c r="BUC93" s="706"/>
      <c r="BUD93" s="706"/>
      <c r="BUE93" s="706"/>
      <c r="BUF93" s="706"/>
      <c r="BUG93" s="706"/>
      <c r="BUH93" s="504"/>
      <c r="BUI93" s="705"/>
      <c r="BUJ93" s="706"/>
      <c r="BUK93" s="706"/>
      <c r="BUL93" s="706"/>
      <c r="BUM93" s="706"/>
      <c r="BUN93" s="706"/>
      <c r="BUO93" s="504"/>
      <c r="BUP93" s="705"/>
      <c r="BUQ93" s="706"/>
      <c r="BUR93" s="706"/>
      <c r="BUS93" s="706"/>
      <c r="BUT93" s="706"/>
      <c r="BUU93" s="706"/>
      <c r="BUV93" s="504"/>
      <c r="BUW93" s="705"/>
      <c r="BUX93" s="706"/>
      <c r="BUY93" s="706"/>
      <c r="BUZ93" s="706"/>
      <c r="BVA93" s="706"/>
      <c r="BVB93" s="706"/>
      <c r="BVC93" s="504"/>
      <c r="BVD93" s="705"/>
      <c r="BVE93" s="706"/>
      <c r="BVF93" s="706"/>
      <c r="BVG93" s="706"/>
      <c r="BVH93" s="706"/>
      <c r="BVI93" s="706"/>
      <c r="BVJ93" s="504"/>
      <c r="BVK93" s="705"/>
      <c r="BVL93" s="706"/>
      <c r="BVM93" s="706"/>
      <c r="BVN93" s="706"/>
      <c r="BVO93" s="706"/>
      <c r="BVP93" s="706"/>
      <c r="BVQ93" s="504"/>
      <c r="BVR93" s="705"/>
      <c r="BVS93" s="706"/>
      <c r="BVT93" s="706"/>
      <c r="BVU93" s="706"/>
      <c r="BVV93" s="706"/>
      <c r="BVW93" s="706"/>
      <c r="BVX93" s="504"/>
      <c r="BVY93" s="705"/>
      <c r="BVZ93" s="706"/>
      <c r="BWA93" s="706"/>
      <c r="BWB93" s="706"/>
      <c r="BWC93" s="706"/>
      <c r="BWD93" s="706"/>
      <c r="BWE93" s="504"/>
      <c r="BWF93" s="705"/>
      <c r="BWG93" s="706"/>
      <c r="BWH93" s="706"/>
      <c r="BWI93" s="706"/>
      <c r="BWJ93" s="706"/>
      <c r="BWK93" s="706"/>
      <c r="BWL93" s="504"/>
      <c r="BWM93" s="705"/>
      <c r="BWN93" s="706"/>
      <c r="BWO93" s="706"/>
      <c r="BWP93" s="706"/>
      <c r="BWQ93" s="706"/>
      <c r="BWR93" s="706"/>
      <c r="BWS93" s="504"/>
      <c r="BWT93" s="705"/>
      <c r="BWU93" s="706"/>
      <c r="BWV93" s="706"/>
      <c r="BWW93" s="706"/>
      <c r="BWX93" s="706"/>
      <c r="BWY93" s="706"/>
      <c r="BWZ93" s="504"/>
      <c r="BXA93" s="705"/>
      <c r="BXB93" s="706"/>
      <c r="BXC93" s="706"/>
      <c r="BXD93" s="706"/>
      <c r="BXE93" s="706"/>
      <c r="BXF93" s="706"/>
      <c r="BXG93" s="504"/>
      <c r="BXH93" s="705"/>
      <c r="BXI93" s="706"/>
      <c r="BXJ93" s="706"/>
      <c r="BXK93" s="706"/>
      <c r="BXL93" s="706"/>
      <c r="BXM93" s="706"/>
      <c r="BXN93" s="504"/>
      <c r="BXO93" s="705"/>
      <c r="BXP93" s="706"/>
      <c r="BXQ93" s="706"/>
      <c r="BXR93" s="706"/>
      <c r="BXS93" s="706"/>
      <c r="BXT93" s="706"/>
      <c r="BXU93" s="504"/>
      <c r="BXV93" s="705"/>
      <c r="BXW93" s="706"/>
      <c r="BXX93" s="706"/>
      <c r="BXY93" s="706"/>
      <c r="BXZ93" s="706"/>
      <c r="BYA93" s="706"/>
      <c r="BYB93" s="504"/>
      <c r="BYC93" s="705"/>
      <c r="BYD93" s="706"/>
      <c r="BYE93" s="706"/>
      <c r="BYF93" s="706"/>
      <c r="BYG93" s="706"/>
      <c r="BYH93" s="706"/>
      <c r="BYI93" s="504"/>
      <c r="BYJ93" s="705"/>
      <c r="BYK93" s="706"/>
      <c r="BYL93" s="706"/>
      <c r="BYM93" s="706"/>
      <c r="BYN93" s="706"/>
      <c r="BYO93" s="706"/>
      <c r="BYP93" s="504"/>
      <c r="BYQ93" s="705"/>
      <c r="BYR93" s="706"/>
      <c r="BYS93" s="706"/>
      <c r="BYT93" s="706"/>
      <c r="BYU93" s="706"/>
      <c r="BYV93" s="706"/>
      <c r="BYW93" s="504"/>
      <c r="BYX93" s="705"/>
      <c r="BYY93" s="706"/>
      <c r="BYZ93" s="706"/>
      <c r="BZA93" s="706"/>
      <c r="BZB93" s="706"/>
      <c r="BZC93" s="706"/>
      <c r="BZD93" s="504"/>
      <c r="BZE93" s="705"/>
      <c r="BZF93" s="706"/>
      <c r="BZG93" s="706"/>
      <c r="BZH93" s="706"/>
      <c r="BZI93" s="706"/>
      <c r="BZJ93" s="706"/>
      <c r="BZK93" s="504"/>
      <c r="BZL93" s="705"/>
      <c r="BZM93" s="706"/>
      <c r="BZN93" s="706"/>
      <c r="BZO93" s="706"/>
      <c r="BZP93" s="706"/>
      <c r="BZQ93" s="706"/>
      <c r="BZR93" s="504"/>
      <c r="BZS93" s="705"/>
      <c r="BZT93" s="706"/>
      <c r="BZU93" s="706"/>
      <c r="BZV93" s="706"/>
      <c r="BZW93" s="706"/>
      <c r="BZX93" s="706"/>
      <c r="BZY93" s="504"/>
      <c r="BZZ93" s="705"/>
      <c r="CAA93" s="706"/>
      <c r="CAB93" s="706"/>
      <c r="CAC93" s="706"/>
      <c r="CAD93" s="706"/>
      <c r="CAE93" s="706"/>
      <c r="CAF93" s="504"/>
      <c r="CAG93" s="705"/>
      <c r="CAH93" s="706"/>
      <c r="CAI93" s="706"/>
      <c r="CAJ93" s="706"/>
      <c r="CAK93" s="706"/>
      <c r="CAL93" s="706"/>
      <c r="CAM93" s="504"/>
      <c r="CAN93" s="705"/>
      <c r="CAO93" s="706"/>
      <c r="CAP93" s="706"/>
      <c r="CAQ93" s="706"/>
      <c r="CAR93" s="706"/>
      <c r="CAS93" s="706"/>
      <c r="CAT93" s="504"/>
      <c r="CAU93" s="705"/>
      <c r="CAV93" s="706"/>
      <c r="CAW93" s="706"/>
      <c r="CAX93" s="706"/>
      <c r="CAY93" s="706"/>
      <c r="CAZ93" s="706"/>
      <c r="CBA93" s="504"/>
      <c r="CBB93" s="705"/>
      <c r="CBC93" s="706"/>
      <c r="CBD93" s="706"/>
      <c r="CBE93" s="706"/>
      <c r="CBF93" s="706"/>
      <c r="CBG93" s="706"/>
      <c r="CBH93" s="504"/>
      <c r="CBI93" s="705"/>
      <c r="CBJ93" s="706"/>
      <c r="CBK93" s="706"/>
      <c r="CBL93" s="706"/>
      <c r="CBM93" s="706"/>
      <c r="CBN93" s="706"/>
      <c r="CBO93" s="504"/>
      <c r="CBP93" s="705"/>
      <c r="CBQ93" s="706"/>
      <c r="CBR93" s="706"/>
      <c r="CBS93" s="706"/>
      <c r="CBT93" s="706"/>
      <c r="CBU93" s="706"/>
      <c r="CBV93" s="504"/>
      <c r="CBW93" s="705"/>
      <c r="CBX93" s="706"/>
      <c r="CBY93" s="706"/>
      <c r="CBZ93" s="706"/>
      <c r="CCA93" s="706"/>
      <c r="CCB93" s="706"/>
      <c r="CCC93" s="504"/>
      <c r="CCD93" s="705"/>
      <c r="CCE93" s="706"/>
      <c r="CCF93" s="706"/>
      <c r="CCG93" s="706"/>
      <c r="CCH93" s="706"/>
      <c r="CCI93" s="706"/>
      <c r="CCJ93" s="504"/>
      <c r="CCK93" s="705"/>
      <c r="CCL93" s="706"/>
      <c r="CCM93" s="706"/>
      <c r="CCN93" s="706"/>
      <c r="CCO93" s="706"/>
      <c r="CCP93" s="706"/>
      <c r="CCQ93" s="504"/>
      <c r="CCR93" s="705"/>
      <c r="CCS93" s="706"/>
      <c r="CCT93" s="706"/>
      <c r="CCU93" s="706"/>
      <c r="CCV93" s="706"/>
      <c r="CCW93" s="706"/>
      <c r="CCX93" s="504"/>
      <c r="CCY93" s="705"/>
      <c r="CCZ93" s="706"/>
      <c r="CDA93" s="706"/>
      <c r="CDB93" s="706"/>
      <c r="CDC93" s="706"/>
      <c r="CDD93" s="706"/>
      <c r="CDE93" s="504"/>
      <c r="CDF93" s="705"/>
      <c r="CDG93" s="706"/>
      <c r="CDH93" s="706"/>
      <c r="CDI93" s="706"/>
      <c r="CDJ93" s="706"/>
      <c r="CDK93" s="706"/>
      <c r="CDL93" s="504"/>
      <c r="CDM93" s="705"/>
      <c r="CDN93" s="706"/>
      <c r="CDO93" s="706"/>
      <c r="CDP93" s="706"/>
      <c r="CDQ93" s="706"/>
      <c r="CDR93" s="706"/>
      <c r="CDS93" s="504"/>
      <c r="CDT93" s="705"/>
      <c r="CDU93" s="706"/>
      <c r="CDV93" s="706"/>
      <c r="CDW93" s="706"/>
      <c r="CDX93" s="706"/>
      <c r="CDY93" s="706"/>
      <c r="CDZ93" s="504"/>
      <c r="CEA93" s="705"/>
      <c r="CEB93" s="706"/>
      <c r="CEC93" s="706"/>
      <c r="CED93" s="706"/>
      <c r="CEE93" s="706"/>
      <c r="CEF93" s="706"/>
      <c r="CEG93" s="504"/>
      <c r="CEH93" s="705"/>
      <c r="CEI93" s="706"/>
      <c r="CEJ93" s="706"/>
      <c r="CEK93" s="706"/>
      <c r="CEL93" s="706"/>
      <c r="CEM93" s="706"/>
      <c r="CEN93" s="504"/>
      <c r="CEO93" s="705"/>
      <c r="CEP93" s="706"/>
      <c r="CEQ93" s="706"/>
      <c r="CER93" s="706"/>
      <c r="CES93" s="706"/>
      <c r="CET93" s="706"/>
      <c r="CEU93" s="504"/>
      <c r="CEV93" s="705"/>
      <c r="CEW93" s="706"/>
      <c r="CEX93" s="706"/>
      <c r="CEY93" s="706"/>
      <c r="CEZ93" s="706"/>
      <c r="CFA93" s="706"/>
      <c r="CFB93" s="504"/>
      <c r="CFC93" s="705"/>
      <c r="CFD93" s="706"/>
      <c r="CFE93" s="706"/>
      <c r="CFF93" s="706"/>
      <c r="CFG93" s="706"/>
      <c r="CFH93" s="706"/>
      <c r="CFI93" s="504"/>
      <c r="CFJ93" s="705"/>
      <c r="CFK93" s="706"/>
      <c r="CFL93" s="706"/>
      <c r="CFM93" s="706"/>
      <c r="CFN93" s="706"/>
      <c r="CFO93" s="706"/>
      <c r="CFP93" s="504"/>
      <c r="CFQ93" s="705"/>
      <c r="CFR93" s="706"/>
      <c r="CFS93" s="706"/>
      <c r="CFT93" s="706"/>
      <c r="CFU93" s="706"/>
      <c r="CFV93" s="706"/>
      <c r="CFW93" s="504"/>
      <c r="CFX93" s="705"/>
      <c r="CFY93" s="706"/>
      <c r="CFZ93" s="706"/>
      <c r="CGA93" s="706"/>
      <c r="CGB93" s="706"/>
      <c r="CGC93" s="706"/>
      <c r="CGD93" s="504"/>
      <c r="CGE93" s="705"/>
      <c r="CGF93" s="706"/>
      <c r="CGG93" s="706"/>
      <c r="CGH93" s="706"/>
      <c r="CGI93" s="706"/>
      <c r="CGJ93" s="706"/>
      <c r="CGK93" s="504"/>
      <c r="CGL93" s="705"/>
      <c r="CGM93" s="706"/>
      <c r="CGN93" s="706"/>
      <c r="CGO93" s="706"/>
      <c r="CGP93" s="706"/>
      <c r="CGQ93" s="706"/>
      <c r="CGR93" s="504"/>
      <c r="CGS93" s="705"/>
      <c r="CGT93" s="706"/>
      <c r="CGU93" s="706"/>
      <c r="CGV93" s="706"/>
      <c r="CGW93" s="706"/>
      <c r="CGX93" s="706"/>
      <c r="CGY93" s="504"/>
      <c r="CGZ93" s="705"/>
      <c r="CHA93" s="706"/>
      <c r="CHB93" s="706"/>
      <c r="CHC93" s="706"/>
      <c r="CHD93" s="706"/>
      <c r="CHE93" s="706"/>
      <c r="CHF93" s="504"/>
      <c r="CHG93" s="705"/>
      <c r="CHH93" s="706"/>
      <c r="CHI93" s="706"/>
      <c r="CHJ93" s="706"/>
      <c r="CHK93" s="706"/>
      <c r="CHL93" s="706"/>
      <c r="CHM93" s="504"/>
      <c r="CHN93" s="705"/>
      <c r="CHO93" s="706"/>
      <c r="CHP93" s="706"/>
      <c r="CHQ93" s="706"/>
      <c r="CHR93" s="706"/>
      <c r="CHS93" s="706"/>
      <c r="CHT93" s="504"/>
      <c r="CHU93" s="705"/>
      <c r="CHV93" s="706"/>
      <c r="CHW93" s="706"/>
      <c r="CHX93" s="706"/>
      <c r="CHY93" s="706"/>
      <c r="CHZ93" s="706"/>
      <c r="CIA93" s="504"/>
      <c r="CIB93" s="705"/>
      <c r="CIC93" s="706"/>
      <c r="CID93" s="706"/>
      <c r="CIE93" s="706"/>
      <c r="CIF93" s="706"/>
      <c r="CIG93" s="706"/>
      <c r="CIH93" s="504"/>
      <c r="CII93" s="705"/>
      <c r="CIJ93" s="706"/>
      <c r="CIK93" s="706"/>
      <c r="CIL93" s="706"/>
      <c r="CIM93" s="706"/>
      <c r="CIN93" s="706"/>
      <c r="CIO93" s="504"/>
      <c r="CIP93" s="705"/>
      <c r="CIQ93" s="706"/>
      <c r="CIR93" s="706"/>
      <c r="CIS93" s="706"/>
      <c r="CIT93" s="706"/>
      <c r="CIU93" s="706"/>
      <c r="CIV93" s="504"/>
      <c r="CIW93" s="705"/>
      <c r="CIX93" s="706"/>
      <c r="CIY93" s="706"/>
      <c r="CIZ93" s="706"/>
      <c r="CJA93" s="706"/>
      <c r="CJB93" s="706"/>
      <c r="CJC93" s="504"/>
      <c r="CJD93" s="705"/>
      <c r="CJE93" s="706"/>
      <c r="CJF93" s="706"/>
      <c r="CJG93" s="706"/>
      <c r="CJH93" s="706"/>
      <c r="CJI93" s="706"/>
      <c r="CJJ93" s="504"/>
      <c r="CJK93" s="705"/>
      <c r="CJL93" s="706"/>
      <c r="CJM93" s="706"/>
      <c r="CJN93" s="706"/>
      <c r="CJO93" s="706"/>
      <c r="CJP93" s="706"/>
      <c r="CJQ93" s="504"/>
      <c r="CJR93" s="705"/>
      <c r="CJS93" s="706"/>
      <c r="CJT93" s="706"/>
      <c r="CJU93" s="706"/>
      <c r="CJV93" s="706"/>
      <c r="CJW93" s="706"/>
      <c r="CJX93" s="504"/>
      <c r="CJY93" s="705"/>
      <c r="CJZ93" s="706"/>
      <c r="CKA93" s="706"/>
      <c r="CKB93" s="706"/>
      <c r="CKC93" s="706"/>
      <c r="CKD93" s="706"/>
      <c r="CKE93" s="504"/>
      <c r="CKF93" s="705"/>
      <c r="CKG93" s="706"/>
      <c r="CKH93" s="706"/>
      <c r="CKI93" s="706"/>
      <c r="CKJ93" s="706"/>
      <c r="CKK93" s="706"/>
      <c r="CKL93" s="504"/>
      <c r="CKM93" s="705"/>
      <c r="CKN93" s="706"/>
      <c r="CKO93" s="706"/>
      <c r="CKP93" s="706"/>
      <c r="CKQ93" s="706"/>
      <c r="CKR93" s="706"/>
      <c r="CKS93" s="504"/>
      <c r="CKT93" s="705"/>
      <c r="CKU93" s="706"/>
      <c r="CKV93" s="706"/>
      <c r="CKW93" s="706"/>
      <c r="CKX93" s="706"/>
      <c r="CKY93" s="706"/>
      <c r="CKZ93" s="504"/>
      <c r="CLA93" s="705"/>
      <c r="CLB93" s="706"/>
      <c r="CLC93" s="706"/>
      <c r="CLD93" s="706"/>
      <c r="CLE93" s="706"/>
      <c r="CLF93" s="706"/>
      <c r="CLG93" s="504"/>
      <c r="CLH93" s="705"/>
      <c r="CLI93" s="706"/>
      <c r="CLJ93" s="706"/>
      <c r="CLK93" s="706"/>
      <c r="CLL93" s="706"/>
      <c r="CLM93" s="706"/>
      <c r="CLN93" s="504"/>
      <c r="CLO93" s="705"/>
      <c r="CLP93" s="706"/>
      <c r="CLQ93" s="706"/>
      <c r="CLR93" s="706"/>
      <c r="CLS93" s="706"/>
      <c r="CLT93" s="706"/>
      <c r="CLU93" s="504"/>
      <c r="CLV93" s="705"/>
      <c r="CLW93" s="706"/>
      <c r="CLX93" s="706"/>
      <c r="CLY93" s="706"/>
      <c r="CLZ93" s="706"/>
      <c r="CMA93" s="706"/>
      <c r="CMB93" s="504"/>
      <c r="CMC93" s="705"/>
      <c r="CMD93" s="706"/>
      <c r="CME93" s="706"/>
      <c r="CMF93" s="706"/>
      <c r="CMG93" s="706"/>
      <c r="CMH93" s="706"/>
      <c r="CMI93" s="504"/>
      <c r="CMJ93" s="705"/>
      <c r="CMK93" s="706"/>
      <c r="CML93" s="706"/>
      <c r="CMM93" s="706"/>
      <c r="CMN93" s="706"/>
      <c r="CMO93" s="706"/>
      <c r="CMP93" s="504"/>
      <c r="CMQ93" s="705"/>
      <c r="CMR93" s="706"/>
      <c r="CMS93" s="706"/>
      <c r="CMT93" s="706"/>
      <c r="CMU93" s="706"/>
      <c r="CMV93" s="706"/>
      <c r="CMW93" s="504"/>
      <c r="CMX93" s="705"/>
      <c r="CMY93" s="706"/>
      <c r="CMZ93" s="706"/>
      <c r="CNA93" s="706"/>
      <c r="CNB93" s="706"/>
      <c r="CNC93" s="706"/>
      <c r="CND93" s="504"/>
      <c r="CNE93" s="705"/>
      <c r="CNF93" s="706"/>
      <c r="CNG93" s="706"/>
      <c r="CNH93" s="706"/>
      <c r="CNI93" s="706"/>
      <c r="CNJ93" s="706"/>
      <c r="CNK93" s="504"/>
      <c r="CNL93" s="705"/>
      <c r="CNM93" s="706"/>
      <c r="CNN93" s="706"/>
      <c r="CNO93" s="706"/>
      <c r="CNP93" s="706"/>
      <c r="CNQ93" s="706"/>
      <c r="CNR93" s="504"/>
      <c r="CNS93" s="705"/>
      <c r="CNT93" s="706"/>
      <c r="CNU93" s="706"/>
      <c r="CNV93" s="706"/>
      <c r="CNW93" s="706"/>
      <c r="CNX93" s="706"/>
      <c r="CNY93" s="504"/>
      <c r="CNZ93" s="705"/>
      <c r="COA93" s="706"/>
      <c r="COB93" s="706"/>
      <c r="COC93" s="706"/>
      <c r="COD93" s="706"/>
      <c r="COE93" s="706"/>
      <c r="COF93" s="504"/>
      <c r="COG93" s="705"/>
      <c r="COH93" s="706"/>
      <c r="COI93" s="706"/>
      <c r="COJ93" s="706"/>
      <c r="COK93" s="706"/>
      <c r="COL93" s="706"/>
      <c r="COM93" s="504"/>
      <c r="CON93" s="705"/>
      <c r="COO93" s="706"/>
      <c r="COP93" s="706"/>
      <c r="COQ93" s="706"/>
      <c r="COR93" s="706"/>
      <c r="COS93" s="706"/>
      <c r="COT93" s="504"/>
      <c r="COU93" s="705"/>
      <c r="COV93" s="706"/>
      <c r="COW93" s="706"/>
      <c r="COX93" s="706"/>
      <c r="COY93" s="706"/>
      <c r="COZ93" s="706"/>
      <c r="CPA93" s="504"/>
      <c r="CPB93" s="705"/>
      <c r="CPC93" s="706"/>
      <c r="CPD93" s="706"/>
      <c r="CPE93" s="706"/>
      <c r="CPF93" s="706"/>
      <c r="CPG93" s="706"/>
      <c r="CPH93" s="504"/>
      <c r="CPI93" s="705"/>
      <c r="CPJ93" s="706"/>
      <c r="CPK93" s="706"/>
      <c r="CPL93" s="706"/>
      <c r="CPM93" s="706"/>
      <c r="CPN93" s="706"/>
      <c r="CPO93" s="504"/>
      <c r="CPP93" s="705"/>
      <c r="CPQ93" s="706"/>
      <c r="CPR93" s="706"/>
      <c r="CPS93" s="706"/>
      <c r="CPT93" s="706"/>
      <c r="CPU93" s="706"/>
      <c r="CPV93" s="504"/>
      <c r="CPW93" s="705"/>
      <c r="CPX93" s="706"/>
      <c r="CPY93" s="706"/>
      <c r="CPZ93" s="706"/>
      <c r="CQA93" s="706"/>
      <c r="CQB93" s="706"/>
      <c r="CQC93" s="504"/>
      <c r="CQD93" s="705"/>
      <c r="CQE93" s="706"/>
      <c r="CQF93" s="706"/>
      <c r="CQG93" s="706"/>
      <c r="CQH93" s="706"/>
      <c r="CQI93" s="706"/>
      <c r="CQJ93" s="504"/>
      <c r="CQK93" s="705"/>
      <c r="CQL93" s="706"/>
      <c r="CQM93" s="706"/>
      <c r="CQN93" s="706"/>
      <c r="CQO93" s="706"/>
      <c r="CQP93" s="706"/>
      <c r="CQQ93" s="504"/>
      <c r="CQR93" s="705"/>
      <c r="CQS93" s="706"/>
      <c r="CQT93" s="706"/>
      <c r="CQU93" s="706"/>
      <c r="CQV93" s="706"/>
      <c r="CQW93" s="706"/>
      <c r="CQX93" s="504"/>
      <c r="CQY93" s="705"/>
      <c r="CQZ93" s="706"/>
      <c r="CRA93" s="706"/>
      <c r="CRB93" s="706"/>
      <c r="CRC93" s="706"/>
      <c r="CRD93" s="706"/>
      <c r="CRE93" s="504"/>
      <c r="CRF93" s="705"/>
      <c r="CRG93" s="706"/>
      <c r="CRH93" s="706"/>
      <c r="CRI93" s="706"/>
      <c r="CRJ93" s="706"/>
      <c r="CRK93" s="706"/>
      <c r="CRL93" s="504"/>
      <c r="CRM93" s="705"/>
      <c r="CRN93" s="706"/>
      <c r="CRO93" s="706"/>
      <c r="CRP93" s="706"/>
      <c r="CRQ93" s="706"/>
      <c r="CRR93" s="706"/>
      <c r="CRS93" s="504"/>
      <c r="CRT93" s="705"/>
      <c r="CRU93" s="706"/>
      <c r="CRV93" s="706"/>
      <c r="CRW93" s="706"/>
      <c r="CRX93" s="706"/>
      <c r="CRY93" s="706"/>
      <c r="CRZ93" s="504"/>
      <c r="CSA93" s="705"/>
      <c r="CSB93" s="706"/>
      <c r="CSC93" s="706"/>
      <c r="CSD93" s="706"/>
      <c r="CSE93" s="706"/>
      <c r="CSF93" s="706"/>
      <c r="CSG93" s="504"/>
      <c r="CSH93" s="705"/>
      <c r="CSI93" s="706"/>
      <c r="CSJ93" s="706"/>
      <c r="CSK93" s="706"/>
      <c r="CSL93" s="706"/>
      <c r="CSM93" s="706"/>
      <c r="CSN93" s="504"/>
      <c r="CSO93" s="705"/>
      <c r="CSP93" s="706"/>
      <c r="CSQ93" s="706"/>
      <c r="CSR93" s="706"/>
      <c r="CSS93" s="706"/>
      <c r="CST93" s="706"/>
      <c r="CSU93" s="504"/>
      <c r="CSV93" s="705"/>
      <c r="CSW93" s="706"/>
      <c r="CSX93" s="706"/>
      <c r="CSY93" s="706"/>
      <c r="CSZ93" s="706"/>
      <c r="CTA93" s="706"/>
      <c r="CTB93" s="504"/>
      <c r="CTC93" s="705"/>
      <c r="CTD93" s="706"/>
      <c r="CTE93" s="706"/>
      <c r="CTF93" s="706"/>
      <c r="CTG93" s="706"/>
      <c r="CTH93" s="706"/>
      <c r="CTI93" s="504"/>
      <c r="CTJ93" s="705"/>
      <c r="CTK93" s="706"/>
      <c r="CTL93" s="706"/>
      <c r="CTM93" s="706"/>
      <c r="CTN93" s="706"/>
      <c r="CTO93" s="706"/>
      <c r="CTP93" s="504"/>
      <c r="CTQ93" s="705"/>
      <c r="CTR93" s="706"/>
      <c r="CTS93" s="706"/>
      <c r="CTT93" s="706"/>
      <c r="CTU93" s="706"/>
      <c r="CTV93" s="706"/>
      <c r="CTW93" s="504"/>
      <c r="CTX93" s="705"/>
      <c r="CTY93" s="706"/>
      <c r="CTZ93" s="706"/>
      <c r="CUA93" s="706"/>
      <c r="CUB93" s="706"/>
      <c r="CUC93" s="706"/>
      <c r="CUD93" s="504"/>
      <c r="CUE93" s="705"/>
      <c r="CUF93" s="706"/>
      <c r="CUG93" s="706"/>
      <c r="CUH93" s="706"/>
      <c r="CUI93" s="706"/>
      <c r="CUJ93" s="706"/>
      <c r="CUK93" s="504"/>
      <c r="CUL93" s="705"/>
      <c r="CUM93" s="706"/>
      <c r="CUN93" s="706"/>
      <c r="CUO93" s="706"/>
      <c r="CUP93" s="706"/>
      <c r="CUQ93" s="706"/>
      <c r="CUR93" s="504"/>
      <c r="CUS93" s="705"/>
      <c r="CUT93" s="706"/>
      <c r="CUU93" s="706"/>
      <c r="CUV93" s="706"/>
      <c r="CUW93" s="706"/>
      <c r="CUX93" s="706"/>
      <c r="CUY93" s="504"/>
      <c r="CUZ93" s="705"/>
      <c r="CVA93" s="706"/>
      <c r="CVB93" s="706"/>
      <c r="CVC93" s="706"/>
      <c r="CVD93" s="706"/>
      <c r="CVE93" s="706"/>
      <c r="CVF93" s="504"/>
      <c r="CVG93" s="705"/>
      <c r="CVH93" s="706"/>
      <c r="CVI93" s="706"/>
      <c r="CVJ93" s="706"/>
      <c r="CVK93" s="706"/>
      <c r="CVL93" s="706"/>
      <c r="CVM93" s="504"/>
      <c r="CVN93" s="705"/>
      <c r="CVO93" s="706"/>
      <c r="CVP93" s="706"/>
      <c r="CVQ93" s="706"/>
      <c r="CVR93" s="706"/>
      <c r="CVS93" s="706"/>
      <c r="CVT93" s="504"/>
      <c r="CVU93" s="705"/>
      <c r="CVV93" s="706"/>
      <c r="CVW93" s="706"/>
      <c r="CVX93" s="706"/>
      <c r="CVY93" s="706"/>
      <c r="CVZ93" s="706"/>
      <c r="CWA93" s="504"/>
      <c r="CWB93" s="705"/>
      <c r="CWC93" s="706"/>
      <c r="CWD93" s="706"/>
      <c r="CWE93" s="706"/>
      <c r="CWF93" s="706"/>
      <c r="CWG93" s="706"/>
      <c r="CWH93" s="504"/>
      <c r="CWI93" s="705"/>
      <c r="CWJ93" s="706"/>
      <c r="CWK93" s="706"/>
      <c r="CWL93" s="706"/>
      <c r="CWM93" s="706"/>
      <c r="CWN93" s="706"/>
      <c r="CWO93" s="504"/>
      <c r="CWP93" s="705"/>
      <c r="CWQ93" s="706"/>
      <c r="CWR93" s="706"/>
      <c r="CWS93" s="706"/>
      <c r="CWT93" s="706"/>
      <c r="CWU93" s="706"/>
      <c r="CWV93" s="504"/>
      <c r="CWW93" s="705"/>
      <c r="CWX93" s="706"/>
      <c r="CWY93" s="706"/>
      <c r="CWZ93" s="706"/>
      <c r="CXA93" s="706"/>
      <c r="CXB93" s="706"/>
      <c r="CXC93" s="504"/>
      <c r="CXD93" s="705"/>
      <c r="CXE93" s="706"/>
      <c r="CXF93" s="706"/>
      <c r="CXG93" s="706"/>
      <c r="CXH93" s="706"/>
      <c r="CXI93" s="706"/>
      <c r="CXJ93" s="504"/>
      <c r="CXK93" s="705"/>
      <c r="CXL93" s="706"/>
      <c r="CXM93" s="706"/>
      <c r="CXN93" s="706"/>
      <c r="CXO93" s="706"/>
      <c r="CXP93" s="706"/>
      <c r="CXQ93" s="504"/>
      <c r="CXR93" s="705"/>
      <c r="CXS93" s="706"/>
      <c r="CXT93" s="706"/>
      <c r="CXU93" s="706"/>
      <c r="CXV93" s="706"/>
      <c r="CXW93" s="706"/>
      <c r="CXX93" s="504"/>
      <c r="CXY93" s="705"/>
      <c r="CXZ93" s="706"/>
      <c r="CYA93" s="706"/>
      <c r="CYB93" s="706"/>
      <c r="CYC93" s="706"/>
      <c r="CYD93" s="706"/>
      <c r="CYE93" s="504"/>
      <c r="CYF93" s="705"/>
      <c r="CYG93" s="706"/>
      <c r="CYH93" s="706"/>
      <c r="CYI93" s="706"/>
      <c r="CYJ93" s="706"/>
      <c r="CYK93" s="706"/>
      <c r="CYL93" s="504"/>
      <c r="CYM93" s="705"/>
      <c r="CYN93" s="706"/>
      <c r="CYO93" s="706"/>
      <c r="CYP93" s="706"/>
      <c r="CYQ93" s="706"/>
      <c r="CYR93" s="706"/>
      <c r="CYS93" s="504"/>
      <c r="CYT93" s="705"/>
      <c r="CYU93" s="706"/>
      <c r="CYV93" s="706"/>
      <c r="CYW93" s="706"/>
      <c r="CYX93" s="706"/>
      <c r="CYY93" s="706"/>
      <c r="CYZ93" s="504"/>
      <c r="CZA93" s="705"/>
      <c r="CZB93" s="706"/>
      <c r="CZC93" s="706"/>
      <c r="CZD93" s="706"/>
      <c r="CZE93" s="706"/>
      <c r="CZF93" s="706"/>
      <c r="CZG93" s="504"/>
      <c r="CZH93" s="705"/>
      <c r="CZI93" s="706"/>
      <c r="CZJ93" s="706"/>
      <c r="CZK93" s="706"/>
      <c r="CZL93" s="706"/>
      <c r="CZM93" s="706"/>
      <c r="CZN93" s="504"/>
      <c r="CZO93" s="705"/>
      <c r="CZP93" s="706"/>
      <c r="CZQ93" s="706"/>
      <c r="CZR93" s="706"/>
      <c r="CZS93" s="706"/>
      <c r="CZT93" s="706"/>
      <c r="CZU93" s="504"/>
      <c r="CZV93" s="705"/>
      <c r="CZW93" s="706"/>
      <c r="CZX93" s="706"/>
      <c r="CZY93" s="706"/>
      <c r="CZZ93" s="706"/>
      <c r="DAA93" s="706"/>
      <c r="DAB93" s="504"/>
      <c r="DAC93" s="705"/>
      <c r="DAD93" s="706"/>
      <c r="DAE93" s="706"/>
      <c r="DAF93" s="706"/>
      <c r="DAG93" s="706"/>
      <c r="DAH93" s="706"/>
      <c r="DAI93" s="504"/>
      <c r="DAJ93" s="705"/>
      <c r="DAK93" s="706"/>
      <c r="DAL93" s="706"/>
      <c r="DAM93" s="706"/>
      <c r="DAN93" s="706"/>
      <c r="DAO93" s="706"/>
      <c r="DAP93" s="504"/>
      <c r="DAQ93" s="705"/>
      <c r="DAR93" s="706"/>
      <c r="DAS93" s="706"/>
      <c r="DAT93" s="706"/>
      <c r="DAU93" s="706"/>
      <c r="DAV93" s="706"/>
      <c r="DAW93" s="504"/>
      <c r="DAX93" s="705"/>
      <c r="DAY93" s="706"/>
      <c r="DAZ93" s="706"/>
      <c r="DBA93" s="706"/>
      <c r="DBB93" s="706"/>
      <c r="DBC93" s="706"/>
      <c r="DBD93" s="504"/>
      <c r="DBE93" s="705"/>
      <c r="DBF93" s="706"/>
      <c r="DBG93" s="706"/>
      <c r="DBH93" s="706"/>
      <c r="DBI93" s="706"/>
      <c r="DBJ93" s="706"/>
      <c r="DBK93" s="504"/>
      <c r="DBL93" s="705"/>
      <c r="DBM93" s="706"/>
      <c r="DBN93" s="706"/>
      <c r="DBO93" s="706"/>
      <c r="DBP93" s="706"/>
      <c r="DBQ93" s="706"/>
      <c r="DBR93" s="504"/>
      <c r="DBS93" s="705"/>
      <c r="DBT93" s="706"/>
      <c r="DBU93" s="706"/>
      <c r="DBV93" s="706"/>
      <c r="DBW93" s="706"/>
      <c r="DBX93" s="706"/>
      <c r="DBY93" s="504"/>
      <c r="DBZ93" s="705"/>
      <c r="DCA93" s="706"/>
      <c r="DCB93" s="706"/>
      <c r="DCC93" s="706"/>
      <c r="DCD93" s="706"/>
      <c r="DCE93" s="706"/>
      <c r="DCF93" s="504"/>
      <c r="DCG93" s="705"/>
      <c r="DCH93" s="706"/>
      <c r="DCI93" s="706"/>
      <c r="DCJ93" s="706"/>
      <c r="DCK93" s="706"/>
      <c r="DCL93" s="706"/>
      <c r="DCM93" s="504"/>
      <c r="DCN93" s="705"/>
      <c r="DCO93" s="706"/>
      <c r="DCP93" s="706"/>
      <c r="DCQ93" s="706"/>
      <c r="DCR93" s="706"/>
      <c r="DCS93" s="706"/>
      <c r="DCT93" s="504"/>
      <c r="DCU93" s="705"/>
      <c r="DCV93" s="706"/>
      <c r="DCW93" s="706"/>
      <c r="DCX93" s="706"/>
      <c r="DCY93" s="706"/>
      <c r="DCZ93" s="706"/>
      <c r="DDA93" s="504"/>
      <c r="DDB93" s="705"/>
      <c r="DDC93" s="706"/>
      <c r="DDD93" s="706"/>
      <c r="DDE93" s="706"/>
      <c r="DDF93" s="706"/>
      <c r="DDG93" s="706"/>
      <c r="DDH93" s="504"/>
      <c r="DDI93" s="705"/>
      <c r="DDJ93" s="706"/>
      <c r="DDK93" s="706"/>
      <c r="DDL93" s="706"/>
      <c r="DDM93" s="706"/>
      <c r="DDN93" s="706"/>
      <c r="DDO93" s="504"/>
      <c r="DDP93" s="705"/>
      <c r="DDQ93" s="706"/>
      <c r="DDR93" s="706"/>
      <c r="DDS93" s="706"/>
      <c r="DDT93" s="706"/>
      <c r="DDU93" s="706"/>
      <c r="DDV93" s="504"/>
      <c r="DDW93" s="705"/>
      <c r="DDX93" s="706"/>
      <c r="DDY93" s="706"/>
      <c r="DDZ93" s="706"/>
      <c r="DEA93" s="706"/>
      <c r="DEB93" s="706"/>
      <c r="DEC93" s="504"/>
      <c r="DED93" s="705"/>
      <c r="DEE93" s="706"/>
      <c r="DEF93" s="706"/>
      <c r="DEG93" s="706"/>
      <c r="DEH93" s="706"/>
      <c r="DEI93" s="706"/>
      <c r="DEJ93" s="504"/>
      <c r="DEK93" s="705"/>
      <c r="DEL93" s="706"/>
      <c r="DEM93" s="706"/>
      <c r="DEN93" s="706"/>
      <c r="DEO93" s="706"/>
      <c r="DEP93" s="706"/>
      <c r="DEQ93" s="504"/>
      <c r="DER93" s="705"/>
      <c r="DES93" s="706"/>
      <c r="DET93" s="706"/>
      <c r="DEU93" s="706"/>
      <c r="DEV93" s="706"/>
      <c r="DEW93" s="706"/>
      <c r="DEX93" s="504"/>
      <c r="DEY93" s="705"/>
      <c r="DEZ93" s="706"/>
      <c r="DFA93" s="706"/>
      <c r="DFB93" s="706"/>
      <c r="DFC93" s="706"/>
      <c r="DFD93" s="706"/>
      <c r="DFE93" s="504"/>
      <c r="DFF93" s="705"/>
      <c r="DFG93" s="706"/>
      <c r="DFH93" s="706"/>
      <c r="DFI93" s="706"/>
      <c r="DFJ93" s="706"/>
      <c r="DFK93" s="706"/>
      <c r="DFL93" s="504"/>
      <c r="DFM93" s="705"/>
      <c r="DFN93" s="706"/>
      <c r="DFO93" s="706"/>
      <c r="DFP93" s="706"/>
      <c r="DFQ93" s="706"/>
      <c r="DFR93" s="706"/>
      <c r="DFS93" s="504"/>
      <c r="DFT93" s="705"/>
      <c r="DFU93" s="706"/>
      <c r="DFV93" s="706"/>
      <c r="DFW93" s="706"/>
      <c r="DFX93" s="706"/>
      <c r="DFY93" s="706"/>
      <c r="DFZ93" s="504"/>
      <c r="DGA93" s="705"/>
      <c r="DGB93" s="706"/>
      <c r="DGC93" s="706"/>
      <c r="DGD93" s="706"/>
      <c r="DGE93" s="706"/>
      <c r="DGF93" s="706"/>
      <c r="DGG93" s="504"/>
      <c r="DGH93" s="705"/>
      <c r="DGI93" s="706"/>
      <c r="DGJ93" s="706"/>
      <c r="DGK93" s="706"/>
      <c r="DGL93" s="706"/>
      <c r="DGM93" s="706"/>
      <c r="DGN93" s="504"/>
      <c r="DGO93" s="705"/>
      <c r="DGP93" s="706"/>
      <c r="DGQ93" s="706"/>
      <c r="DGR93" s="706"/>
      <c r="DGS93" s="706"/>
      <c r="DGT93" s="706"/>
      <c r="DGU93" s="504"/>
      <c r="DGV93" s="705"/>
      <c r="DGW93" s="706"/>
      <c r="DGX93" s="706"/>
      <c r="DGY93" s="706"/>
      <c r="DGZ93" s="706"/>
      <c r="DHA93" s="706"/>
      <c r="DHB93" s="504"/>
      <c r="DHC93" s="705"/>
      <c r="DHD93" s="706"/>
      <c r="DHE93" s="706"/>
      <c r="DHF93" s="706"/>
      <c r="DHG93" s="706"/>
      <c r="DHH93" s="706"/>
      <c r="DHI93" s="504"/>
      <c r="DHJ93" s="705"/>
      <c r="DHK93" s="706"/>
      <c r="DHL93" s="706"/>
      <c r="DHM93" s="706"/>
      <c r="DHN93" s="706"/>
      <c r="DHO93" s="706"/>
      <c r="DHP93" s="504"/>
      <c r="DHQ93" s="705"/>
      <c r="DHR93" s="706"/>
      <c r="DHS93" s="706"/>
      <c r="DHT93" s="706"/>
      <c r="DHU93" s="706"/>
      <c r="DHV93" s="706"/>
      <c r="DHW93" s="504"/>
      <c r="DHX93" s="705"/>
      <c r="DHY93" s="706"/>
      <c r="DHZ93" s="706"/>
      <c r="DIA93" s="706"/>
      <c r="DIB93" s="706"/>
      <c r="DIC93" s="706"/>
      <c r="DID93" s="504"/>
      <c r="DIE93" s="705"/>
      <c r="DIF93" s="706"/>
      <c r="DIG93" s="706"/>
      <c r="DIH93" s="706"/>
      <c r="DII93" s="706"/>
      <c r="DIJ93" s="706"/>
      <c r="DIK93" s="504"/>
      <c r="DIL93" s="705"/>
      <c r="DIM93" s="706"/>
      <c r="DIN93" s="706"/>
      <c r="DIO93" s="706"/>
      <c r="DIP93" s="706"/>
      <c r="DIQ93" s="706"/>
      <c r="DIR93" s="504"/>
      <c r="DIS93" s="705"/>
      <c r="DIT93" s="706"/>
      <c r="DIU93" s="706"/>
      <c r="DIV93" s="706"/>
      <c r="DIW93" s="706"/>
      <c r="DIX93" s="706"/>
      <c r="DIY93" s="504"/>
      <c r="DIZ93" s="705"/>
      <c r="DJA93" s="706"/>
      <c r="DJB93" s="706"/>
      <c r="DJC93" s="706"/>
      <c r="DJD93" s="706"/>
      <c r="DJE93" s="706"/>
      <c r="DJF93" s="504"/>
      <c r="DJG93" s="705"/>
      <c r="DJH93" s="706"/>
      <c r="DJI93" s="706"/>
      <c r="DJJ93" s="706"/>
      <c r="DJK93" s="706"/>
      <c r="DJL93" s="706"/>
      <c r="DJM93" s="504"/>
      <c r="DJN93" s="705"/>
      <c r="DJO93" s="706"/>
      <c r="DJP93" s="706"/>
      <c r="DJQ93" s="706"/>
      <c r="DJR93" s="706"/>
      <c r="DJS93" s="706"/>
      <c r="DJT93" s="504"/>
      <c r="DJU93" s="705"/>
      <c r="DJV93" s="706"/>
      <c r="DJW93" s="706"/>
      <c r="DJX93" s="706"/>
      <c r="DJY93" s="706"/>
      <c r="DJZ93" s="706"/>
      <c r="DKA93" s="504"/>
      <c r="DKB93" s="705"/>
      <c r="DKC93" s="706"/>
      <c r="DKD93" s="706"/>
      <c r="DKE93" s="706"/>
      <c r="DKF93" s="706"/>
      <c r="DKG93" s="706"/>
      <c r="DKH93" s="504"/>
      <c r="DKI93" s="705"/>
      <c r="DKJ93" s="706"/>
      <c r="DKK93" s="706"/>
      <c r="DKL93" s="706"/>
      <c r="DKM93" s="706"/>
      <c r="DKN93" s="706"/>
      <c r="DKO93" s="504"/>
      <c r="DKP93" s="705"/>
      <c r="DKQ93" s="706"/>
      <c r="DKR93" s="706"/>
      <c r="DKS93" s="706"/>
      <c r="DKT93" s="706"/>
      <c r="DKU93" s="706"/>
      <c r="DKV93" s="504"/>
      <c r="DKW93" s="705"/>
      <c r="DKX93" s="706"/>
      <c r="DKY93" s="706"/>
      <c r="DKZ93" s="706"/>
      <c r="DLA93" s="706"/>
      <c r="DLB93" s="706"/>
      <c r="DLC93" s="504"/>
      <c r="DLD93" s="705"/>
      <c r="DLE93" s="706"/>
      <c r="DLF93" s="706"/>
      <c r="DLG93" s="706"/>
      <c r="DLH93" s="706"/>
      <c r="DLI93" s="706"/>
      <c r="DLJ93" s="504"/>
      <c r="DLK93" s="705"/>
      <c r="DLL93" s="706"/>
      <c r="DLM93" s="706"/>
      <c r="DLN93" s="706"/>
      <c r="DLO93" s="706"/>
      <c r="DLP93" s="706"/>
      <c r="DLQ93" s="504"/>
      <c r="DLR93" s="705"/>
      <c r="DLS93" s="706"/>
      <c r="DLT93" s="706"/>
      <c r="DLU93" s="706"/>
      <c r="DLV93" s="706"/>
      <c r="DLW93" s="706"/>
      <c r="DLX93" s="504"/>
      <c r="DLY93" s="705"/>
      <c r="DLZ93" s="706"/>
      <c r="DMA93" s="706"/>
      <c r="DMB93" s="706"/>
      <c r="DMC93" s="706"/>
      <c r="DMD93" s="706"/>
      <c r="DME93" s="504"/>
      <c r="DMF93" s="705"/>
      <c r="DMG93" s="706"/>
      <c r="DMH93" s="706"/>
      <c r="DMI93" s="706"/>
      <c r="DMJ93" s="706"/>
      <c r="DMK93" s="706"/>
      <c r="DML93" s="504"/>
      <c r="DMM93" s="705"/>
      <c r="DMN93" s="706"/>
      <c r="DMO93" s="706"/>
      <c r="DMP93" s="706"/>
      <c r="DMQ93" s="706"/>
      <c r="DMR93" s="706"/>
      <c r="DMS93" s="504"/>
      <c r="DMT93" s="705"/>
      <c r="DMU93" s="706"/>
      <c r="DMV93" s="706"/>
      <c r="DMW93" s="706"/>
      <c r="DMX93" s="706"/>
      <c r="DMY93" s="706"/>
      <c r="DMZ93" s="504"/>
      <c r="DNA93" s="705"/>
      <c r="DNB93" s="706"/>
      <c r="DNC93" s="706"/>
      <c r="DND93" s="706"/>
      <c r="DNE93" s="706"/>
      <c r="DNF93" s="706"/>
      <c r="DNG93" s="504"/>
      <c r="DNH93" s="705"/>
      <c r="DNI93" s="706"/>
      <c r="DNJ93" s="706"/>
      <c r="DNK93" s="706"/>
      <c r="DNL93" s="706"/>
      <c r="DNM93" s="706"/>
      <c r="DNN93" s="504"/>
      <c r="DNO93" s="705"/>
      <c r="DNP93" s="706"/>
      <c r="DNQ93" s="706"/>
      <c r="DNR93" s="706"/>
      <c r="DNS93" s="706"/>
      <c r="DNT93" s="706"/>
      <c r="DNU93" s="504"/>
      <c r="DNV93" s="705"/>
      <c r="DNW93" s="706"/>
      <c r="DNX93" s="706"/>
      <c r="DNY93" s="706"/>
      <c r="DNZ93" s="706"/>
      <c r="DOA93" s="706"/>
      <c r="DOB93" s="504"/>
      <c r="DOC93" s="705"/>
      <c r="DOD93" s="706"/>
      <c r="DOE93" s="706"/>
      <c r="DOF93" s="706"/>
      <c r="DOG93" s="706"/>
      <c r="DOH93" s="706"/>
      <c r="DOI93" s="504"/>
      <c r="DOJ93" s="705"/>
      <c r="DOK93" s="706"/>
      <c r="DOL93" s="706"/>
      <c r="DOM93" s="706"/>
      <c r="DON93" s="706"/>
      <c r="DOO93" s="706"/>
      <c r="DOP93" s="504"/>
      <c r="DOQ93" s="705"/>
      <c r="DOR93" s="706"/>
      <c r="DOS93" s="706"/>
      <c r="DOT93" s="706"/>
      <c r="DOU93" s="706"/>
      <c r="DOV93" s="706"/>
      <c r="DOW93" s="504"/>
      <c r="DOX93" s="705"/>
      <c r="DOY93" s="706"/>
      <c r="DOZ93" s="706"/>
      <c r="DPA93" s="706"/>
      <c r="DPB93" s="706"/>
      <c r="DPC93" s="706"/>
      <c r="DPD93" s="504"/>
      <c r="DPE93" s="705"/>
      <c r="DPF93" s="706"/>
      <c r="DPG93" s="706"/>
      <c r="DPH93" s="706"/>
      <c r="DPI93" s="706"/>
      <c r="DPJ93" s="706"/>
      <c r="DPK93" s="504"/>
      <c r="DPL93" s="705"/>
      <c r="DPM93" s="706"/>
      <c r="DPN93" s="706"/>
      <c r="DPO93" s="706"/>
      <c r="DPP93" s="706"/>
      <c r="DPQ93" s="706"/>
      <c r="DPR93" s="504"/>
      <c r="DPS93" s="705"/>
      <c r="DPT93" s="706"/>
      <c r="DPU93" s="706"/>
      <c r="DPV93" s="706"/>
      <c r="DPW93" s="706"/>
      <c r="DPX93" s="706"/>
      <c r="DPY93" s="504"/>
      <c r="DPZ93" s="705"/>
      <c r="DQA93" s="706"/>
      <c r="DQB93" s="706"/>
      <c r="DQC93" s="706"/>
      <c r="DQD93" s="706"/>
      <c r="DQE93" s="706"/>
      <c r="DQF93" s="504"/>
      <c r="DQG93" s="705"/>
      <c r="DQH93" s="706"/>
      <c r="DQI93" s="706"/>
      <c r="DQJ93" s="706"/>
      <c r="DQK93" s="706"/>
      <c r="DQL93" s="706"/>
      <c r="DQM93" s="504"/>
      <c r="DQN93" s="705"/>
      <c r="DQO93" s="706"/>
      <c r="DQP93" s="706"/>
      <c r="DQQ93" s="706"/>
      <c r="DQR93" s="706"/>
      <c r="DQS93" s="706"/>
      <c r="DQT93" s="504"/>
      <c r="DQU93" s="705"/>
      <c r="DQV93" s="706"/>
      <c r="DQW93" s="706"/>
      <c r="DQX93" s="706"/>
      <c r="DQY93" s="706"/>
      <c r="DQZ93" s="706"/>
      <c r="DRA93" s="504"/>
      <c r="DRB93" s="705"/>
      <c r="DRC93" s="706"/>
      <c r="DRD93" s="706"/>
      <c r="DRE93" s="706"/>
      <c r="DRF93" s="706"/>
      <c r="DRG93" s="706"/>
      <c r="DRH93" s="504"/>
      <c r="DRI93" s="705"/>
      <c r="DRJ93" s="706"/>
      <c r="DRK93" s="706"/>
      <c r="DRL93" s="706"/>
      <c r="DRM93" s="706"/>
      <c r="DRN93" s="706"/>
      <c r="DRO93" s="504"/>
      <c r="DRP93" s="705"/>
      <c r="DRQ93" s="706"/>
      <c r="DRR93" s="706"/>
      <c r="DRS93" s="706"/>
      <c r="DRT93" s="706"/>
      <c r="DRU93" s="706"/>
      <c r="DRV93" s="504"/>
      <c r="DRW93" s="705"/>
      <c r="DRX93" s="706"/>
      <c r="DRY93" s="706"/>
      <c r="DRZ93" s="706"/>
      <c r="DSA93" s="706"/>
      <c r="DSB93" s="706"/>
      <c r="DSC93" s="504"/>
      <c r="DSD93" s="705"/>
      <c r="DSE93" s="706"/>
      <c r="DSF93" s="706"/>
      <c r="DSG93" s="706"/>
      <c r="DSH93" s="706"/>
      <c r="DSI93" s="706"/>
      <c r="DSJ93" s="504"/>
      <c r="DSK93" s="705"/>
      <c r="DSL93" s="706"/>
      <c r="DSM93" s="706"/>
      <c r="DSN93" s="706"/>
      <c r="DSO93" s="706"/>
      <c r="DSP93" s="706"/>
      <c r="DSQ93" s="504"/>
      <c r="DSR93" s="705"/>
      <c r="DSS93" s="706"/>
      <c r="DST93" s="706"/>
      <c r="DSU93" s="706"/>
      <c r="DSV93" s="706"/>
      <c r="DSW93" s="706"/>
      <c r="DSX93" s="504"/>
      <c r="DSY93" s="705"/>
      <c r="DSZ93" s="706"/>
      <c r="DTA93" s="706"/>
      <c r="DTB93" s="706"/>
      <c r="DTC93" s="706"/>
      <c r="DTD93" s="706"/>
      <c r="DTE93" s="504"/>
      <c r="DTF93" s="705"/>
      <c r="DTG93" s="706"/>
      <c r="DTH93" s="706"/>
      <c r="DTI93" s="706"/>
      <c r="DTJ93" s="706"/>
      <c r="DTK93" s="706"/>
      <c r="DTL93" s="504"/>
      <c r="DTM93" s="705"/>
      <c r="DTN93" s="706"/>
      <c r="DTO93" s="706"/>
      <c r="DTP93" s="706"/>
      <c r="DTQ93" s="706"/>
      <c r="DTR93" s="706"/>
      <c r="DTS93" s="504"/>
      <c r="DTT93" s="705"/>
      <c r="DTU93" s="706"/>
      <c r="DTV93" s="706"/>
      <c r="DTW93" s="706"/>
      <c r="DTX93" s="706"/>
      <c r="DTY93" s="706"/>
      <c r="DTZ93" s="504"/>
      <c r="DUA93" s="705"/>
      <c r="DUB93" s="706"/>
      <c r="DUC93" s="706"/>
      <c r="DUD93" s="706"/>
      <c r="DUE93" s="706"/>
      <c r="DUF93" s="706"/>
      <c r="DUG93" s="504"/>
      <c r="DUH93" s="705"/>
      <c r="DUI93" s="706"/>
      <c r="DUJ93" s="706"/>
      <c r="DUK93" s="706"/>
      <c r="DUL93" s="706"/>
      <c r="DUM93" s="706"/>
      <c r="DUN93" s="504"/>
      <c r="DUO93" s="705"/>
      <c r="DUP93" s="706"/>
      <c r="DUQ93" s="706"/>
      <c r="DUR93" s="706"/>
      <c r="DUS93" s="706"/>
      <c r="DUT93" s="706"/>
      <c r="DUU93" s="504"/>
      <c r="DUV93" s="705"/>
      <c r="DUW93" s="706"/>
      <c r="DUX93" s="706"/>
      <c r="DUY93" s="706"/>
      <c r="DUZ93" s="706"/>
      <c r="DVA93" s="706"/>
      <c r="DVB93" s="504"/>
      <c r="DVC93" s="705"/>
      <c r="DVD93" s="706"/>
      <c r="DVE93" s="706"/>
      <c r="DVF93" s="706"/>
      <c r="DVG93" s="706"/>
      <c r="DVH93" s="706"/>
      <c r="DVI93" s="504"/>
      <c r="DVJ93" s="705"/>
      <c r="DVK93" s="706"/>
      <c r="DVL93" s="706"/>
      <c r="DVM93" s="706"/>
      <c r="DVN93" s="706"/>
      <c r="DVO93" s="706"/>
      <c r="DVP93" s="504"/>
      <c r="DVQ93" s="705"/>
      <c r="DVR93" s="706"/>
      <c r="DVS93" s="706"/>
      <c r="DVT93" s="706"/>
      <c r="DVU93" s="706"/>
      <c r="DVV93" s="706"/>
      <c r="DVW93" s="504"/>
      <c r="DVX93" s="705"/>
      <c r="DVY93" s="706"/>
      <c r="DVZ93" s="706"/>
      <c r="DWA93" s="706"/>
      <c r="DWB93" s="706"/>
      <c r="DWC93" s="706"/>
      <c r="DWD93" s="504"/>
      <c r="DWE93" s="705"/>
      <c r="DWF93" s="706"/>
      <c r="DWG93" s="706"/>
      <c r="DWH93" s="706"/>
      <c r="DWI93" s="706"/>
      <c r="DWJ93" s="706"/>
      <c r="DWK93" s="504"/>
      <c r="DWL93" s="705"/>
      <c r="DWM93" s="706"/>
      <c r="DWN93" s="706"/>
      <c r="DWO93" s="706"/>
      <c r="DWP93" s="706"/>
      <c r="DWQ93" s="706"/>
      <c r="DWR93" s="504"/>
      <c r="DWS93" s="705"/>
      <c r="DWT93" s="706"/>
      <c r="DWU93" s="706"/>
      <c r="DWV93" s="706"/>
      <c r="DWW93" s="706"/>
      <c r="DWX93" s="706"/>
      <c r="DWY93" s="504"/>
      <c r="DWZ93" s="705"/>
      <c r="DXA93" s="706"/>
      <c r="DXB93" s="706"/>
      <c r="DXC93" s="706"/>
      <c r="DXD93" s="706"/>
      <c r="DXE93" s="706"/>
      <c r="DXF93" s="504"/>
      <c r="DXG93" s="705"/>
      <c r="DXH93" s="706"/>
      <c r="DXI93" s="706"/>
      <c r="DXJ93" s="706"/>
      <c r="DXK93" s="706"/>
      <c r="DXL93" s="706"/>
      <c r="DXM93" s="504"/>
      <c r="DXN93" s="705"/>
      <c r="DXO93" s="706"/>
      <c r="DXP93" s="706"/>
      <c r="DXQ93" s="706"/>
      <c r="DXR93" s="706"/>
      <c r="DXS93" s="706"/>
      <c r="DXT93" s="504"/>
      <c r="DXU93" s="705"/>
      <c r="DXV93" s="706"/>
      <c r="DXW93" s="706"/>
      <c r="DXX93" s="706"/>
      <c r="DXY93" s="706"/>
      <c r="DXZ93" s="706"/>
      <c r="DYA93" s="504"/>
      <c r="DYB93" s="705"/>
      <c r="DYC93" s="706"/>
      <c r="DYD93" s="706"/>
      <c r="DYE93" s="706"/>
      <c r="DYF93" s="706"/>
      <c r="DYG93" s="706"/>
      <c r="DYH93" s="504"/>
      <c r="DYI93" s="705"/>
      <c r="DYJ93" s="706"/>
      <c r="DYK93" s="706"/>
      <c r="DYL93" s="706"/>
      <c r="DYM93" s="706"/>
      <c r="DYN93" s="706"/>
      <c r="DYO93" s="504"/>
      <c r="DYP93" s="705"/>
      <c r="DYQ93" s="706"/>
      <c r="DYR93" s="706"/>
      <c r="DYS93" s="706"/>
      <c r="DYT93" s="706"/>
      <c r="DYU93" s="706"/>
      <c r="DYV93" s="504"/>
      <c r="DYW93" s="705"/>
      <c r="DYX93" s="706"/>
      <c r="DYY93" s="706"/>
      <c r="DYZ93" s="706"/>
      <c r="DZA93" s="706"/>
      <c r="DZB93" s="706"/>
      <c r="DZC93" s="504"/>
      <c r="DZD93" s="705"/>
      <c r="DZE93" s="706"/>
      <c r="DZF93" s="706"/>
      <c r="DZG93" s="706"/>
      <c r="DZH93" s="706"/>
      <c r="DZI93" s="706"/>
      <c r="DZJ93" s="504"/>
      <c r="DZK93" s="705"/>
      <c r="DZL93" s="706"/>
      <c r="DZM93" s="706"/>
      <c r="DZN93" s="706"/>
      <c r="DZO93" s="706"/>
      <c r="DZP93" s="706"/>
      <c r="DZQ93" s="504"/>
      <c r="DZR93" s="705"/>
      <c r="DZS93" s="706"/>
      <c r="DZT93" s="706"/>
      <c r="DZU93" s="706"/>
      <c r="DZV93" s="706"/>
      <c r="DZW93" s="706"/>
      <c r="DZX93" s="504"/>
      <c r="DZY93" s="705"/>
      <c r="DZZ93" s="706"/>
      <c r="EAA93" s="706"/>
      <c r="EAB93" s="706"/>
      <c r="EAC93" s="706"/>
      <c r="EAD93" s="706"/>
      <c r="EAE93" s="504"/>
      <c r="EAF93" s="705"/>
      <c r="EAG93" s="706"/>
      <c r="EAH93" s="706"/>
      <c r="EAI93" s="706"/>
      <c r="EAJ93" s="706"/>
      <c r="EAK93" s="706"/>
      <c r="EAL93" s="504"/>
      <c r="EAM93" s="705"/>
      <c r="EAN93" s="706"/>
      <c r="EAO93" s="706"/>
      <c r="EAP93" s="706"/>
      <c r="EAQ93" s="706"/>
      <c r="EAR93" s="706"/>
      <c r="EAS93" s="504"/>
      <c r="EAT93" s="705"/>
      <c r="EAU93" s="706"/>
      <c r="EAV93" s="706"/>
      <c r="EAW93" s="706"/>
      <c r="EAX93" s="706"/>
      <c r="EAY93" s="706"/>
      <c r="EAZ93" s="504"/>
      <c r="EBA93" s="705"/>
      <c r="EBB93" s="706"/>
      <c r="EBC93" s="706"/>
      <c r="EBD93" s="706"/>
      <c r="EBE93" s="706"/>
      <c r="EBF93" s="706"/>
      <c r="EBG93" s="504"/>
      <c r="EBH93" s="705"/>
      <c r="EBI93" s="706"/>
      <c r="EBJ93" s="706"/>
      <c r="EBK93" s="706"/>
      <c r="EBL93" s="706"/>
      <c r="EBM93" s="706"/>
      <c r="EBN93" s="504"/>
      <c r="EBO93" s="705"/>
      <c r="EBP93" s="706"/>
      <c r="EBQ93" s="706"/>
      <c r="EBR93" s="706"/>
      <c r="EBS93" s="706"/>
      <c r="EBT93" s="706"/>
      <c r="EBU93" s="504"/>
      <c r="EBV93" s="705"/>
      <c r="EBW93" s="706"/>
      <c r="EBX93" s="706"/>
      <c r="EBY93" s="706"/>
      <c r="EBZ93" s="706"/>
      <c r="ECA93" s="706"/>
      <c r="ECB93" s="504"/>
      <c r="ECC93" s="705"/>
      <c r="ECD93" s="706"/>
      <c r="ECE93" s="706"/>
      <c r="ECF93" s="706"/>
      <c r="ECG93" s="706"/>
      <c r="ECH93" s="706"/>
      <c r="ECI93" s="504"/>
      <c r="ECJ93" s="705"/>
      <c r="ECK93" s="706"/>
      <c r="ECL93" s="706"/>
      <c r="ECM93" s="706"/>
      <c r="ECN93" s="706"/>
      <c r="ECO93" s="706"/>
      <c r="ECP93" s="504"/>
      <c r="ECQ93" s="705"/>
      <c r="ECR93" s="706"/>
      <c r="ECS93" s="706"/>
      <c r="ECT93" s="706"/>
      <c r="ECU93" s="706"/>
      <c r="ECV93" s="706"/>
      <c r="ECW93" s="504"/>
      <c r="ECX93" s="705"/>
      <c r="ECY93" s="706"/>
      <c r="ECZ93" s="706"/>
      <c r="EDA93" s="706"/>
      <c r="EDB93" s="706"/>
      <c r="EDC93" s="706"/>
      <c r="EDD93" s="504"/>
      <c r="EDE93" s="705"/>
      <c r="EDF93" s="706"/>
      <c r="EDG93" s="706"/>
      <c r="EDH93" s="706"/>
      <c r="EDI93" s="706"/>
      <c r="EDJ93" s="706"/>
      <c r="EDK93" s="504"/>
      <c r="EDL93" s="705"/>
      <c r="EDM93" s="706"/>
      <c r="EDN93" s="706"/>
      <c r="EDO93" s="706"/>
      <c r="EDP93" s="706"/>
      <c r="EDQ93" s="706"/>
      <c r="EDR93" s="504"/>
      <c r="EDS93" s="705"/>
      <c r="EDT93" s="706"/>
      <c r="EDU93" s="706"/>
      <c r="EDV93" s="706"/>
      <c r="EDW93" s="706"/>
      <c r="EDX93" s="706"/>
      <c r="EDY93" s="504"/>
      <c r="EDZ93" s="705"/>
      <c r="EEA93" s="706"/>
      <c r="EEB93" s="706"/>
      <c r="EEC93" s="706"/>
      <c r="EED93" s="706"/>
      <c r="EEE93" s="706"/>
      <c r="EEF93" s="504"/>
      <c r="EEG93" s="705"/>
      <c r="EEH93" s="706"/>
      <c r="EEI93" s="706"/>
      <c r="EEJ93" s="706"/>
      <c r="EEK93" s="706"/>
      <c r="EEL93" s="706"/>
      <c r="EEM93" s="504"/>
      <c r="EEN93" s="705"/>
      <c r="EEO93" s="706"/>
      <c r="EEP93" s="706"/>
      <c r="EEQ93" s="706"/>
      <c r="EER93" s="706"/>
      <c r="EES93" s="706"/>
      <c r="EET93" s="504"/>
      <c r="EEU93" s="705"/>
      <c r="EEV93" s="706"/>
      <c r="EEW93" s="706"/>
      <c r="EEX93" s="706"/>
      <c r="EEY93" s="706"/>
      <c r="EEZ93" s="706"/>
      <c r="EFA93" s="504"/>
      <c r="EFB93" s="705"/>
      <c r="EFC93" s="706"/>
      <c r="EFD93" s="706"/>
      <c r="EFE93" s="706"/>
      <c r="EFF93" s="706"/>
      <c r="EFG93" s="706"/>
      <c r="EFH93" s="504"/>
      <c r="EFI93" s="705"/>
      <c r="EFJ93" s="706"/>
      <c r="EFK93" s="706"/>
      <c r="EFL93" s="706"/>
      <c r="EFM93" s="706"/>
      <c r="EFN93" s="706"/>
      <c r="EFO93" s="504"/>
      <c r="EFP93" s="705"/>
      <c r="EFQ93" s="706"/>
      <c r="EFR93" s="706"/>
      <c r="EFS93" s="706"/>
      <c r="EFT93" s="706"/>
      <c r="EFU93" s="706"/>
      <c r="EFV93" s="504"/>
      <c r="EFW93" s="705"/>
      <c r="EFX93" s="706"/>
      <c r="EFY93" s="706"/>
      <c r="EFZ93" s="706"/>
      <c r="EGA93" s="706"/>
      <c r="EGB93" s="706"/>
      <c r="EGC93" s="504"/>
      <c r="EGD93" s="705"/>
      <c r="EGE93" s="706"/>
      <c r="EGF93" s="706"/>
      <c r="EGG93" s="706"/>
      <c r="EGH93" s="706"/>
      <c r="EGI93" s="706"/>
      <c r="EGJ93" s="504"/>
      <c r="EGK93" s="705"/>
      <c r="EGL93" s="706"/>
      <c r="EGM93" s="706"/>
      <c r="EGN93" s="706"/>
      <c r="EGO93" s="706"/>
      <c r="EGP93" s="706"/>
      <c r="EGQ93" s="504"/>
      <c r="EGR93" s="705"/>
      <c r="EGS93" s="706"/>
      <c r="EGT93" s="706"/>
      <c r="EGU93" s="706"/>
      <c r="EGV93" s="706"/>
      <c r="EGW93" s="706"/>
      <c r="EGX93" s="504"/>
      <c r="EGY93" s="705"/>
      <c r="EGZ93" s="706"/>
      <c r="EHA93" s="706"/>
      <c r="EHB93" s="706"/>
      <c r="EHC93" s="706"/>
      <c r="EHD93" s="706"/>
      <c r="EHE93" s="504"/>
      <c r="EHF93" s="705"/>
      <c r="EHG93" s="706"/>
      <c r="EHH93" s="706"/>
      <c r="EHI93" s="706"/>
      <c r="EHJ93" s="706"/>
      <c r="EHK93" s="706"/>
      <c r="EHL93" s="504"/>
      <c r="EHM93" s="705"/>
      <c r="EHN93" s="706"/>
      <c r="EHO93" s="706"/>
      <c r="EHP93" s="706"/>
      <c r="EHQ93" s="706"/>
      <c r="EHR93" s="706"/>
      <c r="EHS93" s="504"/>
      <c r="EHT93" s="705"/>
      <c r="EHU93" s="706"/>
      <c r="EHV93" s="706"/>
      <c r="EHW93" s="706"/>
      <c r="EHX93" s="706"/>
      <c r="EHY93" s="706"/>
      <c r="EHZ93" s="504"/>
      <c r="EIA93" s="705"/>
      <c r="EIB93" s="706"/>
      <c r="EIC93" s="706"/>
      <c r="EID93" s="706"/>
      <c r="EIE93" s="706"/>
      <c r="EIF93" s="706"/>
      <c r="EIG93" s="504"/>
      <c r="EIH93" s="705"/>
      <c r="EII93" s="706"/>
      <c r="EIJ93" s="706"/>
      <c r="EIK93" s="706"/>
      <c r="EIL93" s="706"/>
      <c r="EIM93" s="706"/>
      <c r="EIN93" s="504"/>
      <c r="EIO93" s="705"/>
      <c r="EIP93" s="706"/>
      <c r="EIQ93" s="706"/>
      <c r="EIR93" s="706"/>
      <c r="EIS93" s="706"/>
      <c r="EIT93" s="706"/>
      <c r="EIU93" s="504"/>
      <c r="EIV93" s="705"/>
      <c r="EIW93" s="706"/>
      <c r="EIX93" s="706"/>
      <c r="EIY93" s="706"/>
      <c r="EIZ93" s="706"/>
      <c r="EJA93" s="706"/>
      <c r="EJB93" s="504"/>
      <c r="EJC93" s="705"/>
      <c r="EJD93" s="706"/>
      <c r="EJE93" s="706"/>
      <c r="EJF93" s="706"/>
      <c r="EJG93" s="706"/>
      <c r="EJH93" s="706"/>
      <c r="EJI93" s="504"/>
      <c r="EJJ93" s="705"/>
      <c r="EJK93" s="706"/>
      <c r="EJL93" s="706"/>
      <c r="EJM93" s="706"/>
      <c r="EJN93" s="706"/>
      <c r="EJO93" s="706"/>
      <c r="EJP93" s="504"/>
      <c r="EJQ93" s="705"/>
      <c r="EJR93" s="706"/>
      <c r="EJS93" s="706"/>
      <c r="EJT93" s="706"/>
      <c r="EJU93" s="706"/>
      <c r="EJV93" s="706"/>
      <c r="EJW93" s="504"/>
      <c r="EJX93" s="705"/>
      <c r="EJY93" s="706"/>
      <c r="EJZ93" s="706"/>
      <c r="EKA93" s="706"/>
      <c r="EKB93" s="706"/>
      <c r="EKC93" s="706"/>
      <c r="EKD93" s="504"/>
      <c r="EKE93" s="705"/>
      <c r="EKF93" s="706"/>
      <c r="EKG93" s="706"/>
      <c r="EKH93" s="706"/>
      <c r="EKI93" s="706"/>
      <c r="EKJ93" s="706"/>
      <c r="EKK93" s="504"/>
      <c r="EKL93" s="705"/>
      <c r="EKM93" s="706"/>
      <c r="EKN93" s="706"/>
      <c r="EKO93" s="706"/>
      <c r="EKP93" s="706"/>
      <c r="EKQ93" s="706"/>
      <c r="EKR93" s="504"/>
      <c r="EKS93" s="705"/>
      <c r="EKT93" s="706"/>
      <c r="EKU93" s="706"/>
      <c r="EKV93" s="706"/>
      <c r="EKW93" s="706"/>
      <c r="EKX93" s="706"/>
      <c r="EKY93" s="504"/>
      <c r="EKZ93" s="705"/>
      <c r="ELA93" s="706"/>
      <c r="ELB93" s="706"/>
      <c r="ELC93" s="706"/>
      <c r="ELD93" s="706"/>
      <c r="ELE93" s="706"/>
      <c r="ELF93" s="504"/>
      <c r="ELG93" s="705"/>
      <c r="ELH93" s="706"/>
      <c r="ELI93" s="706"/>
      <c r="ELJ93" s="706"/>
      <c r="ELK93" s="706"/>
      <c r="ELL93" s="706"/>
      <c r="ELM93" s="504"/>
      <c r="ELN93" s="705"/>
      <c r="ELO93" s="706"/>
      <c r="ELP93" s="706"/>
      <c r="ELQ93" s="706"/>
      <c r="ELR93" s="706"/>
      <c r="ELS93" s="706"/>
      <c r="ELT93" s="504"/>
      <c r="ELU93" s="705"/>
      <c r="ELV93" s="706"/>
      <c r="ELW93" s="706"/>
      <c r="ELX93" s="706"/>
      <c r="ELY93" s="706"/>
      <c r="ELZ93" s="706"/>
      <c r="EMA93" s="504"/>
      <c r="EMB93" s="705"/>
      <c r="EMC93" s="706"/>
      <c r="EMD93" s="706"/>
      <c r="EME93" s="706"/>
      <c r="EMF93" s="706"/>
      <c r="EMG93" s="706"/>
      <c r="EMH93" s="504"/>
      <c r="EMI93" s="705"/>
      <c r="EMJ93" s="706"/>
      <c r="EMK93" s="706"/>
      <c r="EML93" s="706"/>
      <c r="EMM93" s="706"/>
      <c r="EMN93" s="706"/>
      <c r="EMO93" s="504"/>
      <c r="EMP93" s="705"/>
      <c r="EMQ93" s="706"/>
      <c r="EMR93" s="706"/>
      <c r="EMS93" s="706"/>
      <c r="EMT93" s="706"/>
      <c r="EMU93" s="706"/>
      <c r="EMV93" s="504"/>
      <c r="EMW93" s="705"/>
      <c r="EMX93" s="706"/>
      <c r="EMY93" s="706"/>
      <c r="EMZ93" s="706"/>
      <c r="ENA93" s="706"/>
      <c r="ENB93" s="706"/>
      <c r="ENC93" s="504"/>
      <c r="END93" s="705"/>
      <c r="ENE93" s="706"/>
      <c r="ENF93" s="706"/>
      <c r="ENG93" s="706"/>
      <c r="ENH93" s="706"/>
      <c r="ENI93" s="706"/>
      <c r="ENJ93" s="504"/>
      <c r="ENK93" s="705"/>
      <c r="ENL93" s="706"/>
      <c r="ENM93" s="706"/>
      <c r="ENN93" s="706"/>
      <c r="ENO93" s="706"/>
      <c r="ENP93" s="706"/>
      <c r="ENQ93" s="504"/>
      <c r="ENR93" s="705"/>
      <c r="ENS93" s="706"/>
      <c r="ENT93" s="706"/>
      <c r="ENU93" s="706"/>
      <c r="ENV93" s="706"/>
      <c r="ENW93" s="706"/>
      <c r="ENX93" s="504"/>
      <c r="ENY93" s="705"/>
      <c r="ENZ93" s="706"/>
      <c r="EOA93" s="706"/>
      <c r="EOB93" s="706"/>
      <c r="EOC93" s="706"/>
      <c r="EOD93" s="706"/>
      <c r="EOE93" s="504"/>
      <c r="EOF93" s="705"/>
      <c r="EOG93" s="706"/>
      <c r="EOH93" s="706"/>
      <c r="EOI93" s="706"/>
      <c r="EOJ93" s="706"/>
      <c r="EOK93" s="706"/>
      <c r="EOL93" s="504"/>
      <c r="EOM93" s="705"/>
      <c r="EON93" s="706"/>
      <c r="EOO93" s="706"/>
      <c r="EOP93" s="706"/>
      <c r="EOQ93" s="706"/>
      <c r="EOR93" s="706"/>
      <c r="EOS93" s="504"/>
      <c r="EOT93" s="705"/>
      <c r="EOU93" s="706"/>
      <c r="EOV93" s="706"/>
      <c r="EOW93" s="706"/>
      <c r="EOX93" s="706"/>
      <c r="EOY93" s="706"/>
      <c r="EOZ93" s="504"/>
      <c r="EPA93" s="705"/>
      <c r="EPB93" s="706"/>
      <c r="EPC93" s="706"/>
      <c r="EPD93" s="706"/>
      <c r="EPE93" s="706"/>
      <c r="EPF93" s="706"/>
      <c r="EPG93" s="504"/>
      <c r="EPH93" s="705"/>
      <c r="EPI93" s="706"/>
      <c r="EPJ93" s="706"/>
      <c r="EPK93" s="706"/>
      <c r="EPL93" s="706"/>
      <c r="EPM93" s="706"/>
      <c r="EPN93" s="504"/>
      <c r="EPO93" s="705"/>
      <c r="EPP93" s="706"/>
      <c r="EPQ93" s="706"/>
      <c r="EPR93" s="706"/>
      <c r="EPS93" s="706"/>
      <c r="EPT93" s="706"/>
      <c r="EPU93" s="504"/>
      <c r="EPV93" s="705"/>
      <c r="EPW93" s="706"/>
      <c r="EPX93" s="706"/>
      <c r="EPY93" s="706"/>
      <c r="EPZ93" s="706"/>
      <c r="EQA93" s="706"/>
      <c r="EQB93" s="504"/>
      <c r="EQC93" s="705"/>
      <c r="EQD93" s="706"/>
      <c r="EQE93" s="706"/>
      <c r="EQF93" s="706"/>
      <c r="EQG93" s="706"/>
      <c r="EQH93" s="706"/>
      <c r="EQI93" s="504"/>
      <c r="EQJ93" s="705"/>
      <c r="EQK93" s="706"/>
      <c r="EQL93" s="706"/>
      <c r="EQM93" s="706"/>
      <c r="EQN93" s="706"/>
      <c r="EQO93" s="706"/>
      <c r="EQP93" s="504"/>
      <c r="EQQ93" s="705"/>
      <c r="EQR93" s="706"/>
      <c r="EQS93" s="706"/>
      <c r="EQT93" s="706"/>
      <c r="EQU93" s="706"/>
      <c r="EQV93" s="706"/>
      <c r="EQW93" s="504"/>
      <c r="EQX93" s="705"/>
      <c r="EQY93" s="706"/>
      <c r="EQZ93" s="706"/>
      <c r="ERA93" s="706"/>
      <c r="ERB93" s="706"/>
      <c r="ERC93" s="706"/>
      <c r="ERD93" s="504"/>
      <c r="ERE93" s="705"/>
      <c r="ERF93" s="706"/>
      <c r="ERG93" s="706"/>
      <c r="ERH93" s="706"/>
      <c r="ERI93" s="706"/>
      <c r="ERJ93" s="706"/>
      <c r="ERK93" s="504"/>
      <c r="ERL93" s="705"/>
      <c r="ERM93" s="706"/>
      <c r="ERN93" s="706"/>
      <c r="ERO93" s="706"/>
      <c r="ERP93" s="706"/>
      <c r="ERQ93" s="706"/>
      <c r="ERR93" s="504"/>
      <c r="ERS93" s="705"/>
      <c r="ERT93" s="706"/>
      <c r="ERU93" s="706"/>
      <c r="ERV93" s="706"/>
      <c r="ERW93" s="706"/>
      <c r="ERX93" s="706"/>
      <c r="ERY93" s="504"/>
      <c r="ERZ93" s="705"/>
      <c r="ESA93" s="706"/>
      <c r="ESB93" s="706"/>
      <c r="ESC93" s="706"/>
      <c r="ESD93" s="706"/>
      <c r="ESE93" s="706"/>
      <c r="ESF93" s="504"/>
      <c r="ESG93" s="705"/>
      <c r="ESH93" s="706"/>
      <c r="ESI93" s="706"/>
      <c r="ESJ93" s="706"/>
      <c r="ESK93" s="706"/>
      <c r="ESL93" s="706"/>
      <c r="ESM93" s="504"/>
      <c r="ESN93" s="705"/>
      <c r="ESO93" s="706"/>
      <c r="ESP93" s="706"/>
      <c r="ESQ93" s="706"/>
      <c r="ESR93" s="706"/>
      <c r="ESS93" s="706"/>
      <c r="EST93" s="504"/>
      <c r="ESU93" s="705"/>
      <c r="ESV93" s="706"/>
      <c r="ESW93" s="706"/>
      <c r="ESX93" s="706"/>
      <c r="ESY93" s="706"/>
      <c r="ESZ93" s="706"/>
      <c r="ETA93" s="504"/>
      <c r="ETB93" s="705"/>
      <c r="ETC93" s="706"/>
      <c r="ETD93" s="706"/>
      <c r="ETE93" s="706"/>
      <c r="ETF93" s="706"/>
      <c r="ETG93" s="706"/>
      <c r="ETH93" s="504"/>
      <c r="ETI93" s="705"/>
      <c r="ETJ93" s="706"/>
      <c r="ETK93" s="706"/>
      <c r="ETL93" s="706"/>
      <c r="ETM93" s="706"/>
      <c r="ETN93" s="706"/>
      <c r="ETO93" s="504"/>
      <c r="ETP93" s="705"/>
      <c r="ETQ93" s="706"/>
      <c r="ETR93" s="706"/>
      <c r="ETS93" s="706"/>
      <c r="ETT93" s="706"/>
      <c r="ETU93" s="706"/>
      <c r="ETV93" s="504"/>
      <c r="ETW93" s="705"/>
      <c r="ETX93" s="706"/>
      <c r="ETY93" s="706"/>
      <c r="ETZ93" s="706"/>
      <c r="EUA93" s="706"/>
      <c r="EUB93" s="706"/>
      <c r="EUC93" s="504"/>
      <c r="EUD93" s="705"/>
      <c r="EUE93" s="706"/>
      <c r="EUF93" s="706"/>
      <c r="EUG93" s="706"/>
      <c r="EUH93" s="706"/>
      <c r="EUI93" s="706"/>
      <c r="EUJ93" s="504"/>
      <c r="EUK93" s="705"/>
      <c r="EUL93" s="706"/>
      <c r="EUM93" s="706"/>
      <c r="EUN93" s="706"/>
      <c r="EUO93" s="706"/>
      <c r="EUP93" s="706"/>
      <c r="EUQ93" s="504"/>
      <c r="EUR93" s="705"/>
      <c r="EUS93" s="706"/>
      <c r="EUT93" s="706"/>
      <c r="EUU93" s="706"/>
      <c r="EUV93" s="706"/>
      <c r="EUW93" s="706"/>
      <c r="EUX93" s="504"/>
      <c r="EUY93" s="705"/>
      <c r="EUZ93" s="706"/>
      <c r="EVA93" s="706"/>
      <c r="EVB93" s="706"/>
      <c r="EVC93" s="706"/>
      <c r="EVD93" s="706"/>
      <c r="EVE93" s="504"/>
      <c r="EVF93" s="705"/>
      <c r="EVG93" s="706"/>
      <c r="EVH93" s="706"/>
      <c r="EVI93" s="706"/>
      <c r="EVJ93" s="706"/>
      <c r="EVK93" s="706"/>
      <c r="EVL93" s="504"/>
      <c r="EVM93" s="705"/>
      <c r="EVN93" s="706"/>
      <c r="EVO93" s="706"/>
      <c r="EVP93" s="706"/>
      <c r="EVQ93" s="706"/>
      <c r="EVR93" s="706"/>
      <c r="EVS93" s="504"/>
      <c r="EVT93" s="705"/>
      <c r="EVU93" s="706"/>
      <c r="EVV93" s="706"/>
      <c r="EVW93" s="706"/>
      <c r="EVX93" s="706"/>
      <c r="EVY93" s="706"/>
      <c r="EVZ93" s="504"/>
      <c r="EWA93" s="705"/>
      <c r="EWB93" s="706"/>
      <c r="EWC93" s="706"/>
      <c r="EWD93" s="706"/>
      <c r="EWE93" s="706"/>
      <c r="EWF93" s="706"/>
      <c r="EWG93" s="504"/>
      <c r="EWH93" s="705"/>
      <c r="EWI93" s="706"/>
      <c r="EWJ93" s="706"/>
      <c r="EWK93" s="706"/>
      <c r="EWL93" s="706"/>
      <c r="EWM93" s="706"/>
      <c r="EWN93" s="504"/>
      <c r="EWO93" s="705"/>
      <c r="EWP93" s="706"/>
      <c r="EWQ93" s="706"/>
      <c r="EWR93" s="706"/>
      <c r="EWS93" s="706"/>
      <c r="EWT93" s="706"/>
      <c r="EWU93" s="504"/>
      <c r="EWV93" s="705"/>
      <c r="EWW93" s="706"/>
      <c r="EWX93" s="706"/>
      <c r="EWY93" s="706"/>
      <c r="EWZ93" s="706"/>
      <c r="EXA93" s="706"/>
      <c r="EXB93" s="504"/>
      <c r="EXC93" s="705"/>
      <c r="EXD93" s="706"/>
      <c r="EXE93" s="706"/>
      <c r="EXF93" s="706"/>
      <c r="EXG93" s="706"/>
      <c r="EXH93" s="706"/>
      <c r="EXI93" s="504"/>
      <c r="EXJ93" s="705"/>
      <c r="EXK93" s="706"/>
      <c r="EXL93" s="706"/>
      <c r="EXM93" s="706"/>
      <c r="EXN93" s="706"/>
      <c r="EXO93" s="706"/>
      <c r="EXP93" s="504"/>
      <c r="EXQ93" s="705"/>
      <c r="EXR93" s="706"/>
      <c r="EXS93" s="706"/>
      <c r="EXT93" s="706"/>
      <c r="EXU93" s="706"/>
      <c r="EXV93" s="706"/>
      <c r="EXW93" s="504"/>
      <c r="EXX93" s="705"/>
      <c r="EXY93" s="706"/>
      <c r="EXZ93" s="706"/>
      <c r="EYA93" s="706"/>
      <c r="EYB93" s="706"/>
      <c r="EYC93" s="706"/>
      <c r="EYD93" s="504"/>
      <c r="EYE93" s="705"/>
      <c r="EYF93" s="706"/>
      <c r="EYG93" s="706"/>
      <c r="EYH93" s="706"/>
      <c r="EYI93" s="706"/>
      <c r="EYJ93" s="706"/>
      <c r="EYK93" s="504"/>
      <c r="EYL93" s="705"/>
      <c r="EYM93" s="706"/>
      <c r="EYN93" s="706"/>
      <c r="EYO93" s="706"/>
      <c r="EYP93" s="706"/>
      <c r="EYQ93" s="706"/>
      <c r="EYR93" s="504"/>
      <c r="EYS93" s="705"/>
      <c r="EYT93" s="706"/>
      <c r="EYU93" s="706"/>
      <c r="EYV93" s="706"/>
      <c r="EYW93" s="706"/>
      <c r="EYX93" s="706"/>
      <c r="EYY93" s="504"/>
      <c r="EYZ93" s="705"/>
      <c r="EZA93" s="706"/>
      <c r="EZB93" s="706"/>
      <c r="EZC93" s="706"/>
      <c r="EZD93" s="706"/>
      <c r="EZE93" s="706"/>
      <c r="EZF93" s="504"/>
      <c r="EZG93" s="705"/>
      <c r="EZH93" s="706"/>
      <c r="EZI93" s="706"/>
      <c r="EZJ93" s="706"/>
      <c r="EZK93" s="706"/>
      <c r="EZL93" s="706"/>
      <c r="EZM93" s="504"/>
      <c r="EZN93" s="705"/>
      <c r="EZO93" s="706"/>
      <c r="EZP93" s="706"/>
      <c r="EZQ93" s="706"/>
      <c r="EZR93" s="706"/>
      <c r="EZS93" s="706"/>
      <c r="EZT93" s="504"/>
      <c r="EZU93" s="705"/>
      <c r="EZV93" s="706"/>
      <c r="EZW93" s="706"/>
      <c r="EZX93" s="706"/>
      <c r="EZY93" s="706"/>
      <c r="EZZ93" s="706"/>
      <c r="FAA93" s="504"/>
      <c r="FAB93" s="705"/>
      <c r="FAC93" s="706"/>
      <c r="FAD93" s="706"/>
      <c r="FAE93" s="706"/>
      <c r="FAF93" s="706"/>
      <c r="FAG93" s="706"/>
      <c r="FAH93" s="504"/>
      <c r="FAI93" s="705"/>
      <c r="FAJ93" s="706"/>
      <c r="FAK93" s="706"/>
      <c r="FAL93" s="706"/>
      <c r="FAM93" s="706"/>
      <c r="FAN93" s="706"/>
      <c r="FAO93" s="504"/>
      <c r="FAP93" s="705"/>
      <c r="FAQ93" s="706"/>
      <c r="FAR93" s="706"/>
      <c r="FAS93" s="706"/>
      <c r="FAT93" s="706"/>
      <c r="FAU93" s="706"/>
      <c r="FAV93" s="504"/>
      <c r="FAW93" s="705"/>
      <c r="FAX93" s="706"/>
      <c r="FAY93" s="706"/>
      <c r="FAZ93" s="706"/>
      <c r="FBA93" s="706"/>
      <c r="FBB93" s="706"/>
      <c r="FBC93" s="504"/>
      <c r="FBD93" s="705"/>
      <c r="FBE93" s="706"/>
      <c r="FBF93" s="706"/>
      <c r="FBG93" s="706"/>
      <c r="FBH93" s="706"/>
      <c r="FBI93" s="706"/>
      <c r="FBJ93" s="504"/>
      <c r="FBK93" s="705"/>
      <c r="FBL93" s="706"/>
      <c r="FBM93" s="706"/>
      <c r="FBN93" s="706"/>
      <c r="FBO93" s="706"/>
      <c r="FBP93" s="706"/>
      <c r="FBQ93" s="504"/>
      <c r="FBR93" s="705"/>
      <c r="FBS93" s="706"/>
      <c r="FBT93" s="706"/>
      <c r="FBU93" s="706"/>
      <c r="FBV93" s="706"/>
      <c r="FBW93" s="706"/>
      <c r="FBX93" s="504"/>
      <c r="FBY93" s="705"/>
      <c r="FBZ93" s="706"/>
      <c r="FCA93" s="706"/>
      <c r="FCB93" s="706"/>
      <c r="FCC93" s="706"/>
      <c r="FCD93" s="706"/>
      <c r="FCE93" s="504"/>
      <c r="FCF93" s="705"/>
      <c r="FCG93" s="706"/>
      <c r="FCH93" s="706"/>
      <c r="FCI93" s="706"/>
      <c r="FCJ93" s="706"/>
      <c r="FCK93" s="706"/>
      <c r="FCL93" s="504"/>
      <c r="FCM93" s="705"/>
      <c r="FCN93" s="706"/>
      <c r="FCO93" s="706"/>
      <c r="FCP93" s="706"/>
      <c r="FCQ93" s="706"/>
      <c r="FCR93" s="706"/>
      <c r="FCS93" s="504"/>
      <c r="FCT93" s="705"/>
      <c r="FCU93" s="706"/>
      <c r="FCV93" s="706"/>
      <c r="FCW93" s="706"/>
      <c r="FCX93" s="706"/>
      <c r="FCY93" s="706"/>
      <c r="FCZ93" s="504"/>
      <c r="FDA93" s="705"/>
      <c r="FDB93" s="706"/>
      <c r="FDC93" s="706"/>
      <c r="FDD93" s="706"/>
      <c r="FDE93" s="706"/>
      <c r="FDF93" s="706"/>
      <c r="FDG93" s="504"/>
      <c r="FDH93" s="705"/>
      <c r="FDI93" s="706"/>
      <c r="FDJ93" s="706"/>
      <c r="FDK93" s="706"/>
      <c r="FDL93" s="706"/>
      <c r="FDM93" s="706"/>
      <c r="FDN93" s="504"/>
      <c r="FDO93" s="705"/>
      <c r="FDP93" s="706"/>
      <c r="FDQ93" s="706"/>
      <c r="FDR93" s="706"/>
      <c r="FDS93" s="706"/>
      <c r="FDT93" s="706"/>
      <c r="FDU93" s="504"/>
      <c r="FDV93" s="705"/>
      <c r="FDW93" s="706"/>
      <c r="FDX93" s="706"/>
      <c r="FDY93" s="706"/>
      <c r="FDZ93" s="706"/>
      <c r="FEA93" s="706"/>
      <c r="FEB93" s="504"/>
      <c r="FEC93" s="705"/>
      <c r="FED93" s="706"/>
      <c r="FEE93" s="706"/>
      <c r="FEF93" s="706"/>
      <c r="FEG93" s="706"/>
      <c r="FEH93" s="706"/>
      <c r="FEI93" s="504"/>
      <c r="FEJ93" s="705"/>
      <c r="FEK93" s="706"/>
      <c r="FEL93" s="706"/>
      <c r="FEM93" s="706"/>
      <c r="FEN93" s="706"/>
      <c r="FEO93" s="706"/>
      <c r="FEP93" s="504"/>
      <c r="FEQ93" s="705"/>
      <c r="FER93" s="706"/>
      <c r="FES93" s="706"/>
      <c r="FET93" s="706"/>
      <c r="FEU93" s="706"/>
      <c r="FEV93" s="706"/>
      <c r="FEW93" s="504"/>
      <c r="FEX93" s="705"/>
      <c r="FEY93" s="706"/>
      <c r="FEZ93" s="706"/>
      <c r="FFA93" s="706"/>
      <c r="FFB93" s="706"/>
      <c r="FFC93" s="706"/>
      <c r="FFD93" s="504"/>
      <c r="FFE93" s="705"/>
      <c r="FFF93" s="706"/>
      <c r="FFG93" s="706"/>
      <c r="FFH93" s="706"/>
      <c r="FFI93" s="706"/>
      <c r="FFJ93" s="706"/>
      <c r="FFK93" s="504"/>
      <c r="FFL93" s="705"/>
      <c r="FFM93" s="706"/>
      <c r="FFN93" s="706"/>
      <c r="FFO93" s="706"/>
      <c r="FFP93" s="706"/>
      <c r="FFQ93" s="706"/>
      <c r="FFR93" s="504"/>
      <c r="FFS93" s="705"/>
      <c r="FFT93" s="706"/>
      <c r="FFU93" s="706"/>
      <c r="FFV93" s="706"/>
      <c r="FFW93" s="706"/>
      <c r="FFX93" s="706"/>
      <c r="FFY93" s="504"/>
      <c r="FFZ93" s="705"/>
      <c r="FGA93" s="706"/>
      <c r="FGB93" s="706"/>
      <c r="FGC93" s="706"/>
      <c r="FGD93" s="706"/>
      <c r="FGE93" s="706"/>
      <c r="FGF93" s="504"/>
      <c r="FGG93" s="705"/>
      <c r="FGH93" s="706"/>
      <c r="FGI93" s="706"/>
      <c r="FGJ93" s="706"/>
      <c r="FGK93" s="706"/>
      <c r="FGL93" s="706"/>
      <c r="FGM93" s="504"/>
      <c r="FGN93" s="705"/>
      <c r="FGO93" s="706"/>
      <c r="FGP93" s="706"/>
      <c r="FGQ93" s="706"/>
      <c r="FGR93" s="706"/>
      <c r="FGS93" s="706"/>
      <c r="FGT93" s="504"/>
      <c r="FGU93" s="705"/>
      <c r="FGV93" s="706"/>
      <c r="FGW93" s="706"/>
      <c r="FGX93" s="706"/>
      <c r="FGY93" s="706"/>
      <c r="FGZ93" s="706"/>
      <c r="FHA93" s="504"/>
      <c r="FHB93" s="705"/>
      <c r="FHC93" s="706"/>
      <c r="FHD93" s="706"/>
      <c r="FHE93" s="706"/>
      <c r="FHF93" s="706"/>
      <c r="FHG93" s="706"/>
      <c r="FHH93" s="504"/>
      <c r="FHI93" s="705"/>
      <c r="FHJ93" s="706"/>
      <c r="FHK93" s="706"/>
      <c r="FHL93" s="706"/>
      <c r="FHM93" s="706"/>
      <c r="FHN93" s="706"/>
      <c r="FHO93" s="504"/>
      <c r="FHP93" s="705"/>
      <c r="FHQ93" s="706"/>
      <c r="FHR93" s="706"/>
      <c r="FHS93" s="706"/>
      <c r="FHT93" s="706"/>
      <c r="FHU93" s="706"/>
      <c r="FHV93" s="504"/>
      <c r="FHW93" s="705"/>
      <c r="FHX93" s="706"/>
      <c r="FHY93" s="706"/>
      <c r="FHZ93" s="706"/>
      <c r="FIA93" s="706"/>
      <c r="FIB93" s="706"/>
      <c r="FIC93" s="504"/>
      <c r="FID93" s="705"/>
      <c r="FIE93" s="706"/>
      <c r="FIF93" s="706"/>
      <c r="FIG93" s="706"/>
      <c r="FIH93" s="706"/>
      <c r="FII93" s="706"/>
      <c r="FIJ93" s="504"/>
      <c r="FIK93" s="705"/>
      <c r="FIL93" s="706"/>
      <c r="FIM93" s="706"/>
      <c r="FIN93" s="706"/>
      <c r="FIO93" s="706"/>
      <c r="FIP93" s="706"/>
      <c r="FIQ93" s="504"/>
      <c r="FIR93" s="705"/>
      <c r="FIS93" s="706"/>
      <c r="FIT93" s="706"/>
      <c r="FIU93" s="706"/>
      <c r="FIV93" s="706"/>
      <c r="FIW93" s="706"/>
      <c r="FIX93" s="504"/>
      <c r="FIY93" s="705"/>
      <c r="FIZ93" s="706"/>
      <c r="FJA93" s="706"/>
      <c r="FJB93" s="706"/>
      <c r="FJC93" s="706"/>
      <c r="FJD93" s="706"/>
      <c r="FJE93" s="504"/>
      <c r="FJF93" s="705"/>
      <c r="FJG93" s="706"/>
      <c r="FJH93" s="706"/>
      <c r="FJI93" s="706"/>
      <c r="FJJ93" s="706"/>
      <c r="FJK93" s="706"/>
      <c r="FJL93" s="504"/>
      <c r="FJM93" s="705"/>
      <c r="FJN93" s="706"/>
      <c r="FJO93" s="706"/>
      <c r="FJP93" s="706"/>
      <c r="FJQ93" s="706"/>
      <c r="FJR93" s="706"/>
      <c r="FJS93" s="504"/>
      <c r="FJT93" s="705"/>
      <c r="FJU93" s="706"/>
      <c r="FJV93" s="706"/>
      <c r="FJW93" s="706"/>
      <c r="FJX93" s="706"/>
      <c r="FJY93" s="706"/>
      <c r="FJZ93" s="504"/>
      <c r="FKA93" s="705"/>
      <c r="FKB93" s="706"/>
      <c r="FKC93" s="706"/>
      <c r="FKD93" s="706"/>
      <c r="FKE93" s="706"/>
      <c r="FKF93" s="706"/>
      <c r="FKG93" s="504"/>
      <c r="FKH93" s="705"/>
      <c r="FKI93" s="706"/>
      <c r="FKJ93" s="706"/>
      <c r="FKK93" s="706"/>
      <c r="FKL93" s="706"/>
      <c r="FKM93" s="706"/>
      <c r="FKN93" s="504"/>
      <c r="FKO93" s="705"/>
      <c r="FKP93" s="706"/>
      <c r="FKQ93" s="706"/>
      <c r="FKR93" s="706"/>
      <c r="FKS93" s="706"/>
      <c r="FKT93" s="706"/>
      <c r="FKU93" s="504"/>
      <c r="FKV93" s="705"/>
      <c r="FKW93" s="706"/>
      <c r="FKX93" s="706"/>
      <c r="FKY93" s="706"/>
      <c r="FKZ93" s="706"/>
      <c r="FLA93" s="706"/>
      <c r="FLB93" s="504"/>
      <c r="FLC93" s="705"/>
      <c r="FLD93" s="706"/>
      <c r="FLE93" s="706"/>
      <c r="FLF93" s="706"/>
      <c r="FLG93" s="706"/>
      <c r="FLH93" s="706"/>
      <c r="FLI93" s="504"/>
      <c r="FLJ93" s="705"/>
      <c r="FLK93" s="706"/>
      <c r="FLL93" s="706"/>
      <c r="FLM93" s="706"/>
      <c r="FLN93" s="706"/>
      <c r="FLO93" s="706"/>
      <c r="FLP93" s="504"/>
      <c r="FLQ93" s="705"/>
      <c r="FLR93" s="706"/>
      <c r="FLS93" s="706"/>
      <c r="FLT93" s="706"/>
      <c r="FLU93" s="706"/>
      <c r="FLV93" s="706"/>
      <c r="FLW93" s="504"/>
      <c r="FLX93" s="705"/>
      <c r="FLY93" s="706"/>
      <c r="FLZ93" s="706"/>
      <c r="FMA93" s="706"/>
      <c r="FMB93" s="706"/>
      <c r="FMC93" s="706"/>
      <c r="FMD93" s="504"/>
      <c r="FME93" s="705"/>
      <c r="FMF93" s="706"/>
      <c r="FMG93" s="706"/>
      <c r="FMH93" s="706"/>
      <c r="FMI93" s="706"/>
      <c r="FMJ93" s="706"/>
      <c r="FMK93" s="504"/>
      <c r="FML93" s="705"/>
      <c r="FMM93" s="706"/>
      <c r="FMN93" s="706"/>
      <c r="FMO93" s="706"/>
      <c r="FMP93" s="706"/>
      <c r="FMQ93" s="706"/>
      <c r="FMR93" s="504"/>
      <c r="FMS93" s="705"/>
      <c r="FMT93" s="706"/>
      <c r="FMU93" s="706"/>
      <c r="FMV93" s="706"/>
      <c r="FMW93" s="706"/>
      <c r="FMX93" s="706"/>
      <c r="FMY93" s="504"/>
      <c r="FMZ93" s="705"/>
      <c r="FNA93" s="706"/>
      <c r="FNB93" s="706"/>
      <c r="FNC93" s="706"/>
      <c r="FND93" s="706"/>
      <c r="FNE93" s="706"/>
      <c r="FNF93" s="504"/>
      <c r="FNG93" s="705"/>
      <c r="FNH93" s="706"/>
      <c r="FNI93" s="706"/>
      <c r="FNJ93" s="706"/>
      <c r="FNK93" s="706"/>
      <c r="FNL93" s="706"/>
      <c r="FNM93" s="504"/>
      <c r="FNN93" s="705"/>
      <c r="FNO93" s="706"/>
      <c r="FNP93" s="706"/>
      <c r="FNQ93" s="706"/>
      <c r="FNR93" s="706"/>
      <c r="FNS93" s="706"/>
      <c r="FNT93" s="504"/>
      <c r="FNU93" s="705"/>
      <c r="FNV93" s="706"/>
      <c r="FNW93" s="706"/>
      <c r="FNX93" s="706"/>
      <c r="FNY93" s="706"/>
      <c r="FNZ93" s="706"/>
      <c r="FOA93" s="504"/>
      <c r="FOB93" s="705"/>
      <c r="FOC93" s="706"/>
      <c r="FOD93" s="706"/>
      <c r="FOE93" s="706"/>
      <c r="FOF93" s="706"/>
      <c r="FOG93" s="706"/>
      <c r="FOH93" s="504"/>
      <c r="FOI93" s="705"/>
      <c r="FOJ93" s="706"/>
      <c r="FOK93" s="706"/>
      <c r="FOL93" s="706"/>
      <c r="FOM93" s="706"/>
      <c r="FON93" s="706"/>
      <c r="FOO93" s="504"/>
      <c r="FOP93" s="705"/>
      <c r="FOQ93" s="706"/>
      <c r="FOR93" s="706"/>
      <c r="FOS93" s="706"/>
      <c r="FOT93" s="706"/>
      <c r="FOU93" s="706"/>
      <c r="FOV93" s="504"/>
      <c r="FOW93" s="705"/>
      <c r="FOX93" s="706"/>
      <c r="FOY93" s="706"/>
      <c r="FOZ93" s="706"/>
      <c r="FPA93" s="706"/>
      <c r="FPB93" s="706"/>
      <c r="FPC93" s="504"/>
      <c r="FPD93" s="705"/>
      <c r="FPE93" s="706"/>
      <c r="FPF93" s="706"/>
      <c r="FPG93" s="706"/>
      <c r="FPH93" s="706"/>
      <c r="FPI93" s="706"/>
      <c r="FPJ93" s="504"/>
      <c r="FPK93" s="705"/>
      <c r="FPL93" s="706"/>
      <c r="FPM93" s="706"/>
      <c r="FPN93" s="706"/>
      <c r="FPO93" s="706"/>
      <c r="FPP93" s="706"/>
      <c r="FPQ93" s="504"/>
      <c r="FPR93" s="705"/>
      <c r="FPS93" s="706"/>
      <c r="FPT93" s="706"/>
      <c r="FPU93" s="706"/>
      <c r="FPV93" s="706"/>
      <c r="FPW93" s="706"/>
      <c r="FPX93" s="504"/>
      <c r="FPY93" s="705"/>
      <c r="FPZ93" s="706"/>
      <c r="FQA93" s="706"/>
      <c r="FQB93" s="706"/>
      <c r="FQC93" s="706"/>
      <c r="FQD93" s="706"/>
      <c r="FQE93" s="504"/>
      <c r="FQF93" s="705"/>
      <c r="FQG93" s="706"/>
      <c r="FQH93" s="706"/>
      <c r="FQI93" s="706"/>
      <c r="FQJ93" s="706"/>
      <c r="FQK93" s="706"/>
      <c r="FQL93" s="504"/>
      <c r="FQM93" s="705"/>
      <c r="FQN93" s="706"/>
      <c r="FQO93" s="706"/>
      <c r="FQP93" s="706"/>
      <c r="FQQ93" s="706"/>
      <c r="FQR93" s="706"/>
      <c r="FQS93" s="504"/>
      <c r="FQT93" s="705"/>
      <c r="FQU93" s="706"/>
      <c r="FQV93" s="706"/>
      <c r="FQW93" s="706"/>
      <c r="FQX93" s="706"/>
      <c r="FQY93" s="706"/>
      <c r="FQZ93" s="504"/>
      <c r="FRA93" s="705"/>
      <c r="FRB93" s="706"/>
      <c r="FRC93" s="706"/>
      <c r="FRD93" s="706"/>
      <c r="FRE93" s="706"/>
      <c r="FRF93" s="706"/>
      <c r="FRG93" s="504"/>
      <c r="FRH93" s="705"/>
      <c r="FRI93" s="706"/>
      <c r="FRJ93" s="706"/>
      <c r="FRK93" s="706"/>
      <c r="FRL93" s="706"/>
      <c r="FRM93" s="706"/>
      <c r="FRN93" s="504"/>
      <c r="FRO93" s="705"/>
      <c r="FRP93" s="706"/>
      <c r="FRQ93" s="706"/>
      <c r="FRR93" s="706"/>
      <c r="FRS93" s="706"/>
      <c r="FRT93" s="706"/>
      <c r="FRU93" s="504"/>
      <c r="FRV93" s="705"/>
      <c r="FRW93" s="706"/>
      <c r="FRX93" s="706"/>
      <c r="FRY93" s="706"/>
      <c r="FRZ93" s="706"/>
      <c r="FSA93" s="706"/>
      <c r="FSB93" s="504"/>
      <c r="FSC93" s="705"/>
      <c r="FSD93" s="706"/>
      <c r="FSE93" s="706"/>
      <c r="FSF93" s="706"/>
      <c r="FSG93" s="706"/>
      <c r="FSH93" s="706"/>
      <c r="FSI93" s="504"/>
      <c r="FSJ93" s="705"/>
      <c r="FSK93" s="706"/>
      <c r="FSL93" s="706"/>
      <c r="FSM93" s="706"/>
      <c r="FSN93" s="706"/>
      <c r="FSO93" s="706"/>
      <c r="FSP93" s="504"/>
      <c r="FSQ93" s="705"/>
      <c r="FSR93" s="706"/>
      <c r="FSS93" s="706"/>
      <c r="FST93" s="706"/>
      <c r="FSU93" s="706"/>
      <c r="FSV93" s="706"/>
      <c r="FSW93" s="504"/>
      <c r="FSX93" s="705"/>
      <c r="FSY93" s="706"/>
      <c r="FSZ93" s="706"/>
      <c r="FTA93" s="706"/>
      <c r="FTB93" s="706"/>
      <c r="FTC93" s="706"/>
      <c r="FTD93" s="504"/>
      <c r="FTE93" s="705"/>
      <c r="FTF93" s="706"/>
      <c r="FTG93" s="706"/>
      <c r="FTH93" s="706"/>
      <c r="FTI93" s="706"/>
      <c r="FTJ93" s="706"/>
      <c r="FTK93" s="504"/>
      <c r="FTL93" s="705"/>
      <c r="FTM93" s="706"/>
      <c r="FTN93" s="706"/>
      <c r="FTO93" s="706"/>
      <c r="FTP93" s="706"/>
      <c r="FTQ93" s="706"/>
      <c r="FTR93" s="504"/>
      <c r="FTS93" s="705"/>
      <c r="FTT93" s="706"/>
      <c r="FTU93" s="706"/>
      <c r="FTV93" s="706"/>
      <c r="FTW93" s="706"/>
      <c r="FTX93" s="706"/>
      <c r="FTY93" s="504"/>
      <c r="FTZ93" s="705"/>
      <c r="FUA93" s="706"/>
      <c r="FUB93" s="706"/>
      <c r="FUC93" s="706"/>
      <c r="FUD93" s="706"/>
      <c r="FUE93" s="706"/>
      <c r="FUF93" s="504"/>
      <c r="FUG93" s="705"/>
      <c r="FUH93" s="706"/>
      <c r="FUI93" s="706"/>
      <c r="FUJ93" s="706"/>
      <c r="FUK93" s="706"/>
      <c r="FUL93" s="706"/>
      <c r="FUM93" s="504"/>
      <c r="FUN93" s="705"/>
      <c r="FUO93" s="706"/>
      <c r="FUP93" s="706"/>
      <c r="FUQ93" s="706"/>
      <c r="FUR93" s="706"/>
      <c r="FUS93" s="706"/>
      <c r="FUT93" s="504"/>
      <c r="FUU93" s="705"/>
      <c r="FUV93" s="706"/>
      <c r="FUW93" s="706"/>
      <c r="FUX93" s="706"/>
      <c r="FUY93" s="706"/>
      <c r="FUZ93" s="706"/>
      <c r="FVA93" s="504"/>
      <c r="FVB93" s="705"/>
      <c r="FVC93" s="706"/>
      <c r="FVD93" s="706"/>
      <c r="FVE93" s="706"/>
      <c r="FVF93" s="706"/>
      <c r="FVG93" s="706"/>
      <c r="FVH93" s="504"/>
      <c r="FVI93" s="705"/>
      <c r="FVJ93" s="706"/>
      <c r="FVK93" s="706"/>
      <c r="FVL93" s="706"/>
      <c r="FVM93" s="706"/>
      <c r="FVN93" s="706"/>
      <c r="FVO93" s="504"/>
      <c r="FVP93" s="705"/>
      <c r="FVQ93" s="706"/>
      <c r="FVR93" s="706"/>
      <c r="FVS93" s="706"/>
      <c r="FVT93" s="706"/>
      <c r="FVU93" s="706"/>
      <c r="FVV93" s="504"/>
      <c r="FVW93" s="705"/>
      <c r="FVX93" s="706"/>
      <c r="FVY93" s="706"/>
      <c r="FVZ93" s="706"/>
      <c r="FWA93" s="706"/>
      <c r="FWB93" s="706"/>
      <c r="FWC93" s="504"/>
      <c r="FWD93" s="705"/>
      <c r="FWE93" s="706"/>
      <c r="FWF93" s="706"/>
      <c r="FWG93" s="706"/>
      <c r="FWH93" s="706"/>
      <c r="FWI93" s="706"/>
      <c r="FWJ93" s="504"/>
      <c r="FWK93" s="705"/>
      <c r="FWL93" s="706"/>
      <c r="FWM93" s="706"/>
      <c r="FWN93" s="706"/>
      <c r="FWO93" s="706"/>
      <c r="FWP93" s="706"/>
      <c r="FWQ93" s="504"/>
      <c r="FWR93" s="705"/>
      <c r="FWS93" s="706"/>
      <c r="FWT93" s="706"/>
      <c r="FWU93" s="706"/>
      <c r="FWV93" s="706"/>
      <c r="FWW93" s="706"/>
      <c r="FWX93" s="504"/>
      <c r="FWY93" s="705"/>
      <c r="FWZ93" s="706"/>
      <c r="FXA93" s="706"/>
      <c r="FXB93" s="706"/>
      <c r="FXC93" s="706"/>
      <c r="FXD93" s="706"/>
      <c r="FXE93" s="504"/>
      <c r="FXF93" s="705"/>
      <c r="FXG93" s="706"/>
      <c r="FXH93" s="706"/>
      <c r="FXI93" s="706"/>
      <c r="FXJ93" s="706"/>
      <c r="FXK93" s="706"/>
      <c r="FXL93" s="504"/>
      <c r="FXM93" s="705"/>
      <c r="FXN93" s="706"/>
      <c r="FXO93" s="706"/>
      <c r="FXP93" s="706"/>
      <c r="FXQ93" s="706"/>
      <c r="FXR93" s="706"/>
      <c r="FXS93" s="504"/>
      <c r="FXT93" s="705"/>
      <c r="FXU93" s="706"/>
      <c r="FXV93" s="706"/>
      <c r="FXW93" s="706"/>
      <c r="FXX93" s="706"/>
      <c r="FXY93" s="706"/>
      <c r="FXZ93" s="504"/>
      <c r="FYA93" s="705"/>
      <c r="FYB93" s="706"/>
      <c r="FYC93" s="706"/>
      <c r="FYD93" s="706"/>
      <c r="FYE93" s="706"/>
      <c r="FYF93" s="706"/>
      <c r="FYG93" s="504"/>
      <c r="FYH93" s="705"/>
      <c r="FYI93" s="706"/>
      <c r="FYJ93" s="706"/>
      <c r="FYK93" s="706"/>
      <c r="FYL93" s="706"/>
      <c r="FYM93" s="706"/>
      <c r="FYN93" s="504"/>
      <c r="FYO93" s="705"/>
      <c r="FYP93" s="706"/>
      <c r="FYQ93" s="706"/>
      <c r="FYR93" s="706"/>
      <c r="FYS93" s="706"/>
      <c r="FYT93" s="706"/>
      <c r="FYU93" s="504"/>
      <c r="FYV93" s="705"/>
      <c r="FYW93" s="706"/>
      <c r="FYX93" s="706"/>
      <c r="FYY93" s="706"/>
      <c r="FYZ93" s="706"/>
      <c r="FZA93" s="706"/>
      <c r="FZB93" s="504"/>
      <c r="FZC93" s="705"/>
      <c r="FZD93" s="706"/>
      <c r="FZE93" s="706"/>
      <c r="FZF93" s="706"/>
      <c r="FZG93" s="706"/>
      <c r="FZH93" s="706"/>
      <c r="FZI93" s="504"/>
      <c r="FZJ93" s="705"/>
      <c r="FZK93" s="706"/>
      <c r="FZL93" s="706"/>
      <c r="FZM93" s="706"/>
      <c r="FZN93" s="706"/>
      <c r="FZO93" s="706"/>
      <c r="FZP93" s="504"/>
      <c r="FZQ93" s="705"/>
      <c r="FZR93" s="706"/>
      <c r="FZS93" s="706"/>
      <c r="FZT93" s="706"/>
      <c r="FZU93" s="706"/>
      <c r="FZV93" s="706"/>
      <c r="FZW93" s="504"/>
      <c r="FZX93" s="705"/>
      <c r="FZY93" s="706"/>
      <c r="FZZ93" s="706"/>
      <c r="GAA93" s="706"/>
      <c r="GAB93" s="706"/>
      <c r="GAC93" s="706"/>
      <c r="GAD93" s="504"/>
      <c r="GAE93" s="705"/>
      <c r="GAF93" s="706"/>
      <c r="GAG93" s="706"/>
      <c r="GAH93" s="706"/>
      <c r="GAI93" s="706"/>
      <c r="GAJ93" s="706"/>
      <c r="GAK93" s="504"/>
      <c r="GAL93" s="705"/>
      <c r="GAM93" s="706"/>
      <c r="GAN93" s="706"/>
      <c r="GAO93" s="706"/>
      <c r="GAP93" s="706"/>
      <c r="GAQ93" s="706"/>
      <c r="GAR93" s="504"/>
      <c r="GAS93" s="705"/>
      <c r="GAT93" s="706"/>
      <c r="GAU93" s="706"/>
      <c r="GAV93" s="706"/>
      <c r="GAW93" s="706"/>
      <c r="GAX93" s="706"/>
      <c r="GAY93" s="504"/>
      <c r="GAZ93" s="705"/>
      <c r="GBA93" s="706"/>
      <c r="GBB93" s="706"/>
      <c r="GBC93" s="706"/>
      <c r="GBD93" s="706"/>
      <c r="GBE93" s="706"/>
      <c r="GBF93" s="504"/>
      <c r="GBG93" s="705"/>
      <c r="GBH93" s="706"/>
      <c r="GBI93" s="706"/>
      <c r="GBJ93" s="706"/>
      <c r="GBK93" s="706"/>
      <c r="GBL93" s="706"/>
      <c r="GBM93" s="504"/>
      <c r="GBN93" s="705"/>
      <c r="GBO93" s="706"/>
      <c r="GBP93" s="706"/>
      <c r="GBQ93" s="706"/>
      <c r="GBR93" s="706"/>
      <c r="GBS93" s="706"/>
      <c r="GBT93" s="504"/>
      <c r="GBU93" s="705"/>
      <c r="GBV93" s="706"/>
      <c r="GBW93" s="706"/>
      <c r="GBX93" s="706"/>
      <c r="GBY93" s="706"/>
      <c r="GBZ93" s="706"/>
      <c r="GCA93" s="504"/>
      <c r="GCB93" s="705"/>
      <c r="GCC93" s="706"/>
      <c r="GCD93" s="706"/>
      <c r="GCE93" s="706"/>
      <c r="GCF93" s="706"/>
      <c r="GCG93" s="706"/>
      <c r="GCH93" s="504"/>
      <c r="GCI93" s="705"/>
      <c r="GCJ93" s="706"/>
      <c r="GCK93" s="706"/>
      <c r="GCL93" s="706"/>
      <c r="GCM93" s="706"/>
      <c r="GCN93" s="706"/>
      <c r="GCO93" s="504"/>
      <c r="GCP93" s="705"/>
      <c r="GCQ93" s="706"/>
      <c r="GCR93" s="706"/>
      <c r="GCS93" s="706"/>
      <c r="GCT93" s="706"/>
      <c r="GCU93" s="706"/>
      <c r="GCV93" s="504"/>
      <c r="GCW93" s="705"/>
      <c r="GCX93" s="706"/>
      <c r="GCY93" s="706"/>
      <c r="GCZ93" s="706"/>
      <c r="GDA93" s="706"/>
      <c r="GDB93" s="706"/>
      <c r="GDC93" s="504"/>
      <c r="GDD93" s="705"/>
      <c r="GDE93" s="706"/>
      <c r="GDF93" s="706"/>
      <c r="GDG93" s="706"/>
      <c r="GDH93" s="706"/>
      <c r="GDI93" s="706"/>
      <c r="GDJ93" s="504"/>
      <c r="GDK93" s="705"/>
      <c r="GDL93" s="706"/>
      <c r="GDM93" s="706"/>
      <c r="GDN93" s="706"/>
      <c r="GDO93" s="706"/>
      <c r="GDP93" s="706"/>
      <c r="GDQ93" s="504"/>
      <c r="GDR93" s="705"/>
      <c r="GDS93" s="706"/>
      <c r="GDT93" s="706"/>
      <c r="GDU93" s="706"/>
      <c r="GDV93" s="706"/>
      <c r="GDW93" s="706"/>
      <c r="GDX93" s="504"/>
      <c r="GDY93" s="705"/>
      <c r="GDZ93" s="706"/>
      <c r="GEA93" s="706"/>
      <c r="GEB93" s="706"/>
      <c r="GEC93" s="706"/>
      <c r="GED93" s="706"/>
      <c r="GEE93" s="504"/>
      <c r="GEF93" s="705"/>
      <c r="GEG93" s="706"/>
      <c r="GEH93" s="706"/>
      <c r="GEI93" s="706"/>
      <c r="GEJ93" s="706"/>
      <c r="GEK93" s="706"/>
      <c r="GEL93" s="504"/>
      <c r="GEM93" s="705"/>
      <c r="GEN93" s="706"/>
      <c r="GEO93" s="706"/>
      <c r="GEP93" s="706"/>
      <c r="GEQ93" s="706"/>
      <c r="GER93" s="706"/>
      <c r="GES93" s="504"/>
      <c r="GET93" s="705"/>
      <c r="GEU93" s="706"/>
      <c r="GEV93" s="706"/>
      <c r="GEW93" s="706"/>
      <c r="GEX93" s="706"/>
      <c r="GEY93" s="706"/>
      <c r="GEZ93" s="504"/>
      <c r="GFA93" s="705"/>
      <c r="GFB93" s="706"/>
      <c r="GFC93" s="706"/>
      <c r="GFD93" s="706"/>
      <c r="GFE93" s="706"/>
      <c r="GFF93" s="706"/>
      <c r="GFG93" s="504"/>
      <c r="GFH93" s="705"/>
      <c r="GFI93" s="706"/>
      <c r="GFJ93" s="706"/>
      <c r="GFK93" s="706"/>
      <c r="GFL93" s="706"/>
      <c r="GFM93" s="706"/>
      <c r="GFN93" s="504"/>
      <c r="GFO93" s="705"/>
      <c r="GFP93" s="706"/>
      <c r="GFQ93" s="706"/>
      <c r="GFR93" s="706"/>
      <c r="GFS93" s="706"/>
      <c r="GFT93" s="706"/>
      <c r="GFU93" s="504"/>
      <c r="GFV93" s="705"/>
      <c r="GFW93" s="706"/>
      <c r="GFX93" s="706"/>
      <c r="GFY93" s="706"/>
      <c r="GFZ93" s="706"/>
      <c r="GGA93" s="706"/>
      <c r="GGB93" s="504"/>
      <c r="GGC93" s="705"/>
      <c r="GGD93" s="706"/>
      <c r="GGE93" s="706"/>
      <c r="GGF93" s="706"/>
      <c r="GGG93" s="706"/>
      <c r="GGH93" s="706"/>
      <c r="GGI93" s="504"/>
      <c r="GGJ93" s="705"/>
      <c r="GGK93" s="706"/>
      <c r="GGL93" s="706"/>
      <c r="GGM93" s="706"/>
      <c r="GGN93" s="706"/>
      <c r="GGO93" s="706"/>
      <c r="GGP93" s="504"/>
      <c r="GGQ93" s="705"/>
      <c r="GGR93" s="706"/>
      <c r="GGS93" s="706"/>
      <c r="GGT93" s="706"/>
      <c r="GGU93" s="706"/>
      <c r="GGV93" s="706"/>
      <c r="GGW93" s="504"/>
      <c r="GGX93" s="705"/>
      <c r="GGY93" s="706"/>
      <c r="GGZ93" s="706"/>
      <c r="GHA93" s="706"/>
      <c r="GHB93" s="706"/>
      <c r="GHC93" s="706"/>
      <c r="GHD93" s="504"/>
      <c r="GHE93" s="705"/>
      <c r="GHF93" s="706"/>
      <c r="GHG93" s="706"/>
      <c r="GHH93" s="706"/>
      <c r="GHI93" s="706"/>
      <c r="GHJ93" s="706"/>
      <c r="GHK93" s="504"/>
      <c r="GHL93" s="705"/>
      <c r="GHM93" s="706"/>
      <c r="GHN93" s="706"/>
      <c r="GHO93" s="706"/>
      <c r="GHP93" s="706"/>
      <c r="GHQ93" s="706"/>
      <c r="GHR93" s="504"/>
      <c r="GHS93" s="705"/>
      <c r="GHT93" s="706"/>
      <c r="GHU93" s="706"/>
      <c r="GHV93" s="706"/>
      <c r="GHW93" s="706"/>
      <c r="GHX93" s="706"/>
      <c r="GHY93" s="504"/>
      <c r="GHZ93" s="705"/>
      <c r="GIA93" s="706"/>
      <c r="GIB93" s="706"/>
      <c r="GIC93" s="706"/>
      <c r="GID93" s="706"/>
      <c r="GIE93" s="706"/>
      <c r="GIF93" s="504"/>
      <c r="GIG93" s="705"/>
      <c r="GIH93" s="706"/>
      <c r="GII93" s="706"/>
      <c r="GIJ93" s="706"/>
      <c r="GIK93" s="706"/>
      <c r="GIL93" s="706"/>
      <c r="GIM93" s="504"/>
      <c r="GIN93" s="705"/>
      <c r="GIO93" s="706"/>
      <c r="GIP93" s="706"/>
      <c r="GIQ93" s="706"/>
      <c r="GIR93" s="706"/>
      <c r="GIS93" s="706"/>
      <c r="GIT93" s="504"/>
      <c r="GIU93" s="705"/>
      <c r="GIV93" s="706"/>
      <c r="GIW93" s="706"/>
      <c r="GIX93" s="706"/>
      <c r="GIY93" s="706"/>
      <c r="GIZ93" s="706"/>
      <c r="GJA93" s="504"/>
      <c r="GJB93" s="705"/>
      <c r="GJC93" s="706"/>
      <c r="GJD93" s="706"/>
      <c r="GJE93" s="706"/>
      <c r="GJF93" s="706"/>
      <c r="GJG93" s="706"/>
      <c r="GJH93" s="504"/>
      <c r="GJI93" s="705"/>
      <c r="GJJ93" s="706"/>
      <c r="GJK93" s="706"/>
      <c r="GJL93" s="706"/>
      <c r="GJM93" s="706"/>
      <c r="GJN93" s="706"/>
      <c r="GJO93" s="504"/>
      <c r="GJP93" s="705"/>
      <c r="GJQ93" s="706"/>
      <c r="GJR93" s="706"/>
      <c r="GJS93" s="706"/>
      <c r="GJT93" s="706"/>
      <c r="GJU93" s="706"/>
      <c r="GJV93" s="504"/>
      <c r="GJW93" s="705"/>
      <c r="GJX93" s="706"/>
      <c r="GJY93" s="706"/>
      <c r="GJZ93" s="706"/>
      <c r="GKA93" s="706"/>
      <c r="GKB93" s="706"/>
      <c r="GKC93" s="504"/>
      <c r="GKD93" s="705"/>
      <c r="GKE93" s="706"/>
      <c r="GKF93" s="706"/>
      <c r="GKG93" s="706"/>
      <c r="GKH93" s="706"/>
      <c r="GKI93" s="706"/>
      <c r="GKJ93" s="504"/>
      <c r="GKK93" s="705"/>
      <c r="GKL93" s="706"/>
      <c r="GKM93" s="706"/>
      <c r="GKN93" s="706"/>
      <c r="GKO93" s="706"/>
      <c r="GKP93" s="706"/>
      <c r="GKQ93" s="504"/>
      <c r="GKR93" s="705"/>
      <c r="GKS93" s="706"/>
      <c r="GKT93" s="706"/>
      <c r="GKU93" s="706"/>
      <c r="GKV93" s="706"/>
      <c r="GKW93" s="706"/>
      <c r="GKX93" s="504"/>
      <c r="GKY93" s="705"/>
      <c r="GKZ93" s="706"/>
      <c r="GLA93" s="706"/>
      <c r="GLB93" s="706"/>
      <c r="GLC93" s="706"/>
      <c r="GLD93" s="706"/>
      <c r="GLE93" s="504"/>
      <c r="GLF93" s="705"/>
      <c r="GLG93" s="706"/>
      <c r="GLH93" s="706"/>
      <c r="GLI93" s="706"/>
      <c r="GLJ93" s="706"/>
      <c r="GLK93" s="706"/>
      <c r="GLL93" s="504"/>
      <c r="GLM93" s="705"/>
      <c r="GLN93" s="706"/>
      <c r="GLO93" s="706"/>
      <c r="GLP93" s="706"/>
      <c r="GLQ93" s="706"/>
      <c r="GLR93" s="706"/>
      <c r="GLS93" s="504"/>
      <c r="GLT93" s="705"/>
      <c r="GLU93" s="706"/>
      <c r="GLV93" s="706"/>
      <c r="GLW93" s="706"/>
      <c r="GLX93" s="706"/>
      <c r="GLY93" s="706"/>
      <c r="GLZ93" s="504"/>
      <c r="GMA93" s="705"/>
      <c r="GMB93" s="706"/>
      <c r="GMC93" s="706"/>
      <c r="GMD93" s="706"/>
      <c r="GME93" s="706"/>
      <c r="GMF93" s="706"/>
      <c r="GMG93" s="504"/>
      <c r="GMH93" s="705"/>
      <c r="GMI93" s="706"/>
      <c r="GMJ93" s="706"/>
      <c r="GMK93" s="706"/>
      <c r="GML93" s="706"/>
      <c r="GMM93" s="706"/>
      <c r="GMN93" s="504"/>
      <c r="GMO93" s="705"/>
      <c r="GMP93" s="706"/>
      <c r="GMQ93" s="706"/>
      <c r="GMR93" s="706"/>
      <c r="GMS93" s="706"/>
      <c r="GMT93" s="706"/>
      <c r="GMU93" s="504"/>
      <c r="GMV93" s="705"/>
      <c r="GMW93" s="706"/>
      <c r="GMX93" s="706"/>
      <c r="GMY93" s="706"/>
      <c r="GMZ93" s="706"/>
      <c r="GNA93" s="706"/>
      <c r="GNB93" s="504"/>
      <c r="GNC93" s="705"/>
      <c r="GND93" s="706"/>
      <c r="GNE93" s="706"/>
      <c r="GNF93" s="706"/>
      <c r="GNG93" s="706"/>
      <c r="GNH93" s="706"/>
      <c r="GNI93" s="504"/>
      <c r="GNJ93" s="705"/>
      <c r="GNK93" s="706"/>
      <c r="GNL93" s="706"/>
      <c r="GNM93" s="706"/>
      <c r="GNN93" s="706"/>
      <c r="GNO93" s="706"/>
      <c r="GNP93" s="504"/>
      <c r="GNQ93" s="705"/>
      <c r="GNR93" s="706"/>
      <c r="GNS93" s="706"/>
      <c r="GNT93" s="706"/>
      <c r="GNU93" s="706"/>
      <c r="GNV93" s="706"/>
      <c r="GNW93" s="504"/>
      <c r="GNX93" s="705"/>
      <c r="GNY93" s="706"/>
      <c r="GNZ93" s="706"/>
      <c r="GOA93" s="706"/>
      <c r="GOB93" s="706"/>
      <c r="GOC93" s="706"/>
      <c r="GOD93" s="504"/>
      <c r="GOE93" s="705"/>
      <c r="GOF93" s="706"/>
      <c r="GOG93" s="706"/>
      <c r="GOH93" s="706"/>
      <c r="GOI93" s="706"/>
      <c r="GOJ93" s="706"/>
      <c r="GOK93" s="504"/>
      <c r="GOL93" s="705"/>
      <c r="GOM93" s="706"/>
      <c r="GON93" s="706"/>
      <c r="GOO93" s="706"/>
      <c r="GOP93" s="706"/>
      <c r="GOQ93" s="706"/>
      <c r="GOR93" s="504"/>
      <c r="GOS93" s="705"/>
      <c r="GOT93" s="706"/>
      <c r="GOU93" s="706"/>
      <c r="GOV93" s="706"/>
      <c r="GOW93" s="706"/>
      <c r="GOX93" s="706"/>
      <c r="GOY93" s="504"/>
      <c r="GOZ93" s="705"/>
      <c r="GPA93" s="706"/>
      <c r="GPB93" s="706"/>
      <c r="GPC93" s="706"/>
      <c r="GPD93" s="706"/>
      <c r="GPE93" s="706"/>
      <c r="GPF93" s="504"/>
      <c r="GPG93" s="705"/>
      <c r="GPH93" s="706"/>
      <c r="GPI93" s="706"/>
      <c r="GPJ93" s="706"/>
      <c r="GPK93" s="706"/>
      <c r="GPL93" s="706"/>
      <c r="GPM93" s="504"/>
      <c r="GPN93" s="705"/>
      <c r="GPO93" s="706"/>
      <c r="GPP93" s="706"/>
      <c r="GPQ93" s="706"/>
      <c r="GPR93" s="706"/>
      <c r="GPS93" s="706"/>
      <c r="GPT93" s="504"/>
      <c r="GPU93" s="705"/>
      <c r="GPV93" s="706"/>
      <c r="GPW93" s="706"/>
      <c r="GPX93" s="706"/>
      <c r="GPY93" s="706"/>
      <c r="GPZ93" s="706"/>
      <c r="GQA93" s="504"/>
      <c r="GQB93" s="705"/>
      <c r="GQC93" s="706"/>
      <c r="GQD93" s="706"/>
      <c r="GQE93" s="706"/>
      <c r="GQF93" s="706"/>
      <c r="GQG93" s="706"/>
      <c r="GQH93" s="504"/>
      <c r="GQI93" s="705"/>
      <c r="GQJ93" s="706"/>
      <c r="GQK93" s="706"/>
      <c r="GQL93" s="706"/>
      <c r="GQM93" s="706"/>
      <c r="GQN93" s="706"/>
      <c r="GQO93" s="504"/>
      <c r="GQP93" s="705"/>
      <c r="GQQ93" s="706"/>
      <c r="GQR93" s="706"/>
      <c r="GQS93" s="706"/>
      <c r="GQT93" s="706"/>
      <c r="GQU93" s="706"/>
      <c r="GQV93" s="504"/>
      <c r="GQW93" s="705"/>
      <c r="GQX93" s="706"/>
      <c r="GQY93" s="706"/>
      <c r="GQZ93" s="706"/>
      <c r="GRA93" s="706"/>
      <c r="GRB93" s="706"/>
      <c r="GRC93" s="504"/>
      <c r="GRD93" s="705"/>
      <c r="GRE93" s="706"/>
      <c r="GRF93" s="706"/>
      <c r="GRG93" s="706"/>
      <c r="GRH93" s="706"/>
      <c r="GRI93" s="706"/>
      <c r="GRJ93" s="504"/>
      <c r="GRK93" s="705"/>
      <c r="GRL93" s="706"/>
      <c r="GRM93" s="706"/>
      <c r="GRN93" s="706"/>
      <c r="GRO93" s="706"/>
      <c r="GRP93" s="706"/>
      <c r="GRQ93" s="504"/>
      <c r="GRR93" s="705"/>
      <c r="GRS93" s="706"/>
      <c r="GRT93" s="706"/>
      <c r="GRU93" s="706"/>
      <c r="GRV93" s="706"/>
      <c r="GRW93" s="706"/>
      <c r="GRX93" s="504"/>
      <c r="GRY93" s="705"/>
      <c r="GRZ93" s="706"/>
      <c r="GSA93" s="706"/>
      <c r="GSB93" s="706"/>
      <c r="GSC93" s="706"/>
      <c r="GSD93" s="706"/>
      <c r="GSE93" s="504"/>
      <c r="GSF93" s="705"/>
      <c r="GSG93" s="706"/>
      <c r="GSH93" s="706"/>
      <c r="GSI93" s="706"/>
      <c r="GSJ93" s="706"/>
      <c r="GSK93" s="706"/>
      <c r="GSL93" s="504"/>
      <c r="GSM93" s="705"/>
      <c r="GSN93" s="706"/>
      <c r="GSO93" s="706"/>
      <c r="GSP93" s="706"/>
      <c r="GSQ93" s="706"/>
      <c r="GSR93" s="706"/>
      <c r="GSS93" s="504"/>
      <c r="GST93" s="705"/>
      <c r="GSU93" s="706"/>
      <c r="GSV93" s="706"/>
      <c r="GSW93" s="706"/>
      <c r="GSX93" s="706"/>
      <c r="GSY93" s="706"/>
      <c r="GSZ93" s="504"/>
      <c r="GTA93" s="705"/>
      <c r="GTB93" s="706"/>
      <c r="GTC93" s="706"/>
      <c r="GTD93" s="706"/>
      <c r="GTE93" s="706"/>
      <c r="GTF93" s="706"/>
      <c r="GTG93" s="504"/>
      <c r="GTH93" s="705"/>
      <c r="GTI93" s="706"/>
      <c r="GTJ93" s="706"/>
      <c r="GTK93" s="706"/>
      <c r="GTL93" s="706"/>
      <c r="GTM93" s="706"/>
      <c r="GTN93" s="504"/>
      <c r="GTO93" s="705"/>
      <c r="GTP93" s="706"/>
      <c r="GTQ93" s="706"/>
      <c r="GTR93" s="706"/>
      <c r="GTS93" s="706"/>
      <c r="GTT93" s="706"/>
      <c r="GTU93" s="504"/>
      <c r="GTV93" s="705"/>
      <c r="GTW93" s="706"/>
      <c r="GTX93" s="706"/>
      <c r="GTY93" s="706"/>
      <c r="GTZ93" s="706"/>
      <c r="GUA93" s="706"/>
      <c r="GUB93" s="504"/>
      <c r="GUC93" s="705"/>
      <c r="GUD93" s="706"/>
      <c r="GUE93" s="706"/>
      <c r="GUF93" s="706"/>
      <c r="GUG93" s="706"/>
      <c r="GUH93" s="706"/>
      <c r="GUI93" s="504"/>
      <c r="GUJ93" s="705"/>
      <c r="GUK93" s="706"/>
      <c r="GUL93" s="706"/>
      <c r="GUM93" s="706"/>
      <c r="GUN93" s="706"/>
      <c r="GUO93" s="706"/>
      <c r="GUP93" s="504"/>
      <c r="GUQ93" s="705"/>
      <c r="GUR93" s="706"/>
      <c r="GUS93" s="706"/>
      <c r="GUT93" s="706"/>
      <c r="GUU93" s="706"/>
      <c r="GUV93" s="706"/>
      <c r="GUW93" s="504"/>
      <c r="GUX93" s="705"/>
      <c r="GUY93" s="706"/>
      <c r="GUZ93" s="706"/>
      <c r="GVA93" s="706"/>
      <c r="GVB93" s="706"/>
      <c r="GVC93" s="706"/>
      <c r="GVD93" s="504"/>
      <c r="GVE93" s="705"/>
      <c r="GVF93" s="706"/>
      <c r="GVG93" s="706"/>
      <c r="GVH93" s="706"/>
      <c r="GVI93" s="706"/>
      <c r="GVJ93" s="706"/>
      <c r="GVK93" s="504"/>
      <c r="GVL93" s="705"/>
      <c r="GVM93" s="706"/>
      <c r="GVN93" s="706"/>
      <c r="GVO93" s="706"/>
      <c r="GVP93" s="706"/>
      <c r="GVQ93" s="706"/>
      <c r="GVR93" s="504"/>
      <c r="GVS93" s="705"/>
      <c r="GVT93" s="706"/>
      <c r="GVU93" s="706"/>
      <c r="GVV93" s="706"/>
      <c r="GVW93" s="706"/>
      <c r="GVX93" s="706"/>
      <c r="GVY93" s="504"/>
      <c r="GVZ93" s="705"/>
      <c r="GWA93" s="706"/>
      <c r="GWB93" s="706"/>
      <c r="GWC93" s="706"/>
      <c r="GWD93" s="706"/>
      <c r="GWE93" s="706"/>
      <c r="GWF93" s="504"/>
      <c r="GWG93" s="705"/>
      <c r="GWH93" s="706"/>
      <c r="GWI93" s="706"/>
      <c r="GWJ93" s="706"/>
      <c r="GWK93" s="706"/>
      <c r="GWL93" s="706"/>
      <c r="GWM93" s="504"/>
      <c r="GWN93" s="705"/>
      <c r="GWO93" s="706"/>
      <c r="GWP93" s="706"/>
      <c r="GWQ93" s="706"/>
      <c r="GWR93" s="706"/>
      <c r="GWS93" s="706"/>
      <c r="GWT93" s="504"/>
      <c r="GWU93" s="705"/>
      <c r="GWV93" s="706"/>
      <c r="GWW93" s="706"/>
      <c r="GWX93" s="706"/>
      <c r="GWY93" s="706"/>
      <c r="GWZ93" s="706"/>
      <c r="GXA93" s="504"/>
      <c r="GXB93" s="705"/>
      <c r="GXC93" s="706"/>
      <c r="GXD93" s="706"/>
      <c r="GXE93" s="706"/>
      <c r="GXF93" s="706"/>
      <c r="GXG93" s="706"/>
      <c r="GXH93" s="504"/>
      <c r="GXI93" s="705"/>
      <c r="GXJ93" s="706"/>
      <c r="GXK93" s="706"/>
      <c r="GXL93" s="706"/>
      <c r="GXM93" s="706"/>
      <c r="GXN93" s="706"/>
      <c r="GXO93" s="504"/>
      <c r="GXP93" s="705"/>
      <c r="GXQ93" s="706"/>
      <c r="GXR93" s="706"/>
      <c r="GXS93" s="706"/>
      <c r="GXT93" s="706"/>
      <c r="GXU93" s="706"/>
      <c r="GXV93" s="504"/>
      <c r="GXW93" s="705"/>
      <c r="GXX93" s="706"/>
      <c r="GXY93" s="706"/>
      <c r="GXZ93" s="706"/>
      <c r="GYA93" s="706"/>
      <c r="GYB93" s="706"/>
      <c r="GYC93" s="504"/>
      <c r="GYD93" s="705"/>
      <c r="GYE93" s="706"/>
      <c r="GYF93" s="706"/>
      <c r="GYG93" s="706"/>
      <c r="GYH93" s="706"/>
      <c r="GYI93" s="706"/>
      <c r="GYJ93" s="504"/>
      <c r="GYK93" s="705"/>
      <c r="GYL93" s="706"/>
      <c r="GYM93" s="706"/>
      <c r="GYN93" s="706"/>
      <c r="GYO93" s="706"/>
      <c r="GYP93" s="706"/>
      <c r="GYQ93" s="504"/>
      <c r="GYR93" s="705"/>
      <c r="GYS93" s="706"/>
      <c r="GYT93" s="706"/>
      <c r="GYU93" s="706"/>
      <c r="GYV93" s="706"/>
      <c r="GYW93" s="706"/>
      <c r="GYX93" s="504"/>
      <c r="GYY93" s="705"/>
      <c r="GYZ93" s="706"/>
      <c r="GZA93" s="706"/>
      <c r="GZB93" s="706"/>
      <c r="GZC93" s="706"/>
      <c r="GZD93" s="706"/>
      <c r="GZE93" s="504"/>
      <c r="GZF93" s="705"/>
      <c r="GZG93" s="706"/>
      <c r="GZH93" s="706"/>
      <c r="GZI93" s="706"/>
      <c r="GZJ93" s="706"/>
      <c r="GZK93" s="706"/>
      <c r="GZL93" s="504"/>
      <c r="GZM93" s="705"/>
      <c r="GZN93" s="706"/>
      <c r="GZO93" s="706"/>
      <c r="GZP93" s="706"/>
      <c r="GZQ93" s="706"/>
      <c r="GZR93" s="706"/>
      <c r="GZS93" s="504"/>
      <c r="GZT93" s="705"/>
      <c r="GZU93" s="706"/>
      <c r="GZV93" s="706"/>
      <c r="GZW93" s="706"/>
      <c r="GZX93" s="706"/>
      <c r="GZY93" s="706"/>
      <c r="GZZ93" s="504"/>
      <c r="HAA93" s="705"/>
      <c r="HAB93" s="706"/>
      <c r="HAC93" s="706"/>
      <c r="HAD93" s="706"/>
      <c r="HAE93" s="706"/>
      <c r="HAF93" s="706"/>
      <c r="HAG93" s="504"/>
      <c r="HAH93" s="705"/>
      <c r="HAI93" s="706"/>
      <c r="HAJ93" s="706"/>
      <c r="HAK93" s="706"/>
      <c r="HAL93" s="706"/>
      <c r="HAM93" s="706"/>
      <c r="HAN93" s="504"/>
      <c r="HAO93" s="705"/>
      <c r="HAP93" s="706"/>
      <c r="HAQ93" s="706"/>
      <c r="HAR93" s="706"/>
      <c r="HAS93" s="706"/>
      <c r="HAT93" s="706"/>
      <c r="HAU93" s="504"/>
      <c r="HAV93" s="705"/>
      <c r="HAW93" s="706"/>
      <c r="HAX93" s="706"/>
      <c r="HAY93" s="706"/>
      <c r="HAZ93" s="706"/>
      <c r="HBA93" s="706"/>
      <c r="HBB93" s="504"/>
      <c r="HBC93" s="705"/>
      <c r="HBD93" s="706"/>
      <c r="HBE93" s="706"/>
      <c r="HBF93" s="706"/>
      <c r="HBG93" s="706"/>
      <c r="HBH93" s="706"/>
      <c r="HBI93" s="504"/>
      <c r="HBJ93" s="705"/>
      <c r="HBK93" s="706"/>
      <c r="HBL93" s="706"/>
      <c r="HBM93" s="706"/>
      <c r="HBN93" s="706"/>
      <c r="HBO93" s="706"/>
      <c r="HBP93" s="504"/>
      <c r="HBQ93" s="705"/>
      <c r="HBR93" s="706"/>
      <c r="HBS93" s="706"/>
      <c r="HBT93" s="706"/>
      <c r="HBU93" s="706"/>
      <c r="HBV93" s="706"/>
      <c r="HBW93" s="504"/>
      <c r="HBX93" s="705"/>
      <c r="HBY93" s="706"/>
      <c r="HBZ93" s="706"/>
      <c r="HCA93" s="706"/>
      <c r="HCB93" s="706"/>
      <c r="HCC93" s="706"/>
      <c r="HCD93" s="504"/>
      <c r="HCE93" s="705"/>
      <c r="HCF93" s="706"/>
      <c r="HCG93" s="706"/>
      <c r="HCH93" s="706"/>
      <c r="HCI93" s="706"/>
      <c r="HCJ93" s="706"/>
      <c r="HCK93" s="504"/>
      <c r="HCL93" s="705"/>
      <c r="HCM93" s="706"/>
      <c r="HCN93" s="706"/>
      <c r="HCO93" s="706"/>
      <c r="HCP93" s="706"/>
      <c r="HCQ93" s="706"/>
      <c r="HCR93" s="504"/>
      <c r="HCS93" s="705"/>
      <c r="HCT93" s="706"/>
      <c r="HCU93" s="706"/>
      <c r="HCV93" s="706"/>
      <c r="HCW93" s="706"/>
      <c r="HCX93" s="706"/>
      <c r="HCY93" s="504"/>
      <c r="HCZ93" s="705"/>
      <c r="HDA93" s="706"/>
      <c r="HDB93" s="706"/>
      <c r="HDC93" s="706"/>
      <c r="HDD93" s="706"/>
      <c r="HDE93" s="706"/>
      <c r="HDF93" s="504"/>
      <c r="HDG93" s="705"/>
      <c r="HDH93" s="706"/>
      <c r="HDI93" s="706"/>
      <c r="HDJ93" s="706"/>
      <c r="HDK93" s="706"/>
      <c r="HDL93" s="706"/>
      <c r="HDM93" s="504"/>
      <c r="HDN93" s="705"/>
      <c r="HDO93" s="706"/>
      <c r="HDP93" s="706"/>
      <c r="HDQ93" s="706"/>
      <c r="HDR93" s="706"/>
      <c r="HDS93" s="706"/>
      <c r="HDT93" s="504"/>
      <c r="HDU93" s="705"/>
      <c r="HDV93" s="706"/>
      <c r="HDW93" s="706"/>
      <c r="HDX93" s="706"/>
      <c r="HDY93" s="706"/>
      <c r="HDZ93" s="706"/>
      <c r="HEA93" s="504"/>
      <c r="HEB93" s="705"/>
      <c r="HEC93" s="706"/>
      <c r="HED93" s="706"/>
      <c r="HEE93" s="706"/>
      <c r="HEF93" s="706"/>
      <c r="HEG93" s="706"/>
      <c r="HEH93" s="504"/>
      <c r="HEI93" s="705"/>
      <c r="HEJ93" s="706"/>
      <c r="HEK93" s="706"/>
      <c r="HEL93" s="706"/>
      <c r="HEM93" s="706"/>
      <c r="HEN93" s="706"/>
      <c r="HEO93" s="504"/>
      <c r="HEP93" s="705"/>
      <c r="HEQ93" s="706"/>
      <c r="HER93" s="706"/>
      <c r="HES93" s="706"/>
      <c r="HET93" s="706"/>
      <c r="HEU93" s="706"/>
      <c r="HEV93" s="504"/>
      <c r="HEW93" s="705"/>
      <c r="HEX93" s="706"/>
      <c r="HEY93" s="706"/>
      <c r="HEZ93" s="706"/>
      <c r="HFA93" s="706"/>
      <c r="HFB93" s="706"/>
      <c r="HFC93" s="504"/>
      <c r="HFD93" s="705"/>
      <c r="HFE93" s="706"/>
      <c r="HFF93" s="706"/>
      <c r="HFG93" s="706"/>
      <c r="HFH93" s="706"/>
      <c r="HFI93" s="706"/>
      <c r="HFJ93" s="504"/>
      <c r="HFK93" s="705"/>
      <c r="HFL93" s="706"/>
      <c r="HFM93" s="706"/>
      <c r="HFN93" s="706"/>
      <c r="HFO93" s="706"/>
      <c r="HFP93" s="706"/>
      <c r="HFQ93" s="504"/>
      <c r="HFR93" s="705"/>
      <c r="HFS93" s="706"/>
      <c r="HFT93" s="706"/>
      <c r="HFU93" s="706"/>
      <c r="HFV93" s="706"/>
      <c r="HFW93" s="706"/>
      <c r="HFX93" s="504"/>
      <c r="HFY93" s="705"/>
      <c r="HFZ93" s="706"/>
      <c r="HGA93" s="706"/>
      <c r="HGB93" s="706"/>
      <c r="HGC93" s="706"/>
      <c r="HGD93" s="706"/>
      <c r="HGE93" s="504"/>
      <c r="HGF93" s="705"/>
      <c r="HGG93" s="706"/>
      <c r="HGH93" s="706"/>
      <c r="HGI93" s="706"/>
      <c r="HGJ93" s="706"/>
      <c r="HGK93" s="706"/>
      <c r="HGL93" s="504"/>
      <c r="HGM93" s="705"/>
      <c r="HGN93" s="706"/>
      <c r="HGO93" s="706"/>
      <c r="HGP93" s="706"/>
      <c r="HGQ93" s="706"/>
      <c r="HGR93" s="706"/>
      <c r="HGS93" s="504"/>
      <c r="HGT93" s="705"/>
      <c r="HGU93" s="706"/>
      <c r="HGV93" s="706"/>
      <c r="HGW93" s="706"/>
      <c r="HGX93" s="706"/>
      <c r="HGY93" s="706"/>
      <c r="HGZ93" s="504"/>
      <c r="HHA93" s="705"/>
      <c r="HHB93" s="706"/>
      <c r="HHC93" s="706"/>
      <c r="HHD93" s="706"/>
      <c r="HHE93" s="706"/>
      <c r="HHF93" s="706"/>
      <c r="HHG93" s="504"/>
      <c r="HHH93" s="705"/>
      <c r="HHI93" s="706"/>
      <c r="HHJ93" s="706"/>
      <c r="HHK93" s="706"/>
      <c r="HHL93" s="706"/>
      <c r="HHM93" s="706"/>
      <c r="HHN93" s="504"/>
      <c r="HHO93" s="705"/>
      <c r="HHP93" s="706"/>
      <c r="HHQ93" s="706"/>
      <c r="HHR93" s="706"/>
      <c r="HHS93" s="706"/>
      <c r="HHT93" s="706"/>
      <c r="HHU93" s="504"/>
      <c r="HHV93" s="705"/>
      <c r="HHW93" s="706"/>
      <c r="HHX93" s="706"/>
      <c r="HHY93" s="706"/>
      <c r="HHZ93" s="706"/>
      <c r="HIA93" s="706"/>
      <c r="HIB93" s="504"/>
      <c r="HIC93" s="705"/>
      <c r="HID93" s="706"/>
      <c r="HIE93" s="706"/>
      <c r="HIF93" s="706"/>
      <c r="HIG93" s="706"/>
      <c r="HIH93" s="706"/>
      <c r="HII93" s="504"/>
      <c r="HIJ93" s="705"/>
      <c r="HIK93" s="706"/>
      <c r="HIL93" s="706"/>
      <c r="HIM93" s="706"/>
      <c r="HIN93" s="706"/>
      <c r="HIO93" s="706"/>
      <c r="HIP93" s="504"/>
      <c r="HIQ93" s="705"/>
      <c r="HIR93" s="706"/>
      <c r="HIS93" s="706"/>
      <c r="HIT93" s="706"/>
      <c r="HIU93" s="706"/>
      <c r="HIV93" s="706"/>
      <c r="HIW93" s="504"/>
      <c r="HIX93" s="705"/>
      <c r="HIY93" s="706"/>
      <c r="HIZ93" s="706"/>
      <c r="HJA93" s="706"/>
      <c r="HJB93" s="706"/>
      <c r="HJC93" s="706"/>
      <c r="HJD93" s="504"/>
      <c r="HJE93" s="705"/>
      <c r="HJF93" s="706"/>
      <c r="HJG93" s="706"/>
      <c r="HJH93" s="706"/>
      <c r="HJI93" s="706"/>
      <c r="HJJ93" s="706"/>
      <c r="HJK93" s="504"/>
      <c r="HJL93" s="705"/>
      <c r="HJM93" s="706"/>
      <c r="HJN93" s="706"/>
      <c r="HJO93" s="706"/>
      <c r="HJP93" s="706"/>
      <c r="HJQ93" s="706"/>
      <c r="HJR93" s="504"/>
      <c r="HJS93" s="705"/>
      <c r="HJT93" s="706"/>
      <c r="HJU93" s="706"/>
      <c r="HJV93" s="706"/>
      <c r="HJW93" s="706"/>
      <c r="HJX93" s="706"/>
      <c r="HJY93" s="504"/>
      <c r="HJZ93" s="705"/>
      <c r="HKA93" s="706"/>
      <c r="HKB93" s="706"/>
      <c r="HKC93" s="706"/>
      <c r="HKD93" s="706"/>
      <c r="HKE93" s="706"/>
      <c r="HKF93" s="504"/>
      <c r="HKG93" s="705"/>
      <c r="HKH93" s="706"/>
      <c r="HKI93" s="706"/>
      <c r="HKJ93" s="706"/>
      <c r="HKK93" s="706"/>
      <c r="HKL93" s="706"/>
      <c r="HKM93" s="504"/>
      <c r="HKN93" s="705"/>
      <c r="HKO93" s="706"/>
      <c r="HKP93" s="706"/>
      <c r="HKQ93" s="706"/>
      <c r="HKR93" s="706"/>
      <c r="HKS93" s="706"/>
      <c r="HKT93" s="504"/>
      <c r="HKU93" s="705"/>
      <c r="HKV93" s="706"/>
      <c r="HKW93" s="706"/>
      <c r="HKX93" s="706"/>
      <c r="HKY93" s="706"/>
      <c r="HKZ93" s="706"/>
      <c r="HLA93" s="504"/>
      <c r="HLB93" s="705"/>
      <c r="HLC93" s="706"/>
      <c r="HLD93" s="706"/>
      <c r="HLE93" s="706"/>
      <c r="HLF93" s="706"/>
      <c r="HLG93" s="706"/>
      <c r="HLH93" s="504"/>
      <c r="HLI93" s="705"/>
      <c r="HLJ93" s="706"/>
      <c r="HLK93" s="706"/>
      <c r="HLL93" s="706"/>
      <c r="HLM93" s="706"/>
      <c r="HLN93" s="706"/>
      <c r="HLO93" s="504"/>
      <c r="HLP93" s="705"/>
      <c r="HLQ93" s="706"/>
      <c r="HLR93" s="706"/>
      <c r="HLS93" s="706"/>
      <c r="HLT93" s="706"/>
      <c r="HLU93" s="706"/>
      <c r="HLV93" s="504"/>
      <c r="HLW93" s="705"/>
      <c r="HLX93" s="706"/>
      <c r="HLY93" s="706"/>
      <c r="HLZ93" s="706"/>
      <c r="HMA93" s="706"/>
      <c r="HMB93" s="706"/>
      <c r="HMC93" s="504"/>
      <c r="HMD93" s="705"/>
      <c r="HME93" s="706"/>
      <c r="HMF93" s="706"/>
      <c r="HMG93" s="706"/>
      <c r="HMH93" s="706"/>
      <c r="HMI93" s="706"/>
      <c r="HMJ93" s="504"/>
      <c r="HMK93" s="705"/>
      <c r="HML93" s="706"/>
      <c r="HMM93" s="706"/>
      <c r="HMN93" s="706"/>
      <c r="HMO93" s="706"/>
      <c r="HMP93" s="706"/>
      <c r="HMQ93" s="504"/>
      <c r="HMR93" s="705"/>
      <c r="HMS93" s="706"/>
      <c r="HMT93" s="706"/>
      <c r="HMU93" s="706"/>
      <c r="HMV93" s="706"/>
      <c r="HMW93" s="706"/>
      <c r="HMX93" s="504"/>
      <c r="HMY93" s="705"/>
      <c r="HMZ93" s="706"/>
      <c r="HNA93" s="706"/>
      <c r="HNB93" s="706"/>
      <c r="HNC93" s="706"/>
      <c r="HND93" s="706"/>
      <c r="HNE93" s="504"/>
      <c r="HNF93" s="705"/>
      <c r="HNG93" s="706"/>
      <c r="HNH93" s="706"/>
      <c r="HNI93" s="706"/>
      <c r="HNJ93" s="706"/>
      <c r="HNK93" s="706"/>
      <c r="HNL93" s="504"/>
      <c r="HNM93" s="705"/>
      <c r="HNN93" s="706"/>
      <c r="HNO93" s="706"/>
      <c r="HNP93" s="706"/>
      <c r="HNQ93" s="706"/>
      <c r="HNR93" s="706"/>
      <c r="HNS93" s="504"/>
      <c r="HNT93" s="705"/>
      <c r="HNU93" s="706"/>
      <c r="HNV93" s="706"/>
      <c r="HNW93" s="706"/>
      <c r="HNX93" s="706"/>
      <c r="HNY93" s="706"/>
      <c r="HNZ93" s="504"/>
      <c r="HOA93" s="705"/>
      <c r="HOB93" s="706"/>
      <c r="HOC93" s="706"/>
      <c r="HOD93" s="706"/>
      <c r="HOE93" s="706"/>
      <c r="HOF93" s="706"/>
      <c r="HOG93" s="504"/>
      <c r="HOH93" s="705"/>
      <c r="HOI93" s="706"/>
      <c r="HOJ93" s="706"/>
      <c r="HOK93" s="706"/>
      <c r="HOL93" s="706"/>
      <c r="HOM93" s="706"/>
      <c r="HON93" s="504"/>
      <c r="HOO93" s="705"/>
      <c r="HOP93" s="706"/>
      <c r="HOQ93" s="706"/>
      <c r="HOR93" s="706"/>
      <c r="HOS93" s="706"/>
      <c r="HOT93" s="706"/>
      <c r="HOU93" s="504"/>
      <c r="HOV93" s="705"/>
      <c r="HOW93" s="706"/>
      <c r="HOX93" s="706"/>
      <c r="HOY93" s="706"/>
      <c r="HOZ93" s="706"/>
      <c r="HPA93" s="706"/>
      <c r="HPB93" s="504"/>
      <c r="HPC93" s="705"/>
      <c r="HPD93" s="706"/>
      <c r="HPE93" s="706"/>
      <c r="HPF93" s="706"/>
      <c r="HPG93" s="706"/>
      <c r="HPH93" s="706"/>
      <c r="HPI93" s="504"/>
      <c r="HPJ93" s="705"/>
      <c r="HPK93" s="706"/>
      <c r="HPL93" s="706"/>
      <c r="HPM93" s="706"/>
      <c r="HPN93" s="706"/>
      <c r="HPO93" s="706"/>
      <c r="HPP93" s="504"/>
      <c r="HPQ93" s="705"/>
      <c r="HPR93" s="706"/>
      <c r="HPS93" s="706"/>
      <c r="HPT93" s="706"/>
      <c r="HPU93" s="706"/>
      <c r="HPV93" s="706"/>
      <c r="HPW93" s="504"/>
      <c r="HPX93" s="705"/>
      <c r="HPY93" s="706"/>
      <c r="HPZ93" s="706"/>
      <c r="HQA93" s="706"/>
      <c r="HQB93" s="706"/>
      <c r="HQC93" s="706"/>
      <c r="HQD93" s="504"/>
      <c r="HQE93" s="705"/>
      <c r="HQF93" s="706"/>
      <c r="HQG93" s="706"/>
      <c r="HQH93" s="706"/>
      <c r="HQI93" s="706"/>
      <c r="HQJ93" s="706"/>
      <c r="HQK93" s="504"/>
      <c r="HQL93" s="705"/>
      <c r="HQM93" s="706"/>
      <c r="HQN93" s="706"/>
      <c r="HQO93" s="706"/>
      <c r="HQP93" s="706"/>
      <c r="HQQ93" s="706"/>
      <c r="HQR93" s="504"/>
      <c r="HQS93" s="705"/>
      <c r="HQT93" s="706"/>
      <c r="HQU93" s="706"/>
      <c r="HQV93" s="706"/>
      <c r="HQW93" s="706"/>
      <c r="HQX93" s="706"/>
      <c r="HQY93" s="504"/>
      <c r="HQZ93" s="705"/>
      <c r="HRA93" s="706"/>
      <c r="HRB93" s="706"/>
      <c r="HRC93" s="706"/>
      <c r="HRD93" s="706"/>
      <c r="HRE93" s="706"/>
      <c r="HRF93" s="504"/>
      <c r="HRG93" s="705"/>
      <c r="HRH93" s="706"/>
      <c r="HRI93" s="706"/>
      <c r="HRJ93" s="706"/>
      <c r="HRK93" s="706"/>
      <c r="HRL93" s="706"/>
      <c r="HRM93" s="504"/>
      <c r="HRN93" s="705"/>
      <c r="HRO93" s="706"/>
      <c r="HRP93" s="706"/>
      <c r="HRQ93" s="706"/>
      <c r="HRR93" s="706"/>
      <c r="HRS93" s="706"/>
      <c r="HRT93" s="504"/>
      <c r="HRU93" s="705"/>
      <c r="HRV93" s="706"/>
      <c r="HRW93" s="706"/>
      <c r="HRX93" s="706"/>
      <c r="HRY93" s="706"/>
      <c r="HRZ93" s="706"/>
      <c r="HSA93" s="504"/>
      <c r="HSB93" s="705"/>
      <c r="HSC93" s="706"/>
      <c r="HSD93" s="706"/>
      <c r="HSE93" s="706"/>
      <c r="HSF93" s="706"/>
      <c r="HSG93" s="706"/>
      <c r="HSH93" s="504"/>
      <c r="HSI93" s="705"/>
      <c r="HSJ93" s="706"/>
      <c r="HSK93" s="706"/>
      <c r="HSL93" s="706"/>
      <c r="HSM93" s="706"/>
      <c r="HSN93" s="706"/>
      <c r="HSO93" s="504"/>
      <c r="HSP93" s="705"/>
      <c r="HSQ93" s="706"/>
      <c r="HSR93" s="706"/>
      <c r="HSS93" s="706"/>
      <c r="HST93" s="706"/>
      <c r="HSU93" s="706"/>
      <c r="HSV93" s="504"/>
      <c r="HSW93" s="705"/>
      <c r="HSX93" s="706"/>
      <c r="HSY93" s="706"/>
      <c r="HSZ93" s="706"/>
      <c r="HTA93" s="706"/>
      <c r="HTB93" s="706"/>
      <c r="HTC93" s="504"/>
      <c r="HTD93" s="705"/>
      <c r="HTE93" s="706"/>
      <c r="HTF93" s="706"/>
      <c r="HTG93" s="706"/>
      <c r="HTH93" s="706"/>
      <c r="HTI93" s="706"/>
      <c r="HTJ93" s="504"/>
      <c r="HTK93" s="705"/>
      <c r="HTL93" s="706"/>
      <c r="HTM93" s="706"/>
      <c r="HTN93" s="706"/>
      <c r="HTO93" s="706"/>
      <c r="HTP93" s="706"/>
      <c r="HTQ93" s="504"/>
      <c r="HTR93" s="705"/>
      <c r="HTS93" s="706"/>
      <c r="HTT93" s="706"/>
      <c r="HTU93" s="706"/>
      <c r="HTV93" s="706"/>
      <c r="HTW93" s="706"/>
      <c r="HTX93" s="504"/>
      <c r="HTY93" s="705"/>
      <c r="HTZ93" s="706"/>
      <c r="HUA93" s="706"/>
      <c r="HUB93" s="706"/>
      <c r="HUC93" s="706"/>
      <c r="HUD93" s="706"/>
      <c r="HUE93" s="504"/>
      <c r="HUF93" s="705"/>
      <c r="HUG93" s="706"/>
      <c r="HUH93" s="706"/>
      <c r="HUI93" s="706"/>
      <c r="HUJ93" s="706"/>
      <c r="HUK93" s="706"/>
      <c r="HUL93" s="504"/>
      <c r="HUM93" s="705"/>
      <c r="HUN93" s="706"/>
      <c r="HUO93" s="706"/>
      <c r="HUP93" s="706"/>
      <c r="HUQ93" s="706"/>
      <c r="HUR93" s="706"/>
      <c r="HUS93" s="504"/>
      <c r="HUT93" s="705"/>
      <c r="HUU93" s="706"/>
      <c r="HUV93" s="706"/>
      <c r="HUW93" s="706"/>
      <c r="HUX93" s="706"/>
      <c r="HUY93" s="706"/>
      <c r="HUZ93" s="504"/>
      <c r="HVA93" s="705"/>
      <c r="HVB93" s="706"/>
      <c r="HVC93" s="706"/>
      <c r="HVD93" s="706"/>
      <c r="HVE93" s="706"/>
      <c r="HVF93" s="706"/>
      <c r="HVG93" s="504"/>
      <c r="HVH93" s="705"/>
      <c r="HVI93" s="706"/>
      <c r="HVJ93" s="706"/>
      <c r="HVK93" s="706"/>
      <c r="HVL93" s="706"/>
      <c r="HVM93" s="706"/>
      <c r="HVN93" s="504"/>
      <c r="HVO93" s="705"/>
      <c r="HVP93" s="706"/>
      <c r="HVQ93" s="706"/>
      <c r="HVR93" s="706"/>
      <c r="HVS93" s="706"/>
      <c r="HVT93" s="706"/>
      <c r="HVU93" s="504"/>
      <c r="HVV93" s="705"/>
      <c r="HVW93" s="706"/>
      <c r="HVX93" s="706"/>
      <c r="HVY93" s="706"/>
      <c r="HVZ93" s="706"/>
      <c r="HWA93" s="706"/>
      <c r="HWB93" s="504"/>
      <c r="HWC93" s="705"/>
      <c r="HWD93" s="706"/>
      <c r="HWE93" s="706"/>
      <c r="HWF93" s="706"/>
      <c r="HWG93" s="706"/>
      <c r="HWH93" s="706"/>
      <c r="HWI93" s="504"/>
      <c r="HWJ93" s="705"/>
      <c r="HWK93" s="706"/>
      <c r="HWL93" s="706"/>
      <c r="HWM93" s="706"/>
      <c r="HWN93" s="706"/>
      <c r="HWO93" s="706"/>
      <c r="HWP93" s="504"/>
      <c r="HWQ93" s="705"/>
      <c r="HWR93" s="706"/>
      <c r="HWS93" s="706"/>
      <c r="HWT93" s="706"/>
      <c r="HWU93" s="706"/>
      <c r="HWV93" s="706"/>
      <c r="HWW93" s="504"/>
      <c r="HWX93" s="705"/>
      <c r="HWY93" s="706"/>
      <c r="HWZ93" s="706"/>
      <c r="HXA93" s="706"/>
      <c r="HXB93" s="706"/>
      <c r="HXC93" s="706"/>
      <c r="HXD93" s="504"/>
      <c r="HXE93" s="705"/>
      <c r="HXF93" s="706"/>
      <c r="HXG93" s="706"/>
      <c r="HXH93" s="706"/>
      <c r="HXI93" s="706"/>
      <c r="HXJ93" s="706"/>
      <c r="HXK93" s="504"/>
      <c r="HXL93" s="705"/>
      <c r="HXM93" s="706"/>
      <c r="HXN93" s="706"/>
      <c r="HXO93" s="706"/>
      <c r="HXP93" s="706"/>
      <c r="HXQ93" s="706"/>
      <c r="HXR93" s="504"/>
      <c r="HXS93" s="705"/>
      <c r="HXT93" s="706"/>
      <c r="HXU93" s="706"/>
      <c r="HXV93" s="706"/>
      <c r="HXW93" s="706"/>
      <c r="HXX93" s="706"/>
      <c r="HXY93" s="504"/>
      <c r="HXZ93" s="705"/>
      <c r="HYA93" s="706"/>
      <c r="HYB93" s="706"/>
      <c r="HYC93" s="706"/>
      <c r="HYD93" s="706"/>
      <c r="HYE93" s="706"/>
      <c r="HYF93" s="504"/>
      <c r="HYG93" s="705"/>
      <c r="HYH93" s="706"/>
      <c r="HYI93" s="706"/>
      <c r="HYJ93" s="706"/>
      <c r="HYK93" s="706"/>
      <c r="HYL93" s="706"/>
      <c r="HYM93" s="504"/>
      <c r="HYN93" s="705"/>
      <c r="HYO93" s="706"/>
      <c r="HYP93" s="706"/>
      <c r="HYQ93" s="706"/>
      <c r="HYR93" s="706"/>
      <c r="HYS93" s="706"/>
      <c r="HYT93" s="504"/>
      <c r="HYU93" s="705"/>
      <c r="HYV93" s="706"/>
      <c r="HYW93" s="706"/>
      <c r="HYX93" s="706"/>
      <c r="HYY93" s="706"/>
      <c r="HYZ93" s="706"/>
      <c r="HZA93" s="504"/>
      <c r="HZB93" s="705"/>
      <c r="HZC93" s="706"/>
      <c r="HZD93" s="706"/>
      <c r="HZE93" s="706"/>
      <c r="HZF93" s="706"/>
      <c r="HZG93" s="706"/>
      <c r="HZH93" s="504"/>
      <c r="HZI93" s="705"/>
      <c r="HZJ93" s="706"/>
      <c r="HZK93" s="706"/>
      <c r="HZL93" s="706"/>
      <c r="HZM93" s="706"/>
      <c r="HZN93" s="706"/>
      <c r="HZO93" s="504"/>
      <c r="HZP93" s="705"/>
      <c r="HZQ93" s="706"/>
      <c r="HZR93" s="706"/>
      <c r="HZS93" s="706"/>
      <c r="HZT93" s="706"/>
      <c r="HZU93" s="706"/>
      <c r="HZV93" s="504"/>
      <c r="HZW93" s="705"/>
      <c r="HZX93" s="706"/>
      <c r="HZY93" s="706"/>
      <c r="HZZ93" s="706"/>
      <c r="IAA93" s="706"/>
      <c r="IAB93" s="706"/>
      <c r="IAC93" s="504"/>
      <c r="IAD93" s="705"/>
      <c r="IAE93" s="706"/>
      <c r="IAF93" s="706"/>
      <c r="IAG93" s="706"/>
      <c r="IAH93" s="706"/>
      <c r="IAI93" s="706"/>
      <c r="IAJ93" s="504"/>
      <c r="IAK93" s="705"/>
      <c r="IAL93" s="706"/>
      <c r="IAM93" s="706"/>
      <c r="IAN93" s="706"/>
      <c r="IAO93" s="706"/>
      <c r="IAP93" s="706"/>
      <c r="IAQ93" s="504"/>
      <c r="IAR93" s="705"/>
      <c r="IAS93" s="706"/>
      <c r="IAT93" s="706"/>
      <c r="IAU93" s="706"/>
      <c r="IAV93" s="706"/>
      <c r="IAW93" s="706"/>
      <c r="IAX93" s="504"/>
      <c r="IAY93" s="705"/>
      <c r="IAZ93" s="706"/>
      <c r="IBA93" s="706"/>
      <c r="IBB93" s="706"/>
      <c r="IBC93" s="706"/>
      <c r="IBD93" s="706"/>
      <c r="IBE93" s="504"/>
      <c r="IBF93" s="705"/>
      <c r="IBG93" s="706"/>
      <c r="IBH93" s="706"/>
      <c r="IBI93" s="706"/>
      <c r="IBJ93" s="706"/>
      <c r="IBK93" s="706"/>
      <c r="IBL93" s="504"/>
      <c r="IBM93" s="705"/>
      <c r="IBN93" s="706"/>
      <c r="IBO93" s="706"/>
      <c r="IBP93" s="706"/>
      <c r="IBQ93" s="706"/>
      <c r="IBR93" s="706"/>
      <c r="IBS93" s="504"/>
      <c r="IBT93" s="705"/>
      <c r="IBU93" s="706"/>
      <c r="IBV93" s="706"/>
      <c r="IBW93" s="706"/>
      <c r="IBX93" s="706"/>
      <c r="IBY93" s="706"/>
      <c r="IBZ93" s="504"/>
      <c r="ICA93" s="705"/>
      <c r="ICB93" s="706"/>
      <c r="ICC93" s="706"/>
      <c r="ICD93" s="706"/>
      <c r="ICE93" s="706"/>
      <c r="ICF93" s="706"/>
      <c r="ICG93" s="504"/>
      <c r="ICH93" s="705"/>
      <c r="ICI93" s="706"/>
      <c r="ICJ93" s="706"/>
      <c r="ICK93" s="706"/>
      <c r="ICL93" s="706"/>
      <c r="ICM93" s="706"/>
      <c r="ICN93" s="504"/>
      <c r="ICO93" s="705"/>
      <c r="ICP93" s="706"/>
      <c r="ICQ93" s="706"/>
      <c r="ICR93" s="706"/>
      <c r="ICS93" s="706"/>
      <c r="ICT93" s="706"/>
      <c r="ICU93" s="504"/>
      <c r="ICV93" s="705"/>
      <c r="ICW93" s="706"/>
      <c r="ICX93" s="706"/>
      <c r="ICY93" s="706"/>
      <c r="ICZ93" s="706"/>
      <c r="IDA93" s="706"/>
      <c r="IDB93" s="504"/>
      <c r="IDC93" s="705"/>
      <c r="IDD93" s="706"/>
      <c r="IDE93" s="706"/>
      <c r="IDF93" s="706"/>
      <c r="IDG93" s="706"/>
      <c r="IDH93" s="706"/>
      <c r="IDI93" s="504"/>
      <c r="IDJ93" s="705"/>
      <c r="IDK93" s="706"/>
      <c r="IDL93" s="706"/>
      <c r="IDM93" s="706"/>
      <c r="IDN93" s="706"/>
      <c r="IDO93" s="706"/>
      <c r="IDP93" s="504"/>
      <c r="IDQ93" s="705"/>
      <c r="IDR93" s="706"/>
      <c r="IDS93" s="706"/>
      <c r="IDT93" s="706"/>
      <c r="IDU93" s="706"/>
      <c r="IDV93" s="706"/>
      <c r="IDW93" s="504"/>
      <c r="IDX93" s="705"/>
      <c r="IDY93" s="706"/>
      <c r="IDZ93" s="706"/>
      <c r="IEA93" s="706"/>
      <c r="IEB93" s="706"/>
      <c r="IEC93" s="706"/>
      <c r="IED93" s="504"/>
      <c r="IEE93" s="705"/>
      <c r="IEF93" s="706"/>
      <c r="IEG93" s="706"/>
      <c r="IEH93" s="706"/>
      <c r="IEI93" s="706"/>
      <c r="IEJ93" s="706"/>
      <c r="IEK93" s="504"/>
      <c r="IEL93" s="705"/>
      <c r="IEM93" s="706"/>
      <c r="IEN93" s="706"/>
      <c r="IEO93" s="706"/>
      <c r="IEP93" s="706"/>
      <c r="IEQ93" s="706"/>
      <c r="IER93" s="504"/>
      <c r="IES93" s="705"/>
      <c r="IET93" s="706"/>
      <c r="IEU93" s="706"/>
      <c r="IEV93" s="706"/>
      <c r="IEW93" s="706"/>
      <c r="IEX93" s="706"/>
      <c r="IEY93" s="504"/>
      <c r="IEZ93" s="705"/>
      <c r="IFA93" s="706"/>
      <c r="IFB93" s="706"/>
      <c r="IFC93" s="706"/>
      <c r="IFD93" s="706"/>
      <c r="IFE93" s="706"/>
      <c r="IFF93" s="504"/>
      <c r="IFG93" s="705"/>
      <c r="IFH93" s="706"/>
      <c r="IFI93" s="706"/>
      <c r="IFJ93" s="706"/>
      <c r="IFK93" s="706"/>
      <c r="IFL93" s="706"/>
      <c r="IFM93" s="504"/>
      <c r="IFN93" s="705"/>
      <c r="IFO93" s="706"/>
      <c r="IFP93" s="706"/>
      <c r="IFQ93" s="706"/>
      <c r="IFR93" s="706"/>
      <c r="IFS93" s="706"/>
      <c r="IFT93" s="504"/>
      <c r="IFU93" s="705"/>
      <c r="IFV93" s="706"/>
      <c r="IFW93" s="706"/>
      <c r="IFX93" s="706"/>
      <c r="IFY93" s="706"/>
      <c r="IFZ93" s="706"/>
      <c r="IGA93" s="504"/>
      <c r="IGB93" s="705"/>
      <c r="IGC93" s="706"/>
      <c r="IGD93" s="706"/>
      <c r="IGE93" s="706"/>
      <c r="IGF93" s="706"/>
      <c r="IGG93" s="706"/>
      <c r="IGH93" s="504"/>
      <c r="IGI93" s="705"/>
      <c r="IGJ93" s="706"/>
      <c r="IGK93" s="706"/>
      <c r="IGL93" s="706"/>
      <c r="IGM93" s="706"/>
      <c r="IGN93" s="706"/>
      <c r="IGO93" s="504"/>
      <c r="IGP93" s="705"/>
      <c r="IGQ93" s="706"/>
      <c r="IGR93" s="706"/>
      <c r="IGS93" s="706"/>
      <c r="IGT93" s="706"/>
      <c r="IGU93" s="706"/>
      <c r="IGV93" s="504"/>
      <c r="IGW93" s="705"/>
      <c r="IGX93" s="706"/>
      <c r="IGY93" s="706"/>
      <c r="IGZ93" s="706"/>
      <c r="IHA93" s="706"/>
      <c r="IHB93" s="706"/>
      <c r="IHC93" s="504"/>
      <c r="IHD93" s="705"/>
      <c r="IHE93" s="706"/>
      <c r="IHF93" s="706"/>
      <c r="IHG93" s="706"/>
      <c r="IHH93" s="706"/>
      <c r="IHI93" s="706"/>
      <c r="IHJ93" s="504"/>
      <c r="IHK93" s="705"/>
      <c r="IHL93" s="706"/>
      <c r="IHM93" s="706"/>
      <c r="IHN93" s="706"/>
      <c r="IHO93" s="706"/>
      <c r="IHP93" s="706"/>
      <c r="IHQ93" s="504"/>
      <c r="IHR93" s="705"/>
      <c r="IHS93" s="706"/>
      <c r="IHT93" s="706"/>
      <c r="IHU93" s="706"/>
      <c r="IHV93" s="706"/>
      <c r="IHW93" s="706"/>
      <c r="IHX93" s="504"/>
      <c r="IHY93" s="705"/>
      <c r="IHZ93" s="706"/>
      <c r="IIA93" s="706"/>
      <c r="IIB93" s="706"/>
      <c r="IIC93" s="706"/>
      <c r="IID93" s="706"/>
      <c r="IIE93" s="504"/>
      <c r="IIF93" s="705"/>
      <c r="IIG93" s="706"/>
      <c r="IIH93" s="706"/>
      <c r="III93" s="706"/>
      <c r="IIJ93" s="706"/>
      <c r="IIK93" s="706"/>
      <c r="IIL93" s="504"/>
      <c r="IIM93" s="705"/>
      <c r="IIN93" s="706"/>
      <c r="IIO93" s="706"/>
      <c r="IIP93" s="706"/>
      <c r="IIQ93" s="706"/>
      <c r="IIR93" s="706"/>
      <c r="IIS93" s="504"/>
      <c r="IIT93" s="705"/>
      <c r="IIU93" s="706"/>
      <c r="IIV93" s="706"/>
      <c r="IIW93" s="706"/>
      <c r="IIX93" s="706"/>
      <c r="IIY93" s="706"/>
      <c r="IIZ93" s="504"/>
      <c r="IJA93" s="705"/>
      <c r="IJB93" s="706"/>
      <c r="IJC93" s="706"/>
      <c r="IJD93" s="706"/>
      <c r="IJE93" s="706"/>
      <c r="IJF93" s="706"/>
      <c r="IJG93" s="504"/>
      <c r="IJH93" s="705"/>
      <c r="IJI93" s="706"/>
      <c r="IJJ93" s="706"/>
      <c r="IJK93" s="706"/>
      <c r="IJL93" s="706"/>
      <c r="IJM93" s="706"/>
      <c r="IJN93" s="504"/>
      <c r="IJO93" s="705"/>
      <c r="IJP93" s="706"/>
      <c r="IJQ93" s="706"/>
      <c r="IJR93" s="706"/>
      <c r="IJS93" s="706"/>
      <c r="IJT93" s="706"/>
      <c r="IJU93" s="504"/>
      <c r="IJV93" s="705"/>
      <c r="IJW93" s="706"/>
      <c r="IJX93" s="706"/>
      <c r="IJY93" s="706"/>
      <c r="IJZ93" s="706"/>
      <c r="IKA93" s="706"/>
      <c r="IKB93" s="504"/>
      <c r="IKC93" s="705"/>
      <c r="IKD93" s="706"/>
      <c r="IKE93" s="706"/>
      <c r="IKF93" s="706"/>
      <c r="IKG93" s="706"/>
      <c r="IKH93" s="706"/>
      <c r="IKI93" s="504"/>
      <c r="IKJ93" s="705"/>
      <c r="IKK93" s="706"/>
      <c r="IKL93" s="706"/>
      <c r="IKM93" s="706"/>
      <c r="IKN93" s="706"/>
      <c r="IKO93" s="706"/>
      <c r="IKP93" s="504"/>
      <c r="IKQ93" s="705"/>
      <c r="IKR93" s="706"/>
      <c r="IKS93" s="706"/>
      <c r="IKT93" s="706"/>
      <c r="IKU93" s="706"/>
      <c r="IKV93" s="706"/>
      <c r="IKW93" s="504"/>
      <c r="IKX93" s="705"/>
      <c r="IKY93" s="706"/>
      <c r="IKZ93" s="706"/>
      <c r="ILA93" s="706"/>
      <c r="ILB93" s="706"/>
      <c r="ILC93" s="706"/>
      <c r="ILD93" s="504"/>
      <c r="ILE93" s="705"/>
      <c r="ILF93" s="706"/>
      <c r="ILG93" s="706"/>
      <c r="ILH93" s="706"/>
      <c r="ILI93" s="706"/>
      <c r="ILJ93" s="706"/>
      <c r="ILK93" s="504"/>
      <c r="ILL93" s="705"/>
      <c r="ILM93" s="706"/>
      <c r="ILN93" s="706"/>
      <c r="ILO93" s="706"/>
      <c r="ILP93" s="706"/>
      <c r="ILQ93" s="706"/>
      <c r="ILR93" s="504"/>
      <c r="ILS93" s="705"/>
      <c r="ILT93" s="706"/>
      <c r="ILU93" s="706"/>
      <c r="ILV93" s="706"/>
      <c r="ILW93" s="706"/>
      <c r="ILX93" s="706"/>
      <c r="ILY93" s="504"/>
      <c r="ILZ93" s="705"/>
      <c r="IMA93" s="706"/>
      <c r="IMB93" s="706"/>
      <c r="IMC93" s="706"/>
      <c r="IMD93" s="706"/>
      <c r="IME93" s="706"/>
      <c r="IMF93" s="504"/>
      <c r="IMG93" s="705"/>
      <c r="IMH93" s="706"/>
      <c r="IMI93" s="706"/>
      <c r="IMJ93" s="706"/>
      <c r="IMK93" s="706"/>
      <c r="IML93" s="706"/>
      <c r="IMM93" s="504"/>
      <c r="IMN93" s="705"/>
      <c r="IMO93" s="706"/>
      <c r="IMP93" s="706"/>
      <c r="IMQ93" s="706"/>
      <c r="IMR93" s="706"/>
      <c r="IMS93" s="706"/>
      <c r="IMT93" s="504"/>
      <c r="IMU93" s="705"/>
      <c r="IMV93" s="706"/>
      <c r="IMW93" s="706"/>
      <c r="IMX93" s="706"/>
      <c r="IMY93" s="706"/>
      <c r="IMZ93" s="706"/>
      <c r="INA93" s="504"/>
      <c r="INB93" s="705"/>
      <c r="INC93" s="706"/>
      <c r="IND93" s="706"/>
      <c r="INE93" s="706"/>
      <c r="INF93" s="706"/>
      <c r="ING93" s="706"/>
      <c r="INH93" s="504"/>
      <c r="INI93" s="705"/>
      <c r="INJ93" s="706"/>
      <c r="INK93" s="706"/>
      <c r="INL93" s="706"/>
      <c r="INM93" s="706"/>
      <c r="INN93" s="706"/>
      <c r="INO93" s="504"/>
      <c r="INP93" s="705"/>
      <c r="INQ93" s="706"/>
      <c r="INR93" s="706"/>
      <c r="INS93" s="706"/>
      <c r="INT93" s="706"/>
      <c r="INU93" s="706"/>
      <c r="INV93" s="504"/>
      <c r="INW93" s="705"/>
      <c r="INX93" s="706"/>
      <c r="INY93" s="706"/>
      <c r="INZ93" s="706"/>
      <c r="IOA93" s="706"/>
      <c r="IOB93" s="706"/>
      <c r="IOC93" s="504"/>
      <c r="IOD93" s="705"/>
      <c r="IOE93" s="706"/>
      <c r="IOF93" s="706"/>
      <c r="IOG93" s="706"/>
      <c r="IOH93" s="706"/>
      <c r="IOI93" s="706"/>
      <c r="IOJ93" s="504"/>
      <c r="IOK93" s="705"/>
      <c r="IOL93" s="706"/>
      <c r="IOM93" s="706"/>
      <c r="ION93" s="706"/>
      <c r="IOO93" s="706"/>
      <c r="IOP93" s="706"/>
      <c r="IOQ93" s="504"/>
      <c r="IOR93" s="705"/>
      <c r="IOS93" s="706"/>
      <c r="IOT93" s="706"/>
      <c r="IOU93" s="706"/>
      <c r="IOV93" s="706"/>
      <c r="IOW93" s="706"/>
      <c r="IOX93" s="504"/>
      <c r="IOY93" s="705"/>
      <c r="IOZ93" s="706"/>
      <c r="IPA93" s="706"/>
      <c r="IPB93" s="706"/>
      <c r="IPC93" s="706"/>
      <c r="IPD93" s="706"/>
      <c r="IPE93" s="504"/>
      <c r="IPF93" s="705"/>
      <c r="IPG93" s="706"/>
      <c r="IPH93" s="706"/>
      <c r="IPI93" s="706"/>
      <c r="IPJ93" s="706"/>
      <c r="IPK93" s="706"/>
      <c r="IPL93" s="504"/>
      <c r="IPM93" s="705"/>
      <c r="IPN93" s="706"/>
      <c r="IPO93" s="706"/>
      <c r="IPP93" s="706"/>
      <c r="IPQ93" s="706"/>
      <c r="IPR93" s="706"/>
      <c r="IPS93" s="504"/>
      <c r="IPT93" s="705"/>
      <c r="IPU93" s="706"/>
      <c r="IPV93" s="706"/>
      <c r="IPW93" s="706"/>
      <c r="IPX93" s="706"/>
      <c r="IPY93" s="706"/>
      <c r="IPZ93" s="504"/>
      <c r="IQA93" s="705"/>
      <c r="IQB93" s="706"/>
      <c r="IQC93" s="706"/>
      <c r="IQD93" s="706"/>
      <c r="IQE93" s="706"/>
      <c r="IQF93" s="706"/>
      <c r="IQG93" s="504"/>
      <c r="IQH93" s="705"/>
      <c r="IQI93" s="706"/>
      <c r="IQJ93" s="706"/>
      <c r="IQK93" s="706"/>
      <c r="IQL93" s="706"/>
      <c r="IQM93" s="706"/>
      <c r="IQN93" s="504"/>
      <c r="IQO93" s="705"/>
      <c r="IQP93" s="706"/>
      <c r="IQQ93" s="706"/>
      <c r="IQR93" s="706"/>
      <c r="IQS93" s="706"/>
      <c r="IQT93" s="706"/>
      <c r="IQU93" s="504"/>
      <c r="IQV93" s="705"/>
      <c r="IQW93" s="706"/>
      <c r="IQX93" s="706"/>
      <c r="IQY93" s="706"/>
      <c r="IQZ93" s="706"/>
      <c r="IRA93" s="706"/>
      <c r="IRB93" s="504"/>
      <c r="IRC93" s="705"/>
      <c r="IRD93" s="706"/>
      <c r="IRE93" s="706"/>
      <c r="IRF93" s="706"/>
      <c r="IRG93" s="706"/>
      <c r="IRH93" s="706"/>
      <c r="IRI93" s="504"/>
      <c r="IRJ93" s="705"/>
      <c r="IRK93" s="706"/>
      <c r="IRL93" s="706"/>
      <c r="IRM93" s="706"/>
      <c r="IRN93" s="706"/>
      <c r="IRO93" s="706"/>
      <c r="IRP93" s="504"/>
      <c r="IRQ93" s="705"/>
      <c r="IRR93" s="706"/>
      <c r="IRS93" s="706"/>
      <c r="IRT93" s="706"/>
      <c r="IRU93" s="706"/>
      <c r="IRV93" s="706"/>
      <c r="IRW93" s="504"/>
      <c r="IRX93" s="705"/>
      <c r="IRY93" s="706"/>
      <c r="IRZ93" s="706"/>
      <c r="ISA93" s="706"/>
      <c r="ISB93" s="706"/>
      <c r="ISC93" s="706"/>
      <c r="ISD93" s="504"/>
      <c r="ISE93" s="705"/>
      <c r="ISF93" s="706"/>
      <c r="ISG93" s="706"/>
      <c r="ISH93" s="706"/>
      <c r="ISI93" s="706"/>
      <c r="ISJ93" s="706"/>
      <c r="ISK93" s="504"/>
      <c r="ISL93" s="705"/>
      <c r="ISM93" s="706"/>
      <c r="ISN93" s="706"/>
      <c r="ISO93" s="706"/>
      <c r="ISP93" s="706"/>
      <c r="ISQ93" s="706"/>
      <c r="ISR93" s="504"/>
      <c r="ISS93" s="705"/>
      <c r="IST93" s="706"/>
      <c r="ISU93" s="706"/>
      <c r="ISV93" s="706"/>
      <c r="ISW93" s="706"/>
      <c r="ISX93" s="706"/>
      <c r="ISY93" s="504"/>
      <c r="ISZ93" s="705"/>
      <c r="ITA93" s="706"/>
      <c r="ITB93" s="706"/>
      <c r="ITC93" s="706"/>
      <c r="ITD93" s="706"/>
      <c r="ITE93" s="706"/>
      <c r="ITF93" s="504"/>
      <c r="ITG93" s="705"/>
      <c r="ITH93" s="706"/>
      <c r="ITI93" s="706"/>
      <c r="ITJ93" s="706"/>
      <c r="ITK93" s="706"/>
      <c r="ITL93" s="706"/>
      <c r="ITM93" s="504"/>
      <c r="ITN93" s="705"/>
      <c r="ITO93" s="706"/>
      <c r="ITP93" s="706"/>
      <c r="ITQ93" s="706"/>
      <c r="ITR93" s="706"/>
      <c r="ITS93" s="706"/>
      <c r="ITT93" s="504"/>
      <c r="ITU93" s="705"/>
      <c r="ITV93" s="706"/>
      <c r="ITW93" s="706"/>
      <c r="ITX93" s="706"/>
      <c r="ITY93" s="706"/>
      <c r="ITZ93" s="706"/>
      <c r="IUA93" s="504"/>
      <c r="IUB93" s="705"/>
      <c r="IUC93" s="706"/>
      <c r="IUD93" s="706"/>
      <c r="IUE93" s="706"/>
      <c r="IUF93" s="706"/>
      <c r="IUG93" s="706"/>
      <c r="IUH93" s="504"/>
      <c r="IUI93" s="705"/>
      <c r="IUJ93" s="706"/>
      <c r="IUK93" s="706"/>
      <c r="IUL93" s="706"/>
      <c r="IUM93" s="706"/>
      <c r="IUN93" s="706"/>
      <c r="IUO93" s="504"/>
      <c r="IUP93" s="705"/>
      <c r="IUQ93" s="706"/>
      <c r="IUR93" s="706"/>
      <c r="IUS93" s="706"/>
      <c r="IUT93" s="706"/>
      <c r="IUU93" s="706"/>
      <c r="IUV93" s="504"/>
      <c r="IUW93" s="705"/>
      <c r="IUX93" s="706"/>
      <c r="IUY93" s="706"/>
      <c r="IUZ93" s="706"/>
      <c r="IVA93" s="706"/>
      <c r="IVB93" s="706"/>
      <c r="IVC93" s="504"/>
      <c r="IVD93" s="705"/>
      <c r="IVE93" s="706"/>
      <c r="IVF93" s="706"/>
      <c r="IVG93" s="706"/>
      <c r="IVH93" s="706"/>
      <c r="IVI93" s="706"/>
      <c r="IVJ93" s="504"/>
      <c r="IVK93" s="705"/>
      <c r="IVL93" s="706"/>
      <c r="IVM93" s="706"/>
      <c r="IVN93" s="706"/>
      <c r="IVO93" s="706"/>
      <c r="IVP93" s="706"/>
      <c r="IVQ93" s="504"/>
      <c r="IVR93" s="705"/>
      <c r="IVS93" s="706"/>
      <c r="IVT93" s="706"/>
      <c r="IVU93" s="706"/>
      <c r="IVV93" s="706"/>
      <c r="IVW93" s="706"/>
      <c r="IVX93" s="504"/>
      <c r="IVY93" s="705"/>
      <c r="IVZ93" s="706"/>
      <c r="IWA93" s="706"/>
      <c r="IWB93" s="706"/>
      <c r="IWC93" s="706"/>
      <c r="IWD93" s="706"/>
      <c r="IWE93" s="504"/>
      <c r="IWF93" s="705"/>
      <c r="IWG93" s="706"/>
      <c r="IWH93" s="706"/>
      <c r="IWI93" s="706"/>
      <c r="IWJ93" s="706"/>
      <c r="IWK93" s="706"/>
      <c r="IWL93" s="504"/>
      <c r="IWM93" s="705"/>
      <c r="IWN93" s="706"/>
      <c r="IWO93" s="706"/>
      <c r="IWP93" s="706"/>
      <c r="IWQ93" s="706"/>
      <c r="IWR93" s="706"/>
      <c r="IWS93" s="504"/>
      <c r="IWT93" s="705"/>
      <c r="IWU93" s="706"/>
      <c r="IWV93" s="706"/>
      <c r="IWW93" s="706"/>
      <c r="IWX93" s="706"/>
      <c r="IWY93" s="706"/>
      <c r="IWZ93" s="504"/>
      <c r="IXA93" s="705"/>
      <c r="IXB93" s="706"/>
      <c r="IXC93" s="706"/>
      <c r="IXD93" s="706"/>
      <c r="IXE93" s="706"/>
      <c r="IXF93" s="706"/>
      <c r="IXG93" s="504"/>
      <c r="IXH93" s="705"/>
      <c r="IXI93" s="706"/>
      <c r="IXJ93" s="706"/>
      <c r="IXK93" s="706"/>
      <c r="IXL93" s="706"/>
      <c r="IXM93" s="706"/>
      <c r="IXN93" s="504"/>
      <c r="IXO93" s="705"/>
      <c r="IXP93" s="706"/>
      <c r="IXQ93" s="706"/>
      <c r="IXR93" s="706"/>
      <c r="IXS93" s="706"/>
      <c r="IXT93" s="706"/>
      <c r="IXU93" s="504"/>
      <c r="IXV93" s="705"/>
      <c r="IXW93" s="706"/>
      <c r="IXX93" s="706"/>
      <c r="IXY93" s="706"/>
      <c r="IXZ93" s="706"/>
      <c r="IYA93" s="706"/>
      <c r="IYB93" s="504"/>
      <c r="IYC93" s="705"/>
      <c r="IYD93" s="706"/>
      <c r="IYE93" s="706"/>
      <c r="IYF93" s="706"/>
      <c r="IYG93" s="706"/>
      <c r="IYH93" s="706"/>
      <c r="IYI93" s="504"/>
      <c r="IYJ93" s="705"/>
      <c r="IYK93" s="706"/>
      <c r="IYL93" s="706"/>
      <c r="IYM93" s="706"/>
      <c r="IYN93" s="706"/>
      <c r="IYO93" s="706"/>
      <c r="IYP93" s="504"/>
      <c r="IYQ93" s="705"/>
      <c r="IYR93" s="706"/>
      <c r="IYS93" s="706"/>
      <c r="IYT93" s="706"/>
      <c r="IYU93" s="706"/>
      <c r="IYV93" s="706"/>
      <c r="IYW93" s="504"/>
      <c r="IYX93" s="705"/>
      <c r="IYY93" s="706"/>
      <c r="IYZ93" s="706"/>
      <c r="IZA93" s="706"/>
      <c r="IZB93" s="706"/>
      <c r="IZC93" s="706"/>
      <c r="IZD93" s="504"/>
      <c r="IZE93" s="705"/>
      <c r="IZF93" s="706"/>
      <c r="IZG93" s="706"/>
      <c r="IZH93" s="706"/>
      <c r="IZI93" s="706"/>
      <c r="IZJ93" s="706"/>
      <c r="IZK93" s="504"/>
      <c r="IZL93" s="705"/>
      <c r="IZM93" s="706"/>
      <c r="IZN93" s="706"/>
      <c r="IZO93" s="706"/>
      <c r="IZP93" s="706"/>
      <c r="IZQ93" s="706"/>
      <c r="IZR93" s="504"/>
      <c r="IZS93" s="705"/>
      <c r="IZT93" s="706"/>
      <c r="IZU93" s="706"/>
      <c r="IZV93" s="706"/>
      <c r="IZW93" s="706"/>
      <c r="IZX93" s="706"/>
      <c r="IZY93" s="504"/>
      <c r="IZZ93" s="705"/>
      <c r="JAA93" s="706"/>
      <c r="JAB93" s="706"/>
      <c r="JAC93" s="706"/>
      <c r="JAD93" s="706"/>
      <c r="JAE93" s="706"/>
      <c r="JAF93" s="504"/>
      <c r="JAG93" s="705"/>
      <c r="JAH93" s="706"/>
      <c r="JAI93" s="706"/>
      <c r="JAJ93" s="706"/>
      <c r="JAK93" s="706"/>
      <c r="JAL93" s="706"/>
      <c r="JAM93" s="504"/>
      <c r="JAN93" s="705"/>
      <c r="JAO93" s="706"/>
      <c r="JAP93" s="706"/>
      <c r="JAQ93" s="706"/>
      <c r="JAR93" s="706"/>
      <c r="JAS93" s="706"/>
      <c r="JAT93" s="504"/>
      <c r="JAU93" s="705"/>
      <c r="JAV93" s="706"/>
      <c r="JAW93" s="706"/>
      <c r="JAX93" s="706"/>
      <c r="JAY93" s="706"/>
      <c r="JAZ93" s="706"/>
      <c r="JBA93" s="504"/>
      <c r="JBB93" s="705"/>
      <c r="JBC93" s="706"/>
      <c r="JBD93" s="706"/>
      <c r="JBE93" s="706"/>
      <c r="JBF93" s="706"/>
      <c r="JBG93" s="706"/>
      <c r="JBH93" s="504"/>
      <c r="JBI93" s="705"/>
      <c r="JBJ93" s="706"/>
      <c r="JBK93" s="706"/>
      <c r="JBL93" s="706"/>
      <c r="JBM93" s="706"/>
      <c r="JBN93" s="706"/>
      <c r="JBO93" s="504"/>
      <c r="JBP93" s="705"/>
      <c r="JBQ93" s="706"/>
      <c r="JBR93" s="706"/>
      <c r="JBS93" s="706"/>
      <c r="JBT93" s="706"/>
      <c r="JBU93" s="706"/>
      <c r="JBV93" s="504"/>
      <c r="JBW93" s="705"/>
      <c r="JBX93" s="706"/>
      <c r="JBY93" s="706"/>
      <c r="JBZ93" s="706"/>
      <c r="JCA93" s="706"/>
      <c r="JCB93" s="706"/>
      <c r="JCC93" s="504"/>
      <c r="JCD93" s="705"/>
      <c r="JCE93" s="706"/>
      <c r="JCF93" s="706"/>
      <c r="JCG93" s="706"/>
      <c r="JCH93" s="706"/>
      <c r="JCI93" s="706"/>
      <c r="JCJ93" s="504"/>
      <c r="JCK93" s="705"/>
      <c r="JCL93" s="706"/>
      <c r="JCM93" s="706"/>
      <c r="JCN93" s="706"/>
      <c r="JCO93" s="706"/>
      <c r="JCP93" s="706"/>
      <c r="JCQ93" s="504"/>
      <c r="JCR93" s="705"/>
      <c r="JCS93" s="706"/>
      <c r="JCT93" s="706"/>
      <c r="JCU93" s="706"/>
      <c r="JCV93" s="706"/>
      <c r="JCW93" s="706"/>
      <c r="JCX93" s="504"/>
      <c r="JCY93" s="705"/>
      <c r="JCZ93" s="706"/>
      <c r="JDA93" s="706"/>
      <c r="JDB93" s="706"/>
      <c r="JDC93" s="706"/>
      <c r="JDD93" s="706"/>
      <c r="JDE93" s="504"/>
      <c r="JDF93" s="705"/>
      <c r="JDG93" s="706"/>
      <c r="JDH93" s="706"/>
      <c r="JDI93" s="706"/>
      <c r="JDJ93" s="706"/>
      <c r="JDK93" s="706"/>
      <c r="JDL93" s="504"/>
      <c r="JDM93" s="705"/>
      <c r="JDN93" s="706"/>
      <c r="JDO93" s="706"/>
      <c r="JDP93" s="706"/>
      <c r="JDQ93" s="706"/>
      <c r="JDR93" s="706"/>
      <c r="JDS93" s="504"/>
      <c r="JDT93" s="705"/>
      <c r="JDU93" s="706"/>
      <c r="JDV93" s="706"/>
      <c r="JDW93" s="706"/>
      <c r="JDX93" s="706"/>
      <c r="JDY93" s="706"/>
      <c r="JDZ93" s="504"/>
      <c r="JEA93" s="705"/>
      <c r="JEB93" s="706"/>
      <c r="JEC93" s="706"/>
      <c r="JED93" s="706"/>
      <c r="JEE93" s="706"/>
      <c r="JEF93" s="706"/>
      <c r="JEG93" s="504"/>
      <c r="JEH93" s="705"/>
      <c r="JEI93" s="706"/>
      <c r="JEJ93" s="706"/>
      <c r="JEK93" s="706"/>
      <c r="JEL93" s="706"/>
      <c r="JEM93" s="706"/>
      <c r="JEN93" s="504"/>
      <c r="JEO93" s="705"/>
      <c r="JEP93" s="706"/>
      <c r="JEQ93" s="706"/>
      <c r="JER93" s="706"/>
      <c r="JES93" s="706"/>
      <c r="JET93" s="706"/>
      <c r="JEU93" s="504"/>
      <c r="JEV93" s="705"/>
      <c r="JEW93" s="706"/>
      <c r="JEX93" s="706"/>
      <c r="JEY93" s="706"/>
      <c r="JEZ93" s="706"/>
      <c r="JFA93" s="706"/>
      <c r="JFB93" s="504"/>
      <c r="JFC93" s="705"/>
      <c r="JFD93" s="706"/>
      <c r="JFE93" s="706"/>
      <c r="JFF93" s="706"/>
      <c r="JFG93" s="706"/>
      <c r="JFH93" s="706"/>
      <c r="JFI93" s="504"/>
      <c r="JFJ93" s="705"/>
      <c r="JFK93" s="706"/>
      <c r="JFL93" s="706"/>
      <c r="JFM93" s="706"/>
      <c r="JFN93" s="706"/>
      <c r="JFO93" s="706"/>
      <c r="JFP93" s="504"/>
      <c r="JFQ93" s="705"/>
      <c r="JFR93" s="706"/>
      <c r="JFS93" s="706"/>
      <c r="JFT93" s="706"/>
      <c r="JFU93" s="706"/>
      <c r="JFV93" s="706"/>
      <c r="JFW93" s="504"/>
      <c r="JFX93" s="705"/>
      <c r="JFY93" s="706"/>
      <c r="JFZ93" s="706"/>
      <c r="JGA93" s="706"/>
      <c r="JGB93" s="706"/>
      <c r="JGC93" s="706"/>
      <c r="JGD93" s="504"/>
      <c r="JGE93" s="705"/>
      <c r="JGF93" s="706"/>
      <c r="JGG93" s="706"/>
      <c r="JGH93" s="706"/>
      <c r="JGI93" s="706"/>
      <c r="JGJ93" s="706"/>
      <c r="JGK93" s="504"/>
      <c r="JGL93" s="705"/>
      <c r="JGM93" s="706"/>
      <c r="JGN93" s="706"/>
      <c r="JGO93" s="706"/>
      <c r="JGP93" s="706"/>
      <c r="JGQ93" s="706"/>
      <c r="JGR93" s="504"/>
      <c r="JGS93" s="705"/>
      <c r="JGT93" s="706"/>
      <c r="JGU93" s="706"/>
      <c r="JGV93" s="706"/>
      <c r="JGW93" s="706"/>
      <c r="JGX93" s="706"/>
      <c r="JGY93" s="504"/>
      <c r="JGZ93" s="705"/>
      <c r="JHA93" s="706"/>
      <c r="JHB93" s="706"/>
      <c r="JHC93" s="706"/>
      <c r="JHD93" s="706"/>
      <c r="JHE93" s="706"/>
      <c r="JHF93" s="504"/>
      <c r="JHG93" s="705"/>
      <c r="JHH93" s="706"/>
      <c r="JHI93" s="706"/>
      <c r="JHJ93" s="706"/>
      <c r="JHK93" s="706"/>
      <c r="JHL93" s="706"/>
      <c r="JHM93" s="504"/>
      <c r="JHN93" s="705"/>
      <c r="JHO93" s="706"/>
      <c r="JHP93" s="706"/>
      <c r="JHQ93" s="706"/>
      <c r="JHR93" s="706"/>
      <c r="JHS93" s="706"/>
      <c r="JHT93" s="504"/>
      <c r="JHU93" s="705"/>
      <c r="JHV93" s="706"/>
      <c r="JHW93" s="706"/>
      <c r="JHX93" s="706"/>
      <c r="JHY93" s="706"/>
      <c r="JHZ93" s="706"/>
      <c r="JIA93" s="504"/>
      <c r="JIB93" s="705"/>
      <c r="JIC93" s="706"/>
      <c r="JID93" s="706"/>
      <c r="JIE93" s="706"/>
      <c r="JIF93" s="706"/>
      <c r="JIG93" s="706"/>
      <c r="JIH93" s="504"/>
      <c r="JII93" s="705"/>
      <c r="JIJ93" s="706"/>
      <c r="JIK93" s="706"/>
      <c r="JIL93" s="706"/>
      <c r="JIM93" s="706"/>
      <c r="JIN93" s="706"/>
      <c r="JIO93" s="504"/>
      <c r="JIP93" s="705"/>
      <c r="JIQ93" s="706"/>
      <c r="JIR93" s="706"/>
      <c r="JIS93" s="706"/>
      <c r="JIT93" s="706"/>
      <c r="JIU93" s="706"/>
      <c r="JIV93" s="504"/>
      <c r="JIW93" s="705"/>
      <c r="JIX93" s="706"/>
      <c r="JIY93" s="706"/>
      <c r="JIZ93" s="706"/>
      <c r="JJA93" s="706"/>
      <c r="JJB93" s="706"/>
      <c r="JJC93" s="504"/>
      <c r="JJD93" s="705"/>
      <c r="JJE93" s="706"/>
      <c r="JJF93" s="706"/>
      <c r="JJG93" s="706"/>
      <c r="JJH93" s="706"/>
      <c r="JJI93" s="706"/>
      <c r="JJJ93" s="504"/>
      <c r="JJK93" s="705"/>
      <c r="JJL93" s="706"/>
      <c r="JJM93" s="706"/>
      <c r="JJN93" s="706"/>
      <c r="JJO93" s="706"/>
      <c r="JJP93" s="706"/>
      <c r="JJQ93" s="504"/>
      <c r="JJR93" s="705"/>
      <c r="JJS93" s="706"/>
      <c r="JJT93" s="706"/>
      <c r="JJU93" s="706"/>
      <c r="JJV93" s="706"/>
      <c r="JJW93" s="706"/>
      <c r="JJX93" s="504"/>
      <c r="JJY93" s="705"/>
      <c r="JJZ93" s="706"/>
      <c r="JKA93" s="706"/>
      <c r="JKB93" s="706"/>
      <c r="JKC93" s="706"/>
      <c r="JKD93" s="706"/>
      <c r="JKE93" s="504"/>
      <c r="JKF93" s="705"/>
      <c r="JKG93" s="706"/>
      <c r="JKH93" s="706"/>
      <c r="JKI93" s="706"/>
      <c r="JKJ93" s="706"/>
      <c r="JKK93" s="706"/>
      <c r="JKL93" s="504"/>
      <c r="JKM93" s="705"/>
      <c r="JKN93" s="706"/>
      <c r="JKO93" s="706"/>
      <c r="JKP93" s="706"/>
      <c r="JKQ93" s="706"/>
      <c r="JKR93" s="706"/>
      <c r="JKS93" s="504"/>
      <c r="JKT93" s="705"/>
      <c r="JKU93" s="706"/>
      <c r="JKV93" s="706"/>
      <c r="JKW93" s="706"/>
      <c r="JKX93" s="706"/>
      <c r="JKY93" s="706"/>
      <c r="JKZ93" s="504"/>
      <c r="JLA93" s="705"/>
      <c r="JLB93" s="706"/>
      <c r="JLC93" s="706"/>
      <c r="JLD93" s="706"/>
      <c r="JLE93" s="706"/>
      <c r="JLF93" s="706"/>
      <c r="JLG93" s="504"/>
      <c r="JLH93" s="705"/>
      <c r="JLI93" s="706"/>
      <c r="JLJ93" s="706"/>
      <c r="JLK93" s="706"/>
      <c r="JLL93" s="706"/>
      <c r="JLM93" s="706"/>
      <c r="JLN93" s="504"/>
      <c r="JLO93" s="705"/>
      <c r="JLP93" s="706"/>
      <c r="JLQ93" s="706"/>
      <c r="JLR93" s="706"/>
      <c r="JLS93" s="706"/>
      <c r="JLT93" s="706"/>
      <c r="JLU93" s="504"/>
      <c r="JLV93" s="705"/>
      <c r="JLW93" s="706"/>
      <c r="JLX93" s="706"/>
      <c r="JLY93" s="706"/>
      <c r="JLZ93" s="706"/>
      <c r="JMA93" s="706"/>
      <c r="JMB93" s="504"/>
      <c r="JMC93" s="705"/>
      <c r="JMD93" s="706"/>
      <c r="JME93" s="706"/>
      <c r="JMF93" s="706"/>
      <c r="JMG93" s="706"/>
      <c r="JMH93" s="706"/>
      <c r="JMI93" s="504"/>
      <c r="JMJ93" s="705"/>
      <c r="JMK93" s="706"/>
      <c r="JML93" s="706"/>
      <c r="JMM93" s="706"/>
      <c r="JMN93" s="706"/>
      <c r="JMO93" s="706"/>
      <c r="JMP93" s="504"/>
      <c r="JMQ93" s="705"/>
      <c r="JMR93" s="706"/>
      <c r="JMS93" s="706"/>
      <c r="JMT93" s="706"/>
      <c r="JMU93" s="706"/>
      <c r="JMV93" s="706"/>
      <c r="JMW93" s="504"/>
      <c r="JMX93" s="705"/>
      <c r="JMY93" s="706"/>
      <c r="JMZ93" s="706"/>
      <c r="JNA93" s="706"/>
      <c r="JNB93" s="706"/>
      <c r="JNC93" s="706"/>
      <c r="JND93" s="504"/>
      <c r="JNE93" s="705"/>
      <c r="JNF93" s="706"/>
      <c r="JNG93" s="706"/>
      <c r="JNH93" s="706"/>
      <c r="JNI93" s="706"/>
      <c r="JNJ93" s="706"/>
      <c r="JNK93" s="504"/>
      <c r="JNL93" s="705"/>
      <c r="JNM93" s="706"/>
      <c r="JNN93" s="706"/>
      <c r="JNO93" s="706"/>
      <c r="JNP93" s="706"/>
      <c r="JNQ93" s="706"/>
      <c r="JNR93" s="504"/>
      <c r="JNS93" s="705"/>
      <c r="JNT93" s="706"/>
      <c r="JNU93" s="706"/>
      <c r="JNV93" s="706"/>
      <c r="JNW93" s="706"/>
      <c r="JNX93" s="706"/>
      <c r="JNY93" s="504"/>
      <c r="JNZ93" s="705"/>
      <c r="JOA93" s="706"/>
      <c r="JOB93" s="706"/>
      <c r="JOC93" s="706"/>
      <c r="JOD93" s="706"/>
      <c r="JOE93" s="706"/>
      <c r="JOF93" s="504"/>
      <c r="JOG93" s="705"/>
      <c r="JOH93" s="706"/>
      <c r="JOI93" s="706"/>
      <c r="JOJ93" s="706"/>
      <c r="JOK93" s="706"/>
      <c r="JOL93" s="706"/>
      <c r="JOM93" s="504"/>
      <c r="JON93" s="705"/>
      <c r="JOO93" s="706"/>
      <c r="JOP93" s="706"/>
      <c r="JOQ93" s="706"/>
      <c r="JOR93" s="706"/>
      <c r="JOS93" s="706"/>
      <c r="JOT93" s="504"/>
      <c r="JOU93" s="705"/>
      <c r="JOV93" s="706"/>
      <c r="JOW93" s="706"/>
      <c r="JOX93" s="706"/>
      <c r="JOY93" s="706"/>
      <c r="JOZ93" s="706"/>
      <c r="JPA93" s="504"/>
      <c r="JPB93" s="705"/>
      <c r="JPC93" s="706"/>
      <c r="JPD93" s="706"/>
      <c r="JPE93" s="706"/>
      <c r="JPF93" s="706"/>
      <c r="JPG93" s="706"/>
      <c r="JPH93" s="504"/>
      <c r="JPI93" s="705"/>
      <c r="JPJ93" s="706"/>
      <c r="JPK93" s="706"/>
      <c r="JPL93" s="706"/>
      <c r="JPM93" s="706"/>
      <c r="JPN93" s="706"/>
      <c r="JPO93" s="504"/>
      <c r="JPP93" s="705"/>
      <c r="JPQ93" s="706"/>
      <c r="JPR93" s="706"/>
      <c r="JPS93" s="706"/>
      <c r="JPT93" s="706"/>
      <c r="JPU93" s="706"/>
      <c r="JPV93" s="504"/>
      <c r="JPW93" s="705"/>
      <c r="JPX93" s="706"/>
      <c r="JPY93" s="706"/>
      <c r="JPZ93" s="706"/>
      <c r="JQA93" s="706"/>
      <c r="JQB93" s="706"/>
      <c r="JQC93" s="504"/>
      <c r="JQD93" s="705"/>
      <c r="JQE93" s="706"/>
      <c r="JQF93" s="706"/>
      <c r="JQG93" s="706"/>
      <c r="JQH93" s="706"/>
      <c r="JQI93" s="706"/>
      <c r="JQJ93" s="504"/>
      <c r="JQK93" s="705"/>
      <c r="JQL93" s="706"/>
      <c r="JQM93" s="706"/>
      <c r="JQN93" s="706"/>
      <c r="JQO93" s="706"/>
      <c r="JQP93" s="706"/>
      <c r="JQQ93" s="504"/>
      <c r="JQR93" s="705"/>
      <c r="JQS93" s="706"/>
      <c r="JQT93" s="706"/>
      <c r="JQU93" s="706"/>
      <c r="JQV93" s="706"/>
      <c r="JQW93" s="706"/>
      <c r="JQX93" s="504"/>
      <c r="JQY93" s="705"/>
      <c r="JQZ93" s="706"/>
      <c r="JRA93" s="706"/>
      <c r="JRB93" s="706"/>
      <c r="JRC93" s="706"/>
      <c r="JRD93" s="706"/>
      <c r="JRE93" s="504"/>
      <c r="JRF93" s="705"/>
      <c r="JRG93" s="706"/>
      <c r="JRH93" s="706"/>
      <c r="JRI93" s="706"/>
      <c r="JRJ93" s="706"/>
      <c r="JRK93" s="706"/>
      <c r="JRL93" s="504"/>
      <c r="JRM93" s="705"/>
      <c r="JRN93" s="706"/>
      <c r="JRO93" s="706"/>
      <c r="JRP93" s="706"/>
      <c r="JRQ93" s="706"/>
      <c r="JRR93" s="706"/>
      <c r="JRS93" s="504"/>
      <c r="JRT93" s="705"/>
      <c r="JRU93" s="706"/>
      <c r="JRV93" s="706"/>
      <c r="JRW93" s="706"/>
      <c r="JRX93" s="706"/>
      <c r="JRY93" s="706"/>
      <c r="JRZ93" s="504"/>
      <c r="JSA93" s="705"/>
      <c r="JSB93" s="706"/>
      <c r="JSC93" s="706"/>
      <c r="JSD93" s="706"/>
      <c r="JSE93" s="706"/>
      <c r="JSF93" s="706"/>
      <c r="JSG93" s="504"/>
      <c r="JSH93" s="705"/>
      <c r="JSI93" s="706"/>
      <c r="JSJ93" s="706"/>
      <c r="JSK93" s="706"/>
      <c r="JSL93" s="706"/>
      <c r="JSM93" s="706"/>
      <c r="JSN93" s="504"/>
      <c r="JSO93" s="705"/>
      <c r="JSP93" s="706"/>
      <c r="JSQ93" s="706"/>
      <c r="JSR93" s="706"/>
      <c r="JSS93" s="706"/>
      <c r="JST93" s="706"/>
      <c r="JSU93" s="504"/>
      <c r="JSV93" s="705"/>
      <c r="JSW93" s="706"/>
      <c r="JSX93" s="706"/>
      <c r="JSY93" s="706"/>
      <c r="JSZ93" s="706"/>
      <c r="JTA93" s="706"/>
      <c r="JTB93" s="504"/>
      <c r="JTC93" s="705"/>
      <c r="JTD93" s="706"/>
      <c r="JTE93" s="706"/>
      <c r="JTF93" s="706"/>
      <c r="JTG93" s="706"/>
      <c r="JTH93" s="706"/>
      <c r="JTI93" s="504"/>
      <c r="JTJ93" s="705"/>
      <c r="JTK93" s="706"/>
      <c r="JTL93" s="706"/>
      <c r="JTM93" s="706"/>
      <c r="JTN93" s="706"/>
      <c r="JTO93" s="706"/>
      <c r="JTP93" s="504"/>
      <c r="JTQ93" s="705"/>
      <c r="JTR93" s="706"/>
      <c r="JTS93" s="706"/>
      <c r="JTT93" s="706"/>
      <c r="JTU93" s="706"/>
      <c r="JTV93" s="706"/>
      <c r="JTW93" s="504"/>
      <c r="JTX93" s="705"/>
      <c r="JTY93" s="706"/>
      <c r="JTZ93" s="706"/>
      <c r="JUA93" s="706"/>
      <c r="JUB93" s="706"/>
      <c r="JUC93" s="706"/>
      <c r="JUD93" s="504"/>
      <c r="JUE93" s="705"/>
      <c r="JUF93" s="706"/>
      <c r="JUG93" s="706"/>
      <c r="JUH93" s="706"/>
      <c r="JUI93" s="706"/>
      <c r="JUJ93" s="706"/>
      <c r="JUK93" s="504"/>
      <c r="JUL93" s="705"/>
      <c r="JUM93" s="706"/>
      <c r="JUN93" s="706"/>
      <c r="JUO93" s="706"/>
      <c r="JUP93" s="706"/>
      <c r="JUQ93" s="706"/>
      <c r="JUR93" s="504"/>
      <c r="JUS93" s="705"/>
      <c r="JUT93" s="706"/>
      <c r="JUU93" s="706"/>
      <c r="JUV93" s="706"/>
      <c r="JUW93" s="706"/>
      <c r="JUX93" s="706"/>
      <c r="JUY93" s="504"/>
      <c r="JUZ93" s="705"/>
      <c r="JVA93" s="706"/>
      <c r="JVB93" s="706"/>
      <c r="JVC93" s="706"/>
      <c r="JVD93" s="706"/>
      <c r="JVE93" s="706"/>
      <c r="JVF93" s="504"/>
      <c r="JVG93" s="705"/>
      <c r="JVH93" s="706"/>
      <c r="JVI93" s="706"/>
      <c r="JVJ93" s="706"/>
      <c r="JVK93" s="706"/>
      <c r="JVL93" s="706"/>
      <c r="JVM93" s="504"/>
      <c r="JVN93" s="705"/>
      <c r="JVO93" s="706"/>
      <c r="JVP93" s="706"/>
      <c r="JVQ93" s="706"/>
      <c r="JVR93" s="706"/>
      <c r="JVS93" s="706"/>
      <c r="JVT93" s="504"/>
      <c r="JVU93" s="705"/>
      <c r="JVV93" s="706"/>
      <c r="JVW93" s="706"/>
      <c r="JVX93" s="706"/>
      <c r="JVY93" s="706"/>
      <c r="JVZ93" s="706"/>
      <c r="JWA93" s="504"/>
      <c r="JWB93" s="705"/>
      <c r="JWC93" s="706"/>
      <c r="JWD93" s="706"/>
      <c r="JWE93" s="706"/>
      <c r="JWF93" s="706"/>
      <c r="JWG93" s="706"/>
      <c r="JWH93" s="504"/>
      <c r="JWI93" s="705"/>
      <c r="JWJ93" s="706"/>
      <c r="JWK93" s="706"/>
      <c r="JWL93" s="706"/>
      <c r="JWM93" s="706"/>
      <c r="JWN93" s="706"/>
      <c r="JWO93" s="504"/>
      <c r="JWP93" s="705"/>
      <c r="JWQ93" s="706"/>
      <c r="JWR93" s="706"/>
      <c r="JWS93" s="706"/>
      <c r="JWT93" s="706"/>
      <c r="JWU93" s="706"/>
      <c r="JWV93" s="504"/>
      <c r="JWW93" s="705"/>
      <c r="JWX93" s="706"/>
      <c r="JWY93" s="706"/>
      <c r="JWZ93" s="706"/>
      <c r="JXA93" s="706"/>
      <c r="JXB93" s="706"/>
      <c r="JXC93" s="504"/>
      <c r="JXD93" s="705"/>
      <c r="JXE93" s="706"/>
      <c r="JXF93" s="706"/>
      <c r="JXG93" s="706"/>
      <c r="JXH93" s="706"/>
      <c r="JXI93" s="706"/>
      <c r="JXJ93" s="504"/>
      <c r="JXK93" s="705"/>
      <c r="JXL93" s="706"/>
      <c r="JXM93" s="706"/>
      <c r="JXN93" s="706"/>
      <c r="JXO93" s="706"/>
      <c r="JXP93" s="706"/>
      <c r="JXQ93" s="504"/>
      <c r="JXR93" s="705"/>
      <c r="JXS93" s="706"/>
      <c r="JXT93" s="706"/>
      <c r="JXU93" s="706"/>
      <c r="JXV93" s="706"/>
      <c r="JXW93" s="706"/>
      <c r="JXX93" s="504"/>
      <c r="JXY93" s="705"/>
      <c r="JXZ93" s="706"/>
      <c r="JYA93" s="706"/>
      <c r="JYB93" s="706"/>
      <c r="JYC93" s="706"/>
      <c r="JYD93" s="706"/>
      <c r="JYE93" s="504"/>
      <c r="JYF93" s="705"/>
      <c r="JYG93" s="706"/>
      <c r="JYH93" s="706"/>
      <c r="JYI93" s="706"/>
      <c r="JYJ93" s="706"/>
      <c r="JYK93" s="706"/>
      <c r="JYL93" s="504"/>
      <c r="JYM93" s="705"/>
      <c r="JYN93" s="706"/>
      <c r="JYO93" s="706"/>
      <c r="JYP93" s="706"/>
      <c r="JYQ93" s="706"/>
      <c r="JYR93" s="706"/>
      <c r="JYS93" s="504"/>
      <c r="JYT93" s="705"/>
      <c r="JYU93" s="706"/>
      <c r="JYV93" s="706"/>
      <c r="JYW93" s="706"/>
      <c r="JYX93" s="706"/>
      <c r="JYY93" s="706"/>
      <c r="JYZ93" s="504"/>
      <c r="JZA93" s="705"/>
      <c r="JZB93" s="706"/>
      <c r="JZC93" s="706"/>
      <c r="JZD93" s="706"/>
      <c r="JZE93" s="706"/>
      <c r="JZF93" s="706"/>
      <c r="JZG93" s="504"/>
      <c r="JZH93" s="705"/>
      <c r="JZI93" s="706"/>
      <c r="JZJ93" s="706"/>
      <c r="JZK93" s="706"/>
      <c r="JZL93" s="706"/>
      <c r="JZM93" s="706"/>
      <c r="JZN93" s="504"/>
      <c r="JZO93" s="705"/>
      <c r="JZP93" s="706"/>
      <c r="JZQ93" s="706"/>
      <c r="JZR93" s="706"/>
      <c r="JZS93" s="706"/>
      <c r="JZT93" s="706"/>
      <c r="JZU93" s="504"/>
      <c r="JZV93" s="705"/>
      <c r="JZW93" s="706"/>
      <c r="JZX93" s="706"/>
      <c r="JZY93" s="706"/>
      <c r="JZZ93" s="706"/>
      <c r="KAA93" s="706"/>
      <c r="KAB93" s="504"/>
      <c r="KAC93" s="705"/>
      <c r="KAD93" s="706"/>
      <c r="KAE93" s="706"/>
      <c r="KAF93" s="706"/>
      <c r="KAG93" s="706"/>
      <c r="KAH93" s="706"/>
      <c r="KAI93" s="504"/>
      <c r="KAJ93" s="705"/>
      <c r="KAK93" s="706"/>
      <c r="KAL93" s="706"/>
      <c r="KAM93" s="706"/>
      <c r="KAN93" s="706"/>
      <c r="KAO93" s="706"/>
      <c r="KAP93" s="504"/>
      <c r="KAQ93" s="705"/>
      <c r="KAR93" s="706"/>
      <c r="KAS93" s="706"/>
      <c r="KAT93" s="706"/>
      <c r="KAU93" s="706"/>
      <c r="KAV93" s="706"/>
      <c r="KAW93" s="504"/>
      <c r="KAX93" s="705"/>
      <c r="KAY93" s="706"/>
      <c r="KAZ93" s="706"/>
      <c r="KBA93" s="706"/>
      <c r="KBB93" s="706"/>
      <c r="KBC93" s="706"/>
      <c r="KBD93" s="504"/>
      <c r="KBE93" s="705"/>
      <c r="KBF93" s="706"/>
      <c r="KBG93" s="706"/>
      <c r="KBH93" s="706"/>
      <c r="KBI93" s="706"/>
      <c r="KBJ93" s="706"/>
      <c r="KBK93" s="504"/>
      <c r="KBL93" s="705"/>
      <c r="KBM93" s="706"/>
      <c r="KBN93" s="706"/>
      <c r="KBO93" s="706"/>
      <c r="KBP93" s="706"/>
      <c r="KBQ93" s="706"/>
      <c r="KBR93" s="504"/>
      <c r="KBS93" s="705"/>
      <c r="KBT93" s="706"/>
      <c r="KBU93" s="706"/>
      <c r="KBV93" s="706"/>
      <c r="KBW93" s="706"/>
      <c r="KBX93" s="706"/>
      <c r="KBY93" s="504"/>
      <c r="KBZ93" s="705"/>
      <c r="KCA93" s="706"/>
      <c r="KCB93" s="706"/>
      <c r="KCC93" s="706"/>
      <c r="KCD93" s="706"/>
      <c r="KCE93" s="706"/>
      <c r="KCF93" s="504"/>
      <c r="KCG93" s="705"/>
      <c r="KCH93" s="706"/>
      <c r="KCI93" s="706"/>
      <c r="KCJ93" s="706"/>
      <c r="KCK93" s="706"/>
      <c r="KCL93" s="706"/>
      <c r="KCM93" s="504"/>
      <c r="KCN93" s="705"/>
      <c r="KCO93" s="706"/>
      <c r="KCP93" s="706"/>
      <c r="KCQ93" s="706"/>
      <c r="KCR93" s="706"/>
      <c r="KCS93" s="706"/>
      <c r="KCT93" s="504"/>
      <c r="KCU93" s="705"/>
      <c r="KCV93" s="706"/>
      <c r="KCW93" s="706"/>
      <c r="KCX93" s="706"/>
      <c r="KCY93" s="706"/>
      <c r="KCZ93" s="706"/>
      <c r="KDA93" s="504"/>
      <c r="KDB93" s="705"/>
      <c r="KDC93" s="706"/>
      <c r="KDD93" s="706"/>
      <c r="KDE93" s="706"/>
      <c r="KDF93" s="706"/>
      <c r="KDG93" s="706"/>
      <c r="KDH93" s="504"/>
      <c r="KDI93" s="705"/>
      <c r="KDJ93" s="706"/>
      <c r="KDK93" s="706"/>
      <c r="KDL93" s="706"/>
      <c r="KDM93" s="706"/>
      <c r="KDN93" s="706"/>
      <c r="KDO93" s="504"/>
      <c r="KDP93" s="705"/>
      <c r="KDQ93" s="706"/>
      <c r="KDR93" s="706"/>
      <c r="KDS93" s="706"/>
      <c r="KDT93" s="706"/>
      <c r="KDU93" s="706"/>
      <c r="KDV93" s="504"/>
      <c r="KDW93" s="705"/>
      <c r="KDX93" s="706"/>
      <c r="KDY93" s="706"/>
      <c r="KDZ93" s="706"/>
      <c r="KEA93" s="706"/>
      <c r="KEB93" s="706"/>
      <c r="KEC93" s="504"/>
      <c r="KED93" s="705"/>
      <c r="KEE93" s="706"/>
      <c r="KEF93" s="706"/>
      <c r="KEG93" s="706"/>
      <c r="KEH93" s="706"/>
      <c r="KEI93" s="706"/>
      <c r="KEJ93" s="504"/>
      <c r="KEK93" s="705"/>
      <c r="KEL93" s="706"/>
      <c r="KEM93" s="706"/>
      <c r="KEN93" s="706"/>
      <c r="KEO93" s="706"/>
      <c r="KEP93" s="706"/>
      <c r="KEQ93" s="504"/>
      <c r="KER93" s="705"/>
      <c r="KES93" s="706"/>
      <c r="KET93" s="706"/>
      <c r="KEU93" s="706"/>
      <c r="KEV93" s="706"/>
      <c r="KEW93" s="706"/>
      <c r="KEX93" s="504"/>
      <c r="KEY93" s="705"/>
      <c r="KEZ93" s="706"/>
      <c r="KFA93" s="706"/>
      <c r="KFB93" s="706"/>
      <c r="KFC93" s="706"/>
      <c r="KFD93" s="706"/>
      <c r="KFE93" s="504"/>
      <c r="KFF93" s="705"/>
      <c r="KFG93" s="706"/>
      <c r="KFH93" s="706"/>
      <c r="KFI93" s="706"/>
      <c r="KFJ93" s="706"/>
      <c r="KFK93" s="706"/>
      <c r="KFL93" s="504"/>
      <c r="KFM93" s="705"/>
      <c r="KFN93" s="706"/>
      <c r="KFO93" s="706"/>
      <c r="KFP93" s="706"/>
      <c r="KFQ93" s="706"/>
      <c r="KFR93" s="706"/>
      <c r="KFS93" s="504"/>
      <c r="KFT93" s="705"/>
      <c r="KFU93" s="706"/>
      <c r="KFV93" s="706"/>
      <c r="KFW93" s="706"/>
      <c r="KFX93" s="706"/>
      <c r="KFY93" s="706"/>
      <c r="KFZ93" s="504"/>
      <c r="KGA93" s="705"/>
      <c r="KGB93" s="706"/>
      <c r="KGC93" s="706"/>
      <c r="KGD93" s="706"/>
      <c r="KGE93" s="706"/>
      <c r="KGF93" s="706"/>
      <c r="KGG93" s="504"/>
      <c r="KGH93" s="705"/>
      <c r="KGI93" s="706"/>
      <c r="KGJ93" s="706"/>
      <c r="KGK93" s="706"/>
      <c r="KGL93" s="706"/>
      <c r="KGM93" s="706"/>
      <c r="KGN93" s="504"/>
      <c r="KGO93" s="705"/>
      <c r="KGP93" s="706"/>
      <c r="KGQ93" s="706"/>
      <c r="KGR93" s="706"/>
      <c r="KGS93" s="706"/>
      <c r="KGT93" s="706"/>
      <c r="KGU93" s="504"/>
      <c r="KGV93" s="705"/>
      <c r="KGW93" s="706"/>
      <c r="KGX93" s="706"/>
      <c r="KGY93" s="706"/>
      <c r="KGZ93" s="706"/>
      <c r="KHA93" s="706"/>
      <c r="KHB93" s="504"/>
      <c r="KHC93" s="705"/>
      <c r="KHD93" s="706"/>
      <c r="KHE93" s="706"/>
      <c r="KHF93" s="706"/>
      <c r="KHG93" s="706"/>
      <c r="KHH93" s="706"/>
      <c r="KHI93" s="504"/>
      <c r="KHJ93" s="705"/>
      <c r="KHK93" s="706"/>
      <c r="KHL93" s="706"/>
      <c r="KHM93" s="706"/>
      <c r="KHN93" s="706"/>
      <c r="KHO93" s="706"/>
      <c r="KHP93" s="504"/>
      <c r="KHQ93" s="705"/>
      <c r="KHR93" s="706"/>
      <c r="KHS93" s="706"/>
      <c r="KHT93" s="706"/>
      <c r="KHU93" s="706"/>
      <c r="KHV93" s="706"/>
      <c r="KHW93" s="504"/>
      <c r="KHX93" s="705"/>
      <c r="KHY93" s="706"/>
      <c r="KHZ93" s="706"/>
      <c r="KIA93" s="706"/>
      <c r="KIB93" s="706"/>
      <c r="KIC93" s="706"/>
      <c r="KID93" s="504"/>
      <c r="KIE93" s="705"/>
      <c r="KIF93" s="706"/>
      <c r="KIG93" s="706"/>
      <c r="KIH93" s="706"/>
      <c r="KII93" s="706"/>
      <c r="KIJ93" s="706"/>
      <c r="KIK93" s="504"/>
      <c r="KIL93" s="705"/>
      <c r="KIM93" s="706"/>
      <c r="KIN93" s="706"/>
      <c r="KIO93" s="706"/>
      <c r="KIP93" s="706"/>
      <c r="KIQ93" s="706"/>
      <c r="KIR93" s="504"/>
      <c r="KIS93" s="705"/>
      <c r="KIT93" s="706"/>
      <c r="KIU93" s="706"/>
      <c r="KIV93" s="706"/>
      <c r="KIW93" s="706"/>
      <c r="KIX93" s="706"/>
      <c r="KIY93" s="504"/>
      <c r="KIZ93" s="705"/>
      <c r="KJA93" s="706"/>
      <c r="KJB93" s="706"/>
      <c r="KJC93" s="706"/>
      <c r="KJD93" s="706"/>
      <c r="KJE93" s="706"/>
      <c r="KJF93" s="504"/>
      <c r="KJG93" s="705"/>
      <c r="KJH93" s="706"/>
      <c r="KJI93" s="706"/>
      <c r="KJJ93" s="706"/>
      <c r="KJK93" s="706"/>
      <c r="KJL93" s="706"/>
      <c r="KJM93" s="504"/>
      <c r="KJN93" s="705"/>
      <c r="KJO93" s="706"/>
      <c r="KJP93" s="706"/>
      <c r="KJQ93" s="706"/>
      <c r="KJR93" s="706"/>
      <c r="KJS93" s="706"/>
      <c r="KJT93" s="504"/>
      <c r="KJU93" s="705"/>
      <c r="KJV93" s="706"/>
      <c r="KJW93" s="706"/>
      <c r="KJX93" s="706"/>
      <c r="KJY93" s="706"/>
      <c r="KJZ93" s="706"/>
      <c r="KKA93" s="504"/>
      <c r="KKB93" s="705"/>
      <c r="KKC93" s="706"/>
      <c r="KKD93" s="706"/>
      <c r="KKE93" s="706"/>
      <c r="KKF93" s="706"/>
      <c r="KKG93" s="706"/>
      <c r="KKH93" s="504"/>
      <c r="KKI93" s="705"/>
      <c r="KKJ93" s="706"/>
      <c r="KKK93" s="706"/>
      <c r="KKL93" s="706"/>
      <c r="KKM93" s="706"/>
      <c r="KKN93" s="706"/>
      <c r="KKO93" s="504"/>
      <c r="KKP93" s="705"/>
      <c r="KKQ93" s="706"/>
      <c r="KKR93" s="706"/>
      <c r="KKS93" s="706"/>
      <c r="KKT93" s="706"/>
      <c r="KKU93" s="706"/>
      <c r="KKV93" s="504"/>
      <c r="KKW93" s="705"/>
      <c r="KKX93" s="706"/>
      <c r="KKY93" s="706"/>
      <c r="KKZ93" s="706"/>
      <c r="KLA93" s="706"/>
      <c r="KLB93" s="706"/>
      <c r="KLC93" s="504"/>
      <c r="KLD93" s="705"/>
      <c r="KLE93" s="706"/>
      <c r="KLF93" s="706"/>
      <c r="KLG93" s="706"/>
      <c r="KLH93" s="706"/>
      <c r="KLI93" s="706"/>
      <c r="KLJ93" s="504"/>
      <c r="KLK93" s="705"/>
      <c r="KLL93" s="706"/>
      <c r="KLM93" s="706"/>
      <c r="KLN93" s="706"/>
      <c r="KLO93" s="706"/>
      <c r="KLP93" s="706"/>
      <c r="KLQ93" s="504"/>
      <c r="KLR93" s="705"/>
      <c r="KLS93" s="706"/>
      <c r="KLT93" s="706"/>
      <c r="KLU93" s="706"/>
      <c r="KLV93" s="706"/>
      <c r="KLW93" s="706"/>
      <c r="KLX93" s="504"/>
      <c r="KLY93" s="705"/>
      <c r="KLZ93" s="706"/>
      <c r="KMA93" s="706"/>
      <c r="KMB93" s="706"/>
      <c r="KMC93" s="706"/>
      <c r="KMD93" s="706"/>
      <c r="KME93" s="504"/>
      <c r="KMF93" s="705"/>
      <c r="KMG93" s="706"/>
      <c r="KMH93" s="706"/>
      <c r="KMI93" s="706"/>
      <c r="KMJ93" s="706"/>
      <c r="KMK93" s="706"/>
      <c r="KML93" s="504"/>
      <c r="KMM93" s="705"/>
      <c r="KMN93" s="706"/>
      <c r="KMO93" s="706"/>
      <c r="KMP93" s="706"/>
      <c r="KMQ93" s="706"/>
      <c r="KMR93" s="706"/>
      <c r="KMS93" s="504"/>
      <c r="KMT93" s="705"/>
      <c r="KMU93" s="706"/>
      <c r="KMV93" s="706"/>
      <c r="KMW93" s="706"/>
      <c r="KMX93" s="706"/>
      <c r="KMY93" s="706"/>
      <c r="KMZ93" s="504"/>
      <c r="KNA93" s="705"/>
      <c r="KNB93" s="706"/>
      <c r="KNC93" s="706"/>
      <c r="KND93" s="706"/>
      <c r="KNE93" s="706"/>
      <c r="KNF93" s="706"/>
      <c r="KNG93" s="504"/>
      <c r="KNH93" s="705"/>
      <c r="KNI93" s="706"/>
      <c r="KNJ93" s="706"/>
      <c r="KNK93" s="706"/>
      <c r="KNL93" s="706"/>
      <c r="KNM93" s="706"/>
      <c r="KNN93" s="504"/>
      <c r="KNO93" s="705"/>
      <c r="KNP93" s="706"/>
      <c r="KNQ93" s="706"/>
      <c r="KNR93" s="706"/>
      <c r="KNS93" s="706"/>
      <c r="KNT93" s="706"/>
      <c r="KNU93" s="504"/>
      <c r="KNV93" s="705"/>
      <c r="KNW93" s="706"/>
      <c r="KNX93" s="706"/>
      <c r="KNY93" s="706"/>
      <c r="KNZ93" s="706"/>
      <c r="KOA93" s="706"/>
      <c r="KOB93" s="504"/>
      <c r="KOC93" s="705"/>
      <c r="KOD93" s="706"/>
      <c r="KOE93" s="706"/>
      <c r="KOF93" s="706"/>
      <c r="KOG93" s="706"/>
      <c r="KOH93" s="706"/>
      <c r="KOI93" s="504"/>
      <c r="KOJ93" s="705"/>
      <c r="KOK93" s="706"/>
      <c r="KOL93" s="706"/>
      <c r="KOM93" s="706"/>
      <c r="KON93" s="706"/>
      <c r="KOO93" s="706"/>
      <c r="KOP93" s="504"/>
      <c r="KOQ93" s="705"/>
      <c r="KOR93" s="706"/>
      <c r="KOS93" s="706"/>
      <c r="KOT93" s="706"/>
      <c r="KOU93" s="706"/>
      <c r="KOV93" s="706"/>
      <c r="KOW93" s="504"/>
      <c r="KOX93" s="705"/>
      <c r="KOY93" s="706"/>
      <c r="KOZ93" s="706"/>
      <c r="KPA93" s="706"/>
      <c r="KPB93" s="706"/>
      <c r="KPC93" s="706"/>
      <c r="KPD93" s="504"/>
      <c r="KPE93" s="705"/>
      <c r="KPF93" s="706"/>
      <c r="KPG93" s="706"/>
      <c r="KPH93" s="706"/>
      <c r="KPI93" s="706"/>
      <c r="KPJ93" s="706"/>
      <c r="KPK93" s="504"/>
      <c r="KPL93" s="705"/>
      <c r="KPM93" s="706"/>
      <c r="KPN93" s="706"/>
      <c r="KPO93" s="706"/>
      <c r="KPP93" s="706"/>
      <c r="KPQ93" s="706"/>
      <c r="KPR93" s="504"/>
      <c r="KPS93" s="705"/>
      <c r="KPT93" s="706"/>
      <c r="KPU93" s="706"/>
      <c r="KPV93" s="706"/>
      <c r="KPW93" s="706"/>
      <c r="KPX93" s="706"/>
      <c r="KPY93" s="504"/>
      <c r="KPZ93" s="705"/>
      <c r="KQA93" s="706"/>
      <c r="KQB93" s="706"/>
      <c r="KQC93" s="706"/>
      <c r="KQD93" s="706"/>
      <c r="KQE93" s="706"/>
      <c r="KQF93" s="504"/>
      <c r="KQG93" s="705"/>
      <c r="KQH93" s="706"/>
      <c r="KQI93" s="706"/>
      <c r="KQJ93" s="706"/>
      <c r="KQK93" s="706"/>
      <c r="KQL93" s="706"/>
      <c r="KQM93" s="504"/>
      <c r="KQN93" s="705"/>
      <c r="KQO93" s="706"/>
      <c r="KQP93" s="706"/>
      <c r="KQQ93" s="706"/>
      <c r="KQR93" s="706"/>
      <c r="KQS93" s="706"/>
      <c r="KQT93" s="504"/>
      <c r="KQU93" s="705"/>
      <c r="KQV93" s="706"/>
      <c r="KQW93" s="706"/>
      <c r="KQX93" s="706"/>
      <c r="KQY93" s="706"/>
      <c r="KQZ93" s="706"/>
      <c r="KRA93" s="504"/>
      <c r="KRB93" s="705"/>
      <c r="KRC93" s="706"/>
      <c r="KRD93" s="706"/>
      <c r="KRE93" s="706"/>
      <c r="KRF93" s="706"/>
      <c r="KRG93" s="706"/>
      <c r="KRH93" s="504"/>
      <c r="KRI93" s="705"/>
      <c r="KRJ93" s="706"/>
      <c r="KRK93" s="706"/>
      <c r="KRL93" s="706"/>
      <c r="KRM93" s="706"/>
      <c r="KRN93" s="706"/>
      <c r="KRO93" s="504"/>
      <c r="KRP93" s="705"/>
      <c r="KRQ93" s="706"/>
      <c r="KRR93" s="706"/>
      <c r="KRS93" s="706"/>
      <c r="KRT93" s="706"/>
      <c r="KRU93" s="706"/>
      <c r="KRV93" s="504"/>
      <c r="KRW93" s="705"/>
      <c r="KRX93" s="706"/>
      <c r="KRY93" s="706"/>
      <c r="KRZ93" s="706"/>
      <c r="KSA93" s="706"/>
      <c r="KSB93" s="706"/>
      <c r="KSC93" s="504"/>
      <c r="KSD93" s="705"/>
      <c r="KSE93" s="706"/>
      <c r="KSF93" s="706"/>
      <c r="KSG93" s="706"/>
      <c r="KSH93" s="706"/>
      <c r="KSI93" s="706"/>
      <c r="KSJ93" s="504"/>
      <c r="KSK93" s="705"/>
      <c r="KSL93" s="706"/>
      <c r="KSM93" s="706"/>
      <c r="KSN93" s="706"/>
      <c r="KSO93" s="706"/>
      <c r="KSP93" s="706"/>
      <c r="KSQ93" s="504"/>
      <c r="KSR93" s="705"/>
      <c r="KSS93" s="706"/>
      <c r="KST93" s="706"/>
      <c r="KSU93" s="706"/>
      <c r="KSV93" s="706"/>
      <c r="KSW93" s="706"/>
      <c r="KSX93" s="504"/>
      <c r="KSY93" s="705"/>
      <c r="KSZ93" s="706"/>
      <c r="KTA93" s="706"/>
      <c r="KTB93" s="706"/>
      <c r="KTC93" s="706"/>
      <c r="KTD93" s="706"/>
      <c r="KTE93" s="504"/>
      <c r="KTF93" s="705"/>
      <c r="KTG93" s="706"/>
      <c r="KTH93" s="706"/>
      <c r="KTI93" s="706"/>
      <c r="KTJ93" s="706"/>
      <c r="KTK93" s="706"/>
      <c r="KTL93" s="504"/>
      <c r="KTM93" s="705"/>
      <c r="KTN93" s="706"/>
      <c r="KTO93" s="706"/>
      <c r="KTP93" s="706"/>
      <c r="KTQ93" s="706"/>
      <c r="KTR93" s="706"/>
      <c r="KTS93" s="504"/>
      <c r="KTT93" s="705"/>
      <c r="KTU93" s="706"/>
      <c r="KTV93" s="706"/>
      <c r="KTW93" s="706"/>
      <c r="KTX93" s="706"/>
      <c r="KTY93" s="706"/>
      <c r="KTZ93" s="504"/>
      <c r="KUA93" s="705"/>
      <c r="KUB93" s="706"/>
      <c r="KUC93" s="706"/>
      <c r="KUD93" s="706"/>
      <c r="KUE93" s="706"/>
      <c r="KUF93" s="706"/>
      <c r="KUG93" s="504"/>
      <c r="KUH93" s="705"/>
      <c r="KUI93" s="706"/>
      <c r="KUJ93" s="706"/>
      <c r="KUK93" s="706"/>
      <c r="KUL93" s="706"/>
      <c r="KUM93" s="706"/>
      <c r="KUN93" s="504"/>
      <c r="KUO93" s="705"/>
      <c r="KUP93" s="706"/>
      <c r="KUQ93" s="706"/>
      <c r="KUR93" s="706"/>
      <c r="KUS93" s="706"/>
      <c r="KUT93" s="706"/>
      <c r="KUU93" s="504"/>
      <c r="KUV93" s="705"/>
      <c r="KUW93" s="706"/>
      <c r="KUX93" s="706"/>
      <c r="KUY93" s="706"/>
      <c r="KUZ93" s="706"/>
      <c r="KVA93" s="706"/>
      <c r="KVB93" s="504"/>
      <c r="KVC93" s="705"/>
      <c r="KVD93" s="706"/>
      <c r="KVE93" s="706"/>
      <c r="KVF93" s="706"/>
      <c r="KVG93" s="706"/>
      <c r="KVH93" s="706"/>
      <c r="KVI93" s="504"/>
      <c r="KVJ93" s="705"/>
      <c r="KVK93" s="706"/>
      <c r="KVL93" s="706"/>
      <c r="KVM93" s="706"/>
      <c r="KVN93" s="706"/>
      <c r="KVO93" s="706"/>
      <c r="KVP93" s="504"/>
      <c r="KVQ93" s="705"/>
      <c r="KVR93" s="706"/>
      <c r="KVS93" s="706"/>
      <c r="KVT93" s="706"/>
      <c r="KVU93" s="706"/>
      <c r="KVV93" s="706"/>
      <c r="KVW93" s="504"/>
      <c r="KVX93" s="705"/>
      <c r="KVY93" s="706"/>
      <c r="KVZ93" s="706"/>
      <c r="KWA93" s="706"/>
      <c r="KWB93" s="706"/>
      <c r="KWC93" s="706"/>
      <c r="KWD93" s="504"/>
      <c r="KWE93" s="705"/>
      <c r="KWF93" s="706"/>
      <c r="KWG93" s="706"/>
      <c r="KWH93" s="706"/>
      <c r="KWI93" s="706"/>
      <c r="KWJ93" s="706"/>
      <c r="KWK93" s="504"/>
      <c r="KWL93" s="705"/>
      <c r="KWM93" s="706"/>
      <c r="KWN93" s="706"/>
      <c r="KWO93" s="706"/>
      <c r="KWP93" s="706"/>
      <c r="KWQ93" s="706"/>
      <c r="KWR93" s="504"/>
      <c r="KWS93" s="705"/>
      <c r="KWT93" s="706"/>
      <c r="KWU93" s="706"/>
      <c r="KWV93" s="706"/>
      <c r="KWW93" s="706"/>
      <c r="KWX93" s="706"/>
      <c r="KWY93" s="504"/>
      <c r="KWZ93" s="705"/>
      <c r="KXA93" s="706"/>
      <c r="KXB93" s="706"/>
      <c r="KXC93" s="706"/>
      <c r="KXD93" s="706"/>
      <c r="KXE93" s="706"/>
      <c r="KXF93" s="504"/>
      <c r="KXG93" s="705"/>
      <c r="KXH93" s="706"/>
      <c r="KXI93" s="706"/>
      <c r="KXJ93" s="706"/>
      <c r="KXK93" s="706"/>
      <c r="KXL93" s="706"/>
      <c r="KXM93" s="504"/>
      <c r="KXN93" s="705"/>
      <c r="KXO93" s="706"/>
      <c r="KXP93" s="706"/>
      <c r="KXQ93" s="706"/>
      <c r="KXR93" s="706"/>
      <c r="KXS93" s="706"/>
      <c r="KXT93" s="504"/>
      <c r="KXU93" s="705"/>
      <c r="KXV93" s="706"/>
      <c r="KXW93" s="706"/>
      <c r="KXX93" s="706"/>
      <c r="KXY93" s="706"/>
      <c r="KXZ93" s="706"/>
      <c r="KYA93" s="504"/>
      <c r="KYB93" s="705"/>
      <c r="KYC93" s="706"/>
      <c r="KYD93" s="706"/>
      <c r="KYE93" s="706"/>
      <c r="KYF93" s="706"/>
      <c r="KYG93" s="706"/>
      <c r="KYH93" s="504"/>
      <c r="KYI93" s="705"/>
      <c r="KYJ93" s="706"/>
      <c r="KYK93" s="706"/>
      <c r="KYL93" s="706"/>
      <c r="KYM93" s="706"/>
      <c r="KYN93" s="706"/>
      <c r="KYO93" s="504"/>
      <c r="KYP93" s="705"/>
      <c r="KYQ93" s="706"/>
      <c r="KYR93" s="706"/>
      <c r="KYS93" s="706"/>
      <c r="KYT93" s="706"/>
      <c r="KYU93" s="706"/>
      <c r="KYV93" s="504"/>
      <c r="KYW93" s="705"/>
      <c r="KYX93" s="706"/>
      <c r="KYY93" s="706"/>
      <c r="KYZ93" s="706"/>
      <c r="KZA93" s="706"/>
      <c r="KZB93" s="706"/>
      <c r="KZC93" s="504"/>
      <c r="KZD93" s="705"/>
      <c r="KZE93" s="706"/>
      <c r="KZF93" s="706"/>
      <c r="KZG93" s="706"/>
      <c r="KZH93" s="706"/>
      <c r="KZI93" s="706"/>
      <c r="KZJ93" s="504"/>
      <c r="KZK93" s="705"/>
      <c r="KZL93" s="706"/>
      <c r="KZM93" s="706"/>
      <c r="KZN93" s="706"/>
      <c r="KZO93" s="706"/>
      <c r="KZP93" s="706"/>
      <c r="KZQ93" s="504"/>
      <c r="KZR93" s="705"/>
      <c r="KZS93" s="706"/>
      <c r="KZT93" s="706"/>
      <c r="KZU93" s="706"/>
      <c r="KZV93" s="706"/>
      <c r="KZW93" s="706"/>
      <c r="KZX93" s="504"/>
      <c r="KZY93" s="705"/>
      <c r="KZZ93" s="706"/>
      <c r="LAA93" s="706"/>
      <c r="LAB93" s="706"/>
      <c r="LAC93" s="706"/>
      <c r="LAD93" s="706"/>
      <c r="LAE93" s="504"/>
      <c r="LAF93" s="705"/>
      <c r="LAG93" s="706"/>
      <c r="LAH93" s="706"/>
      <c r="LAI93" s="706"/>
      <c r="LAJ93" s="706"/>
      <c r="LAK93" s="706"/>
      <c r="LAL93" s="504"/>
      <c r="LAM93" s="705"/>
      <c r="LAN93" s="706"/>
      <c r="LAO93" s="706"/>
      <c r="LAP93" s="706"/>
      <c r="LAQ93" s="706"/>
      <c r="LAR93" s="706"/>
      <c r="LAS93" s="504"/>
      <c r="LAT93" s="705"/>
      <c r="LAU93" s="706"/>
      <c r="LAV93" s="706"/>
      <c r="LAW93" s="706"/>
      <c r="LAX93" s="706"/>
      <c r="LAY93" s="706"/>
      <c r="LAZ93" s="504"/>
      <c r="LBA93" s="705"/>
      <c r="LBB93" s="706"/>
      <c r="LBC93" s="706"/>
      <c r="LBD93" s="706"/>
      <c r="LBE93" s="706"/>
      <c r="LBF93" s="706"/>
      <c r="LBG93" s="504"/>
      <c r="LBH93" s="705"/>
      <c r="LBI93" s="706"/>
      <c r="LBJ93" s="706"/>
      <c r="LBK93" s="706"/>
      <c r="LBL93" s="706"/>
      <c r="LBM93" s="706"/>
      <c r="LBN93" s="504"/>
      <c r="LBO93" s="705"/>
      <c r="LBP93" s="706"/>
      <c r="LBQ93" s="706"/>
      <c r="LBR93" s="706"/>
      <c r="LBS93" s="706"/>
      <c r="LBT93" s="706"/>
      <c r="LBU93" s="504"/>
      <c r="LBV93" s="705"/>
      <c r="LBW93" s="706"/>
      <c r="LBX93" s="706"/>
      <c r="LBY93" s="706"/>
      <c r="LBZ93" s="706"/>
      <c r="LCA93" s="706"/>
      <c r="LCB93" s="504"/>
      <c r="LCC93" s="705"/>
      <c r="LCD93" s="706"/>
      <c r="LCE93" s="706"/>
      <c r="LCF93" s="706"/>
      <c r="LCG93" s="706"/>
      <c r="LCH93" s="706"/>
      <c r="LCI93" s="504"/>
      <c r="LCJ93" s="705"/>
      <c r="LCK93" s="706"/>
      <c r="LCL93" s="706"/>
      <c r="LCM93" s="706"/>
      <c r="LCN93" s="706"/>
      <c r="LCO93" s="706"/>
      <c r="LCP93" s="504"/>
      <c r="LCQ93" s="705"/>
      <c r="LCR93" s="706"/>
      <c r="LCS93" s="706"/>
      <c r="LCT93" s="706"/>
      <c r="LCU93" s="706"/>
      <c r="LCV93" s="706"/>
      <c r="LCW93" s="504"/>
      <c r="LCX93" s="705"/>
      <c r="LCY93" s="706"/>
      <c r="LCZ93" s="706"/>
      <c r="LDA93" s="706"/>
      <c r="LDB93" s="706"/>
      <c r="LDC93" s="706"/>
      <c r="LDD93" s="504"/>
      <c r="LDE93" s="705"/>
      <c r="LDF93" s="706"/>
      <c r="LDG93" s="706"/>
      <c r="LDH93" s="706"/>
      <c r="LDI93" s="706"/>
      <c r="LDJ93" s="706"/>
      <c r="LDK93" s="504"/>
      <c r="LDL93" s="705"/>
      <c r="LDM93" s="706"/>
      <c r="LDN93" s="706"/>
      <c r="LDO93" s="706"/>
      <c r="LDP93" s="706"/>
      <c r="LDQ93" s="706"/>
      <c r="LDR93" s="504"/>
      <c r="LDS93" s="705"/>
      <c r="LDT93" s="706"/>
      <c r="LDU93" s="706"/>
      <c r="LDV93" s="706"/>
      <c r="LDW93" s="706"/>
      <c r="LDX93" s="706"/>
      <c r="LDY93" s="504"/>
      <c r="LDZ93" s="705"/>
      <c r="LEA93" s="706"/>
      <c r="LEB93" s="706"/>
      <c r="LEC93" s="706"/>
      <c r="LED93" s="706"/>
      <c r="LEE93" s="706"/>
      <c r="LEF93" s="504"/>
      <c r="LEG93" s="705"/>
      <c r="LEH93" s="706"/>
      <c r="LEI93" s="706"/>
      <c r="LEJ93" s="706"/>
      <c r="LEK93" s="706"/>
      <c r="LEL93" s="706"/>
      <c r="LEM93" s="504"/>
      <c r="LEN93" s="705"/>
      <c r="LEO93" s="706"/>
      <c r="LEP93" s="706"/>
      <c r="LEQ93" s="706"/>
      <c r="LER93" s="706"/>
      <c r="LES93" s="706"/>
      <c r="LET93" s="504"/>
      <c r="LEU93" s="705"/>
      <c r="LEV93" s="706"/>
      <c r="LEW93" s="706"/>
      <c r="LEX93" s="706"/>
      <c r="LEY93" s="706"/>
      <c r="LEZ93" s="706"/>
      <c r="LFA93" s="504"/>
      <c r="LFB93" s="705"/>
      <c r="LFC93" s="706"/>
      <c r="LFD93" s="706"/>
      <c r="LFE93" s="706"/>
      <c r="LFF93" s="706"/>
      <c r="LFG93" s="706"/>
      <c r="LFH93" s="504"/>
      <c r="LFI93" s="705"/>
      <c r="LFJ93" s="706"/>
      <c r="LFK93" s="706"/>
      <c r="LFL93" s="706"/>
      <c r="LFM93" s="706"/>
      <c r="LFN93" s="706"/>
      <c r="LFO93" s="504"/>
      <c r="LFP93" s="705"/>
      <c r="LFQ93" s="706"/>
      <c r="LFR93" s="706"/>
      <c r="LFS93" s="706"/>
      <c r="LFT93" s="706"/>
      <c r="LFU93" s="706"/>
      <c r="LFV93" s="504"/>
      <c r="LFW93" s="705"/>
      <c r="LFX93" s="706"/>
      <c r="LFY93" s="706"/>
      <c r="LFZ93" s="706"/>
      <c r="LGA93" s="706"/>
      <c r="LGB93" s="706"/>
      <c r="LGC93" s="504"/>
      <c r="LGD93" s="705"/>
      <c r="LGE93" s="706"/>
      <c r="LGF93" s="706"/>
      <c r="LGG93" s="706"/>
      <c r="LGH93" s="706"/>
      <c r="LGI93" s="706"/>
      <c r="LGJ93" s="504"/>
      <c r="LGK93" s="705"/>
      <c r="LGL93" s="706"/>
      <c r="LGM93" s="706"/>
      <c r="LGN93" s="706"/>
      <c r="LGO93" s="706"/>
      <c r="LGP93" s="706"/>
      <c r="LGQ93" s="504"/>
      <c r="LGR93" s="705"/>
      <c r="LGS93" s="706"/>
      <c r="LGT93" s="706"/>
      <c r="LGU93" s="706"/>
      <c r="LGV93" s="706"/>
      <c r="LGW93" s="706"/>
      <c r="LGX93" s="504"/>
      <c r="LGY93" s="705"/>
      <c r="LGZ93" s="706"/>
      <c r="LHA93" s="706"/>
      <c r="LHB93" s="706"/>
      <c r="LHC93" s="706"/>
      <c r="LHD93" s="706"/>
      <c r="LHE93" s="504"/>
      <c r="LHF93" s="705"/>
      <c r="LHG93" s="706"/>
      <c r="LHH93" s="706"/>
      <c r="LHI93" s="706"/>
      <c r="LHJ93" s="706"/>
      <c r="LHK93" s="706"/>
      <c r="LHL93" s="504"/>
      <c r="LHM93" s="705"/>
      <c r="LHN93" s="706"/>
      <c r="LHO93" s="706"/>
      <c r="LHP93" s="706"/>
      <c r="LHQ93" s="706"/>
      <c r="LHR93" s="706"/>
      <c r="LHS93" s="504"/>
      <c r="LHT93" s="705"/>
      <c r="LHU93" s="706"/>
      <c r="LHV93" s="706"/>
      <c r="LHW93" s="706"/>
      <c r="LHX93" s="706"/>
      <c r="LHY93" s="706"/>
      <c r="LHZ93" s="504"/>
      <c r="LIA93" s="705"/>
      <c r="LIB93" s="706"/>
      <c r="LIC93" s="706"/>
      <c r="LID93" s="706"/>
      <c r="LIE93" s="706"/>
      <c r="LIF93" s="706"/>
      <c r="LIG93" s="504"/>
      <c r="LIH93" s="705"/>
      <c r="LII93" s="706"/>
      <c r="LIJ93" s="706"/>
      <c r="LIK93" s="706"/>
      <c r="LIL93" s="706"/>
      <c r="LIM93" s="706"/>
      <c r="LIN93" s="504"/>
      <c r="LIO93" s="705"/>
      <c r="LIP93" s="706"/>
      <c r="LIQ93" s="706"/>
      <c r="LIR93" s="706"/>
      <c r="LIS93" s="706"/>
      <c r="LIT93" s="706"/>
      <c r="LIU93" s="504"/>
      <c r="LIV93" s="705"/>
      <c r="LIW93" s="706"/>
      <c r="LIX93" s="706"/>
      <c r="LIY93" s="706"/>
      <c r="LIZ93" s="706"/>
      <c r="LJA93" s="706"/>
      <c r="LJB93" s="504"/>
      <c r="LJC93" s="705"/>
      <c r="LJD93" s="706"/>
      <c r="LJE93" s="706"/>
      <c r="LJF93" s="706"/>
      <c r="LJG93" s="706"/>
      <c r="LJH93" s="706"/>
      <c r="LJI93" s="504"/>
      <c r="LJJ93" s="705"/>
      <c r="LJK93" s="706"/>
      <c r="LJL93" s="706"/>
      <c r="LJM93" s="706"/>
      <c r="LJN93" s="706"/>
      <c r="LJO93" s="706"/>
      <c r="LJP93" s="504"/>
      <c r="LJQ93" s="705"/>
      <c r="LJR93" s="706"/>
      <c r="LJS93" s="706"/>
      <c r="LJT93" s="706"/>
      <c r="LJU93" s="706"/>
      <c r="LJV93" s="706"/>
      <c r="LJW93" s="504"/>
      <c r="LJX93" s="705"/>
      <c r="LJY93" s="706"/>
      <c r="LJZ93" s="706"/>
      <c r="LKA93" s="706"/>
      <c r="LKB93" s="706"/>
      <c r="LKC93" s="706"/>
      <c r="LKD93" s="504"/>
      <c r="LKE93" s="705"/>
      <c r="LKF93" s="706"/>
      <c r="LKG93" s="706"/>
      <c r="LKH93" s="706"/>
      <c r="LKI93" s="706"/>
      <c r="LKJ93" s="706"/>
      <c r="LKK93" s="504"/>
      <c r="LKL93" s="705"/>
      <c r="LKM93" s="706"/>
      <c r="LKN93" s="706"/>
      <c r="LKO93" s="706"/>
      <c r="LKP93" s="706"/>
      <c r="LKQ93" s="706"/>
      <c r="LKR93" s="504"/>
      <c r="LKS93" s="705"/>
      <c r="LKT93" s="706"/>
      <c r="LKU93" s="706"/>
      <c r="LKV93" s="706"/>
      <c r="LKW93" s="706"/>
      <c r="LKX93" s="706"/>
      <c r="LKY93" s="504"/>
      <c r="LKZ93" s="705"/>
      <c r="LLA93" s="706"/>
      <c r="LLB93" s="706"/>
      <c r="LLC93" s="706"/>
      <c r="LLD93" s="706"/>
      <c r="LLE93" s="706"/>
      <c r="LLF93" s="504"/>
      <c r="LLG93" s="705"/>
      <c r="LLH93" s="706"/>
      <c r="LLI93" s="706"/>
      <c r="LLJ93" s="706"/>
      <c r="LLK93" s="706"/>
      <c r="LLL93" s="706"/>
      <c r="LLM93" s="504"/>
      <c r="LLN93" s="705"/>
      <c r="LLO93" s="706"/>
      <c r="LLP93" s="706"/>
      <c r="LLQ93" s="706"/>
      <c r="LLR93" s="706"/>
      <c r="LLS93" s="706"/>
      <c r="LLT93" s="504"/>
      <c r="LLU93" s="705"/>
      <c r="LLV93" s="706"/>
      <c r="LLW93" s="706"/>
      <c r="LLX93" s="706"/>
      <c r="LLY93" s="706"/>
      <c r="LLZ93" s="706"/>
      <c r="LMA93" s="504"/>
      <c r="LMB93" s="705"/>
      <c r="LMC93" s="706"/>
      <c r="LMD93" s="706"/>
      <c r="LME93" s="706"/>
      <c r="LMF93" s="706"/>
      <c r="LMG93" s="706"/>
      <c r="LMH93" s="504"/>
      <c r="LMI93" s="705"/>
      <c r="LMJ93" s="706"/>
      <c r="LMK93" s="706"/>
      <c r="LML93" s="706"/>
      <c r="LMM93" s="706"/>
      <c r="LMN93" s="706"/>
      <c r="LMO93" s="504"/>
      <c r="LMP93" s="705"/>
      <c r="LMQ93" s="706"/>
      <c r="LMR93" s="706"/>
      <c r="LMS93" s="706"/>
      <c r="LMT93" s="706"/>
      <c r="LMU93" s="706"/>
      <c r="LMV93" s="504"/>
      <c r="LMW93" s="705"/>
      <c r="LMX93" s="706"/>
      <c r="LMY93" s="706"/>
      <c r="LMZ93" s="706"/>
      <c r="LNA93" s="706"/>
      <c r="LNB93" s="706"/>
      <c r="LNC93" s="504"/>
      <c r="LND93" s="705"/>
      <c r="LNE93" s="706"/>
      <c r="LNF93" s="706"/>
      <c r="LNG93" s="706"/>
      <c r="LNH93" s="706"/>
      <c r="LNI93" s="706"/>
      <c r="LNJ93" s="504"/>
      <c r="LNK93" s="705"/>
      <c r="LNL93" s="706"/>
      <c r="LNM93" s="706"/>
      <c r="LNN93" s="706"/>
      <c r="LNO93" s="706"/>
      <c r="LNP93" s="706"/>
      <c r="LNQ93" s="504"/>
      <c r="LNR93" s="705"/>
      <c r="LNS93" s="706"/>
      <c r="LNT93" s="706"/>
      <c r="LNU93" s="706"/>
      <c r="LNV93" s="706"/>
      <c r="LNW93" s="706"/>
      <c r="LNX93" s="504"/>
      <c r="LNY93" s="705"/>
      <c r="LNZ93" s="706"/>
      <c r="LOA93" s="706"/>
      <c r="LOB93" s="706"/>
      <c r="LOC93" s="706"/>
      <c r="LOD93" s="706"/>
      <c r="LOE93" s="504"/>
      <c r="LOF93" s="705"/>
      <c r="LOG93" s="706"/>
      <c r="LOH93" s="706"/>
      <c r="LOI93" s="706"/>
      <c r="LOJ93" s="706"/>
      <c r="LOK93" s="706"/>
      <c r="LOL93" s="504"/>
      <c r="LOM93" s="705"/>
      <c r="LON93" s="706"/>
      <c r="LOO93" s="706"/>
      <c r="LOP93" s="706"/>
      <c r="LOQ93" s="706"/>
      <c r="LOR93" s="706"/>
      <c r="LOS93" s="504"/>
      <c r="LOT93" s="705"/>
      <c r="LOU93" s="706"/>
      <c r="LOV93" s="706"/>
      <c r="LOW93" s="706"/>
      <c r="LOX93" s="706"/>
      <c r="LOY93" s="706"/>
      <c r="LOZ93" s="504"/>
      <c r="LPA93" s="705"/>
      <c r="LPB93" s="706"/>
      <c r="LPC93" s="706"/>
      <c r="LPD93" s="706"/>
      <c r="LPE93" s="706"/>
      <c r="LPF93" s="706"/>
      <c r="LPG93" s="504"/>
      <c r="LPH93" s="705"/>
      <c r="LPI93" s="706"/>
      <c r="LPJ93" s="706"/>
      <c r="LPK93" s="706"/>
      <c r="LPL93" s="706"/>
      <c r="LPM93" s="706"/>
      <c r="LPN93" s="504"/>
      <c r="LPO93" s="705"/>
      <c r="LPP93" s="706"/>
      <c r="LPQ93" s="706"/>
      <c r="LPR93" s="706"/>
      <c r="LPS93" s="706"/>
      <c r="LPT93" s="706"/>
      <c r="LPU93" s="504"/>
      <c r="LPV93" s="705"/>
      <c r="LPW93" s="706"/>
      <c r="LPX93" s="706"/>
      <c r="LPY93" s="706"/>
      <c r="LPZ93" s="706"/>
      <c r="LQA93" s="706"/>
      <c r="LQB93" s="504"/>
      <c r="LQC93" s="705"/>
      <c r="LQD93" s="706"/>
      <c r="LQE93" s="706"/>
      <c r="LQF93" s="706"/>
      <c r="LQG93" s="706"/>
      <c r="LQH93" s="706"/>
      <c r="LQI93" s="504"/>
      <c r="LQJ93" s="705"/>
      <c r="LQK93" s="706"/>
      <c r="LQL93" s="706"/>
      <c r="LQM93" s="706"/>
      <c r="LQN93" s="706"/>
      <c r="LQO93" s="706"/>
      <c r="LQP93" s="504"/>
      <c r="LQQ93" s="705"/>
      <c r="LQR93" s="706"/>
      <c r="LQS93" s="706"/>
      <c r="LQT93" s="706"/>
      <c r="LQU93" s="706"/>
      <c r="LQV93" s="706"/>
      <c r="LQW93" s="504"/>
      <c r="LQX93" s="705"/>
      <c r="LQY93" s="706"/>
      <c r="LQZ93" s="706"/>
      <c r="LRA93" s="706"/>
      <c r="LRB93" s="706"/>
      <c r="LRC93" s="706"/>
      <c r="LRD93" s="504"/>
      <c r="LRE93" s="705"/>
      <c r="LRF93" s="706"/>
      <c r="LRG93" s="706"/>
      <c r="LRH93" s="706"/>
      <c r="LRI93" s="706"/>
      <c r="LRJ93" s="706"/>
      <c r="LRK93" s="504"/>
      <c r="LRL93" s="705"/>
      <c r="LRM93" s="706"/>
      <c r="LRN93" s="706"/>
      <c r="LRO93" s="706"/>
      <c r="LRP93" s="706"/>
      <c r="LRQ93" s="706"/>
      <c r="LRR93" s="504"/>
      <c r="LRS93" s="705"/>
      <c r="LRT93" s="706"/>
      <c r="LRU93" s="706"/>
      <c r="LRV93" s="706"/>
      <c r="LRW93" s="706"/>
      <c r="LRX93" s="706"/>
      <c r="LRY93" s="504"/>
      <c r="LRZ93" s="705"/>
      <c r="LSA93" s="706"/>
      <c r="LSB93" s="706"/>
      <c r="LSC93" s="706"/>
      <c r="LSD93" s="706"/>
      <c r="LSE93" s="706"/>
      <c r="LSF93" s="504"/>
      <c r="LSG93" s="705"/>
      <c r="LSH93" s="706"/>
      <c r="LSI93" s="706"/>
      <c r="LSJ93" s="706"/>
      <c r="LSK93" s="706"/>
      <c r="LSL93" s="706"/>
      <c r="LSM93" s="504"/>
      <c r="LSN93" s="705"/>
      <c r="LSO93" s="706"/>
      <c r="LSP93" s="706"/>
      <c r="LSQ93" s="706"/>
      <c r="LSR93" s="706"/>
      <c r="LSS93" s="706"/>
      <c r="LST93" s="504"/>
      <c r="LSU93" s="705"/>
      <c r="LSV93" s="706"/>
      <c r="LSW93" s="706"/>
      <c r="LSX93" s="706"/>
      <c r="LSY93" s="706"/>
      <c r="LSZ93" s="706"/>
      <c r="LTA93" s="504"/>
      <c r="LTB93" s="705"/>
      <c r="LTC93" s="706"/>
      <c r="LTD93" s="706"/>
      <c r="LTE93" s="706"/>
      <c r="LTF93" s="706"/>
      <c r="LTG93" s="706"/>
      <c r="LTH93" s="504"/>
      <c r="LTI93" s="705"/>
      <c r="LTJ93" s="706"/>
      <c r="LTK93" s="706"/>
      <c r="LTL93" s="706"/>
      <c r="LTM93" s="706"/>
      <c r="LTN93" s="706"/>
      <c r="LTO93" s="504"/>
      <c r="LTP93" s="705"/>
      <c r="LTQ93" s="706"/>
      <c r="LTR93" s="706"/>
      <c r="LTS93" s="706"/>
      <c r="LTT93" s="706"/>
      <c r="LTU93" s="706"/>
      <c r="LTV93" s="504"/>
      <c r="LTW93" s="705"/>
      <c r="LTX93" s="706"/>
      <c r="LTY93" s="706"/>
      <c r="LTZ93" s="706"/>
      <c r="LUA93" s="706"/>
      <c r="LUB93" s="706"/>
      <c r="LUC93" s="504"/>
      <c r="LUD93" s="705"/>
      <c r="LUE93" s="706"/>
      <c r="LUF93" s="706"/>
      <c r="LUG93" s="706"/>
      <c r="LUH93" s="706"/>
      <c r="LUI93" s="706"/>
      <c r="LUJ93" s="504"/>
      <c r="LUK93" s="705"/>
      <c r="LUL93" s="706"/>
      <c r="LUM93" s="706"/>
      <c r="LUN93" s="706"/>
      <c r="LUO93" s="706"/>
      <c r="LUP93" s="706"/>
      <c r="LUQ93" s="504"/>
      <c r="LUR93" s="705"/>
      <c r="LUS93" s="706"/>
      <c r="LUT93" s="706"/>
      <c r="LUU93" s="706"/>
      <c r="LUV93" s="706"/>
      <c r="LUW93" s="706"/>
      <c r="LUX93" s="504"/>
      <c r="LUY93" s="705"/>
      <c r="LUZ93" s="706"/>
      <c r="LVA93" s="706"/>
      <c r="LVB93" s="706"/>
      <c r="LVC93" s="706"/>
      <c r="LVD93" s="706"/>
      <c r="LVE93" s="504"/>
      <c r="LVF93" s="705"/>
      <c r="LVG93" s="706"/>
      <c r="LVH93" s="706"/>
      <c r="LVI93" s="706"/>
      <c r="LVJ93" s="706"/>
      <c r="LVK93" s="706"/>
      <c r="LVL93" s="504"/>
      <c r="LVM93" s="705"/>
      <c r="LVN93" s="706"/>
      <c r="LVO93" s="706"/>
      <c r="LVP93" s="706"/>
      <c r="LVQ93" s="706"/>
      <c r="LVR93" s="706"/>
      <c r="LVS93" s="504"/>
      <c r="LVT93" s="705"/>
      <c r="LVU93" s="706"/>
      <c r="LVV93" s="706"/>
      <c r="LVW93" s="706"/>
      <c r="LVX93" s="706"/>
      <c r="LVY93" s="706"/>
      <c r="LVZ93" s="504"/>
      <c r="LWA93" s="705"/>
      <c r="LWB93" s="706"/>
      <c r="LWC93" s="706"/>
      <c r="LWD93" s="706"/>
      <c r="LWE93" s="706"/>
      <c r="LWF93" s="706"/>
      <c r="LWG93" s="504"/>
      <c r="LWH93" s="705"/>
      <c r="LWI93" s="706"/>
      <c r="LWJ93" s="706"/>
      <c r="LWK93" s="706"/>
      <c r="LWL93" s="706"/>
      <c r="LWM93" s="706"/>
      <c r="LWN93" s="504"/>
      <c r="LWO93" s="705"/>
      <c r="LWP93" s="706"/>
      <c r="LWQ93" s="706"/>
      <c r="LWR93" s="706"/>
      <c r="LWS93" s="706"/>
      <c r="LWT93" s="706"/>
      <c r="LWU93" s="504"/>
      <c r="LWV93" s="705"/>
      <c r="LWW93" s="706"/>
      <c r="LWX93" s="706"/>
      <c r="LWY93" s="706"/>
      <c r="LWZ93" s="706"/>
      <c r="LXA93" s="706"/>
      <c r="LXB93" s="504"/>
      <c r="LXC93" s="705"/>
      <c r="LXD93" s="706"/>
      <c r="LXE93" s="706"/>
      <c r="LXF93" s="706"/>
      <c r="LXG93" s="706"/>
      <c r="LXH93" s="706"/>
      <c r="LXI93" s="504"/>
      <c r="LXJ93" s="705"/>
      <c r="LXK93" s="706"/>
      <c r="LXL93" s="706"/>
      <c r="LXM93" s="706"/>
      <c r="LXN93" s="706"/>
      <c r="LXO93" s="706"/>
      <c r="LXP93" s="504"/>
      <c r="LXQ93" s="705"/>
      <c r="LXR93" s="706"/>
      <c r="LXS93" s="706"/>
      <c r="LXT93" s="706"/>
      <c r="LXU93" s="706"/>
      <c r="LXV93" s="706"/>
      <c r="LXW93" s="504"/>
      <c r="LXX93" s="705"/>
      <c r="LXY93" s="706"/>
      <c r="LXZ93" s="706"/>
      <c r="LYA93" s="706"/>
      <c r="LYB93" s="706"/>
      <c r="LYC93" s="706"/>
      <c r="LYD93" s="504"/>
      <c r="LYE93" s="705"/>
      <c r="LYF93" s="706"/>
      <c r="LYG93" s="706"/>
      <c r="LYH93" s="706"/>
      <c r="LYI93" s="706"/>
      <c r="LYJ93" s="706"/>
      <c r="LYK93" s="504"/>
      <c r="LYL93" s="705"/>
      <c r="LYM93" s="706"/>
      <c r="LYN93" s="706"/>
      <c r="LYO93" s="706"/>
      <c r="LYP93" s="706"/>
      <c r="LYQ93" s="706"/>
      <c r="LYR93" s="504"/>
      <c r="LYS93" s="705"/>
      <c r="LYT93" s="706"/>
      <c r="LYU93" s="706"/>
      <c r="LYV93" s="706"/>
      <c r="LYW93" s="706"/>
      <c r="LYX93" s="706"/>
      <c r="LYY93" s="504"/>
      <c r="LYZ93" s="705"/>
      <c r="LZA93" s="706"/>
      <c r="LZB93" s="706"/>
      <c r="LZC93" s="706"/>
      <c r="LZD93" s="706"/>
      <c r="LZE93" s="706"/>
      <c r="LZF93" s="504"/>
      <c r="LZG93" s="705"/>
      <c r="LZH93" s="706"/>
      <c r="LZI93" s="706"/>
      <c r="LZJ93" s="706"/>
      <c r="LZK93" s="706"/>
      <c r="LZL93" s="706"/>
      <c r="LZM93" s="504"/>
      <c r="LZN93" s="705"/>
      <c r="LZO93" s="706"/>
      <c r="LZP93" s="706"/>
      <c r="LZQ93" s="706"/>
      <c r="LZR93" s="706"/>
      <c r="LZS93" s="706"/>
      <c r="LZT93" s="504"/>
      <c r="LZU93" s="705"/>
      <c r="LZV93" s="706"/>
      <c r="LZW93" s="706"/>
      <c r="LZX93" s="706"/>
      <c r="LZY93" s="706"/>
      <c r="LZZ93" s="706"/>
      <c r="MAA93" s="504"/>
      <c r="MAB93" s="705"/>
      <c r="MAC93" s="706"/>
      <c r="MAD93" s="706"/>
      <c r="MAE93" s="706"/>
      <c r="MAF93" s="706"/>
      <c r="MAG93" s="706"/>
      <c r="MAH93" s="504"/>
      <c r="MAI93" s="705"/>
      <c r="MAJ93" s="706"/>
      <c r="MAK93" s="706"/>
      <c r="MAL93" s="706"/>
      <c r="MAM93" s="706"/>
      <c r="MAN93" s="706"/>
      <c r="MAO93" s="504"/>
      <c r="MAP93" s="705"/>
      <c r="MAQ93" s="706"/>
      <c r="MAR93" s="706"/>
      <c r="MAS93" s="706"/>
      <c r="MAT93" s="706"/>
      <c r="MAU93" s="706"/>
      <c r="MAV93" s="504"/>
      <c r="MAW93" s="705"/>
      <c r="MAX93" s="706"/>
      <c r="MAY93" s="706"/>
      <c r="MAZ93" s="706"/>
      <c r="MBA93" s="706"/>
      <c r="MBB93" s="706"/>
      <c r="MBC93" s="504"/>
      <c r="MBD93" s="705"/>
      <c r="MBE93" s="706"/>
      <c r="MBF93" s="706"/>
      <c r="MBG93" s="706"/>
      <c r="MBH93" s="706"/>
      <c r="MBI93" s="706"/>
      <c r="MBJ93" s="504"/>
      <c r="MBK93" s="705"/>
      <c r="MBL93" s="706"/>
      <c r="MBM93" s="706"/>
      <c r="MBN93" s="706"/>
      <c r="MBO93" s="706"/>
      <c r="MBP93" s="706"/>
      <c r="MBQ93" s="504"/>
      <c r="MBR93" s="705"/>
      <c r="MBS93" s="706"/>
      <c r="MBT93" s="706"/>
      <c r="MBU93" s="706"/>
      <c r="MBV93" s="706"/>
      <c r="MBW93" s="706"/>
      <c r="MBX93" s="504"/>
      <c r="MBY93" s="705"/>
      <c r="MBZ93" s="706"/>
      <c r="MCA93" s="706"/>
      <c r="MCB93" s="706"/>
      <c r="MCC93" s="706"/>
      <c r="MCD93" s="706"/>
      <c r="MCE93" s="504"/>
      <c r="MCF93" s="705"/>
      <c r="MCG93" s="706"/>
      <c r="MCH93" s="706"/>
      <c r="MCI93" s="706"/>
      <c r="MCJ93" s="706"/>
      <c r="MCK93" s="706"/>
      <c r="MCL93" s="504"/>
      <c r="MCM93" s="705"/>
      <c r="MCN93" s="706"/>
      <c r="MCO93" s="706"/>
      <c r="MCP93" s="706"/>
      <c r="MCQ93" s="706"/>
      <c r="MCR93" s="706"/>
      <c r="MCS93" s="504"/>
      <c r="MCT93" s="705"/>
      <c r="MCU93" s="706"/>
      <c r="MCV93" s="706"/>
      <c r="MCW93" s="706"/>
      <c r="MCX93" s="706"/>
      <c r="MCY93" s="706"/>
      <c r="MCZ93" s="504"/>
      <c r="MDA93" s="705"/>
      <c r="MDB93" s="706"/>
      <c r="MDC93" s="706"/>
      <c r="MDD93" s="706"/>
      <c r="MDE93" s="706"/>
      <c r="MDF93" s="706"/>
      <c r="MDG93" s="504"/>
      <c r="MDH93" s="705"/>
      <c r="MDI93" s="706"/>
      <c r="MDJ93" s="706"/>
      <c r="MDK93" s="706"/>
      <c r="MDL93" s="706"/>
      <c r="MDM93" s="706"/>
      <c r="MDN93" s="504"/>
      <c r="MDO93" s="705"/>
      <c r="MDP93" s="706"/>
      <c r="MDQ93" s="706"/>
      <c r="MDR93" s="706"/>
      <c r="MDS93" s="706"/>
      <c r="MDT93" s="706"/>
      <c r="MDU93" s="504"/>
      <c r="MDV93" s="705"/>
      <c r="MDW93" s="706"/>
      <c r="MDX93" s="706"/>
      <c r="MDY93" s="706"/>
      <c r="MDZ93" s="706"/>
      <c r="MEA93" s="706"/>
      <c r="MEB93" s="504"/>
      <c r="MEC93" s="705"/>
      <c r="MED93" s="706"/>
      <c r="MEE93" s="706"/>
      <c r="MEF93" s="706"/>
      <c r="MEG93" s="706"/>
      <c r="MEH93" s="706"/>
      <c r="MEI93" s="504"/>
      <c r="MEJ93" s="705"/>
      <c r="MEK93" s="706"/>
      <c r="MEL93" s="706"/>
      <c r="MEM93" s="706"/>
      <c r="MEN93" s="706"/>
      <c r="MEO93" s="706"/>
      <c r="MEP93" s="504"/>
      <c r="MEQ93" s="705"/>
      <c r="MER93" s="706"/>
      <c r="MES93" s="706"/>
      <c r="MET93" s="706"/>
      <c r="MEU93" s="706"/>
      <c r="MEV93" s="706"/>
      <c r="MEW93" s="504"/>
      <c r="MEX93" s="705"/>
      <c r="MEY93" s="706"/>
      <c r="MEZ93" s="706"/>
      <c r="MFA93" s="706"/>
      <c r="MFB93" s="706"/>
      <c r="MFC93" s="706"/>
      <c r="MFD93" s="504"/>
      <c r="MFE93" s="705"/>
      <c r="MFF93" s="706"/>
      <c r="MFG93" s="706"/>
      <c r="MFH93" s="706"/>
      <c r="MFI93" s="706"/>
      <c r="MFJ93" s="706"/>
      <c r="MFK93" s="504"/>
      <c r="MFL93" s="705"/>
      <c r="MFM93" s="706"/>
      <c r="MFN93" s="706"/>
      <c r="MFO93" s="706"/>
      <c r="MFP93" s="706"/>
      <c r="MFQ93" s="706"/>
      <c r="MFR93" s="504"/>
      <c r="MFS93" s="705"/>
      <c r="MFT93" s="706"/>
      <c r="MFU93" s="706"/>
      <c r="MFV93" s="706"/>
      <c r="MFW93" s="706"/>
      <c r="MFX93" s="706"/>
      <c r="MFY93" s="504"/>
      <c r="MFZ93" s="705"/>
      <c r="MGA93" s="706"/>
      <c r="MGB93" s="706"/>
      <c r="MGC93" s="706"/>
      <c r="MGD93" s="706"/>
      <c r="MGE93" s="706"/>
      <c r="MGF93" s="504"/>
      <c r="MGG93" s="705"/>
      <c r="MGH93" s="706"/>
      <c r="MGI93" s="706"/>
      <c r="MGJ93" s="706"/>
      <c r="MGK93" s="706"/>
      <c r="MGL93" s="706"/>
      <c r="MGM93" s="504"/>
      <c r="MGN93" s="705"/>
      <c r="MGO93" s="706"/>
      <c r="MGP93" s="706"/>
      <c r="MGQ93" s="706"/>
      <c r="MGR93" s="706"/>
      <c r="MGS93" s="706"/>
      <c r="MGT93" s="504"/>
      <c r="MGU93" s="705"/>
      <c r="MGV93" s="706"/>
      <c r="MGW93" s="706"/>
      <c r="MGX93" s="706"/>
      <c r="MGY93" s="706"/>
      <c r="MGZ93" s="706"/>
      <c r="MHA93" s="504"/>
      <c r="MHB93" s="705"/>
      <c r="MHC93" s="706"/>
      <c r="MHD93" s="706"/>
      <c r="MHE93" s="706"/>
      <c r="MHF93" s="706"/>
      <c r="MHG93" s="706"/>
      <c r="MHH93" s="504"/>
      <c r="MHI93" s="705"/>
      <c r="MHJ93" s="706"/>
      <c r="MHK93" s="706"/>
      <c r="MHL93" s="706"/>
      <c r="MHM93" s="706"/>
      <c r="MHN93" s="706"/>
      <c r="MHO93" s="504"/>
      <c r="MHP93" s="705"/>
      <c r="MHQ93" s="706"/>
      <c r="MHR93" s="706"/>
      <c r="MHS93" s="706"/>
      <c r="MHT93" s="706"/>
      <c r="MHU93" s="706"/>
      <c r="MHV93" s="504"/>
      <c r="MHW93" s="705"/>
      <c r="MHX93" s="706"/>
      <c r="MHY93" s="706"/>
      <c r="MHZ93" s="706"/>
      <c r="MIA93" s="706"/>
      <c r="MIB93" s="706"/>
      <c r="MIC93" s="504"/>
      <c r="MID93" s="705"/>
      <c r="MIE93" s="706"/>
      <c r="MIF93" s="706"/>
      <c r="MIG93" s="706"/>
      <c r="MIH93" s="706"/>
      <c r="MII93" s="706"/>
      <c r="MIJ93" s="504"/>
      <c r="MIK93" s="705"/>
      <c r="MIL93" s="706"/>
      <c r="MIM93" s="706"/>
      <c r="MIN93" s="706"/>
      <c r="MIO93" s="706"/>
      <c r="MIP93" s="706"/>
      <c r="MIQ93" s="504"/>
      <c r="MIR93" s="705"/>
      <c r="MIS93" s="706"/>
      <c r="MIT93" s="706"/>
      <c r="MIU93" s="706"/>
      <c r="MIV93" s="706"/>
      <c r="MIW93" s="706"/>
      <c r="MIX93" s="504"/>
      <c r="MIY93" s="705"/>
      <c r="MIZ93" s="706"/>
      <c r="MJA93" s="706"/>
      <c r="MJB93" s="706"/>
      <c r="MJC93" s="706"/>
      <c r="MJD93" s="706"/>
      <c r="MJE93" s="504"/>
      <c r="MJF93" s="705"/>
      <c r="MJG93" s="706"/>
      <c r="MJH93" s="706"/>
      <c r="MJI93" s="706"/>
      <c r="MJJ93" s="706"/>
      <c r="MJK93" s="706"/>
      <c r="MJL93" s="504"/>
      <c r="MJM93" s="705"/>
      <c r="MJN93" s="706"/>
      <c r="MJO93" s="706"/>
      <c r="MJP93" s="706"/>
      <c r="MJQ93" s="706"/>
      <c r="MJR93" s="706"/>
      <c r="MJS93" s="504"/>
      <c r="MJT93" s="705"/>
      <c r="MJU93" s="706"/>
      <c r="MJV93" s="706"/>
      <c r="MJW93" s="706"/>
      <c r="MJX93" s="706"/>
      <c r="MJY93" s="706"/>
      <c r="MJZ93" s="504"/>
      <c r="MKA93" s="705"/>
      <c r="MKB93" s="706"/>
      <c r="MKC93" s="706"/>
      <c r="MKD93" s="706"/>
      <c r="MKE93" s="706"/>
      <c r="MKF93" s="706"/>
      <c r="MKG93" s="504"/>
      <c r="MKH93" s="705"/>
      <c r="MKI93" s="706"/>
      <c r="MKJ93" s="706"/>
      <c r="MKK93" s="706"/>
      <c r="MKL93" s="706"/>
      <c r="MKM93" s="706"/>
      <c r="MKN93" s="504"/>
      <c r="MKO93" s="705"/>
      <c r="MKP93" s="706"/>
      <c r="MKQ93" s="706"/>
      <c r="MKR93" s="706"/>
      <c r="MKS93" s="706"/>
      <c r="MKT93" s="706"/>
      <c r="MKU93" s="504"/>
      <c r="MKV93" s="705"/>
      <c r="MKW93" s="706"/>
      <c r="MKX93" s="706"/>
      <c r="MKY93" s="706"/>
      <c r="MKZ93" s="706"/>
      <c r="MLA93" s="706"/>
      <c r="MLB93" s="504"/>
      <c r="MLC93" s="705"/>
      <c r="MLD93" s="706"/>
      <c r="MLE93" s="706"/>
      <c r="MLF93" s="706"/>
      <c r="MLG93" s="706"/>
      <c r="MLH93" s="706"/>
      <c r="MLI93" s="504"/>
      <c r="MLJ93" s="705"/>
      <c r="MLK93" s="706"/>
      <c r="MLL93" s="706"/>
      <c r="MLM93" s="706"/>
      <c r="MLN93" s="706"/>
      <c r="MLO93" s="706"/>
      <c r="MLP93" s="504"/>
      <c r="MLQ93" s="705"/>
      <c r="MLR93" s="706"/>
      <c r="MLS93" s="706"/>
      <c r="MLT93" s="706"/>
      <c r="MLU93" s="706"/>
      <c r="MLV93" s="706"/>
      <c r="MLW93" s="504"/>
      <c r="MLX93" s="705"/>
      <c r="MLY93" s="706"/>
      <c r="MLZ93" s="706"/>
      <c r="MMA93" s="706"/>
      <c r="MMB93" s="706"/>
      <c r="MMC93" s="706"/>
      <c r="MMD93" s="504"/>
      <c r="MME93" s="705"/>
      <c r="MMF93" s="706"/>
      <c r="MMG93" s="706"/>
      <c r="MMH93" s="706"/>
      <c r="MMI93" s="706"/>
      <c r="MMJ93" s="706"/>
      <c r="MMK93" s="504"/>
      <c r="MML93" s="705"/>
      <c r="MMM93" s="706"/>
      <c r="MMN93" s="706"/>
      <c r="MMO93" s="706"/>
      <c r="MMP93" s="706"/>
      <c r="MMQ93" s="706"/>
      <c r="MMR93" s="504"/>
      <c r="MMS93" s="705"/>
      <c r="MMT93" s="706"/>
      <c r="MMU93" s="706"/>
      <c r="MMV93" s="706"/>
      <c r="MMW93" s="706"/>
      <c r="MMX93" s="706"/>
      <c r="MMY93" s="504"/>
      <c r="MMZ93" s="705"/>
      <c r="MNA93" s="706"/>
      <c r="MNB93" s="706"/>
      <c r="MNC93" s="706"/>
      <c r="MND93" s="706"/>
      <c r="MNE93" s="706"/>
      <c r="MNF93" s="504"/>
      <c r="MNG93" s="705"/>
      <c r="MNH93" s="706"/>
      <c r="MNI93" s="706"/>
      <c r="MNJ93" s="706"/>
      <c r="MNK93" s="706"/>
      <c r="MNL93" s="706"/>
      <c r="MNM93" s="504"/>
      <c r="MNN93" s="705"/>
      <c r="MNO93" s="706"/>
      <c r="MNP93" s="706"/>
      <c r="MNQ93" s="706"/>
      <c r="MNR93" s="706"/>
      <c r="MNS93" s="706"/>
      <c r="MNT93" s="504"/>
      <c r="MNU93" s="705"/>
      <c r="MNV93" s="706"/>
      <c r="MNW93" s="706"/>
      <c r="MNX93" s="706"/>
      <c r="MNY93" s="706"/>
      <c r="MNZ93" s="706"/>
      <c r="MOA93" s="504"/>
      <c r="MOB93" s="705"/>
      <c r="MOC93" s="706"/>
      <c r="MOD93" s="706"/>
      <c r="MOE93" s="706"/>
      <c r="MOF93" s="706"/>
      <c r="MOG93" s="706"/>
      <c r="MOH93" s="504"/>
      <c r="MOI93" s="705"/>
      <c r="MOJ93" s="706"/>
      <c r="MOK93" s="706"/>
      <c r="MOL93" s="706"/>
      <c r="MOM93" s="706"/>
      <c r="MON93" s="706"/>
      <c r="MOO93" s="504"/>
      <c r="MOP93" s="705"/>
      <c r="MOQ93" s="706"/>
      <c r="MOR93" s="706"/>
      <c r="MOS93" s="706"/>
      <c r="MOT93" s="706"/>
      <c r="MOU93" s="706"/>
      <c r="MOV93" s="504"/>
      <c r="MOW93" s="705"/>
      <c r="MOX93" s="706"/>
      <c r="MOY93" s="706"/>
      <c r="MOZ93" s="706"/>
      <c r="MPA93" s="706"/>
      <c r="MPB93" s="706"/>
      <c r="MPC93" s="504"/>
      <c r="MPD93" s="705"/>
      <c r="MPE93" s="706"/>
      <c r="MPF93" s="706"/>
      <c r="MPG93" s="706"/>
      <c r="MPH93" s="706"/>
      <c r="MPI93" s="706"/>
      <c r="MPJ93" s="504"/>
      <c r="MPK93" s="705"/>
      <c r="MPL93" s="706"/>
      <c r="MPM93" s="706"/>
      <c r="MPN93" s="706"/>
      <c r="MPO93" s="706"/>
      <c r="MPP93" s="706"/>
      <c r="MPQ93" s="504"/>
      <c r="MPR93" s="705"/>
      <c r="MPS93" s="706"/>
      <c r="MPT93" s="706"/>
      <c r="MPU93" s="706"/>
      <c r="MPV93" s="706"/>
      <c r="MPW93" s="706"/>
      <c r="MPX93" s="504"/>
      <c r="MPY93" s="705"/>
      <c r="MPZ93" s="706"/>
      <c r="MQA93" s="706"/>
      <c r="MQB93" s="706"/>
      <c r="MQC93" s="706"/>
      <c r="MQD93" s="706"/>
      <c r="MQE93" s="504"/>
      <c r="MQF93" s="705"/>
      <c r="MQG93" s="706"/>
      <c r="MQH93" s="706"/>
      <c r="MQI93" s="706"/>
      <c r="MQJ93" s="706"/>
      <c r="MQK93" s="706"/>
      <c r="MQL93" s="504"/>
      <c r="MQM93" s="705"/>
      <c r="MQN93" s="706"/>
      <c r="MQO93" s="706"/>
      <c r="MQP93" s="706"/>
      <c r="MQQ93" s="706"/>
      <c r="MQR93" s="706"/>
      <c r="MQS93" s="504"/>
      <c r="MQT93" s="705"/>
      <c r="MQU93" s="706"/>
      <c r="MQV93" s="706"/>
      <c r="MQW93" s="706"/>
      <c r="MQX93" s="706"/>
      <c r="MQY93" s="706"/>
      <c r="MQZ93" s="504"/>
      <c r="MRA93" s="705"/>
      <c r="MRB93" s="706"/>
      <c r="MRC93" s="706"/>
      <c r="MRD93" s="706"/>
      <c r="MRE93" s="706"/>
      <c r="MRF93" s="706"/>
      <c r="MRG93" s="504"/>
      <c r="MRH93" s="705"/>
      <c r="MRI93" s="706"/>
      <c r="MRJ93" s="706"/>
      <c r="MRK93" s="706"/>
      <c r="MRL93" s="706"/>
      <c r="MRM93" s="706"/>
      <c r="MRN93" s="504"/>
      <c r="MRO93" s="705"/>
      <c r="MRP93" s="706"/>
      <c r="MRQ93" s="706"/>
      <c r="MRR93" s="706"/>
      <c r="MRS93" s="706"/>
      <c r="MRT93" s="706"/>
      <c r="MRU93" s="504"/>
      <c r="MRV93" s="705"/>
      <c r="MRW93" s="706"/>
      <c r="MRX93" s="706"/>
      <c r="MRY93" s="706"/>
      <c r="MRZ93" s="706"/>
      <c r="MSA93" s="706"/>
      <c r="MSB93" s="504"/>
      <c r="MSC93" s="705"/>
      <c r="MSD93" s="706"/>
      <c r="MSE93" s="706"/>
      <c r="MSF93" s="706"/>
      <c r="MSG93" s="706"/>
      <c r="MSH93" s="706"/>
      <c r="MSI93" s="504"/>
      <c r="MSJ93" s="705"/>
      <c r="MSK93" s="706"/>
      <c r="MSL93" s="706"/>
      <c r="MSM93" s="706"/>
      <c r="MSN93" s="706"/>
      <c r="MSO93" s="706"/>
      <c r="MSP93" s="504"/>
      <c r="MSQ93" s="705"/>
      <c r="MSR93" s="706"/>
      <c r="MSS93" s="706"/>
      <c r="MST93" s="706"/>
      <c r="MSU93" s="706"/>
      <c r="MSV93" s="706"/>
      <c r="MSW93" s="504"/>
      <c r="MSX93" s="705"/>
      <c r="MSY93" s="706"/>
      <c r="MSZ93" s="706"/>
      <c r="MTA93" s="706"/>
      <c r="MTB93" s="706"/>
      <c r="MTC93" s="706"/>
      <c r="MTD93" s="504"/>
      <c r="MTE93" s="705"/>
      <c r="MTF93" s="706"/>
      <c r="MTG93" s="706"/>
      <c r="MTH93" s="706"/>
      <c r="MTI93" s="706"/>
      <c r="MTJ93" s="706"/>
      <c r="MTK93" s="504"/>
      <c r="MTL93" s="705"/>
      <c r="MTM93" s="706"/>
      <c r="MTN93" s="706"/>
      <c r="MTO93" s="706"/>
      <c r="MTP93" s="706"/>
      <c r="MTQ93" s="706"/>
      <c r="MTR93" s="504"/>
      <c r="MTS93" s="705"/>
      <c r="MTT93" s="706"/>
      <c r="MTU93" s="706"/>
      <c r="MTV93" s="706"/>
      <c r="MTW93" s="706"/>
      <c r="MTX93" s="706"/>
      <c r="MTY93" s="504"/>
      <c r="MTZ93" s="705"/>
      <c r="MUA93" s="706"/>
      <c r="MUB93" s="706"/>
      <c r="MUC93" s="706"/>
      <c r="MUD93" s="706"/>
      <c r="MUE93" s="706"/>
      <c r="MUF93" s="504"/>
      <c r="MUG93" s="705"/>
      <c r="MUH93" s="706"/>
      <c r="MUI93" s="706"/>
      <c r="MUJ93" s="706"/>
      <c r="MUK93" s="706"/>
      <c r="MUL93" s="706"/>
      <c r="MUM93" s="504"/>
      <c r="MUN93" s="705"/>
      <c r="MUO93" s="706"/>
      <c r="MUP93" s="706"/>
      <c r="MUQ93" s="706"/>
      <c r="MUR93" s="706"/>
      <c r="MUS93" s="706"/>
      <c r="MUT93" s="504"/>
      <c r="MUU93" s="705"/>
      <c r="MUV93" s="706"/>
      <c r="MUW93" s="706"/>
      <c r="MUX93" s="706"/>
      <c r="MUY93" s="706"/>
      <c r="MUZ93" s="706"/>
      <c r="MVA93" s="504"/>
      <c r="MVB93" s="705"/>
      <c r="MVC93" s="706"/>
      <c r="MVD93" s="706"/>
      <c r="MVE93" s="706"/>
      <c r="MVF93" s="706"/>
      <c r="MVG93" s="706"/>
      <c r="MVH93" s="504"/>
      <c r="MVI93" s="705"/>
      <c r="MVJ93" s="706"/>
      <c r="MVK93" s="706"/>
      <c r="MVL93" s="706"/>
      <c r="MVM93" s="706"/>
      <c r="MVN93" s="706"/>
      <c r="MVO93" s="504"/>
      <c r="MVP93" s="705"/>
      <c r="MVQ93" s="706"/>
      <c r="MVR93" s="706"/>
      <c r="MVS93" s="706"/>
      <c r="MVT93" s="706"/>
      <c r="MVU93" s="706"/>
      <c r="MVV93" s="504"/>
      <c r="MVW93" s="705"/>
      <c r="MVX93" s="706"/>
      <c r="MVY93" s="706"/>
      <c r="MVZ93" s="706"/>
      <c r="MWA93" s="706"/>
      <c r="MWB93" s="706"/>
      <c r="MWC93" s="504"/>
      <c r="MWD93" s="705"/>
      <c r="MWE93" s="706"/>
      <c r="MWF93" s="706"/>
      <c r="MWG93" s="706"/>
      <c r="MWH93" s="706"/>
      <c r="MWI93" s="706"/>
      <c r="MWJ93" s="504"/>
      <c r="MWK93" s="705"/>
      <c r="MWL93" s="706"/>
      <c r="MWM93" s="706"/>
      <c r="MWN93" s="706"/>
      <c r="MWO93" s="706"/>
      <c r="MWP93" s="706"/>
      <c r="MWQ93" s="504"/>
      <c r="MWR93" s="705"/>
      <c r="MWS93" s="706"/>
      <c r="MWT93" s="706"/>
      <c r="MWU93" s="706"/>
      <c r="MWV93" s="706"/>
      <c r="MWW93" s="706"/>
      <c r="MWX93" s="504"/>
      <c r="MWY93" s="705"/>
      <c r="MWZ93" s="706"/>
      <c r="MXA93" s="706"/>
      <c r="MXB93" s="706"/>
      <c r="MXC93" s="706"/>
      <c r="MXD93" s="706"/>
      <c r="MXE93" s="504"/>
      <c r="MXF93" s="705"/>
      <c r="MXG93" s="706"/>
      <c r="MXH93" s="706"/>
      <c r="MXI93" s="706"/>
      <c r="MXJ93" s="706"/>
      <c r="MXK93" s="706"/>
      <c r="MXL93" s="504"/>
      <c r="MXM93" s="705"/>
      <c r="MXN93" s="706"/>
      <c r="MXO93" s="706"/>
      <c r="MXP93" s="706"/>
      <c r="MXQ93" s="706"/>
      <c r="MXR93" s="706"/>
      <c r="MXS93" s="504"/>
      <c r="MXT93" s="705"/>
      <c r="MXU93" s="706"/>
      <c r="MXV93" s="706"/>
      <c r="MXW93" s="706"/>
      <c r="MXX93" s="706"/>
      <c r="MXY93" s="706"/>
      <c r="MXZ93" s="504"/>
      <c r="MYA93" s="705"/>
      <c r="MYB93" s="706"/>
      <c r="MYC93" s="706"/>
      <c r="MYD93" s="706"/>
      <c r="MYE93" s="706"/>
      <c r="MYF93" s="706"/>
      <c r="MYG93" s="504"/>
      <c r="MYH93" s="705"/>
      <c r="MYI93" s="706"/>
      <c r="MYJ93" s="706"/>
      <c r="MYK93" s="706"/>
      <c r="MYL93" s="706"/>
      <c r="MYM93" s="706"/>
      <c r="MYN93" s="504"/>
      <c r="MYO93" s="705"/>
      <c r="MYP93" s="706"/>
      <c r="MYQ93" s="706"/>
      <c r="MYR93" s="706"/>
      <c r="MYS93" s="706"/>
      <c r="MYT93" s="706"/>
      <c r="MYU93" s="504"/>
      <c r="MYV93" s="705"/>
      <c r="MYW93" s="706"/>
      <c r="MYX93" s="706"/>
      <c r="MYY93" s="706"/>
      <c r="MYZ93" s="706"/>
      <c r="MZA93" s="706"/>
      <c r="MZB93" s="504"/>
      <c r="MZC93" s="705"/>
      <c r="MZD93" s="706"/>
      <c r="MZE93" s="706"/>
      <c r="MZF93" s="706"/>
      <c r="MZG93" s="706"/>
      <c r="MZH93" s="706"/>
      <c r="MZI93" s="504"/>
      <c r="MZJ93" s="705"/>
      <c r="MZK93" s="706"/>
      <c r="MZL93" s="706"/>
      <c r="MZM93" s="706"/>
      <c r="MZN93" s="706"/>
      <c r="MZO93" s="706"/>
      <c r="MZP93" s="504"/>
      <c r="MZQ93" s="705"/>
      <c r="MZR93" s="706"/>
      <c r="MZS93" s="706"/>
      <c r="MZT93" s="706"/>
      <c r="MZU93" s="706"/>
      <c r="MZV93" s="706"/>
      <c r="MZW93" s="504"/>
      <c r="MZX93" s="705"/>
      <c r="MZY93" s="706"/>
      <c r="MZZ93" s="706"/>
      <c r="NAA93" s="706"/>
      <c r="NAB93" s="706"/>
      <c r="NAC93" s="706"/>
      <c r="NAD93" s="504"/>
      <c r="NAE93" s="705"/>
      <c r="NAF93" s="706"/>
      <c r="NAG93" s="706"/>
      <c r="NAH93" s="706"/>
      <c r="NAI93" s="706"/>
      <c r="NAJ93" s="706"/>
      <c r="NAK93" s="504"/>
      <c r="NAL93" s="705"/>
      <c r="NAM93" s="706"/>
      <c r="NAN93" s="706"/>
      <c r="NAO93" s="706"/>
      <c r="NAP93" s="706"/>
      <c r="NAQ93" s="706"/>
      <c r="NAR93" s="504"/>
      <c r="NAS93" s="705"/>
      <c r="NAT93" s="706"/>
      <c r="NAU93" s="706"/>
      <c r="NAV93" s="706"/>
      <c r="NAW93" s="706"/>
      <c r="NAX93" s="706"/>
      <c r="NAY93" s="504"/>
      <c r="NAZ93" s="705"/>
      <c r="NBA93" s="706"/>
      <c r="NBB93" s="706"/>
      <c r="NBC93" s="706"/>
      <c r="NBD93" s="706"/>
      <c r="NBE93" s="706"/>
      <c r="NBF93" s="504"/>
      <c r="NBG93" s="705"/>
      <c r="NBH93" s="706"/>
      <c r="NBI93" s="706"/>
      <c r="NBJ93" s="706"/>
      <c r="NBK93" s="706"/>
      <c r="NBL93" s="706"/>
      <c r="NBM93" s="504"/>
      <c r="NBN93" s="705"/>
      <c r="NBO93" s="706"/>
      <c r="NBP93" s="706"/>
      <c r="NBQ93" s="706"/>
      <c r="NBR93" s="706"/>
      <c r="NBS93" s="706"/>
      <c r="NBT93" s="504"/>
      <c r="NBU93" s="705"/>
      <c r="NBV93" s="706"/>
      <c r="NBW93" s="706"/>
      <c r="NBX93" s="706"/>
      <c r="NBY93" s="706"/>
      <c r="NBZ93" s="706"/>
      <c r="NCA93" s="504"/>
      <c r="NCB93" s="705"/>
      <c r="NCC93" s="706"/>
      <c r="NCD93" s="706"/>
      <c r="NCE93" s="706"/>
      <c r="NCF93" s="706"/>
      <c r="NCG93" s="706"/>
      <c r="NCH93" s="504"/>
      <c r="NCI93" s="705"/>
      <c r="NCJ93" s="706"/>
      <c r="NCK93" s="706"/>
      <c r="NCL93" s="706"/>
      <c r="NCM93" s="706"/>
      <c r="NCN93" s="706"/>
      <c r="NCO93" s="504"/>
      <c r="NCP93" s="705"/>
      <c r="NCQ93" s="706"/>
      <c r="NCR93" s="706"/>
      <c r="NCS93" s="706"/>
      <c r="NCT93" s="706"/>
      <c r="NCU93" s="706"/>
      <c r="NCV93" s="504"/>
      <c r="NCW93" s="705"/>
      <c r="NCX93" s="706"/>
      <c r="NCY93" s="706"/>
      <c r="NCZ93" s="706"/>
      <c r="NDA93" s="706"/>
      <c r="NDB93" s="706"/>
      <c r="NDC93" s="504"/>
      <c r="NDD93" s="705"/>
      <c r="NDE93" s="706"/>
      <c r="NDF93" s="706"/>
      <c r="NDG93" s="706"/>
      <c r="NDH93" s="706"/>
      <c r="NDI93" s="706"/>
      <c r="NDJ93" s="504"/>
      <c r="NDK93" s="705"/>
      <c r="NDL93" s="706"/>
      <c r="NDM93" s="706"/>
      <c r="NDN93" s="706"/>
      <c r="NDO93" s="706"/>
      <c r="NDP93" s="706"/>
      <c r="NDQ93" s="504"/>
      <c r="NDR93" s="705"/>
      <c r="NDS93" s="706"/>
      <c r="NDT93" s="706"/>
      <c r="NDU93" s="706"/>
      <c r="NDV93" s="706"/>
      <c r="NDW93" s="706"/>
      <c r="NDX93" s="504"/>
      <c r="NDY93" s="705"/>
      <c r="NDZ93" s="706"/>
      <c r="NEA93" s="706"/>
      <c r="NEB93" s="706"/>
      <c r="NEC93" s="706"/>
      <c r="NED93" s="706"/>
      <c r="NEE93" s="504"/>
      <c r="NEF93" s="705"/>
      <c r="NEG93" s="706"/>
      <c r="NEH93" s="706"/>
      <c r="NEI93" s="706"/>
      <c r="NEJ93" s="706"/>
      <c r="NEK93" s="706"/>
      <c r="NEL93" s="504"/>
      <c r="NEM93" s="705"/>
      <c r="NEN93" s="706"/>
      <c r="NEO93" s="706"/>
      <c r="NEP93" s="706"/>
      <c r="NEQ93" s="706"/>
      <c r="NER93" s="706"/>
      <c r="NES93" s="504"/>
      <c r="NET93" s="705"/>
      <c r="NEU93" s="706"/>
      <c r="NEV93" s="706"/>
      <c r="NEW93" s="706"/>
      <c r="NEX93" s="706"/>
      <c r="NEY93" s="706"/>
      <c r="NEZ93" s="504"/>
      <c r="NFA93" s="705"/>
      <c r="NFB93" s="706"/>
      <c r="NFC93" s="706"/>
      <c r="NFD93" s="706"/>
      <c r="NFE93" s="706"/>
      <c r="NFF93" s="706"/>
      <c r="NFG93" s="504"/>
      <c r="NFH93" s="705"/>
      <c r="NFI93" s="706"/>
      <c r="NFJ93" s="706"/>
      <c r="NFK93" s="706"/>
      <c r="NFL93" s="706"/>
      <c r="NFM93" s="706"/>
      <c r="NFN93" s="504"/>
      <c r="NFO93" s="705"/>
      <c r="NFP93" s="706"/>
      <c r="NFQ93" s="706"/>
      <c r="NFR93" s="706"/>
      <c r="NFS93" s="706"/>
      <c r="NFT93" s="706"/>
      <c r="NFU93" s="504"/>
      <c r="NFV93" s="705"/>
      <c r="NFW93" s="706"/>
      <c r="NFX93" s="706"/>
      <c r="NFY93" s="706"/>
      <c r="NFZ93" s="706"/>
      <c r="NGA93" s="706"/>
      <c r="NGB93" s="504"/>
      <c r="NGC93" s="705"/>
      <c r="NGD93" s="706"/>
      <c r="NGE93" s="706"/>
      <c r="NGF93" s="706"/>
      <c r="NGG93" s="706"/>
      <c r="NGH93" s="706"/>
      <c r="NGI93" s="504"/>
      <c r="NGJ93" s="705"/>
      <c r="NGK93" s="706"/>
      <c r="NGL93" s="706"/>
      <c r="NGM93" s="706"/>
      <c r="NGN93" s="706"/>
      <c r="NGO93" s="706"/>
      <c r="NGP93" s="504"/>
      <c r="NGQ93" s="705"/>
      <c r="NGR93" s="706"/>
      <c r="NGS93" s="706"/>
      <c r="NGT93" s="706"/>
      <c r="NGU93" s="706"/>
      <c r="NGV93" s="706"/>
      <c r="NGW93" s="504"/>
      <c r="NGX93" s="705"/>
      <c r="NGY93" s="706"/>
      <c r="NGZ93" s="706"/>
      <c r="NHA93" s="706"/>
      <c r="NHB93" s="706"/>
      <c r="NHC93" s="706"/>
      <c r="NHD93" s="504"/>
      <c r="NHE93" s="705"/>
      <c r="NHF93" s="706"/>
      <c r="NHG93" s="706"/>
      <c r="NHH93" s="706"/>
      <c r="NHI93" s="706"/>
      <c r="NHJ93" s="706"/>
      <c r="NHK93" s="504"/>
      <c r="NHL93" s="705"/>
      <c r="NHM93" s="706"/>
      <c r="NHN93" s="706"/>
      <c r="NHO93" s="706"/>
      <c r="NHP93" s="706"/>
      <c r="NHQ93" s="706"/>
      <c r="NHR93" s="504"/>
      <c r="NHS93" s="705"/>
      <c r="NHT93" s="706"/>
      <c r="NHU93" s="706"/>
      <c r="NHV93" s="706"/>
      <c r="NHW93" s="706"/>
      <c r="NHX93" s="706"/>
      <c r="NHY93" s="504"/>
      <c r="NHZ93" s="705"/>
      <c r="NIA93" s="706"/>
      <c r="NIB93" s="706"/>
      <c r="NIC93" s="706"/>
      <c r="NID93" s="706"/>
      <c r="NIE93" s="706"/>
      <c r="NIF93" s="504"/>
      <c r="NIG93" s="705"/>
      <c r="NIH93" s="706"/>
      <c r="NII93" s="706"/>
      <c r="NIJ93" s="706"/>
      <c r="NIK93" s="706"/>
      <c r="NIL93" s="706"/>
      <c r="NIM93" s="504"/>
      <c r="NIN93" s="705"/>
      <c r="NIO93" s="706"/>
      <c r="NIP93" s="706"/>
      <c r="NIQ93" s="706"/>
      <c r="NIR93" s="706"/>
      <c r="NIS93" s="706"/>
      <c r="NIT93" s="504"/>
      <c r="NIU93" s="705"/>
      <c r="NIV93" s="706"/>
      <c r="NIW93" s="706"/>
      <c r="NIX93" s="706"/>
      <c r="NIY93" s="706"/>
      <c r="NIZ93" s="706"/>
      <c r="NJA93" s="504"/>
      <c r="NJB93" s="705"/>
      <c r="NJC93" s="706"/>
      <c r="NJD93" s="706"/>
      <c r="NJE93" s="706"/>
      <c r="NJF93" s="706"/>
      <c r="NJG93" s="706"/>
      <c r="NJH93" s="504"/>
      <c r="NJI93" s="705"/>
      <c r="NJJ93" s="706"/>
      <c r="NJK93" s="706"/>
      <c r="NJL93" s="706"/>
      <c r="NJM93" s="706"/>
      <c r="NJN93" s="706"/>
      <c r="NJO93" s="504"/>
      <c r="NJP93" s="705"/>
      <c r="NJQ93" s="706"/>
      <c r="NJR93" s="706"/>
      <c r="NJS93" s="706"/>
      <c r="NJT93" s="706"/>
      <c r="NJU93" s="706"/>
      <c r="NJV93" s="504"/>
      <c r="NJW93" s="705"/>
      <c r="NJX93" s="706"/>
      <c r="NJY93" s="706"/>
      <c r="NJZ93" s="706"/>
      <c r="NKA93" s="706"/>
      <c r="NKB93" s="706"/>
      <c r="NKC93" s="504"/>
      <c r="NKD93" s="705"/>
      <c r="NKE93" s="706"/>
      <c r="NKF93" s="706"/>
      <c r="NKG93" s="706"/>
      <c r="NKH93" s="706"/>
      <c r="NKI93" s="706"/>
      <c r="NKJ93" s="504"/>
      <c r="NKK93" s="705"/>
      <c r="NKL93" s="706"/>
      <c r="NKM93" s="706"/>
      <c r="NKN93" s="706"/>
      <c r="NKO93" s="706"/>
      <c r="NKP93" s="706"/>
      <c r="NKQ93" s="504"/>
      <c r="NKR93" s="705"/>
      <c r="NKS93" s="706"/>
      <c r="NKT93" s="706"/>
      <c r="NKU93" s="706"/>
      <c r="NKV93" s="706"/>
      <c r="NKW93" s="706"/>
      <c r="NKX93" s="504"/>
      <c r="NKY93" s="705"/>
      <c r="NKZ93" s="706"/>
      <c r="NLA93" s="706"/>
      <c r="NLB93" s="706"/>
      <c r="NLC93" s="706"/>
      <c r="NLD93" s="706"/>
      <c r="NLE93" s="504"/>
      <c r="NLF93" s="705"/>
      <c r="NLG93" s="706"/>
      <c r="NLH93" s="706"/>
      <c r="NLI93" s="706"/>
      <c r="NLJ93" s="706"/>
      <c r="NLK93" s="706"/>
      <c r="NLL93" s="504"/>
      <c r="NLM93" s="705"/>
      <c r="NLN93" s="706"/>
      <c r="NLO93" s="706"/>
      <c r="NLP93" s="706"/>
      <c r="NLQ93" s="706"/>
      <c r="NLR93" s="706"/>
      <c r="NLS93" s="504"/>
      <c r="NLT93" s="705"/>
      <c r="NLU93" s="706"/>
      <c r="NLV93" s="706"/>
      <c r="NLW93" s="706"/>
      <c r="NLX93" s="706"/>
      <c r="NLY93" s="706"/>
      <c r="NLZ93" s="504"/>
      <c r="NMA93" s="705"/>
      <c r="NMB93" s="706"/>
      <c r="NMC93" s="706"/>
      <c r="NMD93" s="706"/>
      <c r="NME93" s="706"/>
      <c r="NMF93" s="706"/>
      <c r="NMG93" s="504"/>
      <c r="NMH93" s="705"/>
      <c r="NMI93" s="706"/>
      <c r="NMJ93" s="706"/>
      <c r="NMK93" s="706"/>
      <c r="NML93" s="706"/>
      <c r="NMM93" s="706"/>
      <c r="NMN93" s="504"/>
      <c r="NMO93" s="705"/>
      <c r="NMP93" s="706"/>
      <c r="NMQ93" s="706"/>
      <c r="NMR93" s="706"/>
      <c r="NMS93" s="706"/>
      <c r="NMT93" s="706"/>
      <c r="NMU93" s="504"/>
      <c r="NMV93" s="705"/>
      <c r="NMW93" s="706"/>
      <c r="NMX93" s="706"/>
      <c r="NMY93" s="706"/>
      <c r="NMZ93" s="706"/>
      <c r="NNA93" s="706"/>
      <c r="NNB93" s="504"/>
      <c r="NNC93" s="705"/>
      <c r="NND93" s="706"/>
      <c r="NNE93" s="706"/>
      <c r="NNF93" s="706"/>
      <c r="NNG93" s="706"/>
      <c r="NNH93" s="706"/>
      <c r="NNI93" s="504"/>
      <c r="NNJ93" s="705"/>
      <c r="NNK93" s="706"/>
      <c r="NNL93" s="706"/>
      <c r="NNM93" s="706"/>
      <c r="NNN93" s="706"/>
      <c r="NNO93" s="706"/>
      <c r="NNP93" s="504"/>
      <c r="NNQ93" s="705"/>
      <c r="NNR93" s="706"/>
      <c r="NNS93" s="706"/>
      <c r="NNT93" s="706"/>
      <c r="NNU93" s="706"/>
      <c r="NNV93" s="706"/>
      <c r="NNW93" s="504"/>
      <c r="NNX93" s="705"/>
      <c r="NNY93" s="706"/>
      <c r="NNZ93" s="706"/>
      <c r="NOA93" s="706"/>
      <c r="NOB93" s="706"/>
      <c r="NOC93" s="706"/>
      <c r="NOD93" s="504"/>
      <c r="NOE93" s="705"/>
      <c r="NOF93" s="706"/>
      <c r="NOG93" s="706"/>
      <c r="NOH93" s="706"/>
      <c r="NOI93" s="706"/>
      <c r="NOJ93" s="706"/>
      <c r="NOK93" s="504"/>
      <c r="NOL93" s="705"/>
      <c r="NOM93" s="706"/>
      <c r="NON93" s="706"/>
      <c r="NOO93" s="706"/>
      <c r="NOP93" s="706"/>
      <c r="NOQ93" s="706"/>
      <c r="NOR93" s="504"/>
      <c r="NOS93" s="705"/>
      <c r="NOT93" s="706"/>
      <c r="NOU93" s="706"/>
      <c r="NOV93" s="706"/>
      <c r="NOW93" s="706"/>
      <c r="NOX93" s="706"/>
      <c r="NOY93" s="504"/>
      <c r="NOZ93" s="705"/>
      <c r="NPA93" s="706"/>
      <c r="NPB93" s="706"/>
      <c r="NPC93" s="706"/>
      <c r="NPD93" s="706"/>
      <c r="NPE93" s="706"/>
      <c r="NPF93" s="504"/>
      <c r="NPG93" s="705"/>
      <c r="NPH93" s="706"/>
      <c r="NPI93" s="706"/>
      <c r="NPJ93" s="706"/>
      <c r="NPK93" s="706"/>
      <c r="NPL93" s="706"/>
      <c r="NPM93" s="504"/>
      <c r="NPN93" s="705"/>
      <c r="NPO93" s="706"/>
      <c r="NPP93" s="706"/>
      <c r="NPQ93" s="706"/>
      <c r="NPR93" s="706"/>
      <c r="NPS93" s="706"/>
      <c r="NPT93" s="504"/>
      <c r="NPU93" s="705"/>
      <c r="NPV93" s="706"/>
      <c r="NPW93" s="706"/>
      <c r="NPX93" s="706"/>
      <c r="NPY93" s="706"/>
      <c r="NPZ93" s="706"/>
      <c r="NQA93" s="504"/>
      <c r="NQB93" s="705"/>
      <c r="NQC93" s="706"/>
      <c r="NQD93" s="706"/>
      <c r="NQE93" s="706"/>
      <c r="NQF93" s="706"/>
      <c r="NQG93" s="706"/>
      <c r="NQH93" s="504"/>
      <c r="NQI93" s="705"/>
      <c r="NQJ93" s="706"/>
      <c r="NQK93" s="706"/>
      <c r="NQL93" s="706"/>
      <c r="NQM93" s="706"/>
      <c r="NQN93" s="706"/>
      <c r="NQO93" s="504"/>
      <c r="NQP93" s="705"/>
      <c r="NQQ93" s="706"/>
      <c r="NQR93" s="706"/>
      <c r="NQS93" s="706"/>
      <c r="NQT93" s="706"/>
      <c r="NQU93" s="706"/>
      <c r="NQV93" s="504"/>
      <c r="NQW93" s="705"/>
      <c r="NQX93" s="706"/>
      <c r="NQY93" s="706"/>
      <c r="NQZ93" s="706"/>
      <c r="NRA93" s="706"/>
      <c r="NRB93" s="706"/>
      <c r="NRC93" s="504"/>
      <c r="NRD93" s="705"/>
      <c r="NRE93" s="706"/>
      <c r="NRF93" s="706"/>
      <c r="NRG93" s="706"/>
      <c r="NRH93" s="706"/>
      <c r="NRI93" s="706"/>
      <c r="NRJ93" s="504"/>
      <c r="NRK93" s="705"/>
      <c r="NRL93" s="706"/>
      <c r="NRM93" s="706"/>
      <c r="NRN93" s="706"/>
      <c r="NRO93" s="706"/>
      <c r="NRP93" s="706"/>
      <c r="NRQ93" s="504"/>
      <c r="NRR93" s="705"/>
      <c r="NRS93" s="706"/>
      <c r="NRT93" s="706"/>
      <c r="NRU93" s="706"/>
      <c r="NRV93" s="706"/>
      <c r="NRW93" s="706"/>
      <c r="NRX93" s="504"/>
      <c r="NRY93" s="705"/>
      <c r="NRZ93" s="706"/>
      <c r="NSA93" s="706"/>
      <c r="NSB93" s="706"/>
      <c r="NSC93" s="706"/>
      <c r="NSD93" s="706"/>
      <c r="NSE93" s="504"/>
      <c r="NSF93" s="705"/>
      <c r="NSG93" s="706"/>
      <c r="NSH93" s="706"/>
      <c r="NSI93" s="706"/>
      <c r="NSJ93" s="706"/>
      <c r="NSK93" s="706"/>
      <c r="NSL93" s="504"/>
      <c r="NSM93" s="705"/>
      <c r="NSN93" s="706"/>
      <c r="NSO93" s="706"/>
      <c r="NSP93" s="706"/>
      <c r="NSQ93" s="706"/>
      <c r="NSR93" s="706"/>
      <c r="NSS93" s="504"/>
      <c r="NST93" s="705"/>
      <c r="NSU93" s="706"/>
      <c r="NSV93" s="706"/>
      <c r="NSW93" s="706"/>
      <c r="NSX93" s="706"/>
      <c r="NSY93" s="706"/>
      <c r="NSZ93" s="504"/>
      <c r="NTA93" s="705"/>
      <c r="NTB93" s="706"/>
      <c r="NTC93" s="706"/>
      <c r="NTD93" s="706"/>
      <c r="NTE93" s="706"/>
      <c r="NTF93" s="706"/>
      <c r="NTG93" s="504"/>
      <c r="NTH93" s="705"/>
      <c r="NTI93" s="706"/>
      <c r="NTJ93" s="706"/>
      <c r="NTK93" s="706"/>
      <c r="NTL93" s="706"/>
      <c r="NTM93" s="706"/>
      <c r="NTN93" s="504"/>
      <c r="NTO93" s="705"/>
      <c r="NTP93" s="706"/>
      <c r="NTQ93" s="706"/>
      <c r="NTR93" s="706"/>
      <c r="NTS93" s="706"/>
      <c r="NTT93" s="706"/>
      <c r="NTU93" s="504"/>
      <c r="NTV93" s="705"/>
      <c r="NTW93" s="706"/>
      <c r="NTX93" s="706"/>
      <c r="NTY93" s="706"/>
      <c r="NTZ93" s="706"/>
      <c r="NUA93" s="706"/>
      <c r="NUB93" s="504"/>
      <c r="NUC93" s="705"/>
      <c r="NUD93" s="706"/>
      <c r="NUE93" s="706"/>
      <c r="NUF93" s="706"/>
      <c r="NUG93" s="706"/>
      <c r="NUH93" s="706"/>
      <c r="NUI93" s="504"/>
      <c r="NUJ93" s="705"/>
      <c r="NUK93" s="706"/>
      <c r="NUL93" s="706"/>
      <c r="NUM93" s="706"/>
      <c r="NUN93" s="706"/>
      <c r="NUO93" s="706"/>
      <c r="NUP93" s="504"/>
      <c r="NUQ93" s="705"/>
      <c r="NUR93" s="706"/>
      <c r="NUS93" s="706"/>
      <c r="NUT93" s="706"/>
      <c r="NUU93" s="706"/>
      <c r="NUV93" s="706"/>
      <c r="NUW93" s="504"/>
      <c r="NUX93" s="705"/>
      <c r="NUY93" s="706"/>
      <c r="NUZ93" s="706"/>
      <c r="NVA93" s="706"/>
      <c r="NVB93" s="706"/>
      <c r="NVC93" s="706"/>
      <c r="NVD93" s="504"/>
      <c r="NVE93" s="705"/>
      <c r="NVF93" s="706"/>
      <c r="NVG93" s="706"/>
      <c r="NVH93" s="706"/>
      <c r="NVI93" s="706"/>
      <c r="NVJ93" s="706"/>
      <c r="NVK93" s="504"/>
      <c r="NVL93" s="705"/>
      <c r="NVM93" s="706"/>
      <c r="NVN93" s="706"/>
      <c r="NVO93" s="706"/>
      <c r="NVP93" s="706"/>
      <c r="NVQ93" s="706"/>
      <c r="NVR93" s="504"/>
      <c r="NVS93" s="705"/>
      <c r="NVT93" s="706"/>
      <c r="NVU93" s="706"/>
      <c r="NVV93" s="706"/>
      <c r="NVW93" s="706"/>
      <c r="NVX93" s="706"/>
      <c r="NVY93" s="504"/>
      <c r="NVZ93" s="705"/>
      <c r="NWA93" s="706"/>
      <c r="NWB93" s="706"/>
      <c r="NWC93" s="706"/>
      <c r="NWD93" s="706"/>
      <c r="NWE93" s="706"/>
      <c r="NWF93" s="504"/>
      <c r="NWG93" s="705"/>
      <c r="NWH93" s="706"/>
      <c r="NWI93" s="706"/>
      <c r="NWJ93" s="706"/>
      <c r="NWK93" s="706"/>
      <c r="NWL93" s="706"/>
      <c r="NWM93" s="504"/>
      <c r="NWN93" s="705"/>
      <c r="NWO93" s="706"/>
      <c r="NWP93" s="706"/>
      <c r="NWQ93" s="706"/>
      <c r="NWR93" s="706"/>
      <c r="NWS93" s="706"/>
      <c r="NWT93" s="504"/>
      <c r="NWU93" s="705"/>
      <c r="NWV93" s="706"/>
      <c r="NWW93" s="706"/>
      <c r="NWX93" s="706"/>
      <c r="NWY93" s="706"/>
      <c r="NWZ93" s="706"/>
      <c r="NXA93" s="504"/>
      <c r="NXB93" s="705"/>
      <c r="NXC93" s="706"/>
      <c r="NXD93" s="706"/>
      <c r="NXE93" s="706"/>
      <c r="NXF93" s="706"/>
      <c r="NXG93" s="706"/>
      <c r="NXH93" s="504"/>
      <c r="NXI93" s="705"/>
      <c r="NXJ93" s="706"/>
      <c r="NXK93" s="706"/>
      <c r="NXL93" s="706"/>
      <c r="NXM93" s="706"/>
      <c r="NXN93" s="706"/>
      <c r="NXO93" s="504"/>
      <c r="NXP93" s="705"/>
      <c r="NXQ93" s="706"/>
      <c r="NXR93" s="706"/>
      <c r="NXS93" s="706"/>
      <c r="NXT93" s="706"/>
      <c r="NXU93" s="706"/>
      <c r="NXV93" s="504"/>
      <c r="NXW93" s="705"/>
      <c r="NXX93" s="706"/>
      <c r="NXY93" s="706"/>
      <c r="NXZ93" s="706"/>
      <c r="NYA93" s="706"/>
      <c r="NYB93" s="706"/>
      <c r="NYC93" s="504"/>
      <c r="NYD93" s="705"/>
      <c r="NYE93" s="706"/>
      <c r="NYF93" s="706"/>
      <c r="NYG93" s="706"/>
      <c r="NYH93" s="706"/>
      <c r="NYI93" s="706"/>
      <c r="NYJ93" s="504"/>
      <c r="NYK93" s="705"/>
      <c r="NYL93" s="706"/>
      <c r="NYM93" s="706"/>
      <c r="NYN93" s="706"/>
      <c r="NYO93" s="706"/>
      <c r="NYP93" s="706"/>
      <c r="NYQ93" s="504"/>
      <c r="NYR93" s="705"/>
      <c r="NYS93" s="706"/>
      <c r="NYT93" s="706"/>
      <c r="NYU93" s="706"/>
      <c r="NYV93" s="706"/>
      <c r="NYW93" s="706"/>
      <c r="NYX93" s="504"/>
      <c r="NYY93" s="705"/>
      <c r="NYZ93" s="706"/>
      <c r="NZA93" s="706"/>
      <c r="NZB93" s="706"/>
      <c r="NZC93" s="706"/>
      <c r="NZD93" s="706"/>
      <c r="NZE93" s="504"/>
      <c r="NZF93" s="705"/>
      <c r="NZG93" s="706"/>
      <c r="NZH93" s="706"/>
      <c r="NZI93" s="706"/>
      <c r="NZJ93" s="706"/>
      <c r="NZK93" s="706"/>
      <c r="NZL93" s="504"/>
      <c r="NZM93" s="705"/>
      <c r="NZN93" s="706"/>
      <c r="NZO93" s="706"/>
      <c r="NZP93" s="706"/>
      <c r="NZQ93" s="706"/>
      <c r="NZR93" s="706"/>
      <c r="NZS93" s="504"/>
      <c r="NZT93" s="705"/>
      <c r="NZU93" s="706"/>
      <c r="NZV93" s="706"/>
      <c r="NZW93" s="706"/>
      <c r="NZX93" s="706"/>
      <c r="NZY93" s="706"/>
      <c r="NZZ93" s="504"/>
      <c r="OAA93" s="705"/>
      <c r="OAB93" s="706"/>
      <c r="OAC93" s="706"/>
      <c r="OAD93" s="706"/>
      <c r="OAE93" s="706"/>
      <c r="OAF93" s="706"/>
      <c r="OAG93" s="504"/>
      <c r="OAH93" s="705"/>
      <c r="OAI93" s="706"/>
      <c r="OAJ93" s="706"/>
      <c r="OAK93" s="706"/>
      <c r="OAL93" s="706"/>
      <c r="OAM93" s="706"/>
      <c r="OAN93" s="504"/>
      <c r="OAO93" s="705"/>
      <c r="OAP93" s="706"/>
      <c r="OAQ93" s="706"/>
      <c r="OAR93" s="706"/>
      <c r="OAS93" s="706"/>
      <c r="OAT93" s="706"/>
      <c r="OAU93" s="504"/>
      <c r="OAV93" s="705"/>
      <c r="OAW93" s="706"/>
      <c r="OAX93" s="706"/>
      <c r="OAY93" s="706"/>
      <c r="OAZ93" s="706"/>
      <c r="OBA93" s="706"/>
      <c r="OBB93" s="504"/>
      <c r="OBC93" s="705"/>
      <c r="OBD93" s="706"/>
      <c r="OBE93" s="706"/>
      <c r="OBF93" s="706"/>
      <c r="OBG93" s="706"/>
      <c r="OBH93" s="706"/>
      <c r="OBI93" s="504"/>
      <c r="OBJ93" s="705"/>
      <c r="OBK93" s="706"/>
      <c r="OBL93" s="706"/>
      <c r="OBM93" s="706"/>
      <c r="OBN93" s="706"/>
      <c r="OBO93" s="706"/>
      <c r="OBP93" s="504"/>
      <c r="OBQ93" s="705"/>
      <c r="OBR93" s="706"/>
      <c r="OBS93" s="706"/>
      <c r="OBT93" s="706"/>
      <c r="OBU93" s="706"/>
      <c r="OBV93" s="706"/>
      <c r="OBW93" s="504"/>
      <c r="OBX93" s="705"/>
      <c r="OBY93" s="706"/>
      <c r="OBZ93" s="706"/>
      <c r="OCA93" s="706"/>
      <c r="OCB93" s="706"/>
      <c r="OCC93" s="706"/>
      <c r="OCD93" s="504"/>
      <c r="OCE93" s="705"/>
      <c r="OCF93" s="706"/>
      <c r="OCG93" s="706"/>
      <c r="OCH93" s="706"/>
      <c r="OCI93" s="706"/>
      <c r="OCJ93" s="706"/>
      <c r="OCK93" s="504"/>
      <c r="OCL93" s="705"/>
      <c r="OCM93" s="706"/>
      <c r="OCN93" s="706"/>
      <c r="OCO93" s="706"/>
      <c r="OCP93" s="706"/>
      <c r="OCQ93" s="706"/>
      <c r="OCR93" s="504"/>
      <c r="OCS93" s="705"/>
      <c r="OCT93" s="706"/>
      <c r="OCU93" s="706"/>
      <c r="OCV93" s="706"/>
      <c r="OCW93" s="706"/>
      <c r="OCX93" s="706"/>
      <c r="OCY93" s="504"/>
      <c r="OCZ93" s="705"/>
      <c r="ODA93" s="706"/>
      <c r="ODB93" s="706"/>
      <c r="ODC93" s="706"/>
      <c r="ODD93" s="706"/>
      <c r="ODE93" s="706"/>
      <c r="ODF93" s="504"/>
      <c r="ODG93" s="705"/>
      <c r="ODH93" s="706"/>
      <c r="ODI93" s="706"/>
      <c r="ODJ93" s="706"/>
      <c r="ODK93" s="706"/>
      <c r="ODL93" s="706"/>
      <c r="ODM93" s="504"/>
      <c r="ODN93" s="705"/>
      <c r="ODO93" s="706"/>
      <c r="ODP93" s="706"/>
      <c r="ODQ93" s="706"/>
      <c r="ODR93" s="706"/>
      <c r="ODS93" s="706"/>
      <c r="ODT93" s="504"/>
      <c r="ODU93" s="705"/>
      <c r="ODV93" s="706"/>
      <c r="ODW93" s="706"/>
      <c r="ODX93" s="706"/>
      <c r="ODY93" s="706"/>
      <c r="ODZ93" s="706"/>
      <c r="OEA93" s="504"/>
      <c r="OEB93" s="705"/>
      <c r="OEC93" s="706"/>
      <c r="OED93" s="706"/>
      <c r="OEE93" s="706"/>
      <c r="OEF93" s="706"/>
      <c r="OEG93" s="706"/>
      <c r="OEH93" s="504"/>
      <c r="OEI93" s="705"/>
      <c r="OEJ93" s="706"/>
      <c r="OEK93" s="706"/>
      <c r="OEL93" s="706"/>
      <c r="OEM93" s="706"/>
      <c r="OEN93" s="706"/>
      <c r="OEO93" s="504"/>
      <c r="OEP93" s="705"/>
      <c r="OEQ93" s="706"/>
      <c r="OER93" s="706"/>
      <c r="OES93" s="706"/>
      <c r="OET93" s="706"/>
      <c r="OEU93" s="706"/>
      <c r="OEV93" s="504"/>
      <c r="OEW93" s="705"/>
      <c r="OEX93" s="706"/>
      <c r="OEY93" s="706"/>
      <c r="OEZ93" s="706"/>
      <c r="OFA93" s="706"/>
      <c r="OFB93" s="706"/>
      <c r="OFC93" s="504"/>
      <c r="OFD93" s="705"/>
      <c r="OFE93" s="706"/>
      <c r="OFF93" s="706"/>
      <c r="OFG93" s="706"/>
      <c r="OFH93" s="706"/>
      <c r="OFI93" s="706"/>
      <c r="OFJ93" s="504"/>
      <c r="OFK93" s="705"/>
      <c r="OFL93" s="706"/>
      <c r="OFM93" s="706"/>
      <c r="OFN93" s="706"/>
      <c r="OFO93" s="706"/>
      <c r="OFP93" s="706"/>
      <c r="OFQ93" s="504"/>
      <c r="OFR93" s="705"/>
      <c r="OFS93" s="706"/>
      <c r="OFT93" s="706"/>
      <c r="OFU93" s="706"/>
      <c r="OFV93" s="706"/>
      <c r="OFW93" s="706"/>
      <c r="OFX93" s="504"/>
      <c r="OFY93" s="705"/>
      <c r="OFZ93" s="706"/>
      <c r="OGA93" s="706"/>
      <c r="OGB93" s="706"/>
      <c r="OGC93" s="706"/>
      <c r="OGD93" s="706"/>
      <c r="OGE93" s="504"/>
      <c r="OGF93" s="705"/>
      <c r="OGG93" s="706"/>
      <c r="OGH93" s="706"/>
      <c r="OGI93" s="706"/>
      <c r="OGJ93" s="706"/>
      <c r="OGK93" s="706"/>
      <c r="OGL93" s="504"/>
      <c r="OGM93" s="705"/>
      <c r="OGN93" s="706"/>
      <c r="OGO93" s="706"/>
      <c r="OGP93" s="706"/>
      <c r="OGQ93" s="706"/>
      <c r="OGR93" s="706"/>
      <c r="OGS93" s="504"/>
      <c r="OGT93" s="705"/>
      <c r="OGU93" s="706"/>
      <c r="OGV93" s="706"/>
      <c r="OGW93" s="706"/>
      <c r="OGX93" s="706"/>
      <c r="OGY93" s="706"/>
      <c r="OGZ93" s="504"/>
      <c r="OHA93" s="705"/>
      <c r="OHB93" s="706"/>
      <c r="OHC93" s="706"/>
      <c r="OHD93" s="706"/>
      <c r="OHE93" s="706"/>
      <c r="OHF93" s="706"/>
      <c r="OHG93" s="504"/>
      <c r="OHH93" s="705"/>
      <c r="OHI93" s="706"/>
      <c r="OHJ93" s="706"/>
      <c r="OHK93" s="706"/>
      <c r="OHL93" s="706"/>
      <c r="OHM93" s="706"/>
      <c r="OHN93" s="504"/>
      <c r="OHO93" s="705"/>
      <c r="OHP93" s="706"/>
      <c r="OHQ93" s="706"/>
      <c r="OHR93" s="706"/>
      <c r="OHS93" s="706"/>
      <c r="OHT93" s="706"/>
      <c r="OHU93" s="504"/>
      <c r="OHV93" s="705"/>
      <c r="OHW93" s="706"/>
      <c r="OHX93" s="706"/>
      <c r="OHY93" s="706"/>
      <c r="OHZ93" s="706"/>
      <c r="OIA93" s="706"/>
      <c r="OIB93" s="504"/>
      <c r="OIC93" s="705"/>
      <c r="OID93" s="706"/>
      <c r="OIE93" s="706"/>
      <c r="OIF93" s="706"/>
      <c r="OIG93" s="706"/>
      <c r="OIH93" s="706"/>
      <c r="OII93" s="504"/>
      <c r="OIJ93" s="705"/>
      <c r="OIK93" s="706"/>
      <c r="OIL93" s="706"/>
      <c r="OIM93" s="706"/>
      <c r="OIN93" s="706"/>
      <c r="OIO93" s="706"/>
      <c r="OIP93" s="504"/>
      <c r="OIQ93" s="705"/>
      <c r="OIR93" s="706"/>
      <c r="OIS93" s="706"/>
      <c r="OIT93" s="706"/>
      <c r="OIU93" s="706"/>
      <c r="OIV93" s="706"/>
      <c r="OIW93" s="504"/>
      <c r="OIX93" s="705"/>
      <c r="OIY93" s="706"/>
      <c r="OIZ93" s="706"/>
      <c r="OJA93" s="706"/>
      <c r="OJB93" s="706"/>
      <c r="OJC93" s="706"/>
      <c r="OJD93" s="504"/>
      <c r="OJE93" s="705"/>
      <c r="OJF93" s="706"/>
      <c r="OJG93" s="706"/>
      <c r="OJH93" s="706"/>
      <c r="OJI93" s="706"/>
      <c r="OJJ93" s="706"/>
      <c r="OJK93" s="504"/>
      <c r="OJL93" s="705"/>
      <c r="OJM93" s="706"/>
      <c r="OJN93" s="706"/>
      <c r="OJO93" s="706"/>
      <c r="OJP93" s="706"/>
      <c r="OJQ93" s="706"/>
      <c r="OJR93" s="504"/>
      <c r="OJS93" s="705"/>
      <c r="OJT93" s="706"/>
      <c r="OJU93" s="706"/>
      <c r="OJV93" s="706"/>
      <c r="OJW93" s="706"/>
      <c r="OJX93" s="706"/>
      <c r="OJY93" s="504"/>
      <c r="OJZ93" s="705"/>
      <c r="OKA93" s="706"/>
      <c r="OKB93" s="706"/>
      <c r="OKC93" s="706"/>
      <c r="OKD93" s="706"/>
      <c r="OKE93" s="706"/>
      <c r="OKF93" s="504"/>
      <c r="OKG93" s="705"/>
      <c r="OKH93" s="706"/>
      <c r="OKI93" s="706"/>
      <c r="OKJ93" s="706"/>
      <c r="OKK93" s="706"/>
      <c r="OKL93" s="706"/>
      <c r="OKM93" s="504"/>
      <c r="OKN93" s="705"/>
      <c r="OKO93" s="706"/>
      <c r="OKP93" s="706"/>
      <c r="OKQ93" s="706"/>
      <c r="OKR93" s="706"/>
      <c r="OKS93" s="706"/>
      <c r="OKT93" s="504"/>
      <c r="OKU93" s="705"/>
      <c r="OKV93" s="706"/>
      <c r="OKW93" s="706"/>
      <c r="OKX93" s="706"/>
      <c r="OKY93" s="706"/>
      <c r="OKZ93" s="706"/>
      <c r="OLA93" s="504"/>
      <c r="OLB93" s="705"/>
      <c r="OLC93" s="706"/>
      <c r="OLD93" s="706"/>
      <c r="OLE93" s="706"/>
      <c r="OLF93" s="706"/>
      <c r="OLG93" s="706"/>
      <c r="OLH93" s="504"/>
      <c r="OLI93" s="705"/>
      <c r="OLJ93" s="706"/>
      <c r="OLK93" s="706"/>
      <c r="OLL93" s="706"/>
      <c r="OLM93" s="706"/>
      <c r="OLN93" s="706"/>
      <c r="OLO93" s="504"/>
      <c r="OLP93" s="705"/>
      <c r="OLQ93" s="706"/>
      <c r="OLR93" s="706"/>
      <c r="OLS93" s="706"/>
      <c r="OLT93" s="706"/>
      <c r="OLU93" s="706"/>
      <c r="OLV93" s="504"/>
      <c r="OLW93" s="705"/>
      <c r="OLX93" s="706"/>
      <c r="OLY93" s="706"/>
      <c r="OLZ93" s="706"/>
      <c r="OMA93" s="706"/>
      <c r="OMB93" s="706"/>
      <c r="OMC93" s="504"/>
      <c r="OMD93" s="705"/>
      <c r="OME93" s="706"/>
      <c r="OMF93" s="706"/>
      <c r="OMG93" s="706"/>
      <c r="OMH93" s="706"/>
      <c r="OMI93" s="706"/>
      <c r="OMJ93" s="504"/>
      <c r="OMK93" s="705"/>
      <c r="OML93" s="706"/>
      <c r="OMM93" s="706"/>
      <c r="OMN93" s="706"/>
      <c r="OMO93" s="706"/>
      <c r="OMP93" s="706"/>
      <c r="OMQ93" s="504"/>
      <c r="OMR93" s="705"/>
      <c r="OMS93" s="706"/>
      <c r="OMT93" s="706"/>
      <c r="OMU93" s="706"/>
      <c r="OMV93" s="706"/>
      <c r="OMW93" s="706"/>
      <c r="OMX93" s="504"/>
      <c r="OMY93" s="705"/>
      <c r="OMZ93" s="706"/>
      <c r="ONA93" s="706"/>
      <c r="ONB93" s="706"/>
      <c r="ONC93" s="706"/>
      <c r="OND93" s="706"/>
      <c r="ONE93" s="504"/>
      <c r="ONF93" s="705"/>
      <c r="ONG93" s="706"/>
      <c r="ONH93" s="706"/>
      <c r="ONI93" s="706"/>
      <c r="ONJ93" s="706"/>
      <c r="ONK93" s="706"/>
      <c r="ONL93" s="504"/>
      <c r="ONM93" s="705"/>
      <c r="ONN93" s="706"/>
      <c r="ONO93" s="706"/>
      <c r="ONP93" s="706"/>
      <c r="ONQ93" s="706"/>
      <c r="ONR93" s="706"/>
      <c r="ONS93" s="504"/>
      <c r="ONT93" s="705"/>
      <c r="ONU93" s="706"/>
      <c r="ONV93" s="706"/>
      <c r="ONW93" s="706"/>
      <c r="ONX93" s="706"/>
      <c r="ONY93" s="706"/>
      <c r="ONZ93" s="504"/>
      <c r="OOA93" s="705"/>
      <c r="OOB93" s="706"/>
      <c r="OOC93" s="706"/>
      <c r="OOD93" s="706"/>
      <c r="OOE93" s="706"/>
      <c r="OOF93" s="706"/>
      <c r="OOG93" s="504"/>
      <c r="OOH93" s="705"/>
      <c r="OOI93" s="706"/>
      <c r="OOJ93" s="706"/>
      <c r="OOK93" s="706"/>
      <c r="OOL93" s="706"/>
      <c r="OOM93" s="706"/>
      <c r="OON93" s="504"/>
      <c r="OOO93" s="705"/>
      <c r="OOP93" s="706"/>
      <c r="OOQ93" s="706"/>
      <c r="OOR93" s="706"/>
      <c r="OOS93" s="706"/>
      <c r="OOT93" s="706"/>
      <c r="OOU93" s="504"/>
      <c r="OOV93" s="705"/>
      <c r="OOW93" s="706"/>
      <c r="OOX93" s="706"/>
      <c r="OOY93" s="706"/>
      <c r="OOZ93" s="706"/>
      <c r="OPA93" s="706"/>
      <c r="OPB93" s="504"/>
      <c r="OPC93" s="705"/>
      <c r="OPD93" s="706"/>
      <c r="OPE93" s="706"/>
      <c r="OPF93" s="706"/>
      <c r="OPG93" s="706"/>
      <c r="OPH93" s="706"/>
      <c r="OPI93" s="504"/>
      <c r="OPJ93" s="705"/>
      <c r="OPK93" s="706"/>
      <c r="OPL93" s="706"/>
      <c r="OPM93" s="706"/>
      <c r="OPN93" s="706"/>
      <c r="OPO93" s="706"/>
      <c r="OPP93" s="504"/>
      <c r="OPQ93" s="705"/>
      <c r="OPR93" s="706"/>
      <c r="OPS93" s="706"/>
      <c r="OPT93" s="706"/>
      <c r="OPU93" s="706"/>
      <c r="OPV93" s="706"/>
      <c r="OPW93" s="504"/>
      <c r="OPX93" s="705"/>
      <c r="OPY93" s="706"/>
      <c r="OPZ93" s="706"/>
      <c r="OQA93" s="706"/>
      <c r="OQB93" s="706"/>
      <c r="OQC93" s="706"/>
      <c r="OQD93" s="504"/>
      <c r="OQE93" s="705"/>
      <c r="OQF93" s="706"/>
      <c r="OQG93" s="706"/>
      <c r="OQH93" s="706"/>
      <c r="OQI93" s="706"/>
      <c r="OQJ93" s="706"/>
      <c r="OQK93" s="504"/>
      <c r="OQL93" s="705"/>
      <c r="OQM93" s="706"/>
      <c r="OQN93" s="706"/>
      <c r="OQO93" s="706"/>
      <c r="OQP93" s="706"/>
      <c r="OQQ93" s="706"/>
      <c r="OQR93" s="504"/>
      <c r="OQS93" s="705"/>
      <c r="OQT93" s="706"/>
      <c r="OQU93" s="706"/>
      <c r="OQV93" s="706"/>
      <c r="OQW93" s="706"/>
      <c r="OQX93" s="706"/>
      <c r="OQY93" s="504"/>
      <c r="OQZ93" s="705"/>
      <c r="ORA93" s="706"/>
      <c r="ORB93" s="706"/>
      <c r="ORC93" s="706"/>
      <c r="ORD93" s="706"/>
      <c r="ORE93" s="706"/>
      <c r="ORF93" s="504"/>
      <c r="ORG93" s="705"/>
      <c r="ORH93" s="706"/>
      <c r="ORI93" s="706"/>
      <c r="ORJ93" s="706"/>
      <c r="ORK93" s="706"/>
      <c r="ORL93" s="706"/>
      <c r="ORM93" s="504"/>
      <c r="ORN93" s="705"/>
      <c r="ORO93" s="706"/>
      <c r="ORP93" s="706"/>
      <c r="ORQ93" s="706"/>
      <c r="ORR93" s="706"/>
      <c r="ORS93" s="706"/>
      <c r="ORT93" s="504"/>
      <c r="ORU93" s="705"/>
      <c r="ORV93" s="706"/>
      <c r="ORW93" s="706"/>
      <c r="ORX93" s="706"/>
      <c r="ORY93" s="706"/>
      <c r="ORZ93" s="706"/>
      <c r="OSA93" s="504"/>
      <c r="OSB93" s="705"/>
      <c r="OSC93" s="706"/>
      <c r="OSD93" s="706"/>
      <c r="OSE93" s="706"/>
      <c r="OSF93" s="706"/>
      <c r="OSG93" s="706"/>
      <c r="OSH93" s="504"/>
      <c r="OSI93" s="705"/>
      <c r="OSJ93" s="706"/>
      <c r="OSK93" s="706"/>
      <c r="OSL93" s="706"/>
      <c r="OSM93" s="706"/>
      <c r="OSN93" s="706"/>
      <c r="OSO93" s="504"/>
      <c r="OSP93" s="705"/>
      <c r="OSQ93" s="706"/>
      <c r="OSR93" s="706"/>
      <c r="OSS93" s="706"/>
      <c r="OST93" s="706"/>
      <c r="OSU93" s="706"/>
      <c r="OSV93" s="504"/>
      <c r="OSW93" s="705"/>
      <c r="OSX93" s="706"/>
      <c r="OSY93" s="706"/>
      <c r="OSZ93" s="706"/>
      <c r="OTA93" s="706"/>
      <c r="OTB93" s="706"/>
      <c r="OTC93" s="504"/>
      <c r="OTD93" s="705"/>
      <c r="OTE93" s="706"/>
      <c r="OTF93" s="706"/>
      <c r="OTG93" s="706"/>
      <c r="OTH93" s="706"/>
      <c r="OTI93" s="706"/>
      <c r="OTJ93" s="504"/>
      <c r="OTK93" s="705"/>
      <c r="OTL93" s="706"/>
      <c r="OTM93" s="706"/>
      <c r="OTN93" s="706"/>
      <c r="OTO93" s="706"/>
      <c r="OTP93" s="706"/>
      <c r="OTQ93" s="504"/>
      <c r="OTR93" s="705"/>
      <c r="OTS93" s="706"/>
      <c r="OTT93" s="706"/>
      <c r="OTU93" s="706"/>
      <c r="OTV93" s="706"/>
      <c r="OTW93" s="706"/>
      <c r="OTX93" s="504"/>
      <c r="OTY93" s="705"/>
      <c r="OTZ93" s="706"/>
      <c r="OUA93" s="706"/>
      <c r="OUB93" s="706"/>
      <c r="OUC93" s="706"/>
      <c r="OUD93" s="706"/>
      <c r="OUE93" s="504"/>
      <c r="OUF93" s="705"/>
      <c r="OUG93" s="706"/>
      <c r="OUH93" s="706"/>
      <c r="OUI93" s="706"/>
      <c r="OUJ93" s="706"/>
      <c r="OUK93" s="706"/>
      <c r="OUL93" s="504"/>
      <c r="OUM93" s="705"/>
      <c r="OUN93" s="706"/>
      <c r="OUO93" s="706"/>
      <c r="OUP93" s="706"/>
      <c r="OUQ93" s="706"/>
      <c r="OUR93" s="706"/>
      <c r="OUS93" s="504"/>
      <c r="OUT93" s="705"/>
      <c r="OUU93" s="706"/>
      <c r="OUV93" s="706"/>
      <c r="OUW93" s="706"/>
      <c r="OUX93" s="706"/>
      <c r="OUY93" s="706"/>
      <c r="OUZ93" s="504"/>
      <c r="OVA93" s="705"/>
      <c r="OVB93" s="706"/>
      <c r="OVC93" s="706"/>
      <c r="OVD93" s="706"/>
      <c r="OVE93" s="706"/>
      <c r="OVF93" s="706"/>
      <c r="OVG93" s="504"/>
      <c r="OVH93" s="705"/>
      <c r="OVI93" s="706"/>
      <c r="OVJ93" s="706"/>
      <c r="OVK93" s="706"/>
      <c r="OVL93" s="706"/>
      <c r="OVM93" s="706"/>
      <c r="OVN93" s="504"/>
      <c r="OVO93" s="705"/>
      <c r="OVP93" s="706"/>
      <c r="OVQ93" s="706"/>
      <c r="OVR93" s="706"/>
      <c r="OVS93" s="706"/>
      <c r="OVT93" s="706"/>
      <c r="OVU93" s="504"/>
      <c r="OVV93" s="705"/>
      <c r="OVW93" s="706"/>
      <c r="OVX93" s="706"/>
      <c r="OVY93" s="706"/>
      <c r="OVZ93" s="706"/>
      <c r="OWA93" s="706"/>
      <c r="OWB93" s="504"/>
      <c r="OWC93" s="705"/>
      <c r="OWD93" s="706"/>
      <c r="OWE93" s="706"/>
      <c r="OWF93" s="706"/>
      <c r="OWG93" s="706"/>
      <c r="OWH93" s="706"/>
      <c r="OWI93" s="504"/>
      <c r="OWJ93" s="705"/>
      <c r="OWK93" s="706"/>
      <c r="OWL93" s="706"/>
      <c r="OWM93" s="706"/>
      <c r="OWN93" s="706"/>
      <c r="OWO93" s="706"/>
      <c r="OWP93" s="504"/>
      <c r="OWQ93" s="705"/>
      <c r="OWR93" s="706"/>
      <c r="OWS93" s="706"/>
      <c r="OWT93" s="706"/>
      <c r="OWU93" s="706"/>
      <c r="OWV93" s="706"/>
      <c r="OWW93" s="504"/>
      <c r="OWX93" s="705"/>
      <c r="OWY93" s="706"/>
      <c r="OWZ93" s="706"/>
      <c r="OXA93" s="706"/>
      <c r="OXB93" s="706"/>
      <c r="OXC93" s="706"/>
      <c r="OXD93" s="504"/>
      <c r="OXE93" s="705"/>
      <c r="OXF93" s="706"/>
      <c r="OXG93" s="706"/>
      <c r="OXH93" s="706"/>
      <c r="OXI93" s="706"/>
      <c r="OXJ93" s="706"/>
      <c r="OXK93" s="504"/>
      <c r="OXL93" s="705"/>
      <c r="OXM93" s="706"/>
      <c r="OXN93" s="706"/>
      <c r="OXO93" s="706"/>
      <c r="OXP93" s="706"/>
      <c r="OXQ93" s="706"/>
      <c r="OXR93" s="504"/>
      <c r="OXS93" s="705"/>
      <c r="OXT93" s="706"/>
      <c r="OXU93" s="706"/>
      <c r="OXV93" s="706"/>
      <c r="OXW93" s="706"/>
      <c r="OXX93" s="706"/>
      <c r="OXY93" s="504"/>
      <c r="OXZ93" s="705"/>
      <c r="OYA93" s="706"/>
      <c r="OYB93" s="706"/>
      <c r="OYC93" s="706"/>
      <c r="OYD93" s="706"/>
      <c r="OYE93" s="706"/>
      <c r="OYF93" s="504"/>
      <c r="OYG93" s="705"/>
      <c r="OYH93" s="706"/>
      <c r="OYI93" s="706"/>
      <c r="OYJ93" s="706"/>
      <c r="OYK93" s="706"/>
      <c r="OYL93" s="706"/>
      <c r="OYM93" s="504"/>
      <c r="OYN93" s="705"/>
      <c r="OYO93" s="706"/>
      <c r="OYP93" s="706"/>
      <c r="OYQ93" s="706"/>
      <c r="OYR93" s="706"/>
      <c r="OYS93" s="706"/>
      <c r="OYT93" s="504"/>
      <c r="OYU93" s="705"/>
      <c r="OYV93" s="706"/>
      <c r="OYW93" s="706"/>
      <c r="OYX93" s="706"/>
      <c r="OYY93" s="706"/>
      <c r="OYZ93" s="706"/>
      <c r="OZA93" s="504"/>
      <c r="OZB93" s="705"/>
      <c r="OZC93" s="706"/>
      <c r="OZD93" s="706"/>
      <c r="OZE93" s="706"/>
      <c r="OZF93" s="706"/>
      <c r="OZG93" s="706"/>
      <c r="OZH93" s="504"/>
      <c r="OZI93" s="705"/>
      <c r="OZJ93" s="706"/>
      <c r="OZK93" s="706"/>
      <c r="OZL93" s="706"/>
      <c r="OZM93" s="706"/>
      <c r="OZN93" s="706"/>
      <c r="OZO93" s="504"/>
      <c r="OZP93" s="705"/>
      <c r="OZQ93" s="706"/>
      <c r="OZR93" s="706"/>
      <c r="OZS93" s="706"/>
      <c r="OZT93" s="706"/>
      <c r="OZU93" s="706"/>
      <c r="OZV93" s="504"/>
      <c r="OZW93" s="705"/>
      <c r="OZX93" s="706"/>
      <c r="OZY93" s="706"/>
      <c r="OZZ93" s="706"/>
      <c r="PAA93" s="706"/>
      <c r="PAB93" s="706"/>
      <c r="PAC93" s="504"/>
      <c r="PAD93" s="705"/>
      <c r="PAE93" s="706"/>
      <c r="PAF93" s="706"/>
      <c r="PAG93" s="706"/>
      <c r="PAH93" s="706"/>
      <c r="PAI93" s="706"/>
      <c r="PAJ93" s="504"/>
      <c r="PAK93" s="705"/>
      <c r="PAL93" s="706"/>
      <c r="PAM93" s="706"/>
      <c r="PAN93" s="706"/>
      <c r="PAO93" s="706"/>
      <c r="PAP93" s="706"/>
      <c r="PAQ93" s="504"/>
      <c r="PAR93" s="705"/>
      <c r="PAS93" s="706"/>
      <c r="PAT93" s="706"/>
      <c r="PAU93" s="706"/>
      <c r="PAV93" s="706"/>
      <c r="PAW93" s="706"/>
      <c r="PAX93" s="504"/>
      <c r="PAY93" s="705"/>
      <c r="PAZ93" s="706"/>
      <c r="PBA93" s="706"/>
      <c r="PBB93" s="706"/>
      <c r="PBC93" s="706"/>
      <c r="PBD93" s="706"/>
      <c r="PBE93" s="504"/>
      <c r="PBF93" s="705"/>
      <c r="PBG93" s="706"/>
      <c r="PBH93" s="706"/>
      <c r="PBI93" s="706"/>
      <c r="PBJ93" s="706"/>
      <c r="PBK93" s="706"/>
      <c r="PBL93" s="504"/>
      <c r="PBM93" s="705"/>
      <c r="PBN93" s="706"/>
      <c r="PBO93" s="706"/>
      <c r="PBP93" s="706"/>
      <c r="PBQ93" s="706"/>
      <c r="PBR93" s="706"/>
      <c r="PBS93" s="504"/>
      <c r="PBT93" s="705"/>
      <c r="PBU93" s="706"/>
      <c r="PBV93" s="706"/>
      <c r="PBW93" s="706"/>
      <c r="PBX93" s="706"/>
      <c r="PBY93" s="706"/>
      <c r="PBZ93" s="504"/>
      <c r="PCA93" s="705"/>
      <c r="PCB93" s="706"/>
      <c r="PCC93" s="706"/>
      <c r="PCD93" s="706"/>
      <c r="PCE93" s="706"/>
      <c r="PCF93" s="706"/>
      <c r="PCG93" s="504"/>
      <c r="PCH93" s="705"/>
      <c r="PCI93" s="706"/>
      <c r="PCJ93" s="706"/>
      <c r="PCK93" s="706"/>
      <c r="PCL93" s="706"/>
      <c r="PCM93" s="706"/>
      <c r="PCN93" s="504"/>
      <c r="PCO93" s="705"/>
      <c r="PCP93" s="706"/>
      <c r="PCQ93" s="706"/>
      <c r="PCR93" s="706"/>
      <c r="PCS93" s="706"/>
      <c r="PCT93" s="706"/>
      <c r="PCU93" s="504"/>
      <c r="PCV93" s="705"/>
      <c r="PCW93" s="706"/>
      <c r="PCX93" s="706"/>
      <c r="PCY93" s="706"/>
      <c r="PCZ93" s="706"/>
      <c r="PDA93" s="706"/>
      <c r="PDB93" s="504"/>
      <c r="PDC93" s="705"/>
      <c r="PDD93" s="706"/>
      <c r="PDE93" s="706"/>
      <c r="PDF93" s="706"/>
      <c r="PDG93" s="706"/>
      <c r="PDH93" s="706"/>
      <c r="PDI93" s="504"/>
      <c r="PDJ93" s="705"/>
      <c r="PDK93" s="706"/>
      <c r="PDL93" s="706"/>
      <c r="PDM93" s="706"/>
      <c r="PDN93" s="706"/>
      <c r="PDO93" s="706"/>
      <c r="PDP93" s="504"/>
      <c r="PDQ93" s="705"/>
      <c r="PDR93" s="706"/>
      <c r="PDS93" s="706"/>
      <c r="PDT93" s="706"/>
      <c r="PDU93" s="706"/>
      <c r="PDV93" s="706"/>
      <c r="PDW93" s="504"/>
      <c r="PDX93" s="705"/>
      <c r="PDY93" s="706"/>
      <c r="PDZ93" s="706"/>
      <c r="PEA93" s="706"/>
      <c r="PEB93" s="706"/>
      <c r="PEC93" s="706"/>
      <c r="PED93" s="504"/>
      <c r="PEE93" s="705"/>
      <c r="PEF93" s="706"/>
      <c r="PEG93" s="706"/>
      <c r="PEH93" s="706"/>
      <c r="PEI93" s="706"/>
      <c r="PEJ93" s="706"/>
      <c r="PEK93" s="504"/>
      <c r="PEL93" s="705"/>
      <c r="PEM93" s="706"/>
      <c r="PEN93" s="706"/>
      <c r="PEO93" s="706"/>
      <c r="PEP93" s="706"/>
      <c r="PEQ93" s="706"/>
      <c r="PER93" s="504"/>
      <c r="PES93" s="705"/>
      <c r="PET93" s="706"/>
      <c r="PEU93" s="706"/>
      <c r="PEV93" s="706"/>
      <c r="PEW93" s="706"/>
      <c r="PEX93" s="706"/>
      <c r="PEY93" s="504"/>
      <c r="PEZ93" s="705"/>
      <c r="PFA93" s="706"/>
      <c r="PFB93" s="706"/>
      <c r="PFC93" s="706"/>
      <c r="PFD93" s="706"/>
      <c r="PFE93" s="706"/>
      <c r="PFF93" s="504"/>
      <c r="PFG93" s="705"/>
      <c r="PFH93" s="706"/>
      <c r="PFI93" s="706"/>
      <c r="PFJ93" s="706"/>
      <c r="PFK93" s="706"/>
      <c r="PFL93" s="706"/>
      <c r="PFM93" s="504"/>
      <c r="PFN93" s="705"/>
      <c r="PFO93" s="706"/>
      <c r="PFP93" s="706"/>
      <c r="PFQ93" s="706"/>
      <c r="PFR93" s="706"/>
      <c r="PFS93" s="706"/>
      <c r="PFT93" s="504"/>
      <c r="PFU93" s="705"/>
      <c r="PFV93" s="706"/>
      <c r="PFW93" s="706"/>
      <c r="PFX93" s="706"/>
      <c r="PFY93" s="706"/>
      <c r="PFZ93" s="706"/>
      <c r="PGA93" s="504"/>
      <c r="PGB93" s="705"/>
      <c r="PGC93" s="706"/>
      <c r="PGD93" s="706"/>
      <c r="PGE93" s="706"/>
      <c r="PGF93" s="706"/>
      <c r="PGG93" s="706"/>
      <c r="PGH93" s="504"/>
      <c r="PGI93" s="705"/>
      <c r="PGJ93" s="706"/>
      <c r="PGK93" s="706"/>
      <c r="PGL93" s="706"/>
      <c r="PGM93" s="706"/>
      <c r="PGN93" s="706"/>
      <c r="PGO93" s="504"/>
      <c r="PGP93" s="705"/>
      <c r="PGQ93" s="706"/>
      <c r="PGR93" s="706"/>
      <c r="PGS93" s="706"/>
      <c r="PGT93" s="706"/>
      <c r="PGU93" s="706"/>
      <c r="PGV93" s="504"/>
      <c r="PGW93" s="705"/>
      <c r="PGX93" s="706"/>
      <c r="PGY93" s="706"/>
      <c r="PGZ93" s="706"/>
      <c r="PHA93" s="706"/>
      <c r="PHB93" s="706"/>
      <c r="PHC93" s="504"/>
      <c r="PHD93" s="705"/>
      <c r="PHE93" s="706"/>
      <c r="PHF93" s="706"/>
      <c r="PHG93" s="706"/>
      <c r="PHH93" s="706"/>
      <c r="PHI93" s="706"/>
      <c r="PHJ93" s="504"/>
      <c r="PHK93" s="705"/>
      <c r="PHL93" s="706"/>
      <c r="PHM93" s="706"/>
      <c r="PHN93" s="706"/>
      <c r="PHO93" s="706"/>
      <c r="PHP93" s="706"/>
      <c r="PHQ93" s="504"/>
      <c r="PHR93" s="705"/>
      <c r="PHS93" s="706"/>
      <c r="PHT93" s="706"/>
      <c r="PHU93" s="706"/>
      <c r="PHV93" s="706"/>
      <c r="PHW93" s="706"/>
      <c r="PHX93" s="504"/>
      <c r="PHY93" s="705"/>
      <c r="PHZ93" s="706"/>
      <c r="PIA93" s="706"/>
      <c r="PIB93" s="706"/>
      <c r="PIC93" s="706"/>
      <c r="PID93" s="706"/>
      <c r="PIE93" s="504"/>
      <c r="PIF93" s="705"/>
      <c r="PIG93" s="706"/>
      <c r="PIH93" s="706"/>
      <c r="PII93" s="706"/>
      <c r="PIJ93" s="706"/>
      <c r="PIK93" s="706"/>
      <c r="PIL93" s="504"/>
      <c r="PIM93" s="705"/>
      <c r="PIN93" s="706"/>
      <c r="PIO93" s="706"/>
      <c r="PIP93" s="706"/>
      <c r="PIQ93" s="706"/>
      <c r="PIR93" s="706"/>
      <c r="PIS93" s="504"/>
      <c r="PIT93" s="705"/>
      <c r="PIU93" s="706"/>
      <c r="PIV93" s="706"/>
      <c r="PIW93" s="706"/>
      <c r="PIX93" s="706"/>
      <c r="PIY93" s="706"/>
      <c r="PIZ93" s="504"/>
      <c r="PJA93" s="705"/>
      <c r="PJB93" s="706"/>
      <c r="PJC93" s="706"/>
      <c r="PJD93" s="706"/>
      <c r="PJE93" s="706"/>
      <c r="PJF93" s="706"/>
      <c r="PJG93" s="504"/>
      <c r="PJH93" s="705"/>
      <c r="PJI93" s="706"/>
      <c r="PJJ93" s="706"/>
      <c r="PJK93" s="706"/>
      <c r="PJL93" s="706"/>
      <c r="PJM93" s="706"/>
      <c r="PJN93" s="504"/>
      <c r="PJO93" s="705"/>
      <c r="PJP93" s="706"/>
      <c r="PJQ93" s="706"/>
      <c r="PJR93" s="706"/>
      <c r="PJS93" s="706"/>
      <c r="PJT93" s="706"/>
      <c r="PJU93" s="504"/>
      <c r="PJV93" s="705"/>
      <c r="PJW93" s="706"/>
      <c r="PJX93" s="706"/>
      <c r="PJY93" s="706"/>
      <c r="PJZ93" s="706"/>
      <c r="PKA93" s="706"/>
      <c r="PKB93" s="504"/>
      <c r="PKC93" s="705"/>
      <c r="PKD93" s="706"/>
      <c r="PKE93" s="706"/>
      <c r="PKF93" s="706"/>
      <c r="PKG93" s="706"/>
      <c r="PKH93" s="706"/>
      <c r="PKI93" s="504"/>
      <c r="PKJ93" s="705"/>
      <c r="PKK93" s="706"/>
      <c r="PKL93" s="706"/>
      <c r="PKM93" s="706"/>
      <c r="PKN93" s="706"/>
      <c r="PKO93" s="706"/>
      <c r="PKP93" s="504"/>
      <c r="PKQ93" s="705"/>
      <c r="PKR93" s="706"/>
      <c r="PKS93" s="706"/>
      <c r="PKT93" s="706"/>
      <c r="PKU93" s="706"/>
      <c r="PKV93" s="706"/>
      <c r="PKW93" s="504"/>
      <c r="PKX93" s="705"/>
      <c r="PKY93" s="706"/>
      <c r="PKZ93" s="706"/>
      <c r="PLA93" s="706"/>
      <c r="PLB93" s="706"/>
      <c r="PLC93" s="706"/>
      <c r="PLD93" s="504"/>
      <c r="PLE93" s="705"/>
      <c r="PLF93" s="706"/>
      <c r="PLG93" s="706"/>
      <c r="PLH93" s="706"/>
      <c r="PLI93" s="706"/>
      <c r="PLJ93" s="706"/>
      <c r="PLK93" s="504"/>
      <c r="PLL93" s="705"/>
      <c r="PLM93" s="706"/>
      <c r="PLN93" s="706"/>
      <c r="PLO93" s="706"/>
      <c r="PLP93" s="706"/>
      <c r="PLQ93" s="706"/>
      <c r="PLR93" s="504"/>
      <c r="PLS93" s="705"/>
      <c r="PLT93" s="706"/>
      <c r="PLU93" s="706"/>
      <c r="PLV93" s="706"/>
      <c r="PLW93" s="706"/>
      <c r="PLX93" s="706"/>
      <c r="PLY93" s="504"/>
      <c r="PLZ93" s="705"/>
      <c r="PMA93" s="706"/>
      <c r="PMB93" s="706"/>
      <c r="PMC93" s="706"/>
      <c r="PMD93" s="706"/>
      <c r="PME93" s="706"/>
      <c r="PMF93" s="504"/>
      <c r="PMG93" s="705"/>
      <c r="PMH93" s="706"/>
      <c r="PMI93" s="706"/>
      <c r="PMJ93" s="706"/>
      <c r="PMK93" s="706"/>
      <c r="PML93" s="706"/>
      <c r="PMM93" s="504"/>
      <c r="PMN93" s="705"/>
      <c r="PMO93" s="706"/>
      <c r="PMP93" s="706"/>
      <c r="PMQ93" s="706"/>
      <c r="PMR93" s="706"/>
      <c r="PMS93" s="706"/>
      <c r="PMT93" s="504"/>
      <c r="PMU93" s="705"/>
      <c r="PMV93" s="706"/>
      <c r="PMW93" s="706"/>
      <c r="PMX93" s="706"/>
      <c r="PMY93" s="706"/>
      <c r="PMZ93" s="706"/>
      <c r="PNA93" s="504"/>
      <c r="PNB93" s="705"/>
      <c r="PNC93" s="706"/>
      <c r="PND93" s="706"/>
      <c r="PNE93" s="706"/>
      <c r="PNF93" s="706"/>
      <c r="PNG93" s="706"/>
      <c r="PNH93" s="504"/>
      <c r="PNI93" s="705"/>
      <c r="PNJ93" s="706"/>
      <c r="PNK93" s="706"/>
      <c r="PNL93" s="706"/>
      <c r="PNM93" s="706"/>
      <c r="PNN93" s="706"/>
      <c r="PNO93" s="504"/>
      <c r="PNP93" s="705"/>
      <c r="PNQ93" s="706"/>
      <c r="PNR93" s="706"/>
      <c r="PNS93" s="706"/>
      <c r="PNT93" s="706"/>
      <c r="PNU93" s="706"/>
      <c r="PNV93" s="504"/>
      <c r="PNW93" s="705"/>
      <c r="PNX93" s="706"/>
      <c r="PNY93" s="706"/>
      <c r="PNZ93" s="706"/>
      <c r="POA93" s="706"/>
      <c r="POB93" s="706"/>
      <c r="POC93" s="504"/>
      <c r="POD93" s="705"/>
      <c r="POE93" s="706"/>
      <c r="POF93" s="706"/>
      <c r="POG93" s="706"/>
      <c r="POH93" s="706"/>
      <c r="POI93" s="706"/>
      <c r="POJ93" s="504"/>
      <c r="POK93" s="705"/>
      <c r="POL93" s="706"/>
      <c r="POM93" s="706"/>
      <c r="PON93" s="706"/>
      <c r="POO93" s="706"/>
      <c r="POP93" s="706"/>
      <c r="POQ93" s="504"/>
      <c r="POR93" s="705"/>
      <c r="POS93" s="706"/>
      <c r="POT93" s="706"/>
      <c r="POU93" s="706"/>
      <c r="POV93" s="706"/>
      <c r="POW93" s="706"/>
      <c r="POX93" s="504"/>
      <c r="POY93" s="705"/>
      <c r="POZ93" s="706"/>
      <c r="PPA93" s="706"/>
      <c r="PPB93" s="706"/>
      <c r="PPC93" s="706"/>
      <c r="PPD93" s="706"/>
      <c r="PPE93" s="504"/>
      <c r="PPF93" s="705"/>
      <c r="PPG93" s="706"/>
      <c r="PPH93" s="706"/>
      <c r="PPI93" s="706"/>
      <c r="PPJ93" s="706"/>
      <c r="PPK93" s="706"/>
      <c r="PPL93" s="504"/>
      <c r="PPM93" s="705"/>
      <c r="PPN93" s="706"/>
      <c r="PPO93" s="706"/>
      <c r="PPP93" s="706"/>
      <c r="PPQ93" s="706"/>
      <c r="PPR93" s="706"/>
      <c r="PPS93" s="504"/>
      <c r="PPT93" s="705"/>
      <c r="PPU93" s="706"/>
      <c r="PPV93" s="706"/>
      <c r="PPW93" s="706"/>
      <c r="PPX93" s="706"/>
      <c r="PPY93" s="706"/>
      <c r="PPZ93" s="504"/>
      <c r="PQA93" s="705"/>
      <c r="PQB93" s="706"/>
      <c r="PQC93" s="706"/>
      <c r="PQD93" s="706"/>
      <c r="PQE93" s="706"/>
      <c r="PQF93" s="706"/>
      <c r="PQG93" s="504"/>
      <c r="PQH93" s="705"/>
      <c r="PQI93" s="706"/>
      <c r="PQJ93" s="706"/>
      <c r="PQK93" s="706"/>
      <c r="PQL93" s="706"/>
      <c r="PQM93" s="706"/>
      <c r="PQN93" s="504"/>
      <c r="PQO93" s="705"/>
      <c r="PQP93" s="706"/>
      <c r="PQQ93" s="706"/>
      <c r="PQR93" s="706"/>
      <c r="PQS93" s="706"/>
      <c r="PQT93" s="706"/>
      <c r="PQU93" s="504"/>
      <c r="PQV93" s="705"/>
      <c r="PQW93" s="706"/>
      <c r="PQX93" s="706"/>
      <c r="PQY93" s="706"/>
      <c r="PQZ93" s="706"/>
      <c r="PRA93" s="706"/>
      <c r="PRB93" s="504"/>
      <c r="PRC93" s="705"/>
      <c r="PRD93" s="706"/>
      <c r="PRE93" s="706"/>
      <c r="PRF93" s="706"/>
      <c r="PRG93" s="706"/>
      <c r="PRH93" s="706"/>
      <c r="PRI93" s="504"/>
      <c r="PRJ93" s="705"/>
      <c r="PRK93" s="706"/>
      <c r="PRL93" s="706"/>
      <c r="PRM93" s="706"/>
      <c r="PRN93" s="706"/>
      <c r="PRO93" s="706"/>
      <c r="PRP93" s="504"/>
      <c r="PRQ93" s="705"/>
      <c r="PRR93" s="706"/>
      <c r="PRS93" s="706"/>
      <c r="PRT93" s="706"/>
      <c r="PRU93" s="706"/>
      <c r="PRV93" s="706"/>
      <c r="PRW93" s="504"/>
      <c r="PRX93" s="705"/>
      <c r="PRY93" s="706"/>
      <c r="PRZ93" s="706"/>
      <c r="PSA93" s="706"/>
      <c r="PSB93" s="706"/>
      <c r="PSC93" s="706"/>
      <c r="PSD93" s="504"/>
      <c r="PSE93" s="705"/>
      <c r="PSF93" s="706"/>
      <c r="PSG93" s="706"/>
      <c r="PSH93" s="706"/>
      <c r="PSI93" s="706"/>
      <c r="PSJ93" s="706"/>
      <c r="PSK93" s="504"/>
      <c r="PSL93" s="705"/>
      <c r="PSM93" s="706"/>
      <c r="PSN93" s="706"/>
      <c r="PSO93" s="706"/>
      <c r="PSP93" s="706"/>
      <c r="PSQ93" s="706"/>
      <c r="PSR93" s="504"/>
      <c r="PSS93" s="705"/>
      <c r="PST93" s="706"/>
      <c r="PSU93" s="706"/>
      <c r="PSV93" s="706"/>
      <c r="PSW93" s="706"/>
      <c r="PSX93" s="706"/>
      <c r="PSY93" s="504"/>
      <c r="PSZ93" s="705"/>
      <c r="PTA93" s="706"/>
      <c r="PTB93" s="706"/>
      <c r="PTC93" s="706"/>
      <c r="PTD93" s="706"/>
      <c r="PTE93" s="706"/>
      <c r="PTF93" s="504"/>
      <c r="PTG93" s="705"/>
      <c r="PTH93" s="706"/>
      <c r="PTI93" s="706"/>
      <c r="PTJ93" s="706"/>
      <c r="PTK93" s="706"/>
      <c r="PTL93" s="706"/>
      <c r="PTM93" s="504"/>
      <c r="PTN93" s="705"/>
      <c r="PTO93" s="706"/>
      <c r="PTP93" s="706"/>
      <c r="PTQ93" s="706"/>
      <c r="PTR93" s="706"/>
      <c r="PTS93" s="706"/>
      <c r="PTT93" s="504"/>
      <c r="PTU93" s="705"/>
      <c r="PTV93" s="706"/>
      <c r="PTW93" s="706"/>
      <c r="PTX93" s="706"/>
      <c r="PTY93" s="706"/>
      <c r="PTZ93" s="706"/>
      <c r="PUA93" s="504"/>
      <c r="PUB93" s="705"/>
      <c r="PUC93" s="706"/>
      <c r="PUD93" s="706"/>
      <c r="PUE93" s="706"/>
      <c r="PUF93" s="706"/>
      <c r="PUG93" s="706"/>
      <c r="PUH93" s="504"/>
      <c r="PUI93" s="705"/>
      <c r="PUJ93" s="706"/>
      <c r="PUK93" s="706"/>
      <c r="PUL93" s="706"/>
      <c r="PUM93" s="706"/>
      <c r="PUN93" s="706"/>
      <c r="PUO93" s="504"/>
      <c r="PUP93" s="705"/>
      <c r="PUQ93" s="706"/>
      <c r="PUR93" s="706"/>
      <c r="PUS93" s="706"/>
      <c r="PUT93" s="706"/>
      <c r="PUU93" s="706"/>
      <c r="PUV93" s="504"/>
      <c r="PUW93" s="705"/>
      <c r="PUX93" s="706"/>
      <c r="PUY93" s="706"/>
      <c r="PUZ93" s="706"/>
      <c r="PVA93" s="706"/>
      <c r="PVB93" s="706"/>
      <c r="PVC93" s="504"/>
      <c r="PVD93" s="705"/>
      <c r="PVE93" s="706"/>
      <c r="PVF93" s="706"/>
      <c r="PVG93" s="706"/>
      <c r="PVH93" s="706"/>
      <c r="PVI93" s="706"/>
      <c r="PVJ93" s="504"/>
      <c r="PVK93" s="705"/>
      <c r="PVL93" s="706"/>
      <c r="PVM93" s="706"/>
      <c r="PVN93" s="706"/>
      <c r="PVO93" s="706"/>
      <c r="PVP93" s="706"/>
      <c r="PVQ93" s="504"/>
      <c r="PVR93" s="705"/>
      <c r="PVS93" s="706"/>
      <c r="PVT93" s="706"/>
      <c r="PVU93" s="706"/>
      <c r="PVV93" s="706"/>
      <c r="PVW93" s="706"/>
      <c r="PVX93" s="504"/>
      <c r="PVY93" s="705"/>
      <c r="PVZ93" s="706"/>
      <c r="PWA93" s="706"/>
      <c r="PWB93" s="706"/>
      <c r="PWC93" s="706"/>
      <c r="PWD93" s="706"/>
      <c r="PWE93" s="504"/>
      <c r="PWF93" s="705"/>
      <c r="PWG93" s="706"/>
      <c r="PWH93" s="706"/>
      <c r="PWI93" s="706"/>
      <c r="PWJ93" s="706"/>
      <c r="PWK93" s="706"/>
      <c r="PWL93" s="504"/>
      <c r="PWM93" s="705"/>
      <c r="PWN93" s="706"/>
      <c r="PWO93" s="706"/>
      <c r="PWP93" s="706"/>
      <c r="PWQ93" s="706"/>
      <c r="PWR93" s="706"/>
      <c r="PWS93" s="504"/>
      <c r="PWT93" s="705"/>
      <c r="PWU93" s="706"/>
      <c r="PWV93" s="706"/>
      <c r="PWW93" s="706"/>
      <c r="PWX93" s="706"/>
      <c r="PWY93" s="706"/>
      <c r="PWZ93" s="504"/>
      <c r="PXA93" s="705"/>
      <c r="PXB93" s="706"/>
      <c r="PXC93" s="706"/>
      <c r="PXD93" s="706"/>
      <c r="PXE93" s="706"/>
      <c r="PXF93" s="706"/>
      <c r="PXG93" s="504"/>
      <c r="PXH93" s="705"/>
      <c r="PXI93" s="706"/>
      <c r="PXJ93" s="706"/>
      <c r="PXK93" s="706"/>
      <c r="PXL93" s="706"/>
      <c r="PXM93" s="706"/>
      <c r="PXN93" s="504"/>
      <c r="PXO93" s="705"/>
      <c r="PXP93" s="706"/>
      <c r="PXQ93" s="706"/>
      <c r="PXR93" s="706"/>
      <c r="PXS93" s="706"/>
      <c r="PXT93" s="706"/>
      <c r="PXU93" s="504"/>
      <c r="PXV93" s="705"/>
      <c r="PXW93" s="706"/>
      <c r="PXX93" s="706"/>
      <c r="PXY93" s="706"/>
      <c r="PXZ93" s="706"/>
      <c r="PYA93" s="706"/>
      <c r="PYB93" s="504"/>
      <c r="PYC93" s="705"/>
      <c r="PYD93" s="706"/>
      <c r="PYE93" s="706"/>
      <c r="PYF93" s="706"/>
      <c r="PYG93" s="706"/>
      <c r="PYH93" s="706"/>
      <c r="PYI93" s="504"/>
      <c r="PYJ93" s="705"/>
      <c r="PYK93" s="706"/>
      <c r="PYL93" s="706"/>
      <c r="PYM93" s="706"/>
      <c r="PYN93" s="706"/>
      <c r="PYO93" s="706"/>
      <c r="PYP93" s="504"/>
      <c r="PYQ93" s="705"/>
      <c r="PYR93" s="706"/>
      <c r="PYS93" s="706"/>
      <c r="PYT93" s="706"/>
      <c r="PYU93" s="706"/>
      <c r="PYV93" s="706"/>
      <c r="PYW93" s="504"/>
      <c r="PYX93" s="705"/>
      <c r="PYY93" s="706"/>
      <c r="PYZ93" s="706"/>
      <c r="PZA93" s="706"/>
      <c r="PZB93" s="706"/>
      <c r="PZC93" s="706"/>
      <c r="PZD93" s="504"/>
      <c r="PZE93" s="705"/>
      <c r="PZF93" s="706"/>
      <c r="PZG93" s="706"/>
      <c r="PZH93" s="706"/>
      <c r="PZI93" s="706"/>
      <c r="PZJ93" s="706"/>
      <c r="PZK93" s="504"/>
      <c r="PZL93" s="705"/>
      <c r="PZM93" s="706"/>
      <c r="PZN93" s="706"/>
      <c r="PZO93" s="706"/>
      <c r="PZP93" s="706"/>
      <c r="PZQ93" s="706"/>
      <c r="PZR93" s="504"/>
      <c r="PZS93" s="705"/>
      <c r="PZT93" s="706"/>
      <c r="PZU93" s="706"/>
      <c r="PZV93" s="706"/>
      <c r="PZW93" s="706"/>
      <c r="PZX93" s="706"/>
      <c r="PZY93" s="504"/>
      <c r="PZZ93" s="705"/>
      <c r="QAA93" s="706"/>
      <c r="QAB93" s="706"/>
      <c r="QAC93" s="706"/>
      <c r="QAD93" s="706"/>
      <c r="QAE93" s="706"/>
      <c r="QAF93" s="504"/>
      <c r="QAG93" s="705"/>
      <c r="QAH93" s="706"/>
      <c r="QAI93" s="706"/>
      <c r="QAJ93" s="706"/>
      <c r="QAK93" s="706"/>
      <c r="QAL93" s="706"/>
      <c r="QAM93" s="504"/>
      <c r="QAN93" s="705"/>
      <c r="QAO93" s="706"/>
      <c r="QAP93" s="706"/>
      <c r="QAQ93" s="706"/>
      <c r="QAR93" s="706"/>
      <c r="QAS93" s="706"/>
      <c r="QAT93" s="504"/>
      <c r="QAU93" s="705"/>
      <c r="QAV93" s="706"/>
      <c r="QAW93" s="706"/>
      <c r="QAX93" s="706"/>
      <c r="QAY93" s="706"/>
      <c r="QAZ93" s="706"/>
      <c r="QBA93" s="504"/>
      <c r="QBB93" s="705"/>
      <c r="QBC93" s="706"/>
      <c r="QBD93" s="706"/>
      <c r="QBE93" s="706"/>
      <c r="QBF93" s="706"/>
      <c r="QBG93" s="706"/>
      <c r="QBH93" s="504"/>
      <c r="QBI93" s="705"/>
      <c r="QBJ93" s="706"/>
      <c r="QBK93" s="706"/>
      <c r="QBL93" s="706"/>
      <c r="QBM93" s="706"/>
      <c r="QBN93" s="706"/>
      <c r="QBO93" s="504"/>
      <c r="QBP93" s="705"/>
      <c r="QBQ93" s="706"/>
      <c r="QBR93" s="706"/>
      <c r="QBS93" s="706"/>
      <c r="QBT93" s="706"/>
      <c r="QBU93" s="706"/>
      <c r="QBV93" s="504"/>
      <c r="QBW93" s="705"/>
      <c r="QBX93" s="706"/>
      <c r="QBY93" s="706"/>
      <c r="QBZ93" s="706"/>
      <c r="QCA93" s="706"/>
      <c r="QCB93" s="706"/>
      <c r="QCC93" s="504"/>
      <c r="QCD93" s="705"/>
      <c r="QCE93" s="706"/>
      <c r="QCF93" s="706"/>
      <c r="QCG93" s="706"/>
      <c r="QCH93" s="706"/>
      <c r="QCI93" s="706"/>
      <c r="QCJ93" s="504"/>
      <c r="QCK93" s="705"/>
      <c r="QCL93" s="706"/>
      <c r="QCM93" s="706"/>
      <c r="QCN93" s="706"/>
      <c r="QCO93" s="706"/>
      <c r="QCP93" s="706"/>
      <c r="QCQ93" s="504"/>
      <c r="QCR93" s="705"/>
      <c r="QCS93" s="706"/>
      <c r="QCT93" s="706"/>
      <c r="QCU93" s="706"/>
      <c r="QCV93" s="706"/>
      <c r="QCW93" s="706"/>
      <c r="QCX93" s="504"/>
      <c r="QCY93" s="705"/>
      <c r="QCZ93" s="706"/>
      <c r="QDA93" s="706"/>
      <c r="QDB93" s="706"/>
      <c r="QDC93" s="706"/>
      <c r="QDD93" s="706"/>
      <c r="QDE93" s="504"/>
      <c r="QDF93" s="705"/>
      <c r="QDG93" s="706"/>
      <c r="QDH93" s="706"/>
      <c r="QDI93" s="706"/>
      <c r="QDJ93" s="706"/>
      <c r="QDK93" s="706"/>
      <c r="QDL93" s="504"/>
      <c r="QDM93" s="705"/>
      <c r="QDN93" s="706"/>
      <c r="QDO93" s="706"/>
      <c r="QDP93" s="706"/>
      <c r="QDQ93" s="706"/>
      <c r="QDR93" s="706"/>
      <c r="QDS93" s="504"/>
      <c r="QDT93" s="705"/>
      <c r="QDU93" s="706"/>
      <c r="QDV93" s="706"/>
      <c r="QDW93" s="706"/>
      <c r="QDX93" s="706"/>
      <c r="QDY93" s="706"/>
      <c r="QDZ93" s="504"/>
      <c r="QEA93" s="705"/>
      <c r="QEB93" s="706"/>
      <c r="QEC93" s="706"/>
      <c r="QED93" s="706"/>
      <c r="QEE93" s="706"/>
      <c r="QEF93" s="706"/>
      <c r="QEG93" s="504"/>
      <c r="QEH93" s="705"/>
      <c r="QEI93" s="706"/>
      <c r="QEJ93" s="706"/>
      <c r="QEK93" s="706"/>
      <c r="QEL93" s="706"/>
      <c r="QEM93" s="706"/>
      <c r="QEN93" s="504"/>
      <c r="QEO93" s="705"/>
      <c r="QEP93" s="706"/>
      <c r="QEQ93" s="706"/>
      <c r="QER93" s="706"/>
      <c r="QES93" s="706"/>
      <c r="QET93" s="706"/>
      <c r="QEU93" s="504"/>
      <c r="QEV93" s="705"/>
      <c r="QEW93" s="706"/>
      <c r="QEX93" s="706"/>
      <c r="QEY93" s="706"/>
      <c r="QEZ93" s="706"/>
      <c r="QFA93" s="706"/>
      <c r="QFB93" s="504"/>
      <c r="QFC93" s="705"/>
      <c r="QFD93" s="706"/>
      <c r="QFE93" s="706"/>
      <c r="QFF93" s="706"/>
      <c r="QFG93" s="706"/>
      <c r="QFH93" s="706"/>
      <c r="QFI93" s="504"/>
      <c r="QFJ93" s="705"/>
      <c r="QFK93" s="706"/>
      <c r="QFL93" s="706"/>
      <c r="QFM93" s="706"/>
      <c r="QFN93" s="706"/>
      <c r="QFO93" s="706"/>
      <c r="QFP93" s="504"/>
      <c r="QFQ93" s="705"/>
      <c r="QFR93" s="706"/>
      <c r="QFS93" s="706"/>
      <c r="QFT93" s="706"/>
      <c r="QFU93" s="706"/>
      <c r="QFV93" s="706"/>
      <c r="QFW93" s="504"/>
      <c r="QFX93" s="705"/>
      <c r="QFY93" s="706"/>
      <c r="QFZ93" s="706"/>
      <c r="QGA93" s="706"/>
      <c r="QGB93" s="706"/>
      <c r="QGC93" s="706"/>
      <c r="QGD93" s="504"/>
      <c r="QGE93" s="705"/>
      <c r="QGF93" s="706"/>
      <c r="QGG93" s="706"/>
      <c r="QGH93" s="706"/>
      <c r="QGI93" s="706"/>
      <c r="QGJ93" s="706"/>
      <c r="QGK93" s="504"/>
      <c r="QGL93" s="705"/>
      <c r="QGM93" s="706"/>
      <c r="QGN93" s="706"/>
      <c r="QGO93" s="706"/>
      <c r="QGP93" s="706"/>
      <c r="QGQ93" s="706"/>
      <c r="QGR93" s="504"/>
      <c r="QGS93" s="705"/>
      <c r="QGT93" s="706"/>
      <c r="QGU93" s="706"/>
      <c r="QGV93" s="706"/>
      <c r="QGW93" s="706"/>
      <c r="QGX93" s="706"/>
      <c r="QGY93" s="504"/>
      <c r="QGZ93" s="705"/>
      <c r="QHA93" s="706"/>
      <c r="QHB93" s="706"/>
      <c r="QHC93" s="706"/>
      <c r="QHD93" s="706"/>
      <c r="QHE93" s="706"/>
      <c r="QHF93" s="504"/>
      <c r="QHG93" s="705"/>
      <c r="QHH93" s="706"/>
      <c r="QHI93" s="706"/>
      <c r="QHJ93" s="706"/>
      <c r="QHK93" s="706"/>
      <c r="QHL93" s="706"/>
      <c r="QHM93" s="504"/>
      <c r="QHN93" s="705"/>
      <c r="QHO93" s="706"/>
      <c r="QHP93" s="706"/>
      <c r="QHQ93" s="706"/>
      <c r="QHR93" s="706"/>
      <c r="QHS93" s="706"/>
      <c r="QHT93" s="504"/>
      <c r="QHU93" s="705"/>
      <c r="QHV93" s="706"/>
      <c r="QHW93" s="706"/>
      <c r="QHX93" s="706"/>
      <c r="QHY93" s="706"/>
      <c r="QHZ93" s="706"/>
      <c r="QIA93" s="504"/>
      <c r="QIB93" s="705"/>
      <c r="QIC93" s="706"/>
      <c r="QID93" s="706"/>
      <c r="QIE93" s="706"/>
      <c r="QIF93" s="706"/>
      <c r="QIG93" s="706"/>
      <c r="QIH93" s="504"/>
      <c r="QII93" s="705"/>
      <c r="QIJ93" s="706"/>
      <c r="QIK93" s="706"/>
      <c r="QIL93" s="706"/>
      <c r="QIM93" s="706"/>
      <c r="QIN93" s="706"/>
      <c r="QIO93" s="504"/>
      <c r="QIP93" s="705"/>
      <c r="QIQ93" s="706"/>
      <c r="QIR93" s="706"/>
      <c r="QIS93" s="706"/>
      <c r="QIT93" s="706"/>
      <c r="QIU93" s="706"/>
      <c r="QIV93" s="504"/>
      <c r="QIW93" s="705"/>
      <c r="QIX93" s="706"/>
      <c r="QIY93" s="706"/>
      <c r="QIZ93" s="706"/>
      <c r="QJA93" s="706"/>
      <c r="QJB93" s="706"/>
      <c r="QJC93" s="504"/>
      <c r="QJD93" s="705"/>
      <c r="QJE93" s="706"/>
      <c r="QJF93" s="706"/>
      <c r="QJG93" s="706"/>
      <c r="QJH93" s="706"/>
      <c r="QJI93" s="706"/>
      <c r="QJJ93" s="504"/>
      <c r="QJK93" s="705"/>
      <c r="QJL93" s="706"/>
      <c r="QJM93" s="706"/>
      <c r="QJN93" s="706"/>
      <c r="QJO93" s="706"/>
      <c r="QJP93" s="706"/>
      <c r="QJQ93" s="504"/>
      <c r="QJR93" s="705"/>
      <c r="QJS93" s="706"/>
      <c r="QJT93" s="706"/>
      <c r="QJU93" s="706"/>
      <c r="QJV93" s="706"/>
      <c r="QJW93" s="706"/>
      <c r="QJX93" s="504"/>
      <c r="QJY93" s="705"/>
      <c r="QJZ93" s="706"/>
      <c r="QKA93" s="706"/>
      <c r="QKB93" s="706"/>
      <c r="QKC93" s="706"/>
      <c r="QKD93" s="706"/>
      <c r="QKE93" s="504"/>
      <c r="QKF93" s="705"/>
      <c r="QKG93" s="706"/>
      <c r="QKH93" s="706"/>
      <c r="QKI93" s="706"/>
      <c r="QKJ93" s="706"/>
      <c r="QKK93" s="706"/>
      <c r="QKL93" s="504"/>
      <c r="QKM93" s="705"/>
      <c r="QKN93" s="706"/>
      <c r="QKO93" s="706"/>
      <c r="QKP93" s="706"/>
      <c r="QKQ93" s="706"/>
      <c r="QKR93" s="706"/>
      <c r="QKS93" s="504"/>
      <c r="QKT93" s="705"/>
      <c r="QKU93" s="706"/>
      <c r="QKV93" s="706"/>
      <c r="QKW93" s="706"/>
      <c r="QKX93" s="706"/>
      <c r="QKY93" s="706"/>
      <c r="QKZ93" s="504"/>
      <c r="QLA93" s="705"/>
      <c r="QLB93" s="706"/>
      <c r="QLC93" s="706"/>
      <c r="QLD93" s="706"/>
      <c r="QLE93" s="706"/>
      <c r="QLF93" s="706"/>
      <c r="QLG93" s="504"/>
      <c r="QLH93" s="705"/>
      <c r="QLI93" s="706"/>
      <c r="QLJ93" s="706"/>
      <c r="QLK93" s="706"/>
      <c r="QLL93" s="706"/>
      <c r="QLM93" s="706"/>
      <c r="QLN93" s="504"/>
      <c r="QLO93" s="705"/>
      <c r="QLP93" s="706"/>
      <c r="QLQ93" s="706"/>
      <c r="QLR93" s="706"/>
      <c r="QLS93" s="706"/>
      <c r="QLT93" s="706"/>
      <c r="QLU93" s="504"/>
      <c r="QLV93" s="705"/>
      <c r="QLW93" s="706"/>
      <c r="QLX93" s="706"/>
      <c r="QLY93" s="706"/>
      <c r="QLZ93" s="706"/>
      <c r="QMA93" s="706"/>
      <c r="QMB93" s="504"/>
      <c r="QMC93" s="705"/>
      <c r="QMD93" s="706"/>
      <c r="QME93" s="706"/>
      <c r="QMF93" s="706"/>
      <c r="QMG93" s="706"/>
      <c r="QMH93" s="706"/>
      <c r="QMI93" s="504"/>
      <c r="QMJ93" s="705"/>
      <c r="QMK93" s="706"/>
      <c r="QML93" s="706"/>
      <c r="QMM93" s="706"/>
      <c r="QMN93" s="706"/>
      <c r="QMO93" s="706"/>
      <c r="QMP93" s="504"/>
      <c r="QMQ93" s="705"/>
      <c r="QMR93" s="706"/>
      <c r="QMS93" s="706"/>
      <c r="QMT93" s="706"/>
      <c r="QMU93" s="706"/>
      <c r="QMV93" s="706"/>
      <c r="QMW93" s="504"/>
      <c r="QMX93" s="705"/>
      <c r="QMY93" s="706"/>
      <c r="QMZ93" s="706"/>
      <c r="QNA93" s="706"/>
      <c r="QNB93" s="706"/>
      <c r="QNC93" s="706"/>
      <c r="QND93" s="504"/>
      <c r="QNE93" s="705"/>
      <c r="QNF93" s="706"/>
      <c r="QNG93" s="706"/>
      <c r="QNH93" s="706"/>
      <c r="QNI93" s="706"/>
      <c r="QNJ93" s="706"/>
      <c r="QNK93" s="504"/>
      <c r="QNL93" s="705"/>
      <c r="QNM93" s="706"/>
      <c r="QNN93" s="706"/>
      <c r="QNO93" s="706"/>
      <c r="QNP93" s="706"/>
      <c r="QNQ93" s="706"/>
      <c r="QNR93" s="504"/>
      <c r="QNS93" s="705"/>
      <c r="QNT93" s="706"/>
      <c r="QNU93" s="706"/>
      <c r="QNV93" s="706"/>
      <c r="QNW93" s="706"/>
      <c r="QNX93" s="706"/>
      <c r="QNY93" s="504"/>
      <c r="QNZ93" s="705"/>
      <c r="QOA93" s="706"/>
      <c r="QOB93" s="706"/>
      <c r="QOC93" s="706"/>
      <c r="QOD93" s="706"/>
      <c r="QOE93" s="706"/>
      <c r="QOF93" s="504"/>
      <c r="QOG93" s="705"/>
      <c r="QOH93" s="706"/>
      <c r="QOI93" s="706"/>
      <c r="QOJ93" s="706"/>
      <c r="QOK93" s="706"/>
      <c r="QOL93" s="706"/>
      <c r="QOM93" s="504"/>
      <c r="QON93" s="705"/>
      <c r="QOO93" s="706"/>
      <c r="QOP93" s="706"/>
      <c r="QOQ93" s="706"/>
      <c r="QOR93" s="706"/>
      <c r="QOS93" s="706"/>
      <c r="QOT93" s="504"/>
      <c r="QOU93" s="705"/>
      <c r="QOV93" s="706"/>
      <c r="QOW93" s="706"/>
      <c r="QOX93" s="706"/>
      <c r="QOY93" s="706"/>
      <c r="QOZ93" s="706"/>
      <c r="QPA93" s="504"/>
      <c r="QPB93" s="705"/>
      <c r="QPC93" s="706"/>
      <c r="QPD93" s="706"/>
      <c r="QPE93" s="706"/>
      <c r="QPF93" s="706"/>
      <c r="QPG93" s="706"/>
      <c r="QPH93" s="504"/>
      <c r="QPI93" s="705"/>
      <c r="QPJ93" s="706"/>
      <c r="QPK93" s="706"/>
      <c r="QPL93" s="706"/>
      <c r="QPM93" s="706"/>
      <c r="QPN93" s="706"/>
      <c r="QPO93" s="504"/>
      <c r="QPP93" s="705"/>
      <c r="QPQ93" s="706"/>
      <c r="QPR93" s="706"/>
      <c r="QPS93" s="706"/>
      <c r="QPT93" s="706"/>
      <c r="QPU93" s="706"/>
      <c r="QPV93" s="504"/>
      <c r="QPW93" s="705"/>
      <c r="QPX93" s="706"/>
      <c r="QPY93" s="706"/>
      <c r="QPZ93" s="706"/>
      <c r="QQA93" s="706"/>
      <c r="QQB93" s="706"/>
      <c r="QQC93" s="504"/>
      <c r="QQD93" s="705"/>
      <c r="QQE93" s="706"/>
      <c r="QQF93" s="706"/>
      <c r="QQG93" s="706"/>
      <c r="QQH93" s="706"/>
      <c r="QQI93" s="706"/>
      <c r="QQJ93" s="504"/>
      <c r="QQK93" s="705"/>
      <c r="QQL93" s="706"/>
      <c r="QQM93" s="706"/>
      <c r="QQN93" s="706"/>
      <c r="QQO93" s="706"/>
      <c r="QQP93" s="706"/>
      <c r="QQQ93" s="504"/>
      <c r="QQR93" s="705"/>
      <c r="QQS93" s="706"/>
      <c r="QQT93" s="706"/>
      <c r="QQU93" s="706"/>
      <c r="QQV93" s="706"/>
      <c r="QQW93" s="706"/>
      <c r="QQX93" s="504"/>
      <c r="QQY93" s="705"/>
      <c r="QQZ93" s="706"/>
      <c r="QRA93" s="706"/>
      <c r="QRB93" s="706"/>
      <c r="QRC93" s="706"/>
      <c r="QRD93" s="706"/>
      <c r="QRE93" s="504"/>
      <c r="QRF93" s="705"/>
      <c r="QRG93" s="706"/>
      <c r="QRH93" s="706"/>
      <c r="QRI93" s="706"/>
      <c r="QRJ93" s="706"/>
      <c r="QRK93" s="706"/>
      <c r="QRL93" s="504"/>
      <c r="QRM93" s="705"/>
      <c r="QRN93" s="706"/>
      <c r="QRO93" s="706"/>
      <c r="QRP93" s="706"/>
      <c r="QRQ93" s="706"/>
      <c r="QRR93" s="706"/>
      <c r="QRS93" s="504"/>
      <c r="QRT93" s="705"/>
      <c r="QRU93" s="706"/>
      <c r="QRV93" s="706"/>
      <c r="QRW93" s="706"/>
      <c r="QRX93" s="706"/>
      <c r="QRY93" s="706"/>
      <c r="QRZ93" s="504"/>
      <c r="QSA93" s="705"/>
      <c r="QSB93" s="706"/>
      <c r="QSC93" s="706"/>
      <c r="QSD93" s="706"/>
      <c r="QSE93" s="706"/>
      <c r="QSF93" s="706"/>
      <c r="QSG93" s="504"/>
      <c r="QSH93" s="705"/>
      <c r="QSI93" s="706"/>
      <c r="QSJ93" s="706"/>
      <c r="QSK93" s="706"/>
      <c r="QSL93" s="706"/>
      <c r="QSM93" s="706"/>
      <c r="QSN93" s="504"/>
      <c r="QSO93" s="705"/>
      <c r="QSP93" s="706"/>
      <c r="QSQ93" s="706"/>
      <c r="QSR93" s="706"/>
      <c r="QSS93" s="706"/>
      <c r="QST93" s="706"/>
      <c r="QSU93" s="504"/>
      <c r="QSV93" s="705"/>
      <c r="QSW93" s="706"/>
      <c r="QSX93" s="706"/>
      <c r="QSY93" s="706"/>
      <c r="QSZ93" s="706"/>
      <c r="QTA93" s="706"/>
      <c r="QTB93" s="504"/>
      <c r="QTC93" s="705"/>
      <c r="QTD93" s="706"/>
      <c r="QTE93" s="706"/>
      <c r="QTF93" s="706"/>
      <c r="QTG93" s="706"/>
      <c r="QTH93" s="706"/>
      <c r="QTI93" s="504"/>
      <c r="QTJ93" s="705"/>
      <c r="QTK93" s="706"/>
      <c r="QTL93" s="706"/>
      <c r="QTM93" s="706"/>
      <c r="QTN93" s="706"/>
      <c r="QTO93" s="706"/>
      <c r="QTP93" s="504"/>
      <c r="QTQ93" s="705"/>
      <c r="QTR93" s="706"/>
      <c r="QTS93" s="706"/>
      <c r="QTT93" s="706"/>
      <c r="QTU93" s="706"/>
      <c r="QTV93" s="706"/>
      <c r="QTW93" s="504"/>
      <c r="QTX93" s="705"/>
      <c r="QTY93" s="706"/>
      <c r="QTZ93" s="706"/>
      <c r="QUA93" s="706"/>
      <c r="QUB93" s="706"/>
      <c r="QUC93" s="706"/>
      <c r="QUD93" s="504"/>
      <c r="QUE93" s="705"/>
      <c r="QUF93" s="706"/>
      <c r="QUG93" s="706"/>
      <c r="QUH93" s="706"/>
      <c r="QUI93" s="706"/>
      <c r="QUJ93" s="706"/>
      <c r="QUK93" s="504"/>
      <c r="QUL93" s="705"/>
      <c r="QUM93" s="706"/>
      <c r="QUN93" s="706"/>
      <c r="QUO93" s="706"/>
      <c r="QUP93" s="706"/>
      <c r="QUQ93" s="706"/>
      <c r="QUR93" s="504"/>
      <c r="QUS93" s="705"/>
      <c r="QUT93" s="706"/>
      <c r="QUU93" s="706"/>
      <c r="QUV93" s="706"/>
      <c r="QUW93" s="706"/>
      <c r="QUX93" s="706"/>
      <c r="QUY93" s="504"/>
      <c r="QUZ93" s="705"/>
      <c r="QVA93" s="706"/>
      <c r="QVB93" s="706"/>
      <c r="QVC93" s="706"/>
      <c r="QVD93" s="706"/>
      <c r="QVE93" s="706"/>
      <c r="QVF93" s="504"/>
      <c r="QVG93" s="705"/>
      <c r="QVH93" s="706"/>
      <c r="QVI93" s="706"/>
      <c r="QVJ93" s="706"/>
      <c r="QVK93" s="706"/>
      <c r="QVL93" s="706"/>
      <c r="QVM93" s="504"/>
      <c r="QVN93" s="705"/>
      <c r="QVO93" s="706"/>
      <c r="QVP93" s="706"/>
      <c r="QVQ93" s="706"/>
      <c r="QVR93" s="706"/>
      <c r="QVS93" s="706"/>
      <c r="QVT93" s="504"/>
      <c r="QVU93" s="705"/>
      <c r="QVV93" s="706"/>
      <c r="QVW93" s="706"/>
      <c r="QVX93" s="706"/>
      <c r="QVY93" s="706"/>
      <c r="QVZ93" s="706"/>
      <c r="QWA93" s="504"/>
      <c r="QWB93" s="705"/>
      <c r="QWC93" s="706"/>
      <c r="QWD93" s="706"/>
      <c r="QWE93" s="706"/>
      <c r="QWF93" s="706"/>
      <c r="QWG93" s="706"/>
      <c r="QWH93" s="504"/>
      <c r="QWI93" s="705"/>
      <c r="QWJ93" s="706"/>
      <c r="QWK93" s="706"/>
      <c r="QWL93" s="706"/>
      <c r="QWM93" s="706"/>
      <c r="QWN93" s="706"/>
      <c r="QWO93" s="504"/>
      <c r="QWP93" s="705"/>
      <c r="QWQ93" s="706"/>
      <c r="QWR93" s="706"/>
      <c r="QWS93" s="706"/>
      <c r="QWT93" s="706"/>
      <c r="QWU93" s="706"/>
      <c r="QWV93" s="504"/>
      <c r="QWW93" s="705"/>
      <c r="QWX93" s="706"/>
      <c r="QWY93" s="706"/>
      <c r="QWZ93" s="706"/>
      <c r="QXA93" s="706"/>
      <c r="QXB93" s="706"/>
      <c r="QXC93" s="504"/>
      <c r="QXD93" s="705"/>
      <c r="QXE93" s="706"/>
      <c r="QXF93" s="706"/>
      <c r="QXG93" s="706"/>
      <c r="QXH93" s="706"/>
      <c r="QXI93" s="706"/>
      <c r="QXJ93" s="504"/>
      <c r="QXK93" s="705"/>
      <c r="QXL93" s="706"/>
      <c r="QXM93" s="706"/>
      <c r="QXN93" s="706"/>
      <c r="QXO93" s="706"/>
      <c r="QXP93" s="706"/>
      <c r="QXQ93" s="504"/>
      <c r="QXR93" s="705"/>
      <c r="QXS93" s="706"/>
      <c r="QXT93" s="706"/>
      <c r="QXU93" s="706"/>
      <c r="QXV93" s="706"/>
      <c r="QXW93" s="706"/>
      <c r="QXX93" s="504"/>
      <c r="QXY93" s="705"/>
      <c r="QXZ93" s="706"/>
      <c r="QYA93" s="706"/>
      <c r="QYB93" s="706"/>
      <c r="QYC93" s="706"/>
      <c r="QYD93" s="706"/>
      <c r="QYE93" s="504"/>
      <c r="QYF93" s="705"/>
      <c r="QYG93" s="706"/>
      <c r="QYH93" s="706"/>
      <c r="QYI93" s="706"/>
      <c r="QYJ93" s="706"/>
      <c r="QYK93" s="706"/>
      <c r="QYL93" s="504"/>
      <c r="QYM93" s="705"/>
      <c r="QYN93" s="706"/>
      <c r="QYO93" s="706"/>
      <c r="QYP93" s="706"/>
      <c r="QYQ93" s="706"/>
      <c r="QYR93" s="706"/>
      <c r="QYS93" s="504"/>
      <c r="QYT93" s="705"/>
      <c r="QYU93" s="706"/>
      <c r="QYV93" s="706"/>
      <c r="QYW93" s="706"/>
      <c r="QYX93" s="706"/>
      <c r="QYY93" s="706"/>
      <c r="QYZ93" s="504"/>
      <c r="QZA93" s="705"/>
      <c r="QZB93" s="706"/>
      <c r="QZC93" s="706"/>
      <c r="QZD93" s="706"/>
      <c r="QZE93" s="706"/>
      <c r="QZF93" s="706"/>
      <c r="QZG93" s="504"/>
      <c r="QZH93" s="705"/>
      <c r="QZI93" s="706"/>
      <c r="QZJ93" s="706"/>
      <c r="QZK93" s="706"/>
      <c r="QZL93" s="706"/>
      <c r="QZM93" s="706"/>
      <c r="QZN93" s="504"/>
      <c r="QZO93" s="705"/>
      <c r="QZP93" s="706"/>
      <c r="QZQ93" s="706"/>
      <c r="QZR93" s="706"/>
      <c r="QZS93" s="706"/>
      <c r="QZT93" s="706"/>
      <c r="QZU93" s="504"/>
      <c r="QZV93" s="705"/>
      <c r="QZW93" s="706"/>
      <c r="QZX93" s="706"/>
      <c r="QZY93" s="706"/>
      <c r="QZZ93" s="706"/>
      <c r="RAA93" s="706"/>
      <c r="RAB93" s="504"/>
      <c r="RAC93" s="705"/>
      <c r="RAD93" s="706"/>
      <c r="RAE93" s="706"/>
      <c r="RAF93" s="706"/>
      <c r="RAG93" s="706"/>
      <c r="RAH93" s="706"/>
      <c r="RAI93" s="504"/>
      <c r="RAJ93" s="705"/>
      <c r="RAK93" s="706"/>
      <c r="RAL93" s="706"/>
      <c r="RAM93" s="706"/>
      <c r="RAN93" s="706"/>
      <c r="RAO93" s="706"/>
      <c r="RAP93" s="504"/>
      <c r="RAQ93" s="705"/>
      <c r="RAR93" s="706"/>
      <c r="RAS93" s="706"/>
      <c r="RAT93" s="706"/>
      <c r="RAU93" s="706"/>
      <c r="RAV93" s="706"/>
      <c r="RAW93" s="504"/>
      <c r="RAX93" s="705"/>
      <c r="RAY93" s="706"/>
      <c r="RAZ93" s="706"/>
      <c r="RBA93" s="706"/>
      <c r="RBB93" s="706"/>
      <c r="RBC93" s="706"/>
      <c r="RBD93" s="504"/>
      <c r="RBE93" s="705"/>
      <c r="RBF93" s="706"/>
      <c r="RBG93" s="706"/>
      <c r="RBH93" s="706"/>
      <c r="RBI93" s="706"/>
      <c r="RBJ93" s="706"/>
      <c r="RBK93" s="504"/>
      <c r="RBL93" s="705"/>
      <c r="RBM93" s="706"/>
      <c r="RBN93" s="706"/>
      <c r="RBO93" s="706"/>
      <c r="RBP93" s="706"/>
      <c r="RBQ93" s="706"/>
      <c r="RBR93" s="504"/>
      <c r="RBS93" s="705"/>
      <c r="RBT93" s="706"/>
      <c r="RBU93" s="706"/>
      <c r="RBV93" s="706"/>
      <c r="RBW93" s="706"/>
      <c r="RBX93" s="706"/>
      <c r="RBY93" s="504"/>
      <c r="RBZ93" s="705"/>
      <c r="RCA93" s="706"/>
      <c r="RCB93" s="706"/>
      <c r="RCC93" s="706"/>
      <c r="RCD93" s="706"/>
      <c r="RCE93" s="706"/>
      <c r="RCF93" s="504"/>
      <c r="RCG93" s="705"/>
      <c r="RCH93" s="706"/>
      <c r="RCI93" s="706"/>
      <c r="RCJ93" s="706"/>
      <c r="RCK93" s="706"/>
      <c r="RCL93" s="706"/>
      <c r="RCM93" s="504"/>
      <c r="RCN93" s="705"/>
      <c r="RCO93" s="706"/>
      <c r="RCP93" s="706"/>
      <c r="RCQ93" s="706"/>
      <c r="RCR93" s="706"/>
      <c r="RCS93" s="706"/>
      <c r="RCT93" s="504"/>
      <c r="RCU93" s="705"/>
      <c r="RCV93" s="706"/>
      <c r="RCW93" s="706"/>
      <c r="RCX93" s="706"/>
      <c r="RCY93" s="706"/>
      <c r="RCZ93" s="706"/>
      <c r="RDA93" s="504"/>
      <c r="RDB93" s="705"/>
      <c r="RDC93" s="706"/>
      <c r="RDD93" s="706"/>
      <c r="RDE93" s="706"/>
      <c r="RDF93" s="706"/>
      <c r="RDG93" s="706"/>
      <c r="RDH93" s="504"/>
      <c r="RDI93" s="705"/>
      <c r="RDJ93" s="706"/>
      <c r="RDK93" s="706"/>
      <c r="RDL93" s="706"/>
      <c r="RDM93" s="706"/>
      <c r="RDN93" s="706"/>
      <c r="RDO93" s="504"/>
      <c r="RDP93" s="705"/>
      <c r="RDQ93" s="706"/>
      <c r="RDR93" s="706"/>
      <c r="RDS93" s="706"/>
      <c r="RDT93" s="706"/>
      <c r="RDU93" s="706"/>
      <c r="RDV93" s="504"/>
      <c r="RDW93" s="705"/>
      <c r="RDX93" s="706"/>
      <c r="RDY93" s="706"/>
      <c r="RDZ93" s="706"/>
      <c r="REA93" s="706"/>
      <c r="REB93" s="706"/>
      <c r="REC93" s="504"/>
      <c r="RED93" s="705"/>
      <c r="REE93" s="706"/>
      <c r="REF93" s="706"/>
      <c r="REG93" s="706"/>
      <c r="REH93" s="706"/>
      <c r="REI93" s="706"/>
      <c r="REJ93" s="504"/>
      <c r="REK93" s="705"/>
      <c r="REL93" s="706"/>
      <c r="REM93" s="706"/>
      <c r="REN93" s="706"/>
      <c r="REO93" s="706"/>
      <c r="REP93" s="706"/>
      <c r="REQ93" s="504"/>
      <c r="RER93" s="705"/>
      <c r="RES93" s="706"/>
      <c r="RET93" s="706"/>
      <c r="REU93" s="706"/>
      <c r="REV93" s="706"/>
      <c r="REW93" s="706"/>
      <c r="REX93" s="504"/>
      <c r="REY93" s="705"/>
      <c r="REZ93" s="706"/>
      <c r="RFA93" s="706"/>
      <c r="RFB93" s="706"/>
      <c r="RFC93" s="706"/>
      <c r="RFD93" s="706"/>
      <c r="RFE93" s="504"/>
      <c r="RFF93" s="705"/>
      <c r="RFG93" s="706"/>
      <c r="RFH93" s="706"/>
      <c r="RFI93" s="706"/>
      <c r="RFJ93" s="706"/>
      <c r="RFK93" s="706"/>
      <c r="RFL93" s="504"/>
      <c r="RFM93" s="705"/>
      <c r="RFN93" s="706"/>
      <c r="RFO93" s="706"/>
      <c r="RFP93" s="706"/>
      <c r="RFQ93" s="706"/>
      <c r="RFR93" s="706"/>
      <c r="RFS93" s="504"/>
      <c r="RFT93" s="705"/>
      <c r="RFU93" s="706"/>
      <c r="RFV93" s="706"/>
      <c r="RFW93" s="706"/>
      <c r="RFX93" s="706"/>
      <c r="RFY93" s="706"/>
      <c r="RFZ93" s="504"/>
      <c r="RGA93" s="705"/>
      <c r="RGB93" s="706"/>
      <c r="RGC93" s="706"/>
      <c r="RGD93" s="706"/>
      <c r="RGE93" s="706"/>
      <c r="RGF93" s="706"/>
      <c r="RGG93" s="504"/>
      <c r="RGH93" s="705"/>
      <c r="RGI93" s="706"/>
      <c r="RGJ93" s="706"/>
      <c r="RGK93" s="706"/>
      <c r="RGL93" s="706"/>
      <c r="RGM93" s="706"/>
      <c r="RGN93" s="504"/>
      <c r="RGO93" s="705"/>
      <c r="RGP93" s="706"/>
      <c r="RGQ93" s="706"/>
      <c r="RGR93" s="706"/>
      <c r="RGS93" s="706"/>
      <c r="RGT93" s="706"/>
      <c r="RGU93" s="504"/>
      <c r="RGV93" s="705"/>
      <c r="RGW93" s="706"/>
      <c r="RGX93" s="706"/>
      <c r="RGY93" s="706"/>
      <c r="RGZ93" s="706"/>
      <c r="RHA93" s="706"/>
      <c r="RHB93" s="504"/>
      <c r="RHC93" s="705"/>
      <c r="RHD93" s="706"/>
      <c r="RHE93" s="706"/>
      <c r="RHF93" s="706"/>
      <c r="RHG93" s="706"/>
      <c r="RHH93" s="706"/>
      <c r="RHI93" s="504"/>
      <c r="RHJ93" s="705"/>
      <c r="RHK93" s="706"/>
      <c r="RHL93" s="706"/>
      <c r="RHM93" s="706"/>
      <c r="RHN93" s="706"/>
      <c r="RHO93" s="706"/>
      <c r="RHP93" s="504"/>
      <c r="RHQ93" s="705"/>
      <c r="RHR93" s="706"/>
      <c r="RHS93" s="706"/>
      <c r="RHT93" s="706"/>
      <c r="RHU93" s="706"/>
      <c r="RHV93" s="706"/>
      <c r="RHW93" s="504"/>
      <c r="RHX93" s="705"/>
      <c r="RHY93" s="706"/>
      <c r="RHZ93" s="706"/>
      <c r="RIA93" s="706"/>
      <c r="RIB93" s="706"/>
      <c r="RIC93" s="706"/>
      <c r="RID93" s="504"/>
      <c r="RIE93" s="705"/>
      <c r="RIF93" s="706"/>
      <c r="RIG93" s="706"/>
      <c r="RIH93" s="706"/>
      <c r="RII93" s="706"/>
      <c r="RIJ93" s="706"/>
      <c r="RIK93" s="504"/>
      <c r="RIL93" s="705"/>
      <c r="RIM93" s="706"/>
      <c r="RIN93" s="706"/>
      <c r="RIO93" s="706"/>
      <c r="RIP93" s="706"/>
      <c r="RIQ93" s="706"/>
      <c r="RIR93" s="504"/>
      <c r="RIS93" s="705"/>
      <c r="RIT93" s="706"/>
      <c r="RIU93" s="706"/>
      <c r="RIV93" s="706"/>
      <c r="RIW93" s="706"/>
      <c r="RIX93" s="706"/>
      <c r="RIY93" s="504"/>
      <c r="RIZ93" s="705"/>
      <c r="RJA93" s="706"/>
      <c r="RJB93" s="706"/>
      <c r="RJC93" s="706"/>
      <c r="RJD93" s="706"/>
      <c r="RJE93" s="706"/>
      <c r="RJF93" s="504"/>
      <c r="RJG93" s="705"/>
      <c r="RJH93" s="706"/>
      <c r="RJI93" s="706"/>
      <c r="RJJ93" s="706"/>
      <c r="RJK93" s="706"/>
      <c r="RJL93" s="706"/>
      <c r="RJM93" s="504"/>
      <c r="RJN93" s="705"/>
      <c r="RJO93" s="706"/>
      <c r="RJP93" s="706"/>
      <c r="RJQ93" s="706"/>
      <c r="RJR93" s="706"/>
      <c r="RJS93" s="706"/>
      <c r="RJT93" s="504"/>
      <c r="RJU93" s="705"/>
      <c r="RJV93" s="706"/>
      <c r="RJW93" s="706"/>
      <c r="RJX93" s="706"/>
      <c r="RJY93" s="706"/>
      <c r="RJZ93" s="706"/>
      <c r="RKA93" s="504"/>
      <c r="RKB93" s="705"/>
      <c r="RKC93" s="706"/>
      <c r="RKD93" s="706"/>
      <c r="RKE93" s="706"/>
      <c r="RKF93" s="706"/>
      <c r="RKG93" s="706"/>
      <c r="RKH93" s="504"/>
      <c r="RKI93" s="705"/>
      <c r="RKJ93" s="706"/>
      <c r="RKK93" s="706"/>
      <c r="RKL93" s="706"/>
      <c r="RKM93" s="706"/>
      <c r="RKN93" s="706"/>
      <c r="RKO93" s="504"/>
      <c r="RKP93" s="705"/>
      <c r="RKQ93" s="706"/>
      <c r="RKR93" s="706"/>
      <c r="RKS93" s="706"/>
      <c r="RKT93" s="706"/>
      <c r="RKU93" s="706"/>
      <c r="RKV93" s="504"/>
      <c r="RKW93" s="705"/>
      <c r="RKX93" s="706"/>
      <c r="RKY93" s="706"/>
      <c r="RKZ93" s="706"/>
      <c r="RLA93" s="706"/>
      <c r="RLB93" s="706"/>
      <c r="RLC93" s="504"/>
      <c r="RLD93" s="705"/>
      <c r="RLE93" s="706"/>
      <c r="RLF93" s="706"/>
      <c r="RLG93" s="706"/>
      <c r="RLH93" s="706"/>
      <c r="RLI93" s="706"/>
      <c r="RLJ93" s="504"/>
      <c r="RLK93" s="705"/>
      <c r="RLL93" s="706"/>
      <c r="RLM93" s="706"/>
      <c r="RLN93" s="706"/>
      <c r="RLO93" s="706"/>
      <c r="RLP93" s="706"/>
      <c r="RLQ93" s="504"/>
      <c r="RLR93" s="705"/>
      <c r="RLS93" s="706"/>
      <c r="RLT93" s="706"/>
      <c r="RLU93" s="706"/>
      <c r="RLV93" s="706"/>
      <c r="RLW93" s="706"/>
      <c r="RLX93" s="504"/>
      <c r="RLY93" s="705"/>
      <c r="RLZ93" s="706"/>
      <c r="RMA93" s="706"/>
      <c r="RMB93" s="706"/>
      <c r="RMC93" s="706"/>
      <c r="RMD93" s="706"/>
      <c r="RME93" s="504"/>
      <c r="RMF93" s="705"/>
      <c r="RMG93" s="706"/>
      <c r="RMH93" s="706"/>
      <c r="RMI93" s="706"/>
      <c r="RMJ93" s="706"/>
      <c r="RMK93" s="706"/>
      <c r="RML93" s="504"/>
      <c r="RMM93" s="705"/>
      <c r="RMN93" s="706"/>
      <c r="RMO93" s="706"/>
      <c r="RMP93" s="706"/>
      <c r="RMQ93" s="706"/>
      <c r="RMR93" s="706"/>
      <c r="RMS93" s="504"/>
      <c r="RMT93" s="705"/>
      <c r="RMU93" s="706"/>
      <c r="RMV93" s="706"/>
      <c r="RMW93" s="706"/>
      <c r="RMX93" s="706"/>
      <c r="RMY93" s="706"/>
      <c r="RMZ93" s="504"/>
      <c r="RNA93" s="705"/>
      <c r="RNB93" s="706"/>
      <c r="RNC93" s="706"/>
      <c r="RND93" s="706"/>
      <c r="RNE93" s="706"/>
      <c r="RNF93" s="706"/>
      <c r="RNG93" s="504"/>
      <c r="RNH93" s="705"/>
      <c r="RNI93" s="706"/>
      <c r="RNJ93" s="706"/>
      <c r="RNK93" s="706"/>
      <c r="RNL93" s="706"/>
      <c r="RNM93" s="706"/>
      <c r="RNN93" s="504"/>
      <c r="RNO93" s="705"/>
      <c r="RNP93" s="706"/>
      <c r="RNQ93" s="706"/>
      <c r="RNR93" s="706"/>
      <c r="RNS93" s="706"/>
      <c r="RNT93" s="706"/>
      <c r="RNU93" s="504"/>
      <c r="RNV93" s="705"/>
      <c r="RNW93" s="706"/>
      <c r="RNX93" s="706"/>
      <c r="RNY93" s="706"/>
      <c r="RNZ93" s="706"/>
      <c r="ROA93" s="706"/>
      <c r="ROB93" s="504"/>
      <c r="ROC93" s="705"/>
      <c r="ROD93" s="706"/>
      <c r="ROE93" s="706"/>
      <c r="ROF93" s="706"/>
      <c r="ROG93" s="706"/>
      <c r="ROH93" s="706"/>
      <c r="ROI93" s="504"/>
      <c r="ROJ93" s="705"/>
      <c r="ROK93" s="706"/>
      <c r="ROL93" s="706"/>
      <c r="ROM93" s="706"/>
      <c r="RON93" s="706"/>
      <c r="ROO93" s="706"/>
      <c r="ROP93" s="504"/>
      <c r="ROQ93" s="705"/>
      <c r="ROR93" s="706"/>
      <c r="ROS93" s="706"/>
      <c r="ROT93" s="706"/>
      <c r="ROU93" s="706"/>
      <c r="ROV93" s="706"/>
      <c r="ROW93" s="504"/>
      <c r="ROX93" s="705"/>
      <c r="ROY93" s="706"/>
      <c r="ROZ93" s="706"/>
      <c r="RPA93" s="706"/>
      <c r="RPB93" s="706"/>
      <c r="RPC93" s="706"/>
      <c r="RPD93" s="504"/>
      <c r="RPE93" s="705"/>
      <c r="RPF93" s="706"/>
      <c r="RPG93" s="706"/>
      <c r="RPH93" s="706"/>
      <c r="RPI93" s="706"/>
      <c r="RPJ93" s="706"/>
      <c r="RPK93" s="504"/>
      <c r="RPL93" s="705"/>
      <c r="RPM93" s="706"/>
      <c r="RPN93" s="706"/>
      <c r="RPO93" s="706"/>
      <c r="RPP93" s="706"/>
      <c r="RPQ93" s="706"/>
      <c r="RPR93" s="504"/>
      <c r="RPS93" s="705"/>
      <c r="RPT93" s="706"/>
      <c r="RPU93" s="706"/>
      <c r="RPV93" s="706"/>
      <c r="RPW93" s="706"/>
      <c r="RPX93" s="706"/>
      <c r="RPY93" s="504"/>
      <c r="RPZ93" s="705"/>
      <c r="RQA93" s="706"/>
      <c r="RQB93" s="706"/>
      <c r="RQC93" s="706"/>
      <c r="RQD93" s="706"/>
      <c r="RQE93" s="706"/>
      <c r="RQF93" s="504"/>
      <c r="RQG93" s="705"/>
      <c r="RQH93" s="706"/>
      <c r="RQI93" s="706"/>
      <c r="RQJ93" s="706"/>
      <c r="RQK93" s="706"/>
      <c r="RQL93" s="706"/>
      <c r="RQM93" s="504"/>
      <c r="RQN93" s="705"/>
      <c r="RQO93" s="706"/>
      <c r="RQP93" s="706"/>
      <c r="RQQ93" s="706"/>
      <c r="RQR93" s="706"/>
      <c r="RQS93" s="706"/>
      <c r="RQT93" s="504"/>
      <c r="RQU93" s="705"/>
      <c r="RQV93" s="706"/>
      <c r="RQW93" s="706"/>
      <c r="RQX93" s="706"/>
      <c r="RQY93" s="706"/>
      <c r="RQZ93" s="706"/>
      <c r="RRA93" s="504"/>
      <c r="RRB93" s="705"/>
      <c r="RRC93" s="706"/>
      <c r="RRD93" s="706"/>
      <c r="RRE93" s="706"/>
      <c r="RRF93" s="706"/>
      <c r="RRG93" s="706"/>
      <c r="RRH93" s="504"/>
      <c r="RRI93" s="705"/>
      <c r="RRJ93" s="706"/>
      <c r="RRK93" s="706"/>
      <c r="RRL93" s="706"/>
      <c r="RRM93" s="706"/>
      <c r="RRN93" s="706"/>
      <c r="RRO93" s="504"/>
      <c r="RRP93" s="705"/>
      <c r="RRQ93" s="706"/>
      <c r="RRR93" s="706"/>
      <c r="RRS93" s="706"/>
      <c r="RRT93" s="706"/>
      <c r="RRU93" s="706"/>
      <c r="RRV93" s="504"/>
      <c r="RRW93" s="705"/>
      <c r="RRX93" s="706"/>
      <c r="RRY93" s="706"/>
      <c r="RRZ93" s="706"/>
      <c r="RSA93" s="706"/>
      <c r="RSB93" s="706"/>
      <c r="RSC93" s="504"/>
      <c r="RSD93" s="705"/>
      <c r="RSE93" s="706"/>
      <c r="RSF93" s="706"/>
      <c r="RSG93" s="706"/>
      <c r="RSH93" s="706"/>
      <c r="RSI93" s="706"/>
      <c r="RSJ93" s="504"/>
      <c r="RSK93" s="705"/>
      <c r="RSL93" s="706"/>
      <c r="RSM93" s="706"/>
      <c r="RSN93" s="706"/>
      <c r="RSO93" s="706"/>
      <c r="RSP93" s="706"/>
      <c r="RSQ93" s="504"/>
      <c r="RSR93" s="705"/>
      <c r="RSS93" s="706"/>
      <c r="RST93" s="706"/>
      <c r="RSU93" s="706"/>
      <c r="RSV93" s="706"/>
      <c r="RSW93" s="706"/>
      <c r="RSX93" s="504"/>
      <c r="RSY93" s="705"/>
      <c r="RSZ93" s="706"/>
      <c r="RTA93" s="706"/>
      <c r="RTB93" s="706"/>
      <c r="RTC93" s="706"/>
      <c r="RTD93" s="706"/>
      <c r="RTE93" s="504"/>
      <c r="RTF93" s="705"/>
      <c r="RTG93" s="706"/>
      <c r="RTH93" s="706"/>
      <c r="RTI93" s="706"/>
      <c r="RTJ93" s="706"/>
      <c r="RTK93" s="706"/>
      <c r="RTL93" s="504"/>
      <c r="RTM93" s="705"/>
      <c r="RTN93" s="706"/>
      <c r="RTO93" s="706"/>
      <c r="RTP93" s="706"/>
      <c r="RTQ93" s="706"/>
      <c r="RTR93" s="706"/>
      <c r="RTS93" s="504"/>
      <c r="RTT93" s="705"/>
      <c r="RTU93" s="706"/>
      <c r="RTV93" s="706"/>
      <c r="RTW93" s="706"/>
      <c r="RTX93" s="706"/>
      <c r="RTY93" s="706"/>
      <c r="RTZ93" s="504"/>
      <c r="RUA93" s="705"/>
      <c r="RUB93" s="706"/>
      <c r="RUC93" s="706"/>
      <c r="RUD93" s="706"/>
      <c r="RUE93" s="706"/>
      <c r="RUF93" s="706"/>
      <c r="RUG93" s="504"/>
      <c r="RUH93" s="705"/>
      <c r="RUI93" s="706"/>
      <c r="RUJ93" s="706"/>
      <c r="RUK93" s="706"/>
      <c r="RUL93" s="706"/>
      <c r="RUM93" s="706"/>
      <c r="RUN93" s="504"/>
      <c r="RUO93" s="705"/>
      <c r="RUP93" s="706"/>
      <c r="RUQ93" s="706"/>
      <c r="RUR93" s="706"/>
      <c r="RUS93" s="706"/>
      <c r="RUT93" s="706"/>
      <c r="RUU93" s="504"/>
      <c r="RUV93" s="705"/>
      <c r="RUW93" s="706"/>
      <c r="RUX93" s="706"/>
      <c r="RUY93" s="706"/>
      <c r="RUZ93" s="706"/>
      <c r="RVA93" s="706"/>
      <c r="RVB93" s="504"/>
      <c r="RVC93" s="705"/>
      <c r="RVD93" s="706"/>
      <c r="RVE93" s="706"/>
      <c r="RVF93" s="706"/>
      <c r="RVG93" s="706"/>
      <c r="RVH93" s="706"/>
      <c r="RVI93" s="504"/>
      <c r="RVJ93" s="705"/>
      <c r="RVK93" s="706"/>
      <c r="RVL93" s="706"/>
      <c r="RVM93" s="706"/>
      <c r="RVN93" s="706"/>
      <c r="RVO93" s="706"/>
      <c r="RVP93" s="504"/>
      <c r="RVQ93" s="705"/>
      <c r="RVR93" s="706"/>
      <c r="RVS93" s="706"/>
      <c r="RVT93" s="706"/>
      <c r="RVU93" s="706"/>
      <c r="RVV93" s="706"/>
      <c r="RVW93" s="504"/>
      <c r="RVX93" s="705"/>
      <c r="RVY93" s="706"/>
      <c r="RVZ93" s="706"/>
      <c r="RWA93" s="706"/>
      <c r="RWB93" s="706"/>
      <c r="RWC93" s="706"/>
      <c r="RWD93" s="504"/>
      <c r="RWE93" s="705"/>
      <c r="RWF93" s="706"/>
      <c r="RWG93" s="706"/>
      <c r="RWH93" s="706"/>
      <c r="RWI93" s="706"/>
      <c r="RWJ93" s="706"/>
      <c r="RWK93" s="504"/>
      <c r="RWL93" s="705"/>
      <c r="RWM93" s="706"/>
      <c r="RWN93" s="706"/>
      <c r="RWO93" s="706"/>
      <c r="RWP93" s="706"/>
      <c r="RWQ93" s="706"/>
      <c r="RWR93" s="504"/>
      <c r="RWS93" s="705"/>
      <c r="RWT93" s="706"/>
      <c r="RWU93" s="706"/>
      <c r="RWV93" s="706"/>
      <c r="RWW93" s="706"/>
      <c r="RWX93" s="706"/>
      <c r="RWY93" s="504"/>
      <c r="RWZ93" s="705"/>
      <c r="RXA93" s="706"/>
      <c r="RXB93" s="706"/>
      <c r="RXC93" s="706"/>
      <c r="RXD93" s="706"/>
      <c r="RXE93" s="706"/>
      <c r="RXF93" s="504"/>
      <c r="RXG93" s="705"/>
      <c r="RXH93" s="706"/>
      <c r="RXI93" s="706"/>
      <c r="RXJ93" s="706"/>
      <c r="RXK93" s="706"/>
      <c r="RXL93" s="706"/>
      <c r="RXM93" s="504"/>
      <c r="RXN93" s="705"/>
      <c r="RXO93" s="706"/>
      <c r="RXP93" s="706"/>
      <c r="RXQ93" s="706"/>
      <c r="RXR93" s="706"/>
      <c r="RXS93" s="706"/>
      <c r="RXT93" s="504"/>
      <c r="RXU93" s="705"/>
      <c r="RXV93" s="706"/>
      <c r="RXW93" s="706"/>
      <c r="RXX93" s="706"/>
      <c r="RXY93" s="706"/>
      <c r="RXZ93" s="706"/>
      <c r="RYA93" s="504"/>
      <c r="RYB93" s="705"/>
      <c r="RYC93" s="706"/>
      <c r="RYD93" s="706"/>
      <c r="RYE93" s="706"/>
      <c r="RYF93" s="706"/>
      <c r="RYG93" s="706"/>
      <c r="RYH93" s="504"/>
      <c r="RYI93" s="705"/>
      <c r="RYJ93" s="706"/>
      <c r="RYK93" s="706"/>
      <c r="RYL93" s="706"/>
      <c r="RYM93" s="706"/>
      <c r="RYN93" s="706"/>
      <c r="RYO93" s="504"/>
      <c r="RYP93" s="705"/>
      <c r="RYQ93" s="706"/>
      <c r="RYR93" s="706"/>
      <c r="RYS93" s="706"/>
      <c r="RYT93" s="706"/>
      <c r="RYU93" s="706"/>
      <c r="RYV93" s="504"/>
      <c r="RYW93" s="705"/>
      <c r="RYX93" s="706"/>
      <c r="RYY93" s="706"/>
      <c r="RYZ93" s="706"/>
      <c r="RZA93" s="706"/>
      <c r="RZB93" s="706"/>
      <c r="RZC93" s="504"/>
      <c r="RZD93" s="705"/>
      <c r="RZE93" s="706"/>
      <c r="RZF93" s="706"/>
      <c r="RZG93" s="706"/>
      <c r="RZH93" s="706"/>
      <c r="RZI93" s="706"/>
      <c r="RZJ93" s="504"/>
      <c r="RZK93" s="705"/>
      <c r="RZL93" s="706"/>
      <c r="RZM93" s="706"/>
      <c r="RZN93" s="706"/>
      <c r="RZO93" s="706"/>
      <c r="RZP93" s="706"/>
      <c r="RZQ93" s="504"/>
      <c r="RZR93" s="705"/>
      <c r="RZS93" s="706"/>
      <c r="RZT93" s="706"/>
      <c r="RZU93" s="706"/>
      <c r="RZV93" s="706"/>
      <c r="RZW93" s="706"/>
      <c r="RZX93" s="504"/>
      <c r="RZY93" s="705"/>
      <c r="RZZ93" s="706"/>
      <c r="SAA93" s="706"/>
      <c r="SAB93" s="706"/>
      <c r="SAC93" s="706"/>
      <c r="SAD93" s="706"/>
      <c r="SAE93" s="504"/>
      <c r="SAF93" s="705"/>
      <c r="SAG93" s="706"/>
      <c r="SAH93" s="706"/>
      <c r="SAI93" s="706"/>
      <c r="SAJ93" s="706"/>
      <c r="SAK93" s="706"/>
      <c r="SAL93" s="504"/>
      <c r="SAM93" s="705"/>
      <c r="SAN93" s="706"/>
      <c r="SAO93" s="706"/>
      <c r="SAP93" s="706"/>
      <c r="SAQ93" s="706"/>
      <c r="SAR93" s="706"/>
      <c r="SAS93" s="504"/>
      <c r="SAT93" s="705"/>
      <c r="SAU93" s="706"/>
      <c r="SAV93" s="706"/>
      <c r="SAW93" s="706"/>
      <c r="SAX93" s="706"/>
      <c r="SAY93" s="706"/>
      <c r="SAZ93" s="504"/>
      <c r="SBA93" s="705"/>
      <c r="SBB93" s="706"/>
      <c r="SBC93" s="706"/>
      <c r="SBD93" s="706"/>
      <c r="SBE93" s="706"/>
      <c r="SBF93" s="706"/>
      <c r="SBG93" s="504"/>
      <c r="SBH93" s="705"/>
      <c r="SBI93" s="706"/>
      <c r="SBJ93" s="706"/>
      <c r="SBK93" s="706"/>
      <c r="SBL93" s="706"/>
      <c r="SBM93" s="706"/>
      <c r="SBN93" s="504"/>
      <c r="SBO93" s="705"/>
      <c r="SBP93" s="706"/>
      <c r="SBQ93" s="706"/>
      <c r="SBR93" s="706"/>
      <c r="SBS93" s="706"/>
      <c r="SBT93" s="706"/>
      <c r="SBU93" s="504"/>
      <c r="SBV93" s="705"/>
      <c r="SBW93" s="706"/>
      <c r="SBX93" s="706"/>
      <c r="SBY93" s="706"/>
      <c r="SBZ93" s="706"/>
      <c r="SCA93" s="706"/>
      <c r="SCB93" s="504"/>
      <c r="SCC93" s="705"/>
      <c r="SCD93" s="706"/>
      <c r="SCE93" s="706"/>
      <c r="SCF93" s="706"/>
      <c r="SCG93" s="706"/>
      <c r="SCH93" s="706"/>
      <c r="SCI93" s="504"/>
      <c r="SCJ93" s="705"/>
      <c r="SCK93" s="706"/>
      <c r="SCL93" s="706"/>
      <c r="SCM93" s="706"/>
      <c r="SCN93" s="706"/>
      <c r="SCO93" s="706"/>
      <c r="SCP93" s="504"/>
      <c r="SCQ93" s="705"/>
      <c r="SCR93" s="706"/>
      <c r="SCS93" s="706"/>
      <c r="SCT93" s="706"/>
      <c r="SCU93" s="706"/>
      <c r="SCV93" s="706"/>
      <c r="SCW93" s="504"/>
      <c r="SCX93" s="705"/>
      <c r="SCY93" s="706"/>
      <c r="SCZ93" s="706"/>
      <c r="SDA93" s="706"/>
      <c r="SDB93" s="706"/>
      <c r="SDC93" s="706"/>
      <c r="SDD93" s="504"/>
      <c r="SDE93" s="705"/>
      <c r="SDF93" s="706"/>
      <c r="SDG93" s="706"/>
      <c r="SDH93" s="706"/>
      <c r="SDI93" s="706"/>
      <c r="SDJ93" s="706"/>
      <c r="SDK93" s="504"/>
      <c r="SDL93" s="705"/>
      <c r="SDM93" s="706"/>
      <c r="SDN93" s="706"/>
      <c r="SDO93" s="706"/>
      <c r="SDP93" s="706"/>
      <c r="SDQ93" s="706"/>
      <c r="SDR93" s="504"/>
      <c r="SDS93" s="705"/>
      <c r="SDT93" s="706"/>
      <c r="SDU93" s="706"/>
      <c r="SDV93" s="706"/>
      <c r="SDW93" s="706"/>
      <c r="SDX93" s="706"/>
      <c r="SDY93" s="504"/>
      <c r="SDZ93" s="705"/>
      <c r="SEA93" s="706"/>
      <c r="SEB93" s="706"/>
      <c r="SEC93" s="706"/>
      <c r="SED93" s="706"/>
      <c r="SEE93" s="706"/>
      <c r="SEF93" s="504"/>
      <c r="SEG93" s="705"/>
      <c r="SEH93" s="706"/>
      <c r="SEI93" s="706"/>
      <c r="SEJ93" s="706"/>
      <c r="SEK93" s="706"/>
      <c r="SEL93" s="706"/>
      <c r="SEM93" s="504"/>
      <c r="SEN93" s="705"/>
      <c r="SEO93" s="706"/>
      <c r="SEP93" s="706"/>
      <c r="SEQ93" s="706"/>
      <c r="SER93" s="706"/>
      <c r="SES93" s="706"/>
      <c r="SET93" s="504"/>
      <c r="SEU93" s="705"/>
      <c r="SEV93" s="706"/>
      <c r="SEW93" s="706"/>
      <c r="SEX93" s="706"/>
      <c r="SEY93" s="706"/>
      <c r="SEZ93" s="706"/>
      <c r="SFA93" s="504"/>
      <c r="SFB93" s="705"/>
      <c r="SFC93" s="706"/>
      <c r="SFD93" s="706"/>
      <c r="SFE93" s="706"/>
      <c r="SFF93" s="706"/>
      <c r="SFG93" s="706"/>
      <c r="SFH93" s="504"/>
      <c r="SFI93" s="705"/>
      <c r="SFJ93" s="706"/>
      <c r="SFK93" s="706"/>
      <c r="SFL93" s="706"/>
      <c r="SFM93" s="706"/>
      <c r="SFN93" s="706"/>
      <c r="SFO93" s="504"/>
      <c r="SFP93" s="705"/>
      <c r="SFQ93" s="706"/>
      <c r="SFR93" s="706"/>
      <c r="SFS93" s="706"/>
      <c r="SFT93" s="706"/>
      <c r="SFU93" s="706"/>
      <c r="SFV93" s="504"/>
      <c r="SFW93" s="705"/>
      <c r="SFX93" s="706"/>
      <c r="SFY93" s="706"/>
      <c r="SFZ93" s="706"/>
      <c r="SGA93" s="706"/>
      <c r="SGB93" s="706"/>
      <c r="SGC93" s="504"/>
      <c r="SGD93" s="705"/>
      <c r="SGE93" s="706"/>
      <c r="SGF93" s="706"/>
      <c r="SGG93" s="706"/>
      <c r="SGH93" s="706"/>
      <c r="SGI93" s="706"/>
      <c r="SGJ93" s="504"/>
      <c r="SGK93" s="705"/>
      <c r="SGL93" s="706"/>
      <c r="SGM93" s="706"/>
      <c r="SGN93" s="706"/>
      <c r="SGO93" s="706"/>
      <c r="SGP93" s="706"/>
      <c r="SGQ93" s="504"/>
      <c r="SGR93" s="705"/>
      <c r="SGS93" s="706"/>
      <c r="SGT93" s="706"/>
      <c r="SGU93" s="706"/>
      <c r="SGV93" s="706"/>
      <c r="SGW93" s="706"/>
      <c r="SGX93" s="504"/>
      <c r="SGY93" s="705"/>
      <c r="SGZ93" s="706"/>
      <c r="SHA93" s="706"/>
      <c r="SHB93" s="706"/>
      <c r="SHC93" s="706"/>
      <c r="SHD93" s="706"/>
      <c r="SHE93" s="504"/>
      <c r="SHF93" s="705"/>
      <c r="SHG93" s="706"/>
      <c r="SHH93" s="706"/>
      <c r="SHI93" s="706"/>
      <c r="SHJ93" s="706"/>
      <c r="SHK93" s="706"/>
      <c r="SHL93" s="504"/>
      <c r="SHM93" s="705"/>
      <c r="SHN93" s="706"/>
      <c r="SHO93" s="706"/>
      <c r="SHP93" s="706"/>
      <c r="SHQ93" s="706"/>
      <c r="SHR93" s="706"/>
      <c r="SHS93" s="504"/>
      <c r="SHT93" s="705"/>
      <c r="SHU93" s="706"/>
      <c r="SHV93" s="706"/>
      <c r="SHW93" s="706"/>
      <c r="SHX93" s="706"/>
      <c r="SHY93" s="706"/>
      <c r="SHZ93" s="504"/>
      <c r="SIA93" s="705"/>
      <c r="SIB93" s="706"/>
      <c r="SIC93" s="706"/>
      <c r="SID93" s="706"/>
      <c r="SIE93" s="706"/>
      <c r="SIF93" s="706"/>
      <c r="SIG93" s="504"/>
      <c r="SIH93" s="705"/>
      <c r="SII93" s="706"/>
      <c r="SIJ93" s="706"/>
      <c r="SIK93" s="706"/>
      <c r="SIL93" s="706"/>
      <c r="SIM93" s="706"/>
      <c r="SIN93" s="504"/>
      <c r="SIO93" s="705"/>
      <c r="SIP93" s="706"/>
      <c r="SIQ93" s="706"/>
      <c r="SIR93" s="706"/>
      <c r="SIS93" s="706"/>
      <c r="SIT93" s="706"/>
      <c r="SIU93" s="504"/>
      <c r="SIV93" s="705"/>
      <c r="SIW93" s="706"/>
      <c r="SIX93" s="706"/>
      <c r="SIY93" s="706"/>
      <c r="SIZ93" s="706"/>
      <c r="SJA93" s="706"/>
      <c r="SJB93" s="504"/>
      <c r="SJC93" s="705"/>
      <c r="SJD93" s="706"/>
      <c r="SJE93" s="706"/>
      <c r="SJF93" s="706"/>
      <c r="SJG93" s="706"/>
      <c r="SJH93" s="706"/>
      <c r="SJI93" s="504"/>
      <c r="SJJ93" s="705"/>
      <c r="SJK93" s="706"/>
      <c r="SJL93" s="706"/>
      <c r="SJM93" s="706"/>
      <c r="SJN93" s="706"/>
      <c r="SJO93" s="706"/>
      <c r="SJP93" s="504"/>
      <c r="SJQ93" s="705"/>
      <c r="SJR93" s="706"/>
      <c r="SJS93" s="706"/>
      <c r="SJT93" s="706"/>
      <c r="SJU93" s="706"/>
      <c r="SJV93" s="706"/>
      <c r="SJW93" s="504"/>
      <c r="SJX93" s="705"/>
      <c r="SJY93" s="706"/>
      <c r="SJZ93" s="706"/>
      <c r="SKA93" s="706"/>
      <c r="SKB93" s="706"/>
      <c r="SKC93" s="706"/>
      <c r="SKD93" s="504"/>
      <c r="SKE93" s="705"/>
      <c r="SKF93" s="706"/>
      <c r="SKG93" s="706"/>
      <c r="SKH93" s="706"/>
      <c r="SKI93" s="706"/>
      <c r="SKJ93" s="706"/>
      <c r="SKK93" s="504"/>
      <c r="SKL93" s="705"/>
      <c r="SKM93" s="706"/>
      <c r="SKN93" s="706"/>
      <c r="SKO93" s="706"/>
      <c r="SKP93" s="706"/>
      <c r="SKQ93" s="706"/>
      <c r="SKR93" s="504"/>
      <c r="SKS93" s="705"/>
      <c r="SKT93" s="706"/>
      <c r="SKU93" s="706"/>
      <c r="SKV93" s="706"/>
      <c r="SKW93" s="706"/>
      <c r="SKX93" s="706"/>
      <c r="SKY93" s="504"/>
      <c r="SKZ93" s="705"/>
      <c r="SLA93" s="706"/>
      <c r="SLB93" s="706"/>
      <c r="SLC93" s="706"/>
      <c r="SLD93" s="706"/>
      <c r="SLE93" s="706"/>
      <c r="SLF93" s="504"/>
      <c r="SLG93" s="705"/>
      <c r="SLH93" s="706"/>
      <c r="SLI93" s="706"/>
      <c r="SLJ93" s="706"/>
      <c r="SLK93" s="706"/>
      <c r="SLL93" s="706"/>
      <c r="SLM93" s="504"/>
      <c r="SLN93" s="705"/>
      <c r="SLO93" s="706"/>
      <c r="SLP93" s="706"/>
      <c r="SLQ93" s="706"/>
      <c r="SLR93" s="706"/>
      <c r="SLS93" s="706"/>
      <c r="SLT93" s="504"/>
      <c r="SLU93" s="705"/>
      <c r="SLV93" s="706"/>
      <c r="SLW93" s="706"/>
      <c r="SLX93" s="706"/>
      <c r="SLY93" s="706"/>
      <c r="SLZ93" s="706"/>
      <c r="SMA93" s="504"/>
      <c r="SMB93" s="705"/>
      <c r="SMC93" s="706"/>
      <c r="SMD93" s="706"/>
      <c r="SME93" s="706"/>
      <c r="SMF93" s="706"/>
      <c r="SMG93" s="706"/>
      <c r="SMH93" s="504"/>
      <c r="SMI93" s="705"/>
      <c r="SMJ93" s="706"/>
      <c r="SMK93" s="706"/>
      <c r="SML93" s="706"/>
      <c r="SMM93" s="706"/>
      <c r="SMN93" s="706"/>
      <c r="SMO93" s="504"/>
      <c r="SMP93" s="705"/>
      <c r="SMQ93" s="706"/>
      <c r="SMR93" s="706"/>
      <c r="SMS93" s="706"/>
      <c r="SMT93" s="706"/>
      <c r="SMU93" s="706"/>
      <c r="SMV93" s="504"/>
      <c r="SMW93" s="705"/>
      <c r="SMX93" s="706"/>
      <c r="SMY93" s="706"/>
      <c r="SMZ93" s="706"/>
      <c r="SNA93" s="706"/>
      <c r="SNB93" s="706"/>
      <c r="SNC93" s="504"/>
      <c r="SND93" s="705"/>
      <c r="SNE93" s="706"/>
      <c r="SNF93" s="706"/>
      <c r="SNG93" s="706"/>
      <c r="SNH93" s="706"/>
      <c r="SNI93" s="706"/>
      <c r="SNJ93" s="504"/>
      <c r="SNK93" s="705"/>
      <c r="SNL93" s="706"/>
      <c r="SNM93" s="706"/>
      <c r="SNN93" s="706"/>
      <c r="SNO93" s="706"/>
      <c r="SNP93" s="706"/>
      <c r="SNQ93" s="504"/>
      <c r="SNR93" s="705"/>
      <c r="SNS93" s="706"/>
      <c r="SNT93" s="706"/>
      <c r="SNU93" s="706"/>
      <c r="SNV93" s="706"/>
      <c r="SNW93" s="706"/>
      <c r="SNX93" s="504"/>
      <c r="SNY93" s="705"/>
      <c r="SNZ93" s="706"/>
      <c r="SOA93" s="706"/>
      <c r="SOB93" s="706"/>
      <c r="SOC93" s="706"/>
      <c r="SOD93" s="706"/>
      <c r="SOE93" s="504"/>
      <c r="SOF93" s="705"/>
      <c r="SOG93" s="706"/>
      <c r="SOH93" s="706"/>
      <c r="SOI93" s="706"/>
      <c r="SOJ93" s="706"/>
      <c r="SOK93" s="706"/>
      <c r="SOL93" s="504"/>
      <c r="SOM93" s="705"/>
      <c r="SON93" s="706"/>
      <c r="SOO93" s="706"/>
      <c r="SOP93" s="706"/>
      <c r="SOQ93" s="706"/>
      <c r="SOR93" s="706"/>
      <c r="SOS93" s="504"/>
      <c r="SOT93" s="705"/>
      <c r="SOU93" s="706"/>
      <c r="SOV93" s="706"/>
      <c r="SOW93" s="706"/>
      <c r="SOX93" s="706"/>
      <c r="SOY93" s="706"/>
      <c r="SOZ93" s="504"/>
      <c r="SPA93" s="705"/>
      <c r="SPB93" s="706"/>
      <c r="SPC93" s="706"/>
      <c r="SPD93" s="706"/>
      <c r="SPE93" s="706"/>
      <c r="SPF93" s="706"/>
      <c r="SPG93" s="504"/>
      <c r="SPH93" s="705"/>
      <c r="SPI93" s="706"/>
      <c r="SPJ93" s="706"/>
      <c r="SPK93" s="706"/>
      <c r="SPL93" s="706"/>
      <c r="SPM93" s="706"/>
      <c r="SPN93" s="504"/>
      <c r="SPO93" s="705"/>
      <c r="SPP93" s="706"/>
      <c r="SPQ93" s="706"/>
      <c r="SPR93" s="706"/>
      <c r="SPS93" s="706"/>
      <c r="SPT93" s="706"/>
      <c r="SPU93" s="504"/>
      <c r="SPV93" s="705"/>
      <c r="SPW93" s="706"/>
      <c r="SPX93" s="706"/>
      <c r="SPY93" s="706"/>
      <c r="SPZ93" s="706"/>
      <c r="SQA93" s="706"/>
      <c r="SQB93" s="504"/>
      <c r="SQC93" s="705"/>
      <c r="SQD93" s="706"/>
      <c r="SQE93" s="706"/>
      <c r="SQF93" s="706"/>
      <c r="SQG93" s="706"/>
      <c r="SQH93" s="706"/>
      <c r="SQI93" s="504"/>
      <c r="SQJ93" s="705"/>
      <c r="SQK93" s="706"/>
      <c r="SQL93" s="706"/>
      <c r="SQM93" s="706"/>
      <c r="SQN93" s="706"/>
      <c r="SQO93" s="706"/>
      <c r="SQP93" s="504"/>
      <c r="SQQ93" s="705"/>
      <c r="SQR93" s="706"/>
      <c r="SQS93" s="706"/>
      <c r="SQT93" s="706"/>
      <c r="SQU93" s="706"/>
      <c r="SQV93" s="706"/>
      <c r="SQW93" s="504"/>
      <c r="SQX93" s="705"/>
      <c r="SQY93" s="706"/>
      <c r="SQZ93" s="706"/>
      <c r="SRA93" s="706"/>
      <c r="SRB93" s="706"/>
      <c r="SRC93" s="706"/>
      <c r="SRD93" s="504"/>
      <c r="SRE93" s="705"/>
      <c r="SRF93" s="706"/>
      <c r="SRG93" s="706"/>
      <c r="SRH93" s="706"/>
      <c r="SRI93" s="706"/>
      <c r="SRJ93" s="706"/>
      <c r="SRK93" s="504"/>
      <c r="SRL93" s="705"/>
      <c r="SRM93" s="706"/>
      <c r="SRN93" s="706"/>
      <c r="SRO93" s="706"/>
      <c r="SRP93" s="706"/>
      <c r="SRQ93" s="706"/>
      <c r="SRR93" s="504"/>
      <c r="SRS93" s="705"/>
      <c r="SRT93" s="706"/>
      <c r="SRU93" s="706"/>
      <c r="SRV93" s="706"/>
      <c r="SRW93" s="706"/>
      <c r="SRX93" s="706"/>
      <c r="SRY93" s="504"/>
      <c r="SRZ93" s="705"/>
      <c r="SSA93" s="706"/>
      <c r="SSB93" s="706"/>
      <c r="SSC93" s="706"/>
      <c r="SSD93" s="706"/>
      <c r="SSE93" s="706"/>
      <c r="SSF93" s="504"/>
      <c r="SSG93" s="705"/>
      <c r="SSH93" s="706"/>
      <c r="SSI93" s="706"/>
      <c r="SSJ93" s="706"/>
      <c r="SSK93" s="706"/>
      <c r="SSL93" s="706"/>
      <c r="SSM93" s="504"/>
      <c r="SSN93" s="705"/>
      <c r="SSO93" s="706"/>
      <c r="SSP93" s="706"/>
      <c r="SSQ93" s="706"/>
      <c r="SSR93" s="706"/>
      <c r="SSS93" s="706"/>
      <c r="SST93" s="504"/>
      <c r="SSU93" s="705"/>
      <c r="SSV93" s="706"/>
      <c r="SSW93" s="706"/>
      <c r="SSX93" s="706"/>
      <c r="SSY93" s="706"/>
      <c r="SSZ93" s="706"/>
      <c r="STA93" s="504"/>
      <c r="STB93" s="705"/>
      <c r="STC93" s="706"/>
      <c r="STD93" s="706"/>
      <c r="STE93" s="706"/>
      <c r="STF93" s="706"/>
      <c r="STG93" s="706"/>
      <c r="STH93" s="504"/>
      <c r="STI93" s="705"/>
      <c r="STJ93" s="706"/>
      <c r="STK93" s="706"/>
      <c r="STL93" s="706"/>
      <c r="STM93" s="706"/>
      <c r="STN93" s="706"/>
      <c r="STO93" s="504"/>
      <c r="STP93" s="705"/>
      <c r="STQ93" s="706"/>
      <c r="STR93" s="706"/>
      <c r="STS93" s="706"/>
      <c r="STT93" s="706"/>
      <c r="STU93" s="706"/>
      <c r="STV93" s="504"/>
      <c r="STW93" s="705"/>
      <c r="STX93" s="706"/>
      <c r="STY93" s="706"/>
      <c r="STZ93" s="706"/>
      <c r="SUA93" s="706"/>
      <c r="SUB93" s="706"/>
      <c r="SUC93" s="504"/>
      <c r="SUD93" s="705"/>
      <c r="SUE93" s="706"/>
      <c r="SUF93" s="706"/>
      <c r="SUG93" s="706"/>
      <c r="SUH93" s="706"/>
      <c r="SUI93" s="706"/>
      <c r="SUJ93" s="504"/>
      <c r="SUK93" s="705"/>
      <c r="SUL93" s="706"/>
      <c r="SUM93" s="706"/>
      <c r="SUN93" s="706"/>
      <c r="SUO93" s="706"/>
      <c r="SUP93" s="706"/>
      <c r="SUQ93" s="504"/>
      <c r="SUR93" s="705"/>
      <c r="SUS93" s="706"/>
      <c r="SUT93" s="706"/>
      <c r="SUU93" s="706"/>
      <c r="SUV93" s="706"/>
      <c r="SUW93" s="706"/>
      <c r="SUX93" s="504"/>
      <c r="SUY93" s="705"/>
      <c r="SUZ93" s="706"/>
      <c r="SVA93" s="706"/>
      <c r="SVB93" s="706"/>
      <c r="SVC93" s="706"/>
      <c r="SVD93" s="706"/>
      <c r="SVE93" s="504"/>
      <c r="SVF93" s="705"/>
      <c r="SVG93" s="706"/>
      <c r="SVH93" s="706"/>
      <c r="SVI93" s="706"/>
      <c r="SVJ93" s="706"/>
      <c r="SVK93" s="706"/>
      <c r="SVL93" s="504"/>
      <c r="SVM93" s="705"/>
      <c r="SVN93" s="706"/>
      <c r="SVO93" s="706"/>
      <c r="SVP93" s="706"/>
      <c r="SVQ93" s="706"/>
      <c r="SVR93" s="706"/>
      <c r="SVS93" s="504"/>
      <c r="SVT93" s="705"/>
      <c r="SVU93" s="706"/>
      <c r="SVV93" s="706"/>
      <c r="SVW93" s="706"/>
      <c r="SVX93" s="706"/>
      <c r="SVY93" s="706"/>
      <c r="SVZ93" s="504"/>
      <c r="SWA93" s="705"/>
      <c r="SWB93" s="706"/>
      <c r="SWC93" s="706"/>
      <c r="SWD93" s="706"/>
      <c r="SWE93" s="706"/>
      <c r="SWF93" s="706"/>
      <c r="SWG93" s="504"/>
      <c r="SWH93" s="705"/>
      <c r="SWI93" s="706"/>
      <c r="SWJ93" s="706"/>
      <c r="SWK93" s="706"/>
      <c r="SWL93" s="706"/>
      <c r="SWM93" s="706"/>
      <c r="SWN93" s="504"/>
      <c r="SWO93" s="705"/>
      <c r="SWP93" s="706"/>
      <c r="SWQ93" s="706"/>
      <c r="SWR93" s="706"/>
      <c r="SWS93" s="706"/>
      <c r="SWT93" s="706"/>
      <c r="SWU93" s="504"/>
      <c r="SWV93" s="705"/>
      <c r="SWW93" s="706"/>
      <c r="SWX93" s="706"/>
      <c r="SWY93" s="706"/>
      <c r="SWZ93" s="706"/>
      <c r="SXA93" s="706"/>
      <c r="SXB93" s="504"/>
      <c r="SXC93" s="705"/>
      <c r="SXD93" s="706"/>
      <c r="SXE93" s="706"/>
      <c r="SXF93" s="706"/>
      <c r="SXG93" s="706"/>
      <c r="SXH93" s="706"/>
      <c r="SXI93" s="504"/>
      <c r="SXJ93" s="705"/>
      <c r="SXK93" s="706"/>
      <c r="SXL93" s="706"/>
      <c r="SXM93" s="706"/>
      <c r="SXN93" s="706"/>
      <c r="SXO93" s="706"/>
      <c r="SXP93" s="504"/>
      <c r="SXQ93" s="705"/>
      <c r="SXR93" s="706"/>
      <c r="SXS93" s="706"/>
      <c r="SXT93" s="706"/>
      <c r="SXU93" s="706"/>
      <c r="SXV93" s="706"/>
      <c r="SXW93" s="504"/>
      <c r="SXX93" s="705"/>
      <c r="SXY93" s="706"/>
      <c r="SXZ93" s="706"/>
      <c r="SYA93" s="706"/>
      <c r="SYB93" s="706"/>
      <c r="SYC93" s="706"/>
      <c r="SYD93" s="504"/>
      <c r="SYE93" s="705"/>
      <c r="SYF93" s="706"/>
      <c r="SYG93" s="706"/>
      <c r="SYH93" s="706"/>
      <c r="SYI93" s="706"/>
      <c r="SYJ93" s="706"/>
      <c r="SYK93" s="504"/>
      <c r="SYL93" s="705"/>
      <c r="SYM93" s="706"/>
      <c r="SYN93" s="706"/>
      <c r="SYO93" s="706"/>
      <c r="SYP93" s="706"/>
      <c r="SYQ93" s="706"/>
      <c r="SYR93" s="504"/>
      <c r="SYS93" s="705"/>
      <c r="SYT93" s="706"/>
      <c r="SYU93" s="706"/>
      <c r="SYV93" s="706"/>
      <c r="SYW93" s="706"/>
      <c r="SYX93" s="706"/>
      <c r="SYY93" s="504"/>
      <c r="SYZ93" s="705"/>
      <c r="SZA93" s="706"/>
      <c r="SZB93" s="706"/>
      <c r="SZC93" s="706"/>
      <c r="SZD93" s="706"/>
      <c r="SZE93" s="706"/>
      <c r="SZF93" s="504"/>
      <c r="SZG93" s="705"/>
      <c r="SZH93" s="706"/>
      <c r="SZI93" s="706"/>
      <c r="SZJ93" s="706"/>
      <c r="SZK93" s="706"/>
      <c r="SZL93" s="706"/>
      <c r="SZM93" s="504"/>
      <c r="SZN93" s="705"/>
      <c r="SZO93" s="706"/>
      <c r="SZP93" s="706"/>
      <c r="SZQ93" s="706"/>
      <c r="SZR93" s="706"/>
      <c r="SZS93" s="706"/>
      <c r="SZT93" s="504"/>
      <c r="SZU93" s="705"/>
      <c r="SZV93" s="706"/>
      <c r="SZW93" s="706"/>
      <c r="SZX93" s="706"/>
      <c r="SZY93" s="706"/>
      <c r="SZZ93" s="706"/>
      <c r="TAA93" s="504"/>
      <c r="TAB93" s="705"/>
      <c r="TAC93" s="706"/>
      <c r="TAD93" s="706"/>
      <c r="TAE93" s="706"/>
      <c r="TAF93" s="706"/>
      <c r="TAG93" s="706"/>
      <c r="TAH93" s="504"/>
      <c r="TAI93" s="705"/>
      <c r="TAJ93" s="706"/>
      <c r="TAK93" s="706"/>
      <c r="TAL93" s="706"/>
      <c r="TAM93" s="706"/>
      <c r="TAN93" s="706"/>
      <c r="TAO93" s="504"/>
      <c r="TAP93" s="705"/>
      <c r="TAQ93" s="706"/>
      <c r="TAR93" s="706"/>
      <c r="TAS93" s="706"/>
      <c r="TAT93" s="706"/>
      <c r="TAU93" s="706"/>
      <c r="TAV93" s="504"/>
      <c r="TAW93" s="705"/>
      <c r="TAX93" s="706"/>
      <c r="TAY93" s="706"/>
      <c r="TAZ93" s="706"/>
      <c r="TBA93" s="706"/>
      <c r="TBB93" s="706"/>
      <c r="TBC93" s="504"/>
      <c r="TBD93" s="705"/>
      <c r="TBE93" s="706"/>
      <c r="TBF93" s="706"/>
      <c r="TBG93" s="706"/>
      <c r="TBH93" s="706"/>
      <c r="TBI93" s="706"/>
      <c r="TBJ93" s="504"/>
      <c r="TBK93" s="705"/>
      <c r="TBL93" s="706"/>
      <c r="TBM93" s="706"/>
      <c r="TBN93" s="706"/>
      <c r="TBO93" s="706"/>
      <c r="TBP93" s="706"/>
      <c r="TBQ93" s="504"/>
      <c r="TBR93" s="705"/>
      <c r="TBS93" s="706"/>
      <c r="TBT93" s="706"/>
      <c r="TBU93" s="706"/>
      <c r="TBV93" s="706"/>
      <c r="TBW93" s="706"/>
      <c r="TBX93" s="504"/>
      <c r="TBY93" s="705"/>
      <c r="TBZ93" s="706"/>
      <c r="TCA93" s="706"/>
      <c r="TCB93" s="706"/>
      <c r="TCC93" s="706"/>
      <c r="TCD93" s="706"/>
      <c r="TCE93" s="504"/>
      <c r="TCF93" s="705"/>
      <c r="TCG93" s="706"/>
      <c r="TCH93" s="706"/>
      <c r="TCI93" s="706"/>
      <c r="TCJ93" s="706"/>
      <c r="TCK93" s="706"/>
      <c r="TCL93" s="504"/>
      <c r="TCM93" s="705"/>
      <c r="TCN93" s="706"/>
      <c r="TCO93" s="706"/>
      <c r="TCP93" s="706"/>
      <c r="TCQ93" s="706"/>
      <c r="TCR93" s="706"/>
      <c r="TCS93" s="504"/>
      <c r="TCT93" s="705"/>
      <c r="TCU93" s="706"/>
      <c r="TCV93" s="706"/>
      <c r="TCW93" s="706"/>
      <c r="TCX93" s="706"/>
      <c r="TCY93" s="706"/>
      <c r="TCZ93" s="504"/>
      <c r="TDA93" s="705"/>
      <c r="TDB93" s="706"/>
      <c r="TDC93" s="706"/>
      <c r="TDD93" s="706"/>
      <c r="TDE93" s="706"/>
      <c r="TDF93" s="706"/>
      <c r="TDG93" s="504"/>
      <c r="TDH93" s="705"/>
      <c r="TDI93" s="706"/>
      <c r="TDJ93" s="706"/>
      <c r="TDK93" s="706"/>
      <c r="TDL93" s="706"/>
      <c r="TDM93" s="706"/>
      <c r="TDN93" s="504"/>
      <c r="TDO93" s="705"/>
      <c r="TDP93" s="706"/>
      <c r="TDQ93" s="706"/>
      <c r="TDR93" s="706"/>
      <c r="TDS93" s="706"/>
      <c r="TDT93" s="706"/>
      <c r="TDU93" s="504"/>
      <c r="TDV93" s="705"/>
      <c r="TDW93" s="706"/>
      <c r="TDX93" s="706"/>
      <c r="TDY93" s="706"/>
      <c r="TDZ93" s="706"/>
      <c r="TEA93" s="706"/>
      <c r="TEB93" s="504"/>
      <c r="TEC93" s="705"/>
      <c r="TED93" s="706"/>
      <c r="TEE93" s="706"/>
      <c r="TEF93" s="706"/>
      <c r="TEG93" s="706"/>
      <c r="TEH93" s="706"/>
      <c r="TEI93" s="504"/>
      <c r="TEJ93" s="705"/>
      <c r="TEK93" s="706"/>
      <c r="TEL93" s="706"/>
      <c r="TEM93" s="706"/>
      <c r="TEN93" s="706"/>
      <c r="TEO93" s="706"/>
      <c r="TEP93" s="504"/>
      <c r="TEQ93" s="705"/>
      <c r="TER93" s="706"/>
      <c r="TES93" s="706"/>
      <c r="TET93" s="706"/>
      <c r="TEU93" s="706"/>
      <c r="TEV93" s="706"/>
      <c r="TEW93" s="504"/>
      <c r="TEX93" s="705"/>
      <c r="TEY93" s="706"/>
      <c r="TEZ93" s="706"/>
      <c r="TFA93" s="706"/>
      <c r="TFB93" s="706"/>
      <c r="TFC93" s="706"/>
      <c r="TFD93" s="504"/>
      <c r="TFE93" s="705"/>
      <c r="TFF93" s="706"/>
      <c r="TFG93" s="706"/>
      <c r="TFH93" s="706"/>
      <c r="TFI93" s="706"/>
      <c r="TFJ93" s="706"/>
      <c r="TFK93" s="504"/>
      <c r="TFL93" s="705"/>
      <c r="TFM93" s="706"/>
      <c r="TFN93" s="706"/>
      <c r="TFO93" s="706"/>
      <c r="TFP93" s="706"/>
      <c r="TFQ93" s="706"/>
      <c r="TFR93" s="504"/>
      <c r="TFS93" s="705"/>
      <c r="TFT93" s="706"/>
      <c r="TFU93" s="706"/>
      <c r="TFV93" s="706"/>
      <c r="TFW93" s="706"/>
      <c r="TFX93" s="706"/>
      <c r="TFY93" s="504"/>
      <c r="TFZ93" s="705"/>
      <c r="TGA93" s="706"/>
      <c r="TGB93" s="706"/>
      <c r="TGC93" s="706"/>
      <c r="TGD93" s="706"/>
      <c r="TGE93" s="706"/>
      <c r="TGF93" s="504"/>
      <c r="TGG93" s="705"/>
      <c r="TGH93" s="706"/>
      <c r="TGI93" s="706"/>
      <c r="TGJ93" s="706"/>
      <c r="TGK93" s="706"/>
      <c r="TGL93" s="706"/>
      <c r="TGM93" s="504"/>
      <c r="TGN93" s="705"/>
      <c r="TGO93" s="706"/>
      <c r="TGP93" s="706"/>
      <c r="TGQ93" s="706"/>
      <c r="TGR93" s="706"/>
      <c r="TGS93" s="706"/>
      <c r="TGT93" s="504"/>
      <c r="TGU93" s="705"/>
      <c r="TGV93" s="706"/>
      <c r="TGW93" s="706"/>
      <c r="TGX93" s="706"/>
      <c r="TGY93" s="706"/>
      <c r="TGZ93" s="706"/>
      <c r="THA93" s="504"/>
      <c r="THB93" s="705"/>
      <c r="THC93" s="706"/>
      <c r="THD93" s="706"/>
      <c r="THE93" s="706"/>
      <c r="THF93" s="706"/>
      <c r="THG93" s="706"/>
      <c r="THH93" s="504"/>
      <c r="THI93" s="705"/>
      <c r="THJ93" s="706"/>
      <c r="THK93" s="706"/>
      <c r="THL93" s="706"/>
      <c r="THM93" s="706"/>
      <c r="THN93" s="706"/>
      <c r="THO93" s="504"/>
      <c r="THP93" s="705"/>
      <c r="THQ93" s="706"/>
      <c r="THR93" s="706"/>
      <c r="THS93" s="706"/>
      <c r="THT93" s="706"/>
      <c r="THU93" s="706"/>
      <c r="THV93" s="504"/>
      <c r="THW93" s="705"/>
      <c r="THX93" s="706"/>
      <c r="THY93" s="706"/>
      <c r="THZ93" s="706"/>
      <c r="TIA93" s="706"/>
      <c r="TIB93" s="706"/>
      <c r="TIC93" s="504"/>
      <c r="TID93" s="705"/>
      <c r="TIE93" s="706"/>
      <c r="TIF93" s="706"/>
      <c r="TIG93" s="706"/>
      <c r="TIH93" s="706"/>
      <c r="TII93" s="706"/>
      <c r="TIJ93" s="504"/>
      <c r="TIK93" s="705"/>
      <c r="TIL93" s="706"/>
      <c r="TIM93" s="706"/>
      <c r="TIN93" s="706"/>
      <c r="TIO93" s="706"/>
      <c r="TIP93" s="706"/>
      <c r="TIQ93" s="504"/>
      <c r="TIR93" s="705"/>
      <c r="TIS93" s="706"/>
      <c r="TIT93" s="706"/>
      <c r="TIU93" s="706"/>
      <c r="TIV93" s="706"/>
      <c r="TIW93" s="706"/>
      <c r="TIX93" s="504"/>
      <c r="TIY93" s="705"/>
      <c r="TIZ93" s="706"/>
      <c r="TJA93" s="706"/>
      <c r="TJB93" s="706"/>
      <c r="TJC93" s="706"/>
      <c r="TJD93" s="706"/>
      <c r="TJE93" s="504"/>
      <c r="TJF93" s="705"/>
      <c r="TJG93" s="706"/>
      <c r="TJH93" s="706"/>
      <c r="TJI93" s="706"/>
      <c r="TJJ93" s="706"/>
      <c r="TJK93" s="706"/>
      <c r="TJL93" s="504"/>
      <c r="TJM93" s="705"/>
      <c r="TJN93" s="706"/>
      <c r="TJO93" s="706"/>
      <c r="TJP93" s="706"/>
      <c r="TJQ93" s="706"/>
      <c r="TJR93" s="706"/>
      <c r="TJS93" s="504"/>
      <c r="TJT93" s="705"/>
      <c r="TJU93" s="706"/>
      <c r="TJV93" s="706"/>
      <c r="TJW93" s="706"/>
      <c r="TJX93" s="706"/>
      <c r="TJY93" s="706"/>
      <c r="TJZ93" s="504"/>
      <c r="TKA93" s="705"/>
      <c r="TKB93" s="706"/>
      <c r="TKC93" s="706"/>
      <c r="TKD93" s="706"/>
      <c r="TKE93" s="706"/>
      <c r="TKF93" s="706"/>
      <c r="TKG93" s="504"/>
      <c r="TKH93" s="705"/>
      <c r="TKI93" s="706"/>
      <c r="TKJ93" s="706"/>
      <c r="TKK93" s="706"/>
      <c r="TKL93" s="706"/>
      <c r="TKM93" s="706"/>
      <c r="TKN93" s="504"/>
      <c r="TKO93" s="705"/>
      <c r="TKP93" s="706"/>
      <c r="TKQ93" s="706"/>
      <c r="TKR93" s="706"/>
      <c r="TKS93" s="706"/>
      <c r="TKT93" s="706"/>
      <c r="TKU93" s="504"/>
      <c r="TKV93" s="705"/>
      <c r="TKW93" s="706"/>
      <c r="TKX93" s="706"/>
      <c r="TKY93" s="706"/>
      <c r="TKZ93" s="706"/>
      <c r="TLA93" s="706"/>
      <c r="TLB93" s="504"/>
      <c r="TLC93" s="705"/>
      <c r="TLD93" s="706"/>
      <c r="TLE93" s="706"/>
      <c r="TLF93" s="706"/>
      <c r="TLG93" s="706"/>
      <c r="TLH93" s="706"/>
      <c r="TLI93" s="504"/>
      <c r="TLJ93" s="705"/>
      <c r="TLK93" s="706"/>
      <c r="TLL93" s="706"/>
      <c r="TLM93" s="706"/>
      <c r="TLN93" s="706"/>
      <c r="TLO93" s="706"/>
      <c r="TLP93" s="504"/>
      <c r="TLQ93" s="705"/>
      <c r="TLR93" s="706"/>
      <c r="TLS93" s="706"/>
      <c r="TLT93" s="706"/>
      <c r="TLU93" s="706"/>
      <c r="TLV93" s="706"/>
      <c r="TLW93" s="504"/>
      <c r="TLX93" s="705"/>
      <c r="TLY93" s="706"/>
      <c r="TLZ93" s="706"/>
      <c r="TMA93" s="706"/>
      <c r="TMB93" s="706"/>
      <c r="TMC93" s="706"/>
      <c r="TMD93" s="504"/>
      <c r="TME93" s="705"/>
      <c r="TMF93" s="706"/>
      <c r="TMG93" s="706"/>
      <c r="TMH93" s="706"/>
      <c r="TMI93" s="706"/>
      <c r="TMJ93" s="706"/>
      <c r="TMK93" s="504"/>
      <c r="TML93" s="705"/>
      <c r="TMM93" s="706"/>
      <c r="TMN93" s="706"/>
      <c r="TMO93" s="706"/>
      <c r="TMP93" s="706"/>
      <c r="TMQ93" s="706"/>
      <c r="TMR93" s="504"/>
      <c r="TMS93" s="705"/>
      <c r="TMT93" s="706"/>
      <c r="TMU93" s="706"/>
      <c r="TMV93" s="706"/>
      <c r="TMW93" s="706"/>
      <c r="TMX93" s="706"/>
      <c r="TMY93" s="504"/>
      <c r="TMZ93" s="705"/>
      <c r="TNA93" s="706"/>
      <c r="TNB93" s="706"/>
      <c r="TNC93" s="706"/>
      <c r="TND93" s="706"/>
      <c r="TNE93" s="706"/>
      <c r="TNF93" s="504"/>
      <c r="TNG93" s="705"/>
      <c r="TNH93" s="706"/>
      <c r="TNI93" s="706"/>
      <c r="TNJ93" s="706"/>
      <c r="TNK93" s="706"/>
      <c r="TNL93" s="706"/>
      <c r="TNM93" s="504"/>
      <c r="TNN93" s="705"/>
      <c r="TNO93" s="706"/>
      <c r="TNP93" s="706"/>
      <c r="TNQ93" s="706"/>
      <c r="TNR93" s="706"/>
      <c r="TNS93" s="706"/>
      <c r="TNT93" s="504"/>
      <c r="TNU93" s="705"/>
      <c r="TNV93" s="706"/>
      <c r="TNW93" s="706"/>
      <c r="TNX93" s="706"/>
      <c r="TNY93" s="706"/>
      <c r="TNZ93" s="706"/>
      <c r="TOA93" s="504"/>
      <c r="TOB93" s="705"/>
      <c r="TOC93" s="706"/>
      <c r="TOD93" s="706"/>
      <c r="TOE93" s="706"/>
      <c r="TOF93" s="706"/>
      <c r="TOG93" s="706"/>
      <c r="TOH93" s="504"/>
      <c r="TOI93" s="705"/>
      <c r="TOJ93" s="706"/>
      <c r="TOK93" s="706"/>
      <c r="TOL93" s="706"/>
      <c r="TOM93" s="706"/>
      <c r="TON93" s="706"/>
      <c r="TOO93" s="504"/>
      <c r="TOP93" s="705"/>
      <c r="TOQ93" s="706"/>
      <c r="TOR93" s="706"/>
      <c r="TOS93" s="706"/>
      <c r="TOT93" s="706"/>
      <c r="TOU93" s="706"/>
      <c r="TOV93" s="504"/>
      <c r="TOW93" s="705"/>
      <c r="TOX93" s="706"/>
      <c r="TOY93" s="706"/>
      <c r="TOZ93" s="706"/>
      <c r="TPA93" s="706"/>
      <c r="TPB93" s="706"/>
      <c r="TPC93" s="504"/>
      <c r="TPD93" s="705"/>
      <c r="TPE93" s="706"/>
      <c r="TPF93" s="706"/>
      <c r="TPG93" s="706"/>
      <c r="TPH93" s="706"/>
      <c r="TPI93" s="706"/>
      <c r="TPJ93" s="504"/>
      <c r="TPK93" s="705"/>
      <c r="TPL93" s="706"/>
      <c r="TPM93" s="706"/>
      <c r="TPN93" s="706"/>
      <c r="TPO93" s="706"/>
      <c r="TPP93" s="706"/>
      <c r="TPQ93" s="504"/>
      <c r="TPR93" s="705"/>
      <c r="TPS93" s="706"/>
      <c r="TPT93" s="706"/>
      <c r="TPU93" s="706"/>
      <c r="TPV93" s="706"/>
      <c r="TPW93" s="706"/>
      <c r="TPX93" s="504"/>
      <c r="TPY93" s="705"/>
      <c r="TPZ93" s="706"/>
      <c r="TQA93" s="706"/>
      <c r="TQB93" s="706"/>
      <c r="TQC93" s="706"/>
      <c r="TQD93" s="706"/>
      <c r="TQE93" s="504"/>
      <c r="TQF93" s="705"/>
      <c r="TQG93" s="706"/>
      <c r="TQH93" s="706"/>
      <c r="TQI93" s="706"/>
      <c r="TQJ93" s="706"/>
      <c r="TQK93" s="706"/>
      <c r="TQL93" s="504"/>
      <c r="TQM93" s="705"/>
      <c r="TQN93" s="706"/>
      <c r="TQO93" s="706"/>
      <c r="TQP93" s="706"/>
      <c r="TQQ93" s="706"/>
      <c r="TQR93" s="706"/>
      <c r="TQS93" s="504"/>
      <c r="TQT93" s="705"/>
      <c r="TQU93" s="706"/>
      <c r="TQV93" s="706"/>
      <c r="TQW93" s="706"/>
      <c r="TQX93" s="706"/>
      <c r="TQY93" s="706"/>
      <c r="TQZ93" s="504"/>
      <c r="TRA93" s="705"/>
      <c r="TRB93" s="706"/>
      <c r="TRC93" s="706"/>
      <c r="TRD93" s="706"/>
      <c r="TRE93" s="706"/>
      <c r="TRF93" s="706"/>
      <c r="TRG93" s="504"/>
      <c r="TRH93" s="705"/>
      <c r="TRI93" s="706"/>
      <c r="TRJ93" s="706"/>
      <c r="TRK93" s="706"/>
      <c r="TRL93" s="706"/>
      <c r="TRM93" s="706"/>
      <c r="TRN93" s="504"/>
      <c r="TRO93" s="705"/>
      <c r="TRP93" s="706"/>
      <c r="TRQ93" s="706"/>
      <c r="TRR93" s="706"/>
      <c r="TRS93" s="706"/>
      <c r="TRT93" s="706"/>
      <c r="TRU93" s="504"/>
      <c r="TRV93" s="705"/>
      <c r="TRW93" s="706"/>
      <c r="TRX93" s="706"/>
      <c r="TRY93" s="706"/>
      <c r="TRZ93" s="706"/>
      <c r="TSA93" s="706"/>
      <c r="TSB93" s="504"/>
      <c r="TSC93" s="705"/>
      <c r="TSD93" s="706"/>
      <c r="TSE93" s="706"/>
      <c r="TSF93" s="706"/>
      <c r="TSG93" s="706"/>
      <c r="TSH93" s="706"/>
      <c r="TSI93" s="504"/>
      <c r="TSJ93" s="705"/>
      <c r="TSK93" s="706"/>
      <c r="TSL93" s="706"/>
      <c r="TSM93" s="706"/>
      <c r="TSN93" s="706"/>
      <c r="TSO93" s="706"/>
      <c r="TSP93" s="504"/>
      <c r="TSQ93" s="705"/>
      <c r="TSR93" s="706"/>
      <c r="TSS93" s="706"/>
      <c r="TST93" s="706"/>
      <c r="TSU93" s="706"/>
      <c r="TSV93" s="706"/>
      <c r="TSW93" s="504"/>
      <c r="TSX93" s="705"/>
      <c r="TSY93" s="706"/>
      <c r="TSZ93" s="706"/>
      <c r="TTA93" s="706"/>
      <c r="TTB93" s="706"/>
      <c r="TTC93" s="706"/>
      <c r="TTD93" s="504"/>
      <c r="TTE93" s="705"/>
      <c r="TTF93" s="706"/>
      <c r="TTG93" s="706"/>
      <c r="TTH93" s="706"/>
      <c r="TTI93" s="706"/>
      <c r="TTJ93" s="706"/>
      <c r="TTK93" s="504"/>
      <c r="TTL93" s="705"/>
      <c r="TTM93" s="706"/>
      <c r="TTN93" s="706"/>
      <c r="TTO93" s="706"/>
      <c r="TTP93" s="706"/>
      <c r="TTQ93" s="706"/>
      <c r="TTR93" s="504"/>
      <c r="TTS93" s="705"/>
      <c r="TTT93" s="706"/>
      <c r="TTU93" s="706"/>
      <c r="TTV93" s="706"/>
      <c r="TTW93" s="706"/>
      <c r="TTX93" s="706"/>
      <c r="TTY93" s="504"/>
      <c r="TTZ93" s="705"/>
      <c r="TUA93" s="706"/>
      <c r="TUB93" s="706"/>
      <c r="TUC93" s="706"/>
      <c r="TUD93" s="706"/>
      <c r="TUE93" s="706"/>
      <c r="TUF93" s="504"/>
      <c r="TUG93" s="705"/>
      <c r="TUH93" s="706"/>
      <c r="TUI93" s="706"/>
      <c r="TUJ93" s="706"/>
      <c r="TUK93" s="706"/>
      <c r="TUL93" s="706"/>
      <c r="TUM93" s="504"/>
      <c r="TUN93" s="705"/>
      <c r="TUO93" s="706"/>
      <c r="TUP93" s="706"/>
      <c r="TUQ93" s="706"/>
      <c r="TUR93" s="706"/>
      <c r="TUS93" s="706"/>
      <c r="TUT93" s="504"/>
      <c r="TUU93" s="705"/>
      <c r="TUV93" s="706"/>
      <c r="TUW93" s="706"/>
      <c r="TUX93" s="706"/>
      <c r="TUY93" s="706"/>
      <c r="TUZ93" s="706"/>
      <c r="TVA93" s="504"/>
      <c r="TVB93" s="705"/>
      <c r="TVC93" s="706"/>
      <c r="TVD93" s="706"/>
      <c r="TVE93" s="706"/>
      <c r="TVF93" s="706"/>
      <c r="TVG93" s="706"/>
      <c r="TVH93" s="504"/>
      <c r="TVI93" s="705"/>
      <c r="TVJ93" s="706"/>
      <c r="TVK93" s="706"/>
      <c r="TVL93" s="706"/>
      <c r="TVM93" s="706"/>
      <c r="TVN93" s="706"/>
      <c r="TVO93" s="504"/>
      <c r="TVP93" s="705"/>
      <c r="TVQ93" s="706"/>
      <c r="TVR93" s="706"/>
      <c r="TVS93" s="706"/>
      <c r="TVT93" s="706"/>
      <c r="TVU93" s="706"/>
      <c r="TVV93" s="504"/>
      <c r="TVW93" s="705"/>
      <c r="TVX93" s="706"/>
      <c r="TVY93" s="706"/>
      <c r="TVZ93" s="706"/>
      <c r="TWA93" s="706"/>
      <c r="TWB93" s="706"/>
      <c r="TWC93" s="504"/>
      <c r="TWD93" s="705"/>
      <c r="TWE93" s="706"/>
      <c r="TWF93" s="706"/>
      <c r="TWG93" s="706"/>
      <c r="TWH93" s="706"/>
      <c r="TWI93" s="706"/>
      <c r="TWJ93" s="504"/>
      <c r="TWK93" s="705"/>
      <c r="TWL93" s="706"/>
      <c r="TWM93" s="706"/>
      <c r="TWN93" s="706"/>
      <c r="TWO93" s="706"/>
      <c r="TWP93" s="706"/>
      <c r="TWQ93" s="504"/>
      <c r="TWR93" s="705"/>
      <c r="TWS93" s="706"/>
      <c r="TWT93" s="706"/>
      <c r="TWU93" s="706"/>
      <c r="TWV93" s="706"/>
      <c r="TWW93" s="706"/>
      <c r="TWX93" s="504"/>
      <c r="TWY93" s="705"/>
      <c r="TWZ93" s="706"/>
      <c r="TXA93" s="706"/>
      <c r="TXB93" s="706"/>
      <c r="TXC93" s="706"/>
      <c r="TXD93" s="706"/>
      <c r="TXE93" s="504"/>
      <c r="TXF93" s="705"/>
      <c r="TXG93" s="706"/>
      <c r="TXH93" s="706"/>
      <c r="TXI93" s="706"/>
      <c r="TXJ93" s="706"/>
      <c r="TXK93" s="706"/>
      <c r="TXL93" s="504"/>
      <c r="TXM93" s="705"/>
      <c r="TXN93" s="706"/>
      <c r="TXO93" s="706"/>
      <c r="TXP93" s="706"/>
      <c r="TXQ93" s="706"/>
      <c r="TXR93" s="706"/>
      <c r="TXS93" s="504"/>
      <c r="TXT93" s="705"/>
      <c r="TXU93" s="706"/>
      <c r="TXV93" s="706"/>
      <c r="TXW93" s="706"/>
      <c r="TXX93" s="706"/>
      <c r="TXY93" s="706"/>
      <c r="TXZ93" s="504"/>
      <c r="TYA93" s="705"/>
      <c r="TYB93" s="706"/>
      <c r="TYC93" s="706"/>
      <c r="TYD93" s="706"/>
      <c r="TYE93" s="706"/>
      <c r="TYF93" s="706"/>
      <c r="TYG93" s="504"/>
      <c r="TYH93" s="705"/>
      <c r="TYI93" s="706"/>
      <c r="TYJ93" s="706"/>
      <c r="TYK93" s="706"/>
      <c r="TYL93" s="706"/>
      <c r="TYM93" s="706"/>
      <c r="TYN93" s="504"/>
      <c r="TYO93" s="705"/>
      <c r="TYP93" s="706"/>
      <c r="TYQ93" s="706"/>
      <c r="TYR93" s="706"/>
      <c r="TYS93" s="706"/>
      <c r="TYT93" s="706"/>
      <c r="TYU93" s="504"/>
      <c r="TYV93" s="705"/>
      <c r="TYW93" s="706"/>
      <c r="TYX93" s="706"/>
      <c r="TYY93" s="706"/>
      <c r="TYZ93" s="706"/>
      <c r="TZA93" s="706"/>
      <c r="TZB93" s="504"/>
      <c r="TZC93" s="705"/>
      <c r="TZD93" s="706"/>
      <c r="TZE93" s="706"/>
      <c r="TZF93" s="706"/>
      <c r="TZG93" s="706"/>
      <c r="TZH93" s="706"/>
      <c r="TZI93" s="504"/>
      <c r="TZJ93" s="705"/>
      <c r="TZK93" s="706"/>
      <c r="TZL93" s="706"/>
      <c r="TZM93" s="706"/>
      <c r="TZN93" s="706"/>
      <c r="TZO93" s="706"/>
      <c r="TZP93" s="504"/>
      <c r="TZQ93" s="705"/>
      <c r="TZR93" s="706"/>
      <c r="TZS93" s="706"/>
      <c r="TZT93" s="706"/>
      <c r="TZU93" s="706"/>
      <c r="TZV93" s="706"/>
      <c r="TZW93" s="504"/>
      <c r="TZX93" s="705"/>
      <c r="TZY93" s="706"/>
      <c r="TZZ93" s="706"/>
      <c r="UAA93" s="706"/>
      <c r="UAB93" s="706"/>
      <c r="UAC93" s="706"/>
      <c r="UAD93" s="504"/>
      <c r="UAE93" s="705"/>
      <c r="UAF93" s="706"/>
      <c r="UAG93" s="706"/>
      <c r="UAH93" s="706"/>
      <c r="UAI93" s="706"/>
      <c r="UAJ93" s="706"/>
      <c r="UAK93" s="504"/>
      <c r="UAL93" s="705"/>
      <c r="UAM93" s="706"/>
      <c r="UAN93" s="706"/>
      <c r="UAO93" s="706"/>
      <c r="UAP93" s="706"/>
      <c r="UAQ93" s="706"/>
      <c r="UAR93" s="504"/>
      <c r="UAS93" s="705"/>
      <c r="UAT93" s="706"/>
      <c r="UAU93" s="706"/>
      <c r="UAV93" s="706"/>
      <c r="UAW93" s="706"/>
      <c r="UAX93" s="706"/>
      <c r="UAY93" s="504"/>
      <c r="UAZ93" s="705"/>
      <c r="UBA93" s="706"/>
      <c r="UBB93" s="706"/>
      <c r="UBC93" s="706"/>
      <c r="UBD93" s="706"/>
      <c r="UBE93" s="706"/>
      <c r="UBF93" s="504"/>
      <c r="UBG93" s="705"/>
      <c r="UBH93" s="706"/>
      <c r="UBI93" s="706"/>
      <c r="UBJ93" s="706"/>
      <c r="UBK93" s="706"/>
      <c r="UBL93" s="706"/>
      <c r="UBM93" s="504"/>
      <c r="UBN93" s="705"/>
      <c r="UBO93" s="706"/>
      <c r="UBP93" s="706"/>
      <c r="UBQ93" s="706"/>
      <c r="UBR93" s="706"/>
      <c r="UBS93" s="706"/>
      <c r="UBT93" s="504"/>
      <c r="UBU93" s="705"/>
      <c r="UBV93" s="706"/>
      <c r="UBW93" s="706"/>
      <c r="UBX93" s="706"/>
      <c r="UBY93" s="706"/>
      <c r="UBZ93" s="706"/>
      <c r="UCA93" s="504"/>
      <c r="UCB93" s="705"/>
      <c r="UCC93" s="706"/>
      <c r="UCD93" s="706"/>
      <c r="UCE93" s="706"/>
      <c r="UCF93" s="706"/>
      <c r="UCG93" s="706"/>
      <c r="UCH93" s="504"/>
      <c r="UCI93" s="705"/>
      <c r="UCJ93" s="706"/>
      <c r="UCK93" s="706"/>
      <c r="UCL93" s="706"/>
      <c r="UCM93" s="706"/>
      <c r="UCN93" s="706"/>
      <c r="UCO93" s="504"/>
      <c r="UCP93" s="705"/>
      <c r="UCQ93" s="706"/>
      <c r="UCR93" s="706"/>
      <c r="UCS93" s="706"/>
      <c r="UCT93" s="706"/>
      <c r="UCU93" s="706"/>
      <c r="UCV93" s="504"/>
      <c r="UCW93" s="705"/>
      <c r="UCX93" s="706"/>
      <c r="UCY93" s="706"/>
      <c r="UCZ93" s="706"/>
      <c r="UDA93" s="706"/>
      <c r="UDB93" s="706"/>
      <c r="UDC93" s="504"/>
      <c r="UDD93" s="705"/>
      <c r="UDE93" s="706"/>
      <c r="UDF93" s="706"/>
      <c r="UDG93" s="706"/>
      <c r="UDH93" s="706"/>
      <c r="UDI93" s="706"/>
      <c r="UDJ93" s="504"/>
      <c r="UDK93" s="705"/>
      <c r="UDL93" s="706"/>
      <c r="UDM93" s="706"/>
      <c r="UDN93" s="706"/>
      <c r="UDO93" s="706"/>
      <c r="UDP93" s="706"/>
      <c r="UDQ93" s="504"/>
      <c r="UDR93" s="705"/>
      <c r="UDS93" s="706"/>
      <c r="UDT93" s="706"/>
      <c r="UDU93" s="706"/>
      <c r="UDV93" s="706"/>
      <c r="UDW93" s="706"/>
      <c r="UDX93" s="504"/>
      <c r="UDY93" s="705"/>
      <c r="UDZ93" s="706"/>
      <c r="UEA93" s="706"/>
      <c r="UEB93" s="706"/>
      <c r="UEC93" s="706"/>
      <c r="UED93" s="706"/>
      <c r="UEE93" s="504"/>
      <c r="UEF93" s="705"/>
      <c r="UEG93" s="706"/>
      <c r="UEH93" s="706"/>
      <c r="UEI93" s="706"/>
      <c r="UEJ93" s="706"/>
      <c r="UEK93" s="706"/>
      <c r="UEL93" s="504"/>
      <c r="UEM93" s="705"/>
      <c r="UEN93" s="706"/>
      <c r="UEO93" s="706"/>
      <c r="UEP93" s="706"/>
      <c r="UEQ93" s="706"/>
      <c r="UER93" s="706"/>
      <c r="UES93" s="504"/>
      <c r="UET93" s="705"/>
      <c r="UEU93" s="706"/>
      <c r="UEV93" s="706"/>
      <c r="UEW93" s="706"/>
      <c r="UEX93" s="706"/>
      <c r="UEY93" s="706"/>
      <c r="UEZ93" s="504"/>
      <c r="UFA93" s="705"/>
      <c r="UFB93" s="706"/>
      <c r="UFC93" s="706"/>
      <c r="UFD93" s="706"/>
      <c r="UFE93" s="706"/>
      <c r="UFF93" s="706"/>
      <c r="UFG93" s="504"/>
      <c r="UFH93" s="705"/>
      <c r="UFI93" s="706"/>
      <c r="UFJ93" s="706"/>
      <c r="UFK93" s="706"/>
      <c r="UFL93" s="706"/>
      <c r="UFM93" s="706"/>
      <c r="UFN93" s="504"/>
      <c r="UFO93" s="705"/>
      <c r="UFP93" s="706"/>
      <c r="UFQ93" s="706"/>
      <c r="UFR93" s="706"/>
      <c r="UFS93" s="706"/>
      <c r="UFT93" s="706"/>
      <c r="UFU93" s="504"/>
      <c r="UFV93" s="705"/>
      <c r="UFW93" s="706"/>
      <c r="UFX93" s="706"/>
      <c r="UFY93" s="706"/>
      <c r="UFZ93" s="706"/>
      <c r="UGA93" s="706"/>
      <c r="UGB93" s="504"/>
      <c r="UGC93" s="705"/>
      <c r="UGD93" s="706"/>
      <c r="UGE93" s="706"/>
      <c r="UGF93" s="706"/>
      <c r="UGG93" s="706"/>
      <c r="UGH93" s="706"/>
      <c r="UGI93" s="504"/>
      <c r="UGJ93" s="705"/>
      <c r="UGK93" s="706"/>
      <c r="UGL93" s="706"/>
      <c r="UGM93" s="706"/>
      <c r="UGN93" s="706"/>
      <c r="UGO93" s="706"/>
      <c r="UGP93" s="504"/>
      <c r="UGQ93" s="705"/>
      <c r="UGR93" s="706"/>
      <c r="UGS93" s="706"/>
      <c r="UGT93" s="706"/>
      <c r="UGU93" s="706"/>
      <c r="UGV93" s="706"/>
      <c r="UGW93" s="504"/>
      <c r="UGX93" s="705"/>
      <c r="UGY93" s="706"/>
      <c r="UGZ93" s="706"/>
      <c r="UHA93" s="706"/>
      <c r="UHB93" s="706"/>
      <c r="UHC93" s="706"/>
      <c r="UHD93" s="504"/>
      <c r="UHE93" s="705"/>
      <c r="UHF93" s="706"/>
      <c r="UHG93" s="706"/>
      <c r="UHH93" s="706"/>
      <c r="UHI93" s="706"/>
      <c r="UHJ93" s="706"/>
      <c r="UHK93" s="504"/>
      <c r="UHL93" s="705"/>
      <c r="UHM93" s="706"/>
      <c r="UHN93" s="706"/>
      <c r="UHO93" s="706"/>
      <c r="UHP93" s="706"/>
      <c r="UHQ93" s="706"/>
      <c r="UHR93" s="504"/>
      <c r="UHS93" s="705"/>
      <c r="UHT93" s="706"/>
      <c r="UHU93" s="706"/>
      <c r="UHV93" s="706"/>
      <c r="UHW93" s="706"/>
      <c r="UHX93" s="706"/>
      <c r="UHY93" s="504"/>
      <c r="UHZ93" s="705"/>
      <c r="UIA93" s="706"/>
      <c r="UIB93" s="706"/>
      <c r="UIC93" s="706"/>
      <c r="UID93" s="706"/>
      <c r="UIE93" s="706"/>
      <c r="UIF93" s="504"/>
      <c r="UIG93" s="705"/>
      <c r="UIH93" s="706"/>
      <c r="UII93" s="706"/>
      <c r="UIJ93" s="706"/>
      <c r="UIK93" s="706"/>
      <c r="UIL93" s="706"/>
      <c r="UIM93" s="504"/>
      <c r="UIN93" s="705"/>
      <c r="UIO93" s="706"/>
      <c r="UIP93" s="706"/>
      <c r="UIQ93" s="706"/>
      <c r="UIR93" s="706"/>
      <c r="UIS93" s="706"/>
      <c r="UIT93" s="504"/>
      <c r="UIU93" s="705"/>
      <c r="UIV93" s="706"/>
      <c r="UIW93" s="706"/>
      <c r="UIX93" s="706"/>
      <c r="UIY93" s="706"/>
      <c r="UIZ93" s="706"/>
      <c r="UJA93" s="504"/>
      <c r="UJB93" s="705"/>
      <c r="UJC93" s="706"/>
      <c r="UJD93" s="706"/>
      <c r="UJE93" s="706"/>
      <c r="UJF93" s="706"/>
      <c r="UJG93" s="706"/>
      <c r="UJH93" s="504"/>
      <c r="UJI93" s="705"/>
      <c r="UJJ93" s="706"/>
      <c r="UJK93" s="706"/>
      <c r="UJL93" s="706"/>
      <c r="UJM93" s="706"/>
      <c r="UJN93" s="706"/>
      <c r="UJO93" s="504"/>
      <c r="UJP93" s="705"/>
      <c r="UJQ93" s="706"/>
      <c r="UJR93" s="706"/>
      <c r="UJS93" s="706"/>
      <c r="UJT93" s="706"/>
      <c r="UJU93" s="706"/>
      <c r="UJV93" s="504"/>
      <c r="UJW93" s="705"/>
      <c r="UJX93" s="706"/>
      <c r="UJY93" s="706"/>
      <c r="UJZ93" s="706"/>
      <c r="UKA93" s="706"/>
      <c r="UKB93" s="706"/>
      <c r="UKC93" s="504"/>
      <c r="UKD93" s="705"/>
      <c r="UKE93" s="706"/>
      <c r="UKF93" s="706"/>
      <c r="UKG93" s="706"/>
      <c r="UKH93" s="706"/>
      <c r="UKI93" s="706"/>
      <c r="UKJ93" s="504"/>
      <c r="UKK93" s="705"/>
      <c r="UKL93" s="706"/>
      <c r="UKM93" s="706"/>
      <c r="UKN93" s="706"/>
      <c r="UKO93" s="706"/>
      <c r="UKP93" s="706"/>
      <c r="UKQ93" s="504"/>
      <c r="UKR93" s="705"/>
      <c r="UKS93" s="706"/>
      <c r="UKT93" s="706"/>
      <c r="UKU93" s="706"/>
      <c r="UKV93" s="706"/>
      <c r="UKW93" s="706"/>
      <c r="UKX93" s="504"/>
      <c r="UKY93" s="705"/>
      <c r="UKZ93" s="706"/>
      <c r="ULA93" s="706"/>
      <c r="ULB93" s="706"/>
      <c r="ULC93" s="706"/>
      <c r="ULD93" s="706"/>
      <c r="ULE93" s="504"/>
      <c r="ULF93" s="705"/>
      <c r="ULG93" s="706"/>
      <c r="ULH93" s="706"/>
      <c r="ULI93" s="706"/>
      <c r="ULJ93" s="706"/>
      <c r="ULK93" s="706"/>
      <c r="ULL93" s="504"/>
      <c r="ULM93" s="705"/>
      <c r="ULN93" s="706"/>
      <c r="ULO93" s="706"/>
      <c r="ULP93" s="706"/>
      <c r="ULQ93" s="706"/>
      <c r="ULR93" s="706"/>
      <c r="ULS93" s="504"/>
      <c r="ULT93" s="705"/>
      <c r="ULU93" s="706"/>
      <c r="ULV93" s="706"/>
      <c r="ULW93" s="706"/>
      <c r="ULX93" s="706"/>
      <c r="ULY93" s="706"/>
      <c r="ULZ93" s="504"/>
      <c r="UMA93" s="705"/>
      <c r="UMB93" s="706"/>
      <c r="UMC93" s="706"/>
      <c r="UMD93" s="706"/>
      <c r="UME93" s="706"/>
      <c r="UMF93" s="706"/>
      <c r="UMG93" s="504"/>
      <c r="UMH93" s="705"/>
      <c r="UMI93" s="706"/>
      <c r="UMJ93" s="706"/>
      <c r="UMK93" s="706"/>
      <c r="UML93" s="706"/>
      <c r="UMM93" s="706"/>
      <c r="UMN93" s="504"/>
      <c r="UMO93" s="705"/>
      <c r="UMP93" s="706"/>
      <c r="UMQ93" s="706"/>
      <c r="UMR93" s="706"/>
      <c r="UMS93" s="706"/>
      <c r="UMT93" s="706"/>
      <c r="UMU93" s="504"/>
      <c r="UMV93" s="705"/>
      <c r="UMW93" s="706"/>
      <c r="UMX93" s="706"/>
      <c r="UMY93" s="706"/>
      <c r="UMZ93" s="706"/>
      <c r="UNA93" s="706"/>
      <c r="UNB93" s="504"/>
      <c r="UNC93" s="705"/>
      <c r="UND93" s="706"/>
      <c r="UNE93" s="706"/>
      <c r="UNF93" s="706"/>
      <c r="UNG93" s="706"/>
      <c r="UNH93" s="706"/>
      <c r="UNI93" s="504"/>
      <c r="UNJ93" s="705"/>
      <c r="UNK93" s="706"/>
      <c r="UNL93" s="706"/>
      <c r="UNM93" s="706"/>
      <c r="UNN93" s="706"/>
      <c r="UNO93" s="706"/>
      <c r="UNP93" s="504"/>
      <c r="UNQ93" s="705"/>
      <c r="UNR93" s="706"/>
      <c r="UNS93" s="706"/>
      <c r="UNT93" s="706"/>
      <c r="UNU93" s="706"/>
      <c r="UNV93" s="706"/>
      <c r="UNW93" s="504"/>
      <c r="UNX93" s="705"/>
      <c r="UNY93" s="706"/>
      <c r="UNZ93" s="706"/>
      <c r="UOA93" s="706"/>
      <c r="UOB93" s="706"/>
      <c r="UOC93" s="706"/>
      <c r="UOD93" s="504"/>
      <c r="UOE93" s="705"/>
      <c r="UOF93" s="706"/>
      <c r="UOG93" s="706"/>
      <c r="UOH93" s="706"/>
      <c r="UOI93" s="706"/>
      <c r="UOJ93" s="706"/>
      <c r="UOK93" s="504"/>
      <c r="UOL93" s="705"/>
      <c r="UOM93" s="706"/>
      <c r="UON93" s="706"/>
      <c r="UOO93" s="706"/>
      <c r="UOP93" s="706"/>
      <c r="UOQ93" s="706"/>
      <c r="UOR93" s="504"/>
      <c r="UOS93" s="705"/>
      <c r="UOT93" s="706"/>
      <c r="UOU93" s="706"/>
      <c r="UOV93" s="706"/>
      <c r="UOW93" s="706"/>
      <c r="UOX93" s="706"/>
      <c r="UOY93" s="504"/>
      <c r="UOZ93" s="705"/>
      <c r="UPA93" s="706"/>
      <c r="UPB93" s="706"/>
      <c r="UPC93" s="706"/>
      <c r="UPD93" s="706"/>
      <c r="UPE93" s="706"/>
      <c r="UPF93" s="504"/>
      <c r="UPG93" s="705"/>
      <c r="UPH93" s="706"/>
      <c r="UPI93" s="706"/>
      <c r="UPJ93" s="706"/>
      <c r="UPK93" s="706"/>
      <c r="UPL93" s="706"/>
      <c r="UPM93" s="504"/>
      <c r="UPN93" s="705"/>
      <c r="UPO93" s="706"/>
      <c r="UPP93" s="706"/>
      <c r="UPQ93" s="706"/>
      <c r="UPR93" s="706"/>
      <c r="UPS93" s="706"/>
      <c r="UPT93" s="504"/>
      <c r="UPU93" s="705"/>
      <c r="UPV93" s="706"/>
      <c r="UPW93" s="706"/>
      <c r="UPX93" s="706"/>
      <c r="UPY93" s="706"/>
      <c r="UPZ93" s="706"/>
      <c r="UQA93" s="504"/>
      <c r="UQB93" s="705"/>
      <c r="UQC93" s="706"/>
      <c r="UQD93" s="706"/>
      <c r="UQE93" s="706"/>
      <c r="UQF93" s="706"/>
      <c r="UQG93" s="706"/>
      <c r="UQH93" s="504"/>
      <c r="UQI93" s="705"/>
      <c r="UQJ93" s="706"/>
      <c r="UQK93" s="706"/>
      <c r="UQL93" s="706"/>
      <c r="UQM93" s="706"/>
      <c r="UQN93" s="706"/>
      <c r="UQO93" s="504"/>
      <c r="UQP93" s="705"/>
      <c r="UQQ93" s="706"/>
      <c r="UQR93" s="706"/>
      <c r="UQS93" s="706"/>
      <c r="UQT93" s="706"/>
      <c r="UQU93" s="706"/>
      <c r="UQV93" s="504"/>
      <c r="UQW93" s="705"/>
      <c r="UQX93" s="706"/>
      <c r="UQY93" s="706"/>
      <c r="UQZ93" s="706"/>
      <c r="URA93" s="706"/>
      <c r="URB93" s="706"/>
      <c r="URC93" s="504"/>
      <c r="URD93" s="705"/>
      <c r="URE93" s="706"/>
      <c r="URF93" s="706"/>
      <c r="URG93" s="706"/>
      <c r="URH93" s="706"/>
      <c r="URI93" s="706"/>
      <c r="URJ93" s="504"/>
      <c r="URK93" s="705"/>
      <c r="URL93" s="706"/>
      <c r="URM93" s="706"/>
      <c r="URN93" s="706"/>
      <c r="URO93" s="706"/>
      <c r="URP93" s="706"/>
      <c r="URQ93" s="504"/>
      <c r="URR93" s="705"/>
      <c r="URS93" s="706"/>
      <c r="URT93" s="706"/>
      <c r="URU93" s="706"/>
      <c r="URV93" s="706"/>
      <c r="URW93" s="706"/>
      <c r="URX93" s="504"/>
      <c r="URY93" s="705"/>
      <c r="URZ93" s="706"/>
      <c r="USA93" s="706"/>
      <c r="USB93" s="706"/>
      <c r="USC93" s="706"/>
      <c r="USD93" s="706"/>
      <c r="USE93" s="504"/>
      <c r="USF93" s="705"/>
      <c r="USG93" s="706"/>
      <c r="USH93" s="706"/>
      <c r="USI93" s="706"/>
      <c r="USJ93" s="706"/>
      <c r="USK93" s="706"/>
      <c r="USL93" s="504"/>
      <c r="USM93" s="705"/>
      <c r="USN93" s="706"/>
      <c r="USO93" s="706"/>
      <c r="USP93" s="706"/>
      <c r="USQ93" s="706"/>
      <c r="USR93" s="706"/>
      <c r="USS93" s="504"/>
      <c r="UST93" s="705"/>
      <c r="USU93" s="706"/>
      <c r="USV93" s="706"/>
      <c r="USW93" s="706"/>
      <c r="USX93" s="706"/>
      <c r="USY93" s="706"/>
      <c r="USZ93" s="504"/>
      <c r="UTA93" s="705"/>
      <c r="UTB93" s="706"/>
      <c r="UTC93" s="706"/>
      <c r="UTD93" s="706"/>
      <c r="UTE93" s="706"/>
      <c r="UTF93" s="706"/>
      <c r="UTG93" s="504"/>
      <c r="UTH93" s="705"/>
      <c r="UTI93" s="706"/>
      <c r="UTJ93" s="706"/>
      <c r="UTK93" s="706"/>
      <c r="UTL93" s="706"/>
      <c r="UTM93" s="706"/>
      <c r="UTN93" s="504"/>
      <c r="UTO93" s="705"/>
      <c r="UTP93" s="706"/>
      <c r="UTQ93" s="706"/>
      <c r="UTR93" s="706"/>
      <c r="UTS93" s="706"/>
      <c r="UTT93" s="706"/>
      <c r="UTU93" s="504"/>
      <c r="UTV93" s="705"/>
      <c r="UTW93" s="706"/>
      <c r="UTX93" s="706"/>
      <c r="UTY93" s="706"/>
      <c r="UTZ93" s="706"/>
      <c r="UUA93" s="706"/>
      <c r="UUB93" s="504"/>
      <c r="UUC93" s="705"/>
      <c r="UUD93" s="706"/>
      <c r="UUE93" s="706"/>
      <c r="UUF93" s="706"/>
      <c r="UUG93" s="706"/>
      <c r="UUH93" s="706"/>
      <c r="UUI93" s="504"/>
      <c r="UUJ93" s="705"/>
      <c r="UUK93" s="706"/>
      <c r="UUL93" s="706"/>
      <c r="UUM93" s="706"/>
      <c r="UUN93" s="706"/>
      <c r="UUO93" s="706"/>
      <c r="UUP93" s="504"/>
      <c r="UUQ93" s="705"/>
      <c r="UUR93" s="706"/>
      <c r="UUS93" s="706"/>
      <c r="UUT93" s="706"/>
      <c r="UUU93" s="706"/>
      <c r="UUV93" s="706"/>
      <c r="UUW93" s="504"/>
      <c r="UUX93" s="705"/>
      <c r="UUY93" s="706"/>
      <c r="UUZ93" s="706"/>
      <c r="UVA93" s="706"/>
      <c r="UVB93" s="706"/>
      <c r="UVC93" s="706"/>
      <c r="UVD93" s="504"/>
      <c r="UVE93" s="705"/>
      <c r="UVF93" s="706"/>
      <c r="UVG93" s="706"/>
      <c r="UVH93" s="706"/>
      <c r="UVI93" s="706"/>
      <c r="UVJ93" s="706"/>
      <c r="UVK93" s="504"/>
      <c r="UVL93" s="705"/>
      <c r="UVM93" s="706"/>
      <c r="UVN93" s="706"/>
      <c r="UVO93" s="706"/>
      <c r="UVP93" s="706"/>
      <c r="UVQ93" s="706"/>
      <c r="UVR93" s="504"/>
      <c r="UVS93" s="705"/>
      <c r="UVT93" s="706"/>
      <c r="UVU93" s="706"/>
      <c r="UVV93" s="706"/>
      <c r="UVW93" s="706"/>
      <c r="UVX93" s="706"/>
      <c r="UVY93" s="504"/>
      <c r="UVZ93" s="705"/>
      <c r="UWA93" s="706"/>
      <c r="UWB93" s="706"/>
      <c r="UWC93" s="706"/>
      <c r="UWD93" s="706"/>
      <c r="UWE93" s="706"/>
      <c r="UWF93" s="504"/>
      <c r="UWG93" s="705"/>
      <c r="UWH93" s="706"/>
      <c r="UWI93" s="706"/>
      <c r="UWJ93" s="706"/>
      <c r="UWK93" s="706"/>
      <c r="UWL93" s="706"/>
      <c r="UWM93" s="504"/>
      <c r="UWN93" s="705"/>
      <c r="UWO93" s="706"/>
      <c r="UWP93" s="706"/>
      <c r="UWQ93" s="706"/>
      <c r="UWR93" s="706"/>
      <c r="UWS93" s="706"/>
      <c r="UWT93" s="504"/>
      <c r="UWU93" s="705"/>
      <c r="UWV93" s="706"/>
      <c r="UWW93" s="706"/>
      <c r="UWX93" s="706"/>
      <c r="UWY93" s="706"/>
      <c r="UWZ93" s="706"/>
      <c r="UXA93" s="504"/>
      <c r="UXB93" s="705"/>
      <c r="UXC93" s="706"/>
      <c r="UXD93" s="706"/>
      <c r="UXE93" s="706"/>
      <c r="UXF93" s="706"/>
      <c r="UXG93" s="706"/>
      <c r="UXH93" s="504"/>
      <c r="UXI93" s="705"/>
      <c r="UXJ93" s="706"/>
      <c r="UXK93" s="706"/>
      <c r="UXL93" s="706"/>
      <c r="UXM93" s="706"/>
      <c r="UXN93" s="706"/>
      <c r="UXO93" s="504"/>
      <c r="UXP93" s="705"/>
      <c r="UXQ93" s="706"/>
      <c r="UXR93" s="706"/>
      <c r="UXS93" s="706"/>
      <c r="UXT93" s="706"/>
      <c r="UXU93" s="706"/>
      <c r="UXV93" s="504"/>
      <c r="UXW93" s="705"/>
      <c r="UXX93" s="706"/>
      <c r="UXY93" s="706"/>
      <c r="UXZ93" s="706"/>
      <c r="UYA93" s="706"/>
      <c r="UYB93" s="706"/>
      <c r="UYC93" s="504"/>
      <c r="UYD93" s="705"/>
      <c r="UYE93" s="706"/>
      <c r="UYF93" s="706"/>
      <c r="UYG93" s="706"/>
      <c r="UYH93" s="706"/>
      <c r="UYI93" s="706"/>
      <c r="UYJ93" s="504"/>
      <c r="UYK93" s="705"/>
      <c r="UYL93" s="706"/>
      <c r="UYM93" s="706"/>
      <c r="UYN93" s="706"/>
      <c r="UYO93" s="706"/>
      <c r="UYP93" s="706"/>
      <c r="UYQ93" s="504"/>
      <c r="UYR93" s="705"/>
      <c r="UYS93" s="706"/>
      <c r="UYT93" s="706"/>
      <c r="UYU93" s="706"/>
      <c r="UYV93" s="706"/>
      <c r="UYW93" s="706"/>
      <c r="UYX93" s="504"/>
      <c r="UYY93" s="705"/>
      <c r="UYZ93" s="706"/>
      <c r="UZA93" s="706"/>
      <c r="UZB93" s="706"/>
      <c r="UZC93" s="706"/>
      <c r="UZD93" s="706"/>
      <c r="UZE93" s="504"/>
      <c r="UZF93" s="705"/>
      <c r="UZG93" s="706"/>
      <c r="UZH93" s="706"/>
      <c r="UZI93" s="706"/>
      <c r="UZJ93" s="706"/>
      <c r="UZK93" s="706"/>
      <c r="UZL93" s="504"/>
      <c r="UZM93" s="705"/>
      <c r="UZN93" s="706"/>
      <c r="UZO93" s="706"/>
      <c r="UZP93" s="706"/>
      <c r="UZQ93" s="706"/>
      <c r="UZR93" s="706"/>
      <c r="UZS93" s="504"/>
      <c r="UZT93" s="705"/>
      <c r="UZU93" s="706"/>
      <c r="UZV93" s="706"/>
      <c r="UZW93" s="706"/>
      <c r="UZX93" s="706"/>
      <c r="UZY93" s="706"/>
      <c r="UZZ93" s="504"/>
      <c r="VAA93" s="705"/>
      <c r="VAB93" s="706"/>
      <c r="VAC93" s="706"/>
      <c r="VAD93" s="706"/>
      <c r="VAE93" s="706"/>
      <c r="VAF93" s="706"/>
      <c r="VAG93" s="504"/>
      <c r="VAH93" s="705"/>
      <c r="VAI93" s="706"/>
      <c r="VAJ93" s="706"/>
      <c r="VAK93" s="706"/>
      <c r="VAL93" s="706"/>
      <c r="VAM93" s="706"/>
      <c r="VAN93" s="504"/>
      <c r="VAO93" s="705"/>
      <c r="VAP93" s="706"/>
      <c r="VAQ93" s="706"/>
      <c r="VAR93" s="706"/>
      <c r="VAS93" s="706"/>
      <c r="VAT93" s="706"/>
      <c r="VAU93" s="504"/>
      <c r="VAV93" s="705"/>
      <c r="VAW93" s="706"/>
      <c r="VAX93" s="706"/>
      <c r="VAY93" s="706"/>
      <c r="VAZ93" s="706"/>
      <c r="VBA93" s="706"/>
      <c r="VBB93" s="504"/>
      <c r="VBC93" s="705"/>
      <c r="VBD93" s="706"/>
      <c r="VBE93" s="706"/>
      <c r="VBF93" s="706"/>
      <c r="VBG93" s="706"/>
      <c r="VBH93" s="706"/>
      <c r="VBI93" s="504"/>
      <c r="VBJ93" s="705"/>
      <c r="VBK93" s="706"/>
      <c r="VBL93" s="706"/>
      <c r="VBM93" s="706"/>
      <c r="VBN93" s="706"/>
      <c r="VBO93" s="706"/>
      <c r="VBP93" s="504"/>
      <c r="VBQ93" s="705"/>
      <c r="VBR93" s="706"/>
      <c r="VBS93" s="706"/>
      <c r="VBT93" s="706"/>
      <c r="VBU93" s="706"/>
      <c r="VBV93" s="706"/>
      <c r="VBW93" s="504"/>
      <c r="VBX93" s="705"/>
      <c r="VBY93" s="706"/>
      <c r="VBZ93" s="706"/>
      <c r="VCA93" s="706"/>
      <c r="VCB93" s="706"/>
      <c r="VCC93" s="706"/>
      <c r="VCD93" s="504"/>
      <c r="VCE93" s="705"/>
      <c r="VCF93" s="706"/>
      <c r="VCG93" s="706"/>
      <c r="VCH93" s="706"/>
      <c r="VCI93" s="706"/>
      <c r="VCJ93" s="706"/>
      <c r="VCK93" s="504"/>
      <c r="VCL93" s="705"/>
      <c r="VCM93" s="706"/>
      <c r="VCN93" s="706"/>
      <c r="VCO93" s="706"/>
      <c r="VCP93" s="706"/>
      <c r="VCQ93" s="706"/>
      <c r="VCR93" s="504"/>
      <c r="VCS93" s="705"/>
      <c r="VCT93" s="706"/>
      <c r="VCU93" s="706"/>
      <c r="VCV93" s="706"/>
      <c r="VCW93" s="706"/>
      <c r="VCX93" s="706"/>
      <c r="VCY93" s="504"/>
      <c r="VCZ93" s="705"/>
      <c r="VDA93" s="706"/>
      <c r="VDB93" s="706"/>
      <c r="VDC93" s="706"/>
      <c r="VDD93" s="706"/>
      <c r="VDE93" s="706"/>
      <c r="VDF93" s="504"/>
      <c r="VDG93" s="705"/>
      <c r="VDH93" s="706"/>
      <c r="VDI93" s="706"/>
      <c r="VDJ93" s="706"/>
      <c r="VDK93" s="706"/>
      <c r="VDL93" s="706"/>
      <c r="VDM93" s="504"/>
      <c r="VDN93" s="705"/>
      <c r="VDO93" s="706"/>
      <c r="VDP93" s="706"/>
      <c r="VDQ93" s="706"/>
      <c r="VDR93" s="706"/>
      <c r="VDS93" s="706"/>
      <c r="VDT93" s="504"/>
      <c r="VDU93" s="705"/>
      <c r="VDV93" s="706"/>
      <c r="VDW93" s="706"/>
      <c r="VDX93" s="706"/>
      <c r="VDY93" s="706"/>
      <c r="VDZ93" s="706"/>
      <c r="VEA93" s="504"/>
      <c r="VEB93" s="705"/>
      <c r="VEC93" s="706"/>
      <c r="VED93" s="706"/>
      <c r="VEE93" s="706"/>
      <c r="VEF93" s="706"/>
      <c r="VEG93" s="706"/>
      <c r="VEH93" s="504"/>
      <c r="VEI93" s="705"/>
      <c r="VEJ93" s="706"/>
      <c r="VEK93" s="706"/>
      <c r="VEL93" s="706"/>
      <c r="VEM93" s="706"/>
      <c r="VEN93" s="706"/>
      <c r="VEO93" s="504"/>
      <c r="VEP93" s="705"/>
      <c r="VEQ93" s="706"/>
      <c r="VER93" s="706"/>
      <c r="VES93" s="706"/>
      <c r="VET93" s="706"/>
      <c r="VEU93" s="706"/>
      <c r="VEV93" s="504"/>
      <c r="VEW93" s="705"/>
      <c r="VEX93" s="706"/>
      <c r="VEY93" s="706"/>
      <c r="VEZ93" s="706"/>
      <c r="VFA93" s="706"/>
      <c r="VFB93" s="706"/>
      <c r="VFC93" s="504"/>
      <c r="VFD93" s="705"/>
      <c r="VFE93" s="706"/>
      <c r="VFF93" s="706"/>
      <c r="VFG93" s="706"/>
      <c r="VFH93" s="706"/>
      <c r="VFI93" s="706"/>
      <c r="VFJ93" s="504"/>
      <c r="VFK93" s="705"/>
      <c r="VFL93" s="706"/>
      <c r="VFM93" s="706"/>
      <c r="VFN93" s="706"/>
      <c r="VFO93" s="706"/>
      <c r="VFP93" s="706"/>
      <c r="VFQ93" s="504"/>
      <c r="VFR93" s="705"/>
      <c r="VFS93" s="706"/>
      <c r="VFT93" s="706"/>
      <c r="VFU93" s="706"/>
      <c r="VFV93" s="706"/>
      <c r="VFW93" s="706"/>
      <c r="VFX93" s="504"/>
      <c r="VFY93" s="705"/>
      <c r="VFZ93" s="706"/>
      <c r="VGA93" s="706"/>
      <c r="VGB93" s="706"/>
      <c r="VGC93" s="706"/>
      <c r="VGD93" s="706"/>
      <c r="VGE93" s="504"/>
      <c r="VGF93" s="705"/>
      <c r="VGG93" s="706"/>
      <c r="VGH93" s="706"/>
      <c r="VGI93" s="706"/>
      <c r="VGJ93" s="706"/>
      <c r="VGK93" s="706"/>
      <c r="VGL93" s="504"/>
      <c r="VGM93" s="705"/>
      <c r="VGN93" s="706"/>
      <c r="VGO93" s="706"/>
      <c r="VGP93" s="706"/>
      <c r="VGQ93" s="706"/>
      <c r="VGR93" s="706"/>
      <c r="VGS93" s="504"/>
      <c r="VGT93" s="705"/>
      <c r="VGU93" s="706"/>
      <c r="VGV93" s="706"/>
      <c r="VGW93" s="706"/>
      <c r="VGX93" s="706"/>
      <c r="VGY93" s="706"/>
      <c r="VGZ93" s="504"/>
      <c r="VHA93" s="705"/>
      <c r="VHB93" s="706"/>
      <c r="VHC93" s="706"/>
      <c r="VHD93" s="706"/>
      <c r="VHE93" s="706"/>
      <c r="VHF93" s="706"/>
      <c r="VHG93" s="504"/>
      <c r="VHH93" s="705"/>
      <c r="VHI93" s="706"/>
      <c r="VHJ93" s="706"/>
      <c r="VHK93" s="706"/>
      <c r="VHL93" s="706"/>
      <c r="VHM93" s="706"/>
      <c r="VHN93" s="504"/>
      <c r="VHO93" s="705"/>
      <c r="VHP93" s="706"/>
      <c r="VHQ93" s="706"/>
      <c r="VHR93" s="706"/>
      <c r="VHS93" s="706"/>
      <c r="VHT93" s="706"/>
      <c r="VHU93" s="504"/>
      <c r="VHV93" s="705"/>
      <c r="VHW93" s="706"/>
      <c r="VHX93" s="706"/>
      <c r="VHY93" s="706"/>
      <c r="VHZ93" s="706"/>
      <c r="VIA93" s="706"/>
      <c r="VIB93" s="504"/>
      <c r="VIC93" s="705"/>
      <c r="VID93" s="706"/>
      <c r="VIE93" s="706"/>
      <c r="VIF93" s="706"/>
      <c r="VIG93" s="706"/>
      <c r="VIH93" s="706"/>
      <c r="VII93" s="504"/>
      <c r="VIJ93" s="705"/>
      <c r="VIK93" s="706"/>
      <c r="VIL93" s="706"/>
      <c r="VIM93" s="706"/>
      <c r="VIN93" s="706"/>
      <c r="VIO93" s="706"/>
      <c r="VIP93" s="504"/>
      <c r="VIQ93" s="705"/>
      <c r="VIR93" s="706"/>
      <c r="VIS93" s="706"/>
      <c r="VIT93" s="706"/>
      <c r="VIU93" s="706"/>
      <c r="VIV93" s="706"/>
      <c r="VIW93" s="504"/>
      <c r="VIX93" s="705"/>
      <c r="VIY93" s="706"/>
      <c r="VIZ93" s="706"/>
      <c r="VJA93" s="706"/>
      <c r="VJB93" s="706"/>
      <c r="VJC93" s="706"/>
      <c r="VJD93" s="504"/>
      <c r="VJE93" s="705"/>
      <c r="VJF93" s="706"/>
      <c r="VJG93" s="706"/>
      <c r="VJH93" s="706"/>
      <c r="VJI93" s="706"/>
      <c r="VJJ93" s="706"/>
      <c r="VJK93" s="504"/>
      <c r="VJL93" s="705"/>
      <c r="VJM93" s="706"/>
      <c r="VJN93" s="706"/>
      <c r="VJO93" s="706"/>
      <c r="VJP93" s="706"/>
      <c r="VJQ93" s="706"/>
      <c r="VJR93" s="504"/>
      <c r="VJS93" s="705"/>
      <c r="VJT93" s="706"/>
      <c r="VJU93" s="706"/>
      <c r="VJV93" s="706"/>
      <c r="VJW93" s="706"/>
      <c r="VJX93" s="706"/>
      <c r="VJY93" s="504"/>
      <c r="VJZ93" s="705"/>
      <c r="VKA93" s="706"/>
      <c r="VKB93" s="706"/>
      <c r="VKC93" s="706"/>
      <c r="VKD93" s="706"/>
      <c r="VKE93" s="706"/>
      <c r="VKF93" s="504"/>
      <c r="VKG93" s="705"/>
      <c r="VKH93" s="706"/>
      <c r="VKI93" s="706"/>
      <c r="VKJ93" s="706"/>
      <c r="VKK93" s="706"/>
      <c r="VKL93" s="706"/>
      <c r="VKM93" s="504"/>
      <c r="VKN93" s="705"/>
      <c r="VKO93" s="706"/>
      <c r="VKP93" s="706"/>
      <c r="VKQ93" s="706"/>
      <c r="VKR93" s="706"/>
      <c r="VKS93" s="706"/>
      <c r="VKT93" s="504"/>
      <c r="VKU93" s="705"/>
      <c r="VKV93" s="706"/>
      <c r="VKW93" s="706"/>
      <c r="VKX93" s="706"/>
      <c r="VKY93" s="706"/>
      <c r="VKZ93" s="706"/>
      <c r="VLA93" s="504"/>
      <c r="VLB93" s="705"/>
      <c r="VLC93" s="706"/>
      <c r="VLD93" s="706"/>
      <c r="VLE93" s="706"/>
      <c r="VLF93" s="706"/>
      <c r="VLG93" s="706"/>
      <c r="VLH93" s="504"/>
      <c r="VLI93" s="705"/>
      <c r="VLJ93" s="706"/>
      <c r="VLK93" s="706"/>
      <c r="VLL93" s="706"/>
      <c r="VLM93" s="706"/>
      <c r="VLN93" s="706"/>
      <c r="VLO93" s="504"/>
      <c r="VLP93" s="705"/>
      <c r="VLQ93" s="706"/>
      <c r="VLR93" s="706"/>
      <c r="VLS93" s="706"/>
      <c r="VLT93" s="706"/>
      <c r="VLU93" s="706"/>
      <c r="VLV93" s="504"/>
      <c r="VLW93" s="705"/>
      <c r="VLX93" s="706"/>
      <c r="VLY93" s="706"/>
      <c r="VLZ93" s="706"/>
      <c r="VMA93" s="706"/>
      <c r="VMB93" s="706"/>
      <c r="VMC93" s="504"/>
      <c r="VMD93" s="705"/>
      <c r="VME93" s="706"/>
      <c r="VMF93" s="706"/>
      <c r="VMG93" s="706"/>
      <c r="VMH93" s="706"/>
      <c r="VMI93" s="706"/>
      <c r="VMJ93" s="504"/>
      <c r="VMK93" s="705"/>
      <c r="VML93" s="706"/>
      <c r="VMM93" s="706"/>
      <c r="VMN93" s="706"/>
      <c r="VMO93" s="706"/>
      <c r="VMP93" s="706"/>
      <c r="VMQ93" s="504"/>
      <c r="VMR93" s="705"/>
      <c r="VMS93" s="706"/>
      <c r="VMT93" s="706"/>
      <c r="VMU93" s="706"/>
      <c r="VMV93" s="706"/>
      <c r="VMW93" s="706"/>
      <c r="VMX93" s="504"/>
      <c r="VMY93" s="705"/>
      <c r="VMZ93" s="706"/>
      <c r="VNA93" s="706"/>
      <c r="VNB93" s="706"/>
      <c r="VNC93" s="706"/>
      <c r="VND93" s="706"/>
      <c r="VNE93" s="504"/>
      <c r="VNF93" s="705"/>
      <c r="VNG93" s="706"/>
      <c r="VNH93" s="706"/>
      <c r="VNI93" s="706"/>
      <c r="VNJ93" s="706"/>
      <c r="VNK93" s="706"/>
      <c r="VNL93" s="504"/>
      <c r="VNM93" s="705"/>
      <c r="VNN93" s="706"/>
      <c r="VNO93" s="706"/>
      <c r="VNP93" s="706"/>
      <c r="VNQ93" s="706"/>
      <c r="VNR93" s="706"/>
      <c r="VNS93" s="504"/>
      <c r="VNT93" s="705"/>
      <c r="VNU93" s="706"/>
      <c r="VNV93" s="706"/>
      <c r="VNW93" s="706"/>
      <c r="VNX93" s="706"/>
      <c r="VNY93" s="706"/>
      <c r="VNZ93" s="504"/>
      <c r="VOA93" s="705"/>
      <c r="VOB93" s="706"/>
      <c r="VOC93" s="706"/>
      <c r="VOD93" s="706"/>
      <c r="VOE93" s="706"/>
      <c r="VOF93" s="706"/>
      <c r="VOG93" s="504"/>
      <c r="VOH93" s="705"/>
      <c r="VOI93" s="706"/>
      <c r="VOJ93" s="706"/>
      <c r="VOK93" s="706"/>
      <c r="VOL93" s="706"/>
      <c r="VOM93" s="706"/>
      <c r="VON93" s="504"/>
      <c r="VOO93" s="705"/>
      <c r="VOP93" s="706"/>
      <c r="VOQ93" s="706"/>
      <c r="VOR93" s="706"/>
      <c r="VOS93" s="706"/>
      <c r="VOT93" s="706"/>
      <c r="VOU93" s="504"/>
      <c r="VOV93" s="705"/>
      <c r="VOW93" s="706"/>
      <c r="VOX93" s="706"/>
      <c r="VOY93" s="706"/>
      <c r="VOZ93" s="706"/>
      <c r="VPA93" s="706"/>
      <c r="VPB93" s="504"/>
      <c r="VPC93" s="705"/>
      <c r="VPD93" s="706"/>
      <c r="VPE93" s="706"/>
      <c r="VPF93" s="706"/>
      <c r="VPG93" s="706"/>
      <c r="VPH93" s="706"/>
      <c r="VPI93" s="504"/>
      <c r="VPJ93" s="705"/>
      <c r="VPK93" s="706"/>
      <c r="VPL93" s="706"/>
      <c r="VPM93" s="706"/>
      <c r="VPN93" s="706"/>
      <c r="VPO93" s="706"/>
      <c r="VPP93" s="504"/>
      <c r="VPQ93" s="705"/>
      <c r="VPR93" s="706"/>
      <c r="VPS93" s="706"/>
      <c r="VPT93" s="706"/>
      <c r="VPU93" s="706"/>
      <c r="VPV93" s="706"/>
      <c r="VPW93" s="504"/>
      <c r="VPX93" s="705"/>
      <c r="VPY93" s="706"/>
      <c r="VPZ93" s="706"/>
      <c r="VQA93" s="706"/>
      <c r="VQB93" s="706"/>
      <c r="VQC93" s="706"/>
      <c r="VQD93" s="504"/>
      <c r="VQE93" s="705"/>
      <c r="VQF93" s="706"/>
      <c r="VQG93" s="706"/>
      <c r="VQH93" s="706"/>
      <c r="VQI93" s="706"/>
      <c r="VQJ93" s="706"/>
      <c r="VQK93" s="504"/>
      <c r="VQL93" s="705"/>
      <c r="VQM93" s="706"/>
      <c r="VQN93" s="706"/>
      <c r="VQO93" s="706"/>
      <c r="VQP93" s="706"/>
      <c r="VQQ93" s="706"/>
      <c r="VQR93" s="504"/>
      <c r="VQS93" s="705"/>
      <c r="VQT93" s="706"/>
      <c r="VQU93" s="706"/>
      <c r="VQV93" s="706"/>
      <c r="VQW93" s="706"/>
      <c r="VQX93" s="706"/>
      <c r="VQY93" s="504"/>
      <c r="VQZ93" s="705"/>
      <c r="VRA93" s="706"/>
      <c r="VRB93" s="706"/>
      <c r="VRC93" s="706"/>
      <c r="VRD93" s="706"/>
      <c r="VRE93" s="706"/>
      <c r="VRF93" s="504"/>
      <c r="VRG93" s="705"/>
      <c r="VRH93" s="706"/>
      <c r="VRI93" s="706"/>
      <c r="VRJ93" s="706"/>
      <c r="VRK93" s="706"/>
      <c r="VRL93" s="706"/>
      <c r="VRM93" s="504"/>
      <c r="VRN93" s="705"/>
      <c r="VRO93" s="706"/>
      <c r="VRP93" s="706"/>
      <c r="VRQ93" s="706"/>
      <c r="VRR93" s="706"/>
      <c r="VRS93" s="706"/>
      <c r="VRT93" s="504"/>
      <c r="VRU93" s="705"/>
      <c r="VRV93" s="706"/>
      <c r="VRW93" s="706"/>
      <c r="VRX93" s="706"/>
      <c r="VRY93" s="706"/>
      <c r="VRZ93" s="706"/>
      <c r="VSA93" s="504"/>
      <c r="VSB93" s="705"/>
      <c r="VSC93" s="706"/>
      <c r="VSD93" s="706"/>
      <c r="VSE93" s="706"/>
      <c r="VSF93" s="706"/>
      <c r="VSG93" s="706"/>
      <c r="VSH93" s="504"/>
      <c r="VSI93" s="705"/>
      <c r="VSJ93" s="706"/>
      <c r="VSK93" s="706"/>
      <c r="VSL93" s="706"/>
      <c r="VSM93" s="706"/>
      <c r="VSN93" s="706"/>
      <c r="VSO93" s="504"/>
      <c r="VSP93" s="705"/>
      <c r="VSQ93" s="706"/>
      <c r="VSR93" s="706"/>
      <c r="VSS93" s="706"/>
      <c r="VST93" s="706"/>
      <c r="VSU93" s="706"/>
      <c r="VSV93" s="504"/>
      <c r="VSW93" s="705"/>
      <c r="VSX93" s="706"/>
      <c r="VSY93" s="706"/>
      <c r="VSZ93" s="706"/>
      <c r="VTA93" s="706"/>
      <c r="VTB93" s="706"/>
      <c r="VTC93" s="504"/>
      <c r="VTD93" s="705"/>
      <c r="VTE93" s="706"/>
      <c r="VTF93" s="706"/>
      <c r="VTG93" s="706"/>
      <c r="VTH93" s="706"/>
      <c r="VTI93" s="706"/>
      <c r="VTJ93" s="504"/>
      <c r="VTK93" s="705"/>
      <c r="VTL93" s="706"/>
      <c r="VTM93" s="706"/>
      <c r="VTN93" s="706"/>
      <c r="VTO93" s="706"/>
      <c r="VTP93" s="706"/>
      <c r="VTQ93" s="504"/>
      <c r="VTR93" s="705"/>
      <c r="VTS93" s="706"/>
      <c r="VTT93" s="706"/>
      <c r="VTU93" s="706"/>
      <c r="VTV93" s="706"/>
      <c r="VTW93" s="706"/>
      <c r="VTX93" s="504"/>
      <c r="VTY93" s="705"/>
      <c r="VTZ93" s="706"/>
      <c r="VUA93" s="706"/>
      <c r="VUB93" s="706"/>
      <c r="VUC93" s="706"/>
      <c r="VUD93" s="706"/>
      <c r="VUE93" s="504"/>
      <c r="VUF93" s="705"/>
      <c r="VUG93" s="706"/>
      <c r="VUH93" s="706"/>
      <c r="VUI93" s="706"/>
      <c r="VUJ93" s="706"/>
      <c r="VUK93" s="706"/>
      <c r="VUL93" s="504"/>
      <c r="VUM93" s="705"/>
      <c r="VUN93" s="706"/>
      <c r="VUO93" s="706"/>
      <c r="VUP93" s="706"/>
      <c r="VUQ93" s="706"/>
      <c r="VUR93" s="706"/>
      <c r="VUS93" s="504"/>
      <c r="VUT93" s="705"/>
      <c r="VUU93" s="706"/>
      <c r="VUV93" s="706"/>
      <c r="VUW93" s="706"/>
      <c r="VUX93" s="706"/>
      <c r="VUY93" s="706"/>
      <c r="VUZ93" s="504"/>
      <c r="VVA93" s="705"/>
      <c r="VVB93" s="706"/>
      <c r="VVC93" s="706"/>
      <c r="VVD93" s="706"/>
      <c r="VVE93" s="706"/>
      <c r="VVF93" s="706"/>
      <c r="VVG93" s="504"/>
      <c r="VVH93" s="705"/>
      <c r="VVI93" s="706"/>
      <c r="VVJ93" s="706"/>
      <c r="VVK93" s="706"/>
      <c r="VVL93" s="706"/>
      <c r="VVM93" s="706"/>
      <c r="VVN93" s="504"/>
      <c r="VVO93" s="705"/>
      <c r="VVP93" s="706"/>
      <c r="VVQ93" s="706"/>
      <c r="VVR93" s="706"/>
      <c r="VVS93" s="706"/>
      <c r="VVT93" s="706"/>
      <c r="VVU93" s="504"/>
      <c r="VVV93" s="705"/>
      <c r="VVW93" s="706"/>
      <c r="VVX93" s="706"/>
      <c r="VVY93" s="706"/>
      <c r="VVZ93" s="706"/>
      <c r="VWA93" s="706"/>
      <c r="VWB93" s="504"/>
      <c r="VWC93" s="705"/>
      <c r="VWD93" s="706"/>
      <c r="VWE93" s="706"/>
      <c r="VWF93" s="706"/>
      <c r="VWG93" s="706"/>
      <c r="VWH93" s="706"/>
      <c r="VWI93" s="504"/>
      <c r="VWJ93" s="705"/>
      <c r="VWK93" s="706"/>
      <c r="VWL93" s="706"/>
      <c r="VWM93" s="706"/>
      <c r="VWN93" s="706"/>
      <c r="VWO93" s="706"/>
      <c r="VWP93" s="504"/>
      <c r="VWQ93" s="705"/>
      <c r="VWR93" s="706"/>
      <c r="VWS93" s="706"/>
      <c r="VWT93" s="706"/>
      <c r="VWU93" s="706"/>
      <c r="VWV93" s="706"/>
      <c r="VWW93" s="504"/>
      <c r="VWX93" s="705"/>
      <c r="VWY93" s="706"/>
      <c r="VWZ93" s="706"/>
      <c r="VXA93" s="706"/>
      <c r="VXB93" s="706"/>
      <c r="VXC93" s="706"/>
      <c r="VXD93" s="504"/>
      <c r="VXE93" s="705"/>
      <c r="VXF93" s="706"/>
      <c r="VXG93" s="706"/>
      <c r="VXH93" s="706"/>
      <c r="VXI93" s="706"/>
      <c r="VXJ93" s="706"/>
      <c r="VXK93" s="504"/>
      <c r="VXL93" s="705"/>
      <c r="VXM93" s="706"/>
      <c r="VXN93" s="706"/>
      <c r="VXO93" s="706"/>
      <c r="VXP93" s="706"/>
      <c r="VXQ93" s="706"/>
      <c r="VXR93" s="504"/>
      <c r="VXS93" s="705"/>
      <c r="VXT93" s="706"/>
      <c r="VXU93" s="706"/>
      <c r="VXV93" s="706"/>
      <c r="VXW93" s="706"/>
      <c r="VXX93" s="706"/>
      <c r="VXY93" s="504"/>
      <c r="VXZ93" s="705"/>
      <c r="VYA93" s="706"/>
      <c r="VYB93" s="706"/>
      <c r="VYC93" s="706"/>
      <c r="VYD93" s="706"/>
      <c r="VYE93" s="706"/>
      <c r="VYF93" s="504"/>
      <c r="VYG93" s="705"/>
      <c r="VYH93" s="706"/>
      <c r="VYI93" s="706"/>
      <c r="VYJ93" s="706"/>
      <c r="VYK93" s="706"/>
      <c r="VYL93" s="706"/>
      <c r="VYM93" s="504"/>
      <c r="VYN93" s="705"/>
      <c r="VYO93" s="706"/>
      <c r="VYP93" s="706"/>
      <c r="VYQ93" s="706"/>
      <c r="VYR93" s="706"/>
      <c r="VYS93" s="706"/>
      <c r="VYT93" s="504"/>
      <c r="VYU93" s="705"/>
      <c r="VYV93" s="706"/>
      <c r="VYW93" s="706"/>
      <c r="VYX93" s="706"/>
      <c r="VYY93" s="706"/>
      <c r="VYZ93" s="706"/>
      <c r="VZA93" s="504"/>
      <c r="VZB93" s="705"/>
      <c r="VZC93" s="706"/>
      <c r="VZD93" s="706"/>
      <c r="VZE93" s="706"/>
      <c r="VZF93" s="706"/>
      <c r="VZG93" s="706"/>
      <c r="VZH93" s="504"/>
      <c r="VZI93" s="705"/>
      <c r="VZJ93" s="706"/>
      <c r="VZK93" s="706"/>
      <c r="VZL93" s="706"/>
      <c r="VZM93" s="706"/>
      <c r="VZN93" s="706"/>
      <c r="VZO93" s="504"/>
      <c r="VZP93" s="705"/>
      <c r="VZQ93" s="706"/>
      <c r="VZR93" s="706"/>
      <c r="VZS93" s="706"/>
      <c r="VZT93" s="706"/>
      <c r="VZU93" s="706"/>
      <c r="VZV93" s="504"/>
      <c r="VZW93" s="705"/>
      <c r="VZX93" s="706"/>
      <c r="VZY93" s="706"/>
      <c r="VZZ93" s="706"/>
      <c r="WAA93" s="706"/>
      <c r="WAB93" s="706"/>
      <c r="WAC93" s="504"/>
      <c r="WAD93" s="705"/>
      <c r="WAE93" s="706"/>
      <c r="WAF93" s="706"/>
      <c r="WAG93" s="706"/>
      <c r="WAH93" s="706"/>
      <c r="WAI93" s="706"/>
      <c r="WAJ93" s="504"/>
      <c r="WAK93" s="705"/>
      <c r="WAL93" s="706"/>
      <c r="WAM93" s="706"/>
      <c r="WAN93" s="706"/>
      <c r="WAO93" s="706"/>
      <c r="WAP93" s="706"/>
      <c r="WAQ93" s="504"/>
      <c r="WAR93" s="705"/>
      <c r="WAS93" s="706"/>
      <c r="WAT93" s="706"/>
      <c r="WAU93" s="706"/>
      <c r="WAV93" s="706"/>
      <c r="WAW93" s="706"/>
      <c r="WAX93" s="504"/>
      <c r="WAY93" s="705"/>
      <c r="WAZ93" s="706"/>
      <c r="WBA93" s="706"/>
      <c r="WBB93" s="706"/>
      <c r="WBC93" s="706"/>
      <c r="WBD93" s="706"/>
      <c r="WBE93" s="504"/>
      <c r="WBF93" s="705"/>
      <c r="WBG93" s="706"/>
      <c r="WBH93" s="706"/>
      <c r="WBI93" s="706"/>
      <c r="WBJ93" s="706"/>
      <c r="WBK93" s="706"/>
      <c r="WBL93" s="504"/>
      <c r="WBM93" s="705"/>
      <c r="WBN93" s="706"/>
      <c r="WBO93" s="706"/>
      <c r="WBP93" s="706"/>
      <c r="WBQ93" s="706"/>
      <c r="WBR93" s="706"/>
      <c r="WBS93" s="504"/>
      <c r="WBT93" s="705"/>
      <c r="WBU93" s="706"/>
      <c r="WBV93" s="706"/>
      <c r="WBW93" s="706"/>
      <c r="WBX93" s="706"/>
      <c r="WBY93" s="706"/>
      <c r="WBZ93" s="504"/>
      <c r="WCA93" s="705"/>
      <c r="WCB93" s="706"/>
      <c r="WCC93" s="706"/>
      <c r="WCD93" s="706"/>
      <c r="WCE93" s="706"/>
      <c r="WCF93" s="706"/>
      <c r="WCG93" s="504"/>
      <c r="WCH93" s="705"/>
      <c r="WCI93" s="706"/>
      <c r="WCJ93" s="706"/>
      <c r="WCK93" s="706"/>
      <c r="WCL93" s="706"/>
      <c r="WCM93" s="706"/>
      <c r="WCN93" s="504"/>
      <c r="WCO93" s="705"/>
      <c r="WCP93" s="706"/>
      <c r="WCQ93" s="706"/>
      <c r="WCR93" s="706"/>
      <c r="WCS93" s="706"/>
      <c r="WCT93" s="706"/>
      <c r="WCU93" s="504"/>
      <c r="WCV93" s="705"/>
      <c r="WCW93" s="706"/>
      <c r="WCX93" s="706"/>
      <c r="WCY93" s="706"/>
      <c r="WCZ93" s="706"/>
      <c r="WDA93" s="706"/>
      <c r="WDB93" s="504"/>
      <c r="WDC93" s="705"/>
      <c r="WDD93" s="706"/>
      <c r="WDE93" s="706"/>
      <c r="WDF93" s="706"/>
      <c r="WDG93" s="706"/>
      <c r="WDH93" s="706"/>
      <c r="WDI93" s="504"/>
      <c r="WDJ93" s="705"/>
      <c r="WDK93" s="706"/>
      <c r="WDL93" s="706"/>
      <c r="WDM93" s="706"/>
      <c r="WDN93" s="706"/>
      <c r="WDO93" s="706"/>
      <c r="WDP93" s="504"/>
      <c r="WDQ93" s="705"/>
      <c r="WDR93" s="706"/>
      <c r="WDS93" s="706"/>
      <c r="WDT93" s="706"/>
      <c r="WDU93" s="706"/>
      <c r="WDV93" s="706"/>
      <c r="WDW93" s="504"/>
      <c r="WDX93" s="705"/>
      <c r="WDY93" s="706"/>
      <c r="WDZ93" s="706"/>
      <c r="WEA93" s="706"/>
      <c r="WEB93" s="706"/>
      <c r="WEC93" s="706"/>
      <c r="WED93" s="504"/>
      <c r="WEE93" s="705"/>
      <c r="WEF93" s="706"/>
      <c r="WEG93" s="706"/>
      <c r="WEH93" s="706"/>
      <c r="WEI93" s="706"/>
      <c r="WEJ93" s="706"/>
      <c r="WEK93" s="504"/>
      <c r="WEL93" s="705"/>
      <c r="WEM93" s="706"/>
      <c r="WEN93" s="706"/>
      <c r="WEO93" s="706"/>
      <c r="WEP93" s="706"/>
      <c r="WEQ93" s="706"/>
      <c r="WER93" s="504"/>
      <c r="WES93" s="705"/>
      <c r="WET93" s="706"/>
      <c r="WEU93" s="706"/>
      <c r="WEV93" s="706"/>
      <c r="WEW93" s="706"/>
      <c r="WEX93" s="706"/>
      <c r="WEY93" s="504"/>
      <c r="WEZ93" s="705"/>
      <c r="WFA93" s="706"/>
      <c r="WFB93" s="706"/>
      <c r="WFC93" s="706"/>
      <c r="WFD93" s="706"/>
      <c r="WFE93" s="706"/>
      <c r="WFF93" s="504"/>
      <c r="WFG93" s="705"/>
      <c r="WFH93" s="706"/>
      <c r="WFI93" s="706"/>
      <c r="WFJ93" s="706"/>
      <c r="WFK93" s="706"/>
      <c r="WFL93" s="706"/>
      <c r="WFM93" s="504"/>
      <c r="WFN93" s="705"/>
      <c r="WFO93" s="706"/>
      <c r="WFP93" s="706"/>
      <c r="WFQ93" s="706"/>
      <c r="WFR93" s="706"/>
      <c r="WFS93" s="706"/>
      <c r="WFT93" s="504"/>
      <c r="WFU93" s="705"/>
      <c r="WFV93" s="706"/>
      <c r="WFW93" s="706"/>
      <c r="WFX93" s="706"/>
      <c r="WFY93" s="706"/>
      <c r="WFZ93" s="706"/>
      <c r="WGA93" s="504"/>
      <c r="WGB93" s="705"/>
      <c r="WGC93" s="706"/>
      <c r="WGD93" s="706"/>
      <c r="WGE93" s="706"/>
      <c r="WGF93" s="706"/>
      <c r="WGG93" s="706"/>
      <c r="WGH93" s="504"/>
      <c r="WGI93" s="705"/>
      <c r="WGJ93" s="706"/>
      <c r="WGK93" s="706"/>
      <c r="WGL93" s="706"/>
      <c r="WGM93" s="706"/>
      <c r="WGN93" s="706"/>
      <c r="WGO93" s="504"/>
      <c r="WGP93" s="705"/>
      <c r="WGQ93" s="706"/>
      <c r="WGR93" s="706"/>
      <c r="WGS93" s="706"/>
      <c r="WGT93" s="706"/>
      <c r="WGU93" s="706"/>
      <c r="WGV93" s="504"/>
      <c r="WGW93" s="705"/>
      <c r="WGX93" s="706"/>
      <c r="WGY93" s="706"/>
      <c r="WGZ93" s="706"/>
      <c r="WHA93" s="706"/>
      <c r="WHB93" s="706"/>
      <c r="WHC93" s="504"/>
      <c r="WHD93" s="705"/>
      <c r="WHE93" s="706"/>
      <c r="WHF93" s="706"/>
      <c r="WHG93" s="706"/>
      <c r="WHH93" s="706"/>
      <c r="WHI93" s="706"/>
      <c r="WHJ93" s="504"/>
      <c r="WHK93" s="705"/>
      <c r="WHL93" s="706"/>
      <c r="WHM93" s="706"/>
      <c r="WHN93" s="706"/>
      <c r="WHO93" s="706"/>
      <c r="WHP93" s="706"/>
      <c r="WHQ93" s="504"/>
      <c r="WHR93" s="705"/>
      <c r="WHS93" s="706"/>
      <c r="WHT93" s="706"/>
      <c r="WHU93" s="706"/>
      <c r="WHV93" s="706"/>
      <c r="WHW93" s="706"/>
      <c r="WHX93" s="504"/>
      <c r="WHY93" s="705"/>
      <c r="WHZ93" s="706"/>
      <c r="WIA93" s="706"/>
      <c r="WIB93" s="706"/>
      <c r="WIC93" s="706"/>
      <c r="WID93" s="706"/>
      <c r="WIE93" s="504"/>
      <c r="WIF93" s="705"/>
      <c r="WIG93" s="706"/>
      <c r="WIH93" s="706"/>
      <c r="WII93" s="706"/>
      <c r="WIJ93" s="706"/>
      <c r="WIK93" s="706"/>
      <c r="WIL93" s="504"/>
      <c r="WIM93" s="705"/>
      <c r="WIN93" s="706"/>
      <c r="WIO93" s="706"/>
      <c r="WIP93" s="706"/>
      <c r="WIQ93" s="706"/>
      <c r="WIR93" s="706"/>
      <c r="WIS93" s="504"/>
      <c r="WIT93" s="705"/>
      <c r="WIU93" s="706"/>
      <c r="WIV93" s="706"/>
      <c r="WIW93" s="706"/>
      <c r="WIX93" s="706"/>
      <c r="WIY93" s="706"/>
      <c r="WIZ93" s="504"/>
      <c r="WJA93" s="705"/>
      <c r="WJB93" s="706"/>
      <c r="WJC93" s="706"/>
      <c r="WJD93" s="706"/>
      <c r="WJE93" s="706"/>
      <c r="WJF93" s="706"/>
      <c r="WJG93" s="504"/>
      <c r="WJH93" s="705"/>
      <c r="WJI93" s="706"/>
      <c r="WJJ93" s="706"/>
      <c r="WJK93" s="706"/>
      <c r="WJL93" s="706"/>
      <c r="WJM93" s="706"/>
      <c r="WJN93" s="504"/>
      <c r="WJO93" s="705"/>
      <c r="WJP93" s="706"/>
      <c r="WJQ93" s="706"/>
      <c r="WJR93" s="706"/>
      <c r="WJS93" s="706"/>
      <c r="WJT93" s="706"/>
      <c r="WJU93" s="504"/>
      <c r="WJV93" s="705"/>
      <c r="WJW93" s="706"/>
      <c r="WJX93" s="706"/>
      <c r="WJY93" s="706"/>
      <c r="WJZ93" s="706"/>
      <c r="WKA93" s="706"/>
      <c r="WKB93" s="504"/>
      <c r="WKC93" s="705"/>
      <c r="WKD93" s="706"/>
      <c r="WKE93" s="706"/>
      <c r="WKF93" s="706"/>
      <c r="WKG93" s="706"/>
      <c r="WKH93" s="706"/>
      <c r="WKI93" s="504"/>
      <c r="WKJ93" s="705"/>
      <c r="WKK93" s="706"/>
      <c r="WKL93" s="706"/>
      <c r="WKM93" s="706"/>
      <c r="WKN93" s="706"/>
      <c r="WKO93" s="706"/>
      <c r="WKP93" s="504"/>
      <c r="WKQ93" s="705"/>
      <c r="WKR93" s="706"/>
      <c r="WKS93" s="706"/>
      <c r="WKT93" s="706"/>
      <c r="WKU93" s="706"/>
      <c r="WKV93" s="706"/>
      <c r="WKW93" s="504"/>
      <c r="WKX93" s="705"/>
      <c r="WKY93" s="706"/>
      <c r="WKZ93" s="706"/>
      <c r="WLA93" s="706"/>
      <c r="WLB93" s="706"/>
      <c r="WLC93" s="706"/>
      <c r="WLD93" s="504"/>
      <c r="WLE93" s="705"/>
      <c r="WLF93" s="706"/>
      <c r="WLG93" s="706"/>
      <c r="WLH93" s="706"/>
      <c r="WLI93" s="706"/>
      <c r="WLJ93" s="706"/>
      <c r="WLK93" s="504"/>
      <c r="WLL93" s="705"/>
      <c r="WLM93" s="706"/>
      <c r="WLN93" s="706"/>
      <c r="WLO93" s="706"/>
      <c r="WLP93" s="706"/>
      <c r="WLQ93" s="706"/>
      <c r="WLR93" s="504"/>
      <c r="WLS93" s="705"/>
      <c r="WLT93" s="706"/>
      <c r="WLU93" s="706"/>
      <c r="WLV93" s="706"/>
      <c r="WLW93" s="706"/>
      <c r="WLX93" s="706"/>
      <c r="WLY93" s="504"/>
      <c r="WLZ93" s="705"/>
      <c r="WMA93" s="706"/>
      <c r="WMB93" s="706"/>
      <c r="WMC93" s="706"/>
      <c r="WMD93" s="706"/>
      <c r="WME93" s="706"/>
      <c r="WMF93" s="504"/>
      <c r="WMG93" s="705"/>
      <c r="WMH93" s="706"/>
      <c r="WMI93" s="706"/>
      <c r="WMJ93" s="706"/>
      <c r="WMK93" s="706"/>
      <c r="WML93" s="706"/>
      <c r="WMM93" s="504"/>
      <c r="WMN93" s="705"/>
      <c r="WMO93" s="706"/>
      <c r="WMP93" s="706"/>
      <c r="WMQ93" s="706"/>
      <c r="WMR93" s="706"/>
      <c r="WMS93" s="706"/>
      <c r="WMT93" s="504"/>
      <c r="WMU93" s="705"/>
      <c r="WMV93" s="706"/>
      <c r="WMW93" s="706"/>
      <c r="WMX93" s="706"/>
      <c r="WMY93" s="706"/>
      <c r="WMZ93" s="706"/>
      <c r="WNA93" s="504"/>
      <c r="WNB93" s="705"/>
      <c r="WNC93" s="706"/>
      <c r="WND93" s="706"/>
      <c r="WNE93" s="706"/>
      <c r="WNF93" s="706"/>
      <c r="WNG93" s="706"/>
      <c r="WNH93" s="504"/>
      <c r="WNI93" s="705"/>
      <c r="WNJ93" s="706"/>
      <c r="WNK93" s="706"/>
      <c r="WNL93" s="706"/>
      <c r="WNM93" s="706"/>
      <c r="WNN93" s="706"/>
      <c r="WNO93" s="504"/>
      <c r="WNP93" s="705"/>
      <c r="WNQ93" s="706"/>
      <c r="WNR93" s="706"/>
      <c r="WNS93" s="706"/>
      <c r="WNT93" s="706"/>
      <c r="WNU93" s="706"/>
      <c r="WNV93" s="504"/>
      <c r="WNW93" s="705"/>
      <c r="WNX93" s="706"/>
      <c r="WNY93" s="706"/>
      <c r="WNZ93" s="706"/>
      <c r="WOA93" s="706"/>
      <c r="WOB93" s="706"/>
      <c r="WOC93" s="504"/>
      <c r="WOD93" s="705"/>
      <c r="WOE93" s="706"/>
      <c r="WOF93" s="706"/>
      <c r="WOG93" s="706"/>
      <c r="WOH93" s="706"/>
      <c r="WOI93" s="706"/>
      <c r="WOJ93" s="504"/>
      <c r="WOK93" s="705"/>
      <c r="WOL93" s="706"/>
      <c r="WOM93" s="706"/>
      <c r="WON93" s="706"/>
      <c r="WOO93" s="706"/>
      <c r="WOP93" s="706"/>
      <c r="WOQ93" s="504"/>
      <c r="WOR93" s="705"/>
      <c r="WOS93" s="706"/>
      <c r="WOT93" s="706"/>
      <c r="WOU93" s="706"/>
      <c r="WOV93" s="706"/>
      <c r="WOW93" s="706"/>
      <c r="WOX93" s="504"/>
      <c r="WOY93" s="705"/>
      <c r="WOZ93" s="706"/>
      <c r="WPA93" s="706"/>
      <c r="WPB93" s="706"/>
      <c r="WPC93" s="706"/>
      <c r="WPD93" s="706"/>
      <c r="WPE93" s="504"/>
      <c r="WPF93" s="705"/>
      <c r="WPG93" s="706"/>
      <c r="WPH93" s="706"/>
      <c r="WPI93" s="706"/>
      <c r="WPJ93" s="706"/>
      <c r="WPK93" s="706"/>
      <c r="WPL93" s="504"/>
      <c r="WPM93" s="705"/>
      <c r="WPN93" s="706"/>
      <c r="WPO93" s="706"/>
      <c r="WPP93" s="706"/>
      <c r="WPQ93" s="706"/>
      <c r="WPR93" s="706"/>
      <c r="WPS93" s="504"/>
      <c r="WPT93" s="705"/>
      <c r="WPU93" s="706"/>
      <c r="WPV93" s="706"/>
      <c r="WPW93" s="706"/>
      <c r="WPX93" s="706"/>
      <c r="WPY93" s="706"/>
      <c r="WPZ93" s="504"/>
      <c r="WQA93" s="705"/>
      <c r="WQB93" s="706"/>
      <c r="WQC93" s="706"/>
      <c r="WQD93" s="706"/>
      <c r="WQE93" s="706"/>
      <c r="WQF93" s="706"/>
      <c r="WQG93" s="504"/>
      <c r="WQH93" s="705"/>
      <c r="WQI93" s="706"/>
      <c r="WQJ93" s="706"/>
      <c r="WQK93" s="706"/>
      <c r="WQL93" s="706"/>
      <c r="WQM93" s="706"/>
      <c r="WQN93" s="504"/>
      <c r="WQO93" s="705"/>
      <c r="WQP93" s="706"/>
      <c r="WQQ93" s="706"/>
      <c r="WQR93" s="706"/>
      <c r="WQS93" s="706"/>
      <c r="WQT93" s="706"/>
      <c r="WQU93" s="504"/>
      <c r="WQV93" s="705"/>
      <c r="WQW93" s="706"/>
      <c r="WQX93" s="706"/>
      <c r="WQY93" s="706"/>
      <c r="WQZ93" s="706"/>
      <c r="WRA93" s="706"/>
      <c r="WRB93" s="504"/>
      <c r="WRC93" s="705"/>
      <c r="WRD93" s="706"/>
      <c r="WRE93" s="706"/>
      <c r="WRF93" s="706"/>
      <c r="WRG93" s="706"/>
      <c r="WRH93" s="706"/>
      <c r="WRI93" s="504"/>
      <c r="WRJ93" s="705"/>
      <c r="WRK93" s="706"/>
      <c r="WRL93" s="706"/>
      <c r="WRM93" s="706"/>
      <c r="WRN93" s="706"/>
      <c r="WRO93" s="706"/>
      <c r="WRP93" s="504"/>
      <c r="WRQ93" s="705"/>
      <c r="WRR93" s="706"/>
      <c r="WRS93" s="706"/>
      <c r="WRT93" s="706"/>
      <c r="WRU93" s="706"/>
      <c r="WRV93" s="706"/>
      <c r="WRW93" s="504"/>
      <c r="WRX93" s="705"/>
      <c r="WRY93" s="706"/>
      <c r="WRZ93" s="706"/>
      <c r="WSA93" s="706"/>
      <c r="WSB93" s="706"/>
      <c r="WSC93" s="706"/>
      <c r="WSD93" s="504"/>
      <c r="WSE93" s="705"/>
      <c r="WSF93" s="706"/>
      <c r="WSG93" s="706"/>
      <c r="WSH93" s="706"/>
      <c r="WSI93" s="706"/>
      <c r="WSJ93" s="706"/>
      <c r="WSK93" s="504"/>
      <c r="WSL93" s="705"/>
      <c r="WSM93" s="706"/>
      <c r="WSN93" s="706"/>
      <c r="WSO93" s="706"/>
      <c r="WSP93" s="706"/>
      <c r="WSQ93" s="706"/>
      <c r="WSR93" s="504"/>
      <c r="WSS93" s="705"/>
      <c r="WST93" s="706"/>
      <c r="WSU93" s="706"/>
      <c r="WSV93" s="706"/>
      <c r="WSW93" s="706"/>
      <c r="WSX93" s="706"/>
      <c r="WSY93" s="504"/>
      <c r="WSZ93" s="705"/>
      <c r="WTA93" s="706"/>
      <c r="WTB93" s="706"/>
      <c r="WTC93" s="706"/>
      <c r="WTD93" s="706"/>
      <c r="WTE93" s="706"/>
      <c r="WTF93" s="504"/>
      <c r="WTG93" s="705"/>
      <c r="WTH93" s="706"/>
      <c r="WTI93" s="706"/>
      <c r="WTJ93" s="706"/>
      <c r="WTK93" s="706"/>
      <c r="WTL93" s="706"/>
      <c r="WTM93" s="504"/>
      <c r="WTN93" s="705"/>
      <c r="WTO93" s="706"/>
      <c r="WTP93" s="706"/>
      <c r="WTQ93" s="706"/>
      <c r="WTR93" s="706"/>
      <c r="WTS93" s="706"/>
      <c r="WTT93" s="504"/>
      <c r="WTU93" s="705"/>
      <c r="WTV93" s="706"/>
      <c r="WTW93" s="706"/>
      <c r="WTX93" s="706"/>
      <c r="WTY93" s="706"/>
      <c r="WTZ93" s="706"/>
      <c r="WUA93" s="504"/>
      <c r="WUB93" s="705"/>
      <c r="WUC93" s="706"/>
      <c r="WUD93" s="706"/>
      <c r="WUE93" s="706"/>
      <c r="WUF93" s="706"/>
      <c r="WUG93" s="706"/>
      <c r="WUH93" s="504"/>
      <c r="WUI93" s="705"/>
      <c r="WUJ93" s="706"/>
      <c r="WUK93" s="706"/>
      <c r="WUL93" s="706"/>
      <c r="WUM93" s="706"/>
      <c r="WUN93" s="706"/>
      <c r="WUO93" s="504"/>
      <c r="WUP93" s="705"/>
      <c r="WUQ93" s="706"/>
      <c r="WUR93" s="706"/>
      <c r="WUS93" s="706"/>
      <c r="WUT93" s="706"/>
      <c r="WUU93" s="706"/>
      <c r="WUV93" s="504"/>
      <c r="WUW93" s="705"/>
      <c r="WUX93" s="706"/>
      <c r="WUY93" s="706"/>
      <c r="WUZ93" s="706"/>
      <c r="WVA93" s="706"/>
      <c r="WVB93" s="706"/>
      <c r="WVC93" s="504"/>
      <c r="WVD93" s="705"/>
      <c r="WVE93" s="706"/>
      <c r="WVF93" s="706"/>
      <c r="WVG93" s="706"/>
      <c r="WVH93" s="706"/>
      <c r="WVI93" s="706"/>
      <c r="WVJ93" s="504"/>
      <c r="WVK93" s="705"/>
      <c r="WVL93" s="706"/>
      <c r="WVM93" s="706"/>
      <c r="WVN93" s="706"/>
      <c r="WVO93" s="706"/>
      <c r="WVP93" s="706"/>
      <c r="WVQ93" s="504"/>
      <c r="WVR93" s="705"/>
      <c r="WVS93" s="706"/>
      <c r="WVT93" s="706"/>
      <c r="WVU93" s="706"/>
      <c r="WVV93" s="706"/>
      <c r="WVW93" s="706"/>
      <c r="WVX93" s="504"/>
      <c r="WVY93" s="705"/>
      <c r="WVZ93" s="706"/>
      <c r="WWA93" s="706"/>
      <c r="WWB93" s="706"/>
      <c r="WWC93" s="706"/>
      <c r="WWD93" s="706"/>
      <c r="WWE93" s="504"/>
      <c r="WWF93" s="705"/>
      <c r="WWG93" s="706"/>
      <c r="WWH93" s="706"/>
      <c r="WWI93" s="706"/>
      <c r="WWJ93" s="706"/>
      <c r="WWK93" s="706"/>
      <c r="WWL93" s="504"/>
      <c r="WWM93" s="705"/>
      <c r="WWN93" s="706"/>
      <c r="WWO93" s="706"/>
      <c r="WWP93" s="706"/>
      <c r="WWQ93" s="706"/>
      <c r="WWR93" s="706"/>
      <c r="WWS93" s="504"/>
      <c r="WWT93" s="705"/>
      <c r="WWU93" s="706"/>
      <c r="WWV93" s="706"/>
      <c r="WWW93" s="706"/>
      <c r="WWX93" s="706"/>
      <c r="WWY93" s="706"/>
      <c r="WWZ93" s="504"/>
      <c r="WXA93" s="705"/>
      <c r="WXB93" s="706"/>
      <c r="WXC93" s="706"/>
      <c r="WXD93" s="706"/>
      <c r="WXE93" s="706"/>
      <c r="WXF93" s="706"/>
      <c r="WXG93" s="504"/>
      <c r="WXH93" s="705"/>
      <c r="WXI93" s="706"/>
      <c r="WXJ93" s="706"/>
      <c r="WXK93" s="706"/>
      <c r="WXL93" s="706"/>
      <c r="WXM93" s="706"/>
      <c r="WXN93" s="504"/>
      <c r="WXO93" s="705"/>
      <c r="WXP93" s="706"/>
      <c r="WXQ93" s="706"/>
      <c r="WXR93" s="706"/>
      <c r="WXS93" s="706"/>
      <c r="WXT93" s="706"/>
      <c r="WXU93" s="504"/>
      <c r="WXV93" s="705"/>
      <c r="WXW93" s="706"/>
      <c r="WXX93" s="706"/>
      <c r="WXY93" s="706"/>
      <c r="WXZ93" s="706"/>
      <c r="WYA93" s="706"/>
      <c r="WYB93" s="504"/>
      <c r="WYC93" s="705"/>
      <c r="WYD93" s="706"/>
      <c r="WYE93" s="706"/>
      <c r="WYF93" s="706"/>
      <c r="WYG93" s="706"/>
      <c r="WYH93" s="706"/>
      <c r="WYI93" s="504"/>
      <c r="WYJ93" s="705"/>
      <c r="WYK93" s="706"/>
      <c r="WYL93" s="706"/>
      <c r="WYM93" s="706"/>
      <c r="WYN93" s="706"/>
      <c r="WYO93" s="706"/>
      <c r="WYP93" s="504"/>
      <c r="WYQ93" s="705"/>
      <c r="WYR93" s="706"/>
      <c r="WYS93" s="706"/>
      <c r="WYT93" s="706"/>
      <c r="WYU93" s="706"/>
      <c r="WYV93" s="706"/>
      <c r="WYW93" s="504"/>
      <c r="WYX93" s="705"/>
      <c r="WYY93" s="706"/>
      <c r="WYZ93" s="706"/>
      <c r="WZA93" s="706"/>
      <c r="WZB93" s="706"/>
      <c r="WZC93" s="706"/>
      <c r="WZD93" s="504"/>
      <c r="WZE93" s="705"/>
      <c r="WZF93" s="706"/>
      <c r="WZG93" s="706"/>
      <c r="WZH93" s="706"/>
      <c r="WZI93" s="706"/>
      <c r="WZJ93" s="706"/>
      <c r="WZK93" s="504"/>
      <c r="WZL93" s="705"/>
      <c r="WZM93" s="706"/>
      <c r="WZN93" s="706"/>
      <c r="WZO93" s="706"/>
      <c r="WZP93" s="706"/>
      <c r="WZQ93" s="706"/>
      <c r="WZR93" s="504"/>
      <c r="WZS93" s="705"/>
      <c r="WZT93" s="706"/>
      <c r="WZU93" s="706"/>
      <c r="WZV93" s="706"/>
      <c r="WZW93" s="706"/>
      <c r="WZX93" s="706"/>
      <c r="WZY93" s="504"/>
      <c r="WZZ93" s="705"/>
      <c r="XAA93" s="706"/>
      <c r="XAB93" s="706"/>
      <c r="XAC93" s="706"/>
      <c r="XAD93" s="706"/>
      <c r="XAE93" s="706"/>
      <c r="XAF93" s="504"/>
      <c r="XAG93" s="705"/>
      <c r="XAH93" s="706"/>
      <c r="XAI93" s="706"/>
      <c r="XAJ93" s="706"/>
      <c r="XAK93" s="706"/>
      <c r="XAL93" s="706"/>
      <c r="XAM93" s="504"/>
      <c r="XAN93" s="705"/>
      <c r="XAO93" s="706"/>
      <c r="XAP93" s="706"/>
      <c r="XAQ93" s="706"/>
      <c r="XAR93" s="706"/>
      <c r="XAS93" s="706"/>
      <c r="XAT93" s="504"/>
      <c r="XAU93" s="705"/>
      <c r="XAV93" s="706"/>
      <c r="XAW93" s="706"/>
      <c r="XAX93" s="706"/>
      <c r="XAY93" s="706"/>
      <c r="XAZ93" s="706"/>
      <c r="XBA93" s="504"/>
      <c r="XBB93" s="705"/>
      <c r="XBC93" s="706"/>
      <c r="XBD93" s="706"/>
      <c r="XBE93" s="706"/>
      <c r="XBF93" s="706"/>
      <c r="XBG93" s="706"/>
      <c r="XBH93" s="504"/>
      <c r="XBI93" s="705"/>
      <c r="XBJ93" s="706"/>
      <c r="XBK93" s="706"/>
      <c r="XBL93" s="706"/>
      <c r="XBM93" s="706"/>
      <c r="XBN93" s="706"/>
      <c r="XBO93" s="504"/>
      <c r="XBP93" s="705"/>
      <c r="XBQ93" s="706"/>
      <c r="XBR93" s="706"/>
      <c r="XBS93" s="706"/>
      <c r="XBT93" s="706"/>
      <c r="XBU93" s="706"/>
      <c r="XBV93" s="504"/>
      <c r="XBW93" s="705"/>
      <c r="XBX93" s="706"/>
      <c r="XBY93" s="706"/>
      <c r="XBZ93" s="706"/>
      <c r="XCA93" s="706"/>
      <c r="XCB93" s="706"/>
      <c r="XCC93" s="504"/>
      <c r="XCD93" s="705"/>
      <c r="XCE93" s="706"/>
      <c r="XCF93" s="706"/>
      <c r="XCG93" s="706"/>
      <c r="XCH93" s="706"/>
      <c r="XCI93" s="706"/>
      <c r="XCJ93" s="504"/>
      <c r="XCK93" s="705"/>
      <c r="XCL93" s="706"/>
      <c r="XCM93" s="706"/>
      <c r="XCN93" s="706"/>
      <c r="XCO93" s="706"/>
      <c r="XCP93" s="706"/>
      <c r="XCQ93" s="504"/>
      <c r="XCR93" s="705"/>
      <c r="XCS93" s="706"/>
      <c r="XCT93" s="706"/>
      <c r="XCU93" s="706"/>
      <c r="XCV93" s="706"/>
      <c r="XCW93" s="706"/>
      <c r="XCX93" s="504"/>
      <c r="XCY93" s="705"/>
      <c r="XCZ93" s="706"/>
      <c r="XDA93" s="706"/>
      <c r="XDB93" s="706"/>
      <c r="XDC93" s="706"/>
      <c r="XDD93" s="706"/>
      <c r="XDE93" s="504"/>
      <c r="XDF93" s="705"/>
      <c r="XDG93" s="706"/>
      <c r="XDH93" s="706"/>
      <c r="XDI93" s="706"/>
      <c r="XDJ93" s="706"/>
      <c r="XDK93" s="706"/>
      <c r="XDL93" s="504"/>
      <c r="XDM93" s="705"/>
      <c r="XDN93" s="706"/>
      <c r="XDO93" s="706"/>
      <c r="XDP93" s="706"/>
      <c r="XDQ93" s="706"/>
      <c r="XDR93" s="706"/>
      <c r="XDS93" s="504"/>
      <c r="XDT93" s="705"/>
      <c r="XDU93" s="706"/>
      <c r="XDV93" s="706"/>
      <c r="XDW93" s="706"/>
      <c r="XDX93" s="706"/>
      <c r="XDY93" s="706"/>
      <c r="XDZ93" s="504"/>
      <c r="XEA93" s="705"/>
      <c r="XEB93" s="706"/>
      <c r="XEC93" s="706"/>
      <c r="XED93" s="706"/>
      <c r="XEE93" s="706"/>
      <c r="XEF93" s="706"/>
      <c r="XEG93" s="504"/>
      <c r="XEH93" s="705"/>
      <c r="XEI93" s="706"/>
      <c r="XEJ93" s="706"/>
      <c r="XEK93" s="706"/>
      <c r="XEL93" s="706"/>
      <c r="XEM93" s="706"/>
      <c r="XEN93" s="504"/>
      <c r="XEO93" s="705"/>
      <c r="XEP93" s="706"/>
      <c r="XEQ93" s="706"/>
      <c r="XER93" s="706"/>
      <c r="XES93" s="706"/>
      <c r="XET93" s="706"/>
      <c r="XEU93" s="504"/>
      <c r="XEV93" s="705"/>
      <c r="XEW93" s="705"/>
      <c r="XEX93" s="705"/>
    </row>
    <row r="94" spans="1:16378" ht="66" customHeight="1">
      <c r="A94" s="503" t="s">
        <v>637</v>
      </c>
      <c r="B94" s="703" t="s">
        <v>638</v>
      </c>
      <c r="C94" s="704"/>
      <c r="D94" s="704"/>
      <c r="E94" s="704"/>
      <c r="F94" s="704"/>
      <c r="G94" s="704"/>
    </row>
    <row r="95" spans="1:16378" ht="67.5" customHeight="1">
      <c r="A95" s="503" t="s">
        <v>639</v>
      </c>
      <c r="B95" s="703" t="s">
        <v>640</v>
      </c>
      <c r="C95" s="704"/>
      <c r="D95" s="704"/>
      <c r="E95" s="704"/>
      <c r="F95" s="704"/>
      <c r="G95" s="704"/>
    </row>
    <row r="96" spans="1:16378" ht="71.099999999999994" customHeight="1">
      <c r="A96" s="503" t="s">
        <v>641</v>
      </c>
      <c r="B96" s="703" t="s">
        <v>642</v>
      </c>
      <c r="C96" s="704"/>
      <c r="D96" s="704"/>
      <c r="E96" s="704"/>
      <c r="F96" s="704"/>
      <c r="G96" s="704"/>
      <c r="I96" s="469"/>
      <c r="J96" s="712"/>
      <c r="K96" s="713"/>
      <c r="L96" s="713"/>
      <c r="M96" s="713"/>
      <c r="N96" s="713"/>
      <c r="O96" s="713"/>
      <c r="P96" s="469"/>
      <c r="Q96" s="712"/>
      <c r="R96" s="713"/>
      <c r="S96" s="713"/>
      <c r="T96" s="713"/>
      <c r="U96" s="713"/>
      <c r="V96" s="713"/>
      <c r="W96" s="469"/>
      <c r="X96" s="712"/>
      <c r="Y96" s="713"/>
      <c r="Z96" s="713"/>
      <c r="AA96" s="713"/>
      <c r="AB96" s="713"/>
      <c r="AC96" s="713"/>
      <c r="AD96" s="469"/>
      <c r="AE96" s="712"/>
      <c r="AF96" s="713"/>
      <c r="AG96" s="713"/>
      <c r="AH96" s="713"/>
      <c r="AI96" s="713"/>
      <c r="AJ96" s="713"/>
      <c r="AK96" s="469"/>
      <c r="AL96" s="712"/>
      <c r="AM96" s="713"/>
      <c r="AN96" s="713"/>
      <c r="AO96" s="713"/>
      <c r="AP96" s="713"/>
      <c r="AQ96" s="713"/>
      <c r="AR96" s="469"/>
      <c r="AS96" s="712"/>
      <c r="AT96" s="713"/>
      <c r="AU96" s="713"/>
      <c r="AV96" s="713"/>
      <c r="AW96" s="713"/>
      <c r="AX96" s="713"/>
      <c r="AY96" s="359"/>
      <c r="AZ96" s="705"/>
      <c r="BA96" s="706"/>
      <c r="BB96" s="706"/>
      <c r="BC96" s="706"/>
      <c r="BD96" s="706"/>
      <c r="BE96" s="706"/>
      <c r="BF96" s="504"/>
      <c r="BG96" s="705"/>
      <c r="BH96" s="706"/>
      <c r="BI96" s="706"/>
      <c r="BJ96" s="706"/>
      <c r="BK96" s="706"/>
      <c r="BL96" s="706"/>
      <c r="BM96" s="504"/>
      <c r="BN96" s="705"/>
      <c r="BO96" s="706"/>
      <c r="BP96" s="706"/>
      <c r="BQ96" s="706"/>
      <c r="BR96" s="706"/>
      <c r="BS96" s="706"/>
      <c r="BT96" s="504"/>
      <c r="BU96" s="705"/>
      <c r="BV96" s="706"/>
      <c r="BW96" s="706"/>
      <c r="BX96" s="706"/>
      <c r="BY96" s="706"/>
      <c r="BZ96" s="706"/>
      <c r="CA96" s="504"/>
      <c r="CB96" s="705"/>
      <c r="CC96" s="706"/>
      <c r="CD96" s="706"/>
      <c r="CE96" s="706"/>
      <c r="CF96" s="706"/>
      <c r="CG96" s="706"/>
      <c r="CH96" s="504"/>
      <c r="CI96" s="705"/>
      <c r="CJ96" s="706"/>
      <c r="CK96" s="706"/>
      <c r="CL96" s="706"/>
      <c r="CM96" s="706"/>
      <c r="CN96" s="706"/>
      <c r="CO96" s="504"/>
      <c r="CP96" s="705"/>
      <c r="CQ96" s="706"/>
      <c r="CR96" s="706"/>
      <c r="CS96" s="706"/>
      <c r="CT96" s="706"/>
      <c r="CU96" s="706"/>
      <c r="CV96" s="504"/>
      <c r="CW96" s="705"/>
      <c r="CX96" s="706"/>
      <c r="CY96" s="706"/>
      <c r="CZ96" s="706"/>
      <c r="DA96" s="706"/>
      <c r="DB96" s="706"/>
      <c r="DC96" s="504"/>
      <c r="DD96" s="705"/>
      <c r="DE96" s="706"/>
      <c r="DF96" s="706"/>
      <c r="DG96" s="706"/>
      <c r="DH96" s="706"/>
      <c r="DI96" s="706"/>
      <c r="DJ96" s="504"/>
      <c r="DK96" s="705"/>
      <c r="DL96" s="706"/>
      <c r="DM96" s="706"/>
      <c r="DN96" s="706"/>
      <c r="DO96" s="706"/>
      <c r="DP96" s="706"/>
      <c r="DQ96" s="504"/>
      <c r="DR96" s="705"/>
      <c r="DS96" s="706"/>
      <c r="DT96" s="706"/>
      <c r="DU96" s="706"/>
      <c r="DV96" s="706"/>
      <c r="DW96" s="706"/>
      <c r="DX96" s="504"/>
      <c r="DY96" s="705"/>
      <c r="DZ96" s="706"/>
      <c r="EA96" s="706"/>
      <c r="EB96" s="706"/>
      <c r="EC96" s="706"/>
      <c r="ED96" s="706"/>
      <c r="EE96" s="504"/>
      <c r="EF96" s="705"/>
      <c r="EG96" s="706"/>
      <c r="EH96" s="706"/>
      <c r="EI96" s="706"/>
      <c r="EJ96" s="706"/>
      <c r="EK96" s="706"/>
      <c r="EL96" s="504"/>
      <c r="EM96" s="705"/>
      <c r="EN96" s="706"/>
      <c r="EO96" s="706"/>
      <c r="EP96" s="706"/>
      <c r="EQ96" s="706"/>
      <c r="ER96" s="706"/>
      <c r="ES96" s="504"/>
      <c r="ET96" s="705"/>
      <c r="EU96" s="706"/>
      <c r="EV96" s="706"/>
      <c r="EW96" s="706"/>
      <c r="EX96" s="706"/>
      <c r="EY96" s="706"/>
      <c r="EZ96" s="504"/>
      <c r="FA96" s="705"/>
      <c r="FB96" s="706"/>
      <c r="FC96" s="706"/>
      <c r="FD96" s="706"/>
      <c r="FE96" s="706"/>
      <c r="FF96" s="706"/>
      <c r="FG96" s="504"/>
      <c r="FH96" s="705"/>
      <c r="FI96" s="706"/>
      <c r="FJ96" s="706"/>
      <c r="FK96" s="706"/>
      <c r="FL96" s="706"/>
      <c r="FM96" s="706"/>
      <c r="FN96" s="504"/>
      <c r="FO96" s="705"/>
      <c r="FP96" s="706"/>
      <c r="FQ96" s="706"/>
      <c r="FR96" s="706"/>
      <c r="FS96" s="706"/>
      <c r="FT96" s="706"/>
      <c r="FU96" s="504"/>
      <c r="FV96" s="705"/>
      <c r="FW96" s="706"/>
      <c r="FX96" s="706"/>
      <c r="FY96" s="706"/>
      <c r="FZ96" s="706"/>
      <c r="GA96" s="706"/>
      <c r="GB96" s="504"/>
      <c r="GC96" s="705"/>
      <c r="GD96" s="706"/>
      <c r="GE96" s="706"/>
      <c r="GF96" s="706"/>
      <c r="GG96" s="706"/>
      <c r="GH96" s="706"/>
      <c r="GI96" s="504"/>
      <c r="GJ96" s="705"/>
      <c r="GK96" s="706"/>
      <c r="GL96" s="706"/>
      <c r="GM96" s="706"/>
      <c r="GN96" s="706"/>
      <c r="GO96" s="706"/>
      <c r="GP96" s="504"/>
      <c r="GQ96" s="705"/>
      <c r="GR96" s="706"/>
      <c r="GS96" s="706"/>
      <c r="GT96" s="706"/>
      <c r="GU96" s="706"/>
      <c r="GV96" s="706"/>
      <c r="GW96" s="504"/>
      <c r="GX96" s="705"/>
      <c r="GY96" s="706"/>
      <c r="GZ96" s="706"/>
      <c r="HA96" s="706"/>
      <c r="HB96" s="706"/>
      <c r="HC96" s="706"/>
      <c r="HD96" s="504"/>
      <c r="HE96" s="705"/>
      <c r="HF96" s="706"/>
      <c r="HG96" s="706"/>
      <c r="HH96" s="706"/>
      <c r="HI96" s="706"/>
      <c r="HJ96" s="706"/>
      <c r="HK96" s="504"/>
      <c r="HL96" s="705"/>
      <c r="HM96" s="706"/>
      <c r="HN96" s="706"/>
      <c r="HO96" s="706"/>
      <c r="HP96" s="706"/>
      <c r="HQ96" s="706"/>
      <c r="HR96" s="504"/>
      <c r="HS96" s="705"/>
      <c r="HT96" s="706"/>
      <c r="HU96" s="706"/>
      <c r="HV96" s="706"/>
      <c r="HW96" s="706"/>
      <c r="HX96" s="706"/>
      <c r="HY96" s="504"/>
      <c r="HZ96" s="705"/>
      <c r="IA96" s="706"/>
      <c r="IB96" s="706"/>
      <c r="IC96" s="706"/>
      <c r="ID96" s="706"/>
      <c r="IE96" s="706"/>
      <c r="IF96" s="504"/>
      <c r="IG96" s="705"/>
      <c r="IH96" s="706"/>
      <c r="II96" s="706"/>
      <c r="IJ96" s="706"/>
      <c r="IK96" s="706"/>
      <c r="IL96" s="706"/>
      <c r="IM96" s="504"/>
      <c r="IN96" s="705"/>
      <c r="IO96" s="706"/>
      <c r="IP96" s="706"/>
      <c r="IQ96" s="706"/>
      <c r="IR96" s="706"/>
      <c r="IS96" s="706"/>
      <c r="IT96" s="504"/>
      <c r="IU96" s="705"/>
      <c r="IV96" s="706"/>
      <c r="IW96" s="706"/>
      <c r="IX96" s="706"/>
      <c r="IY96" s="706"/>
      <c r="IZ96" s="706"/>
      <c r="JA96" s="504"/>
      <c r="JB96" s="705"/>
      <c r="JC96" s="706"/>
      <c r="JD96" s="706"/>
      <c r="JE96" s="706"/>
      <c r="JF96" s="706"/>
      <c r="JG96" s="706"/>
      <c r="JH96" s="504"/>
      <c r="JI96" s="705"/>
      <c r="JJ96" s="706"/>
      <c r="JK96" s="706"/>
      <c r="JL96" s="706"/>
      <c r="JM96" s="706"/>
      <c r="JN96" s="706"/>
      <c r="JO96" s="504"/>
      <c r="JP96" s="705"/>
      <c r="JQ96" s="706"/>
      <c r="JR96" s="706"/>
      <c r="JS96" s="706"/>
      <c r="JT96" s="706"/>
      <c r="JU96" s="706"/>
      <c r="JV96" s="504"/>
      <c r="JW96" s="705"/>
      <c r="JX96" s="706"/>
      <c r="JY96" s="706"/>
      <c r="JZ96" s="706"/>
      <c r="KA96" s="706"/>
      <c r="KB96" s="706"/>
      <c r="KC96" s="504"/>
      <c r="KD96" s="705"/>
      <c r="KE96" s="706"/>
      <c r="KF96" s="706"/>
      <c r="KG96" s="706"/>
      <c r="KH96" s="706"/>
      <c r="KI96" s="706"/>
      <c r="KJ96" s="504"/>
      <c r="KK96" s="705"/>
      <c r="KL96" s="706"/>
      <c r="KM96" s="706"/>
      <c r="KN96" s="706"/>
      <c r="KO96" s="706"/>
      <c r="KP96" s="706"/>
      <c r="KQ96" s="504"/>
      <c r="KR96" s="705"/>
      <c r="KS96" s="706"/>
      <c r="KT96" s="706"/>
      <c r="KU96" s="706"/>
      <c r="KV96" s="706"/>
      <c r="KW96" s="706"/>
      <c r="KX96" s="504"/>
      <c r="KY96" s="705"/>
      <c r="KZ96" s="706"/>
      <c r="LA96" s="706"/>
      <c r="LB96" s="706"/>
      <c r="LC96" s="706"/>
      <c r="LD96" s="706"/>
      <c r="LE96" s="504"/>
      <c r="LF96" s="705"/>
      <c r="LG96" s="706"/>
      <c r="LH96" s="706"/>
      <c r="LI96" s="706"/>
      <c r="LJ96" s="706"/>
      <c r="LK96" s="706"/>
      <c r="LL96" s="504"/>
      <c r="LM96" s="705"/>
      <c r="LN96" s="706"/>
      <c r="LO96" s="706"/>
      <c r="LP96" s="706"/>
      <c r="LQ96" s="706"/>
      <c r="LR96" s="706"/>
      <c r="LS96" s="504"/>
      <c r="LT96" s="705"/>
      <c r="LU96" s="706"/>
      <c r="LV96" s="706"/>
      <c r="LW96" s="706"/>
      <c r="LX96" s="706"/>
      <c r="LY96" s="706"/>
      <c r="LZ96" s="504"/>
      <c r="MA96" s="705"/>
      <c r="MB96" s="706"/>
      <c r="MC96" s="706"/>
      <c r="MD96" s="706"/>
      <c r="ME96" s="706"/>
      <c r="MF96" s="706"/>
      <c r="MG96" s="504"/>
      <c r="MH96" s="705"/>
      <c r="MI96" s="706"/>
      <c r="MJ96" s="706"/>
      <c r="MK96" s="706"/>
      <c r="ML96" s="706"/>
      <c r="MM96" s="706"/>
      <c r="MN96" s="504"/>
      <c r="MO96" s="705"/>
      <c r="MP96" s="706"/>
      <c r="MQ96" s="706"/>
      <c r="MR96" s="706"/>
      <c r="MS96" s="706"/>
      <c r="MT96" s="706"/>
      <c r="MU96" s="504"/>
      <c r="MV96" s="705"/>
      <c r="MW96" s="706"/>
      <c r="MX96" s="706"/>
      <c r="MY96" s="706"/>
      <c r="MZ96" s="706"/>
      <c r="NA96" s="706"/>
      <c r="NB96" s="504"/>
      <c r="NC96" s="705"/>
      <c r="ND96" s="706"/>
      <c r="NE96" s="706"/>
      <c r="NF96" s="706"/>
      <c r="NG96" s="706"/>
      <c r="NH96" s="706"/>
      <c r="NI96" s="504"/>
      <c r="NJ96" s="705"/>
      <c r="NK96" s="706"/>
      <c r="NL96" s="706"/>
      <c r="NM96" s="706"/>
      <c r="NN96" s="706"/>
      <c r="NO96" s="706"/>
      <c r="NP96" s="504"/>
      <c r="NQ96" s="705"/>
      <c r="NR96" s="706"/>
      <c r="NS96" s="706"/>
      <c r="NT96" s="706"/>
      <c r="NU96" s="706"/>
      <c r="NV96" s="706"/>
      <c r="NW96" s="504"/>
      <c r="NX96" s="705"/>
      <c r="NY96" s="706"/>
      <c r="NZ96" s="706"/>
      <c r="OA96" s="706"/>
      <c r="OB96" s="706"/>
      <c r="OC96" s="706"/>
      <c r="OD96" s="504"/>
      <c r="OE96" s="705"/>
      <c r="OF96" s="706"/>
      <c r="OG96" s="706"/>
      <c r="OH96" s="706"/>
      <c r="OI96" s="706"/>
      <c r="OJ96" s="706"/>
      <c r="OK96" s="504"/>
      <c r="OL96" s="705"/>
      <c r="OM96" s="706"/>
      <c r="ON96" s="706"/>
      <c r="OO96" s="706"/>
      <c r="OP96" s="706"/>
      <c r="OQ96" s="706"/>
      <c r="OR96" s="504"/>
      <c r="OS96" s="705"/>
      <c r="OT96" s="706"/>
      <c r="OU96" s="706"/>
      <c r="OV96" s="706"/>
      <c r="OW96" s="706"/>
      <c r="OX96" s="706"/>
      <c r="OY96" s="504"/>
      <c r="OZ96" s="705"/>
      <c r="PA96" s="706"/>
      <c r="PB96" s="706"/>
      <c r="PC96" s="706"/>
      <c r="PD96" s="706"/>
      <c r="PE96" s="706"/>
      <c r="PF96" s="504"/>
      <c r="PG96" s="705"/>
      <c r="PH96" s="706"/>
      <c r="PI96" s="706"/>
      <c r="PJ96" s="706"/>
      <c r="PK96" s="706"/>
      <c r="PL96" s="706"/>
      <c r="PM96" s="504"/>
      <c r="PN96" s="705"/>
      <c r="PO96" s="706"/>
      <c r="PP96" s="706"/>
      <c r="PQ96" s="706"/>
      <c r="PR96" s="706"/>
      <c r="PS96" s="706"/>
      <c r="PT96" s="504"/>
      <c r="PU96" s="705"/>
      <c r="PV96" s="706"/>
      <c r="PW96" s="706"/>
      <c r="PX96" s="706"/>
      <c r="PY96" s="706"/>
      <c r="PZ96" s="706"/>
      <c r="QA96" s="504"/>
      <c r="QB96" s="705"/>
      <c r="QC96" s="706"/>
      <c r="QD96" s="706"/>
      <c r="QE96" s="706"/>
      <c r="QF96" s="706"/>
      <c r="QG96" s="706"/>
      <c r="QH96" s="504"/>
      <c r="QI96" s="705"/>
      <c r="QJ96" s="706"/>
      <c r="QK96" s="706"/>
      <c r="QL96" s="706"/>
      <c r="QM96" s="706"/>
      <c r="QN96" s="706"/>
      <c r="QO96" s="504"/>
      <c r="QP96" s="705"/>
      <c r="QQ96" s="706"/>
      <c r="QR96" s="706"/>
      <c r="QS96" s="706"/>
      <c r="QT96" s="706"/>
      <c r="QU96" s="706"/>
      <c r="QV96" s="504"/>
      <c r="QW96" s="705"/>
      <c r="QX96" s="706"/>
      <c r="QY96" s="706"/>
      <c r="QZ96" s="706"/>
      <c r="RA96" s="706"/>
      <c r="RB96" s="706"/>
      <c r="RC96" s="504"/>
      <c r="RD96" s="705"/>
      <c r="RE96" s="706"/>
      <c r="RF96" s="706"/>
      <c r="RG96" s="706"/>
      <c r="RH96" s="706"/>
      <c r="RI96" s="706"/>
      <c r="RJ96" s="504"/>
      <c r="RK96" s="705"/>
      <c r="RL96" s="706"/>
      <c r="RM96" s="706"/>
      <c r="RN96" s="706"/>
      <c r="RO96" s="706"/>
      <c r="RP96" s="706"/>
      <c r="RQ96" s="504"/>
      <c r="RR96" s="705"/>
      <c r="RS96" s="706"/>
      <c r="RT96" s="706"/>
      <c r="RU96" s="706"/>
      <c r="RV96" s="706"/>
      <c r="RW96" s="706"/>
      <c r="RX96" s="504"/>
      <c r="RY96" s="705"/>
      <c r="RZ96" s="706"/>
      <c r="SA96" s="706"/>
      <c r="SB96" s="706"/>
      <c r="SC96" s="706"/>
      <c r="SD96" s="706"/>
      <c r="SE96" s="504"/>
      <c r="SF96" s="705"/>
      <c r="SG96" s="706"/>
      <c r="SH96" s="706"/>
      <c r="SI96" s="706"/>
      <c r="SJ96" s="706"/>
      <c r="SK96" s="706"/>
      <c r="SL96" s="504"/>
      <c r="SM96" s="705"/>
      <c r="SN96" s="706"/>
      <c r="SO96" s="706"/>
      <c r="SP96" s="706"/>
      <c r="SQ96" s="706"/>
      <c r="SR96" s="706"/>
      <c r="SS96" s="504"/>
      <c r="ST96" s="705"/>
      <c r="SU96" s="706"/>
      <c r="SV96" s="706"/>
      <c r="SW96" s="706"/>
      <c r="SX96" s="706"/>
      <c r="SY96" s="706"/>
      <c r="SZ96" s="504"/>
      <c r="TA96" s="705"/>
      <c r="TB96" s="706"/>
      <c r="TC96" s="706"/>
      <c r="TD96" s="706"/>
      <c r="TE96" s="706"/>
      <c r="TF96" s="706"/>
      <c r="TG96" s="504"/>
      <c r="TH96" s="705"/>
      <c r="TI96" s="706"/>
      <c r="TJ96" s="706"/>
      <c r="TK96" s="706"/>
      <c r="TL96" s="706"/>
      <c r="TM96" s="706"/>
      <c r="TN96" s="504"/>
      <c r="TO96" s="705"/>
      <c r="TP96" s="706"/>
      <c r="TQ96" s="706"/>
      <c r="TR96" s="706"/>
      <c r="TS96" s="706"/>
      <c r="TT96" s="706"/>
      <c r="TU96" s="504"/>
      <c r="TV96" s="705"/>
      <c r="TW96" s="706"/>
      <c r="TX96" s="706"/>
      <c r="TY96" s="706"/>
      <c r="TZ96" s="706"/>
      <c r="UA96" s="706"/>
      <c r="UB96" s="504"/>
      <c r="UC96" s="705"/>
      <c r="UD96" s="706"/>
      <c r="UE96" s="706"/>
      <c r="UF96" s="706"/>
      <c r="UG96" s="706"/>
      <c r="UH96" s="706"/>
      <c r="UI96" s="504"/>
      <c r="UJ96" s="705"/>
      <c r="UK96" s="706"/>
      <c r="UL96" s="706"/>
      <c r="UM96" s="706"/>
      <c r="UN96" s="706"/>
      <c r="UO96" s="706"/>
      <c r="UP96" s="504"/>
      <c r="UQ96" s="705"/>
      <c r="UR96" s="706"/>
      <c r="US96" s="706"/>
      <c r="UT96" s="706"/>
      <c r="UU96" s="706"/>
      <c r="UV96" s="706"/>
      <c r="UW96" s="504"/>
      <c r="UX96" s="705"/>
      <c r="UY96" s="706"/>
      <c r="UZ96" s="706"/>
      <c r="VA96" s="706"/>
      <c r="VB96" s="706"/>
      <c r="VC96" s="706"/>
      <c r="VD96" s="504"/>
      <c r="VE96" s="705"/>
      <c r="VF96" s="706"/>
      <c r="VG96" s="706"/>
      <c r="VH96" s="706"/>
      <c r="VI96" s="706"/>
      <c r="VJ96" s="706"/>
      <c r="VK96" s="504"/>
      <c r="VL96" s="705"/>
      <c r="VM96" s="706"/>
      <c r="VN96" s="706"/>
      <c r="VO96" s="706"/>
      <c r="VP96" s="706"/>
      <c r="VQ96" s="706"/>
      <c r="VR96" s="504"/>
      <c r="VS96" s="705"/>
      <c r="VT96" s="706"/>
      <c r="VU96" s="706"/>
      <c r="VV96" s="706"/>
      <c r="VW96" s="706"/>
      <c r="VX96" s="706"/>
      <c r="VY96" s="504"/>
      <c r="VZ96" s="705"/>
      <c r="WA96" s="706"/>
      <c r="WB96" s="706"/>
      <c r="WC96" s="706"/>
      <c r="WD96" s="706"/>
      <c r="WE96" s="706"/>
      <c r="WF96" s="504"/>
      <c r="WG96" s="705"/>
      <c r="WH96" s="706"/>
      <c r="WI96" s="706"/>
      <c r="WJ96" s="706"/>
      <c r="WK96" s="706"/>
      <c r="WL96" s="706"/>
      <c r="WM96" s="504"/>
      <c r="WN96" s="705"/>
      <c r="WO96" s="706"/>
      <c r="WP96" s="706"/>
      <c r="WQ96" s="706"/>
      <c r="WR96" s="706"/>
      <c r="WS96" s="706"/>
      <c r="WT96" s="504"/>
      <c r="WU96" s="705"/>
      <c r="WV96" s="706"/>
      <c r="WW96" s="706"/>
      <c r="WX96" s="706"/>
      <c r="WY96" s="706"/>
      <c r="WZ96" s="706"/>
      <c r="XA96" s="504"/>
      <c r="XB96" s="705"/>
      <c r="XC96" s="706"/>
      <c r="XD96" s="706"/>
      <c r="XE96" s="706"/>
      <c r="XF96" s="706"/>
      <c r="XG96" s="706"/>
      <c r="XH96" s="504"/>
      <c r="XI96" s="705"/>
      <c r="XJ96" s="706"/>
      <c r="XK96" s="706"/>
      <c r="XL96" s="706"/>
      <c r="XM96" s="706"/>
      <c r="XN96" s="706"/>
      <c r="XO96" s="504"/>
      <c r="XP96" s="705"/>
      <c r="XQ96" s="706"/>
      <c r="XR96" s="706"/>
      <c r="XS96" s="706"/>
      <c r="XT96" s="706"/>
      <c r="XU96" s="706"/>
      <c r="XV96" s="504"/>
      <c r="XW96" s="705"/>
      <c r="XX96" s="706"/>
      <c r="XY96" s="706"/>
      <c r="XZ96" s="706"/>
      <c r="YA96" s="706"/>
      <c r="YB96" s="706"/>
      <c r="YC96" s="504"/>
      <c r="YD96" s="705"/>
      <c r="YE96" s="706"/>
      <c r="YF96" s="706"/>
      <c r="YG96" s="706"/>
      <c r="YH96" s="706"/>
      <c r="YI96" s="706"/>
      <c r="YJ96" s="504"/>
      <c r="YK96" s="705"/>
      <c r="YL96" s="706"/>
      <c r="YM96" s="706"/>
      <c r="YN96" s="706"/>
      <c r="YO96" s="706"/>
      <c r="YP96" s="706"/>
      <c r="YQ96" s="504"/>
      <c r="YR96" s="705"/>
      <c r="YS96" s="706"/>
      <c r="YT96" s="706"/>
      <c r="YU96" s="706"/>
      <c r="YV96" s="706"/>
      <c r="YW96" s="706"/>
      <c r="YX96" s="504"/>
      <c r="YY96" s="705"/>
      <c r="YZ96" s="706"/>
      <c r="ZA96" s="706"/>
      <c r="ZB96" s="706"/>
      <c r="ZC96" s="706"/>
      <c r="ZD96" s="706"/>
      <c r="ZE96" s="504"/>
      <c r="ZF96" s="705"/>
      <c r="ZG96" s="706"/>
      <c r="ZH96" s="706"/>
      <c r="ZI96" s="706"/>
      <c r="ZJ96" s="706"/>
      <c r="ZK96" s="706"/>
      <c r="ZL96" s="504"/>
      <c r="ZM96" s="705"/>
      <c r="ZN96" s="706"/>
      <c r="ZO96" s="706"/>
      <c r="ZP96" s="706"/>
      <c r="ZQ96" s="706"/>
      <c r="ZR96" s="706"/>
      <c r="ZS96" s="504"/>
      <c r="ZT96" s="705"/>
      <c r="ZU96" s="706"/>
      <c r="ZV96" s="706"/>
      <c r="ZW96" s="706"/>
      <c r="ZX96" s="706"/>
      <c r="ZY96" s="706"/>
      <c r="ZZ96" s="504"/>
      <c r="AAA96" s="705"/>
      <c r="AAB96" s="706"/>
      <c r="AAC96" s="706"/>
      <c r="AAD96" s="706"/>
      <c r="AAE96" s="706"/>
      <c r="AAF96" s="706"/>
      <c r="AAG96" s="504"/>
      <c r="AAH96" s="705"/>
      <c r="AAI96" s="706"/>
      <c r="AAJ96" s="706"/>
      <c r="AAK96" s="706"/>
      <c r="AAL96" s="706"/>
      <c r="AAM96" s="706"/>
      <c r="AAN96" s="504"/>
      <c r="AAO96" s="705"/>
      <c r="AAP96" s="706"/>
      <c r="AAQ96" s="706"/>
      <c r="AAR96" s="706"/>
      <c r="AAS96" s="706"/>
      <c r="AAT96" s="706"/>
      <c r="AAU96" s="504"/>
      <c r="AAV96" s="705"/>
      <c r="AAW96" s="706"/>
      <c r="AAX96" s="706"/>
      <c r="AAY96" s="706"/>
      <c r="AAZ96" s="706"/>
      <c r="ABA96" s="706"/>
      <c r="ABB96" s="504"/>
      <c r="ABC96" s="705"/>
      <c r="ABD96" s="706"/>
      <c r="ABE96" s="706"/>
      <c r="ABF96" s="706"/>
      <c r="ABG96" s="706"/>
      <c r="ABH96" s="706"/>
      <c r="ABI96" s="504"/>
      <c r="ABJ96" s="705"/>
      <c r="ABK96" s="706"/>
      <c r="ABL96" s="706"/>
      <c r="ABM96" s="706"/>
      <c r="ABN96" s="706"/>
      <c r="ABO96" s="706"/>
      <c r="ABP96" s="504"/>
      <c r="ABQ96" s="705"/>
      <c r="ABR96" s="706"/>
      <c r="ABS96" s="706"/>
      <c r="ABT96" s="706"/>
      <c r="ABU96" s="706"/>
      <c r="ABV96" s="706"/>
      <c r="ABW96" s="504"/>
      <c r="ABX96" s="705"/>
      <c r="ABY96" s="706"/>
      <c r="ABZ96" s="706"/>
      <c r="ACA96" s="706"/>
      <c r="ACB96" s="706"/>
      <c r="ACC96" s="706"/>
      <c r="ACD96" s="504"/>
      <c r="ACE96" s="705"/>
      <c r="ACF96" s="706"/>
      <c r="ACG96" s="706"/>
      <c r="ACH96" s="706"/>
      <c r="ACI96" s="706"/>
      <c r="ACJ96" s="706"/>
      <c r="ACK96" s="504"/>
      <c r="ACL96" s="705"/>
      <c r="ACM96" s="706"/>
      <c r="ACN96" s="706"/>
      <c r="ACO96" s="706"/>
      <c r="ACP96" s="706"/>
      <c r="ACQ96" s="706"/>
      <c r="ACR96" s="504"/>
      <c r="ACS96" s="705"/>
      <c r="ACT96" s="706"/>
      <c r="ACU96" s="706"/>
      <c r="ACV96" s="706"/>
      <c r="ACW96" s="706"/>
      <c r="ACX96" s="706"/>
      <c r="ACY96" s="504"/>
      <c r="ACZ96" s="705"/>
      <c r="ADA96" s="706"/>
      <c r="ADB96" s="706"/>
      <c r="ADC96" s="706"/>
      <c r="ADD96" s="706"/>
      <c r="ADE96" s="706"/>
      <c r="ADF96" s="504"/>
      <c r="ADG96" s="705"/>
      <c r="ADH96" s="706"/>
      <c r="ADI96" s="706"/>
      <c r="ADJ96" s="706"/>
      <c r="ADK96" s="706"/>
      <c r="ADL96" s="706"/>
      <c r="ADM96" s="504"/>
      <c r="ADN96" s="705"/>
      <c r="ADO96" s="706"/>
      <c r="ADP96" s="706"/>
      <c r="ADQ96" s="706"/>
      <c r="ADR96" s="706"/>
      <c r="ADS96" s="706"/>
      <c r="ADT96" s="504"/>
      <c r="ADU96" s="705"/>
      <c r="ADV96" s="706"/>
      <c r="ADW96" s="706"/>
      <c r="ADX96" s="706"/>
      <c r="ADY96" s="706"/>
      <c r="ADZ96" s="706"/>
      <c r="AEA96" s="504"/>
      <c r="AEB96" s="705"/>
      <c r="AEC96" s="706"/>
      <c r="AED96" s="706"/>
      <c r="AEE96" s="706"/>
      <c r="AEF96" s="706"/>
      <c r="AEG96" s="706"/>
      <c r="AEH96" s="504"/>
      <c r="AEI96" s="705"/>
      <c r="AEJ96" s="706"/>
      <c r="AEK96" s="706"/>
      <c r="AEL96" s="706"/>
      <c r="AEM96" s="706"/>
      <c r="AEN96" s="706"/>
      <c r="AEO96" s="504"/>
      <c r="AEP96" s="705"/>
      <c r="AEQ96" s="706"/>
      <c r="AER96" s="706"/>
      <c r="AES96" s="706"/>
      <c r="AET96" s="706"/>
      <c r="AEU96" s="706"/>
      <c r="AEV96" s="504"/>
      <c r="AEW96" s="705"/>
      <c r="AEX96" s="706"/>
      <c r="AEY96" s="706"/>
      <c r="AEZ96" s="706"/>
      <c r="AFA96" s="706"/>
      <c r="AFB96" s="706"/>
      <c r="AFC96" s="504"/>
      <c r="AFD96" s="705"/>
      <c r="AFE96" s="706"/>
      <c r="AFF96" s="706"/>
      <c r="AFG96" s="706"/>
      <c r="AFH96" s="706"/>
      <c r="AFI96" s="706"/>
      <c r="AFJ96" s="504"/>
      <c r="AFK96" s="705"/>
      <c r="AFL96" s="706"/>
      <c r="AFM96" s="706"/>
      <c r="AFN96" s="706"/>
      <c r="AFO96" s="706"/>
      <c r="AFP96" s="706"/>
      <c r="AFQ96" s="504"/>
      <c r="AFR96" s="705"/>
      <c r="AFS96" s="706"/>
      <c r="AFT96" s="706"/>
      <c r="AFU96" s="706"/>
      <c r="AFV96" s="706"/>
      <c r="AFW96" s="706"/>
      <c r="AFX96" s="504"/>
      <c r="AFY96" s="705"/>
      <c r="AFZ96" s="706"/>
      <c r="AGA96" s="706"/>
      <c r="AGB96" s="706"/>
      <c r="AGC96" s="706"/>
      <c r="AGD96" s="706"/>
      <c r="AGE96" s="504"/>
      <c r="AGF96" s="705"/>
      <c r="AGG96" s="706"/>
      <c r="AGH96" s="706"/>
      <c r="AGI96" s="706"/>
      <c r="AGJ96" s="706"/>
      <c r="AGK96" s="706"/>
      <c r="AGL96" s="504"/>
      <c r="AGM96" s="705"/>
      <c r="AGN96" s="706"/>
      <c r="AGO96" s="706"/>
      <c r="AGP96" s="706"/>
      <c r="AGQ96" s="706"/>
      <c r="AGR96" s="706"/>
      <c r="AGS96" s="504"/>
      <c r="AGT96" s="705"/>
      <c r="AGU96" s="706"/>
      <c r="AGV96" s="706"/>
      <c r="AGW96" s="706"/>
      <c r="AGX96" s="706"/>
      <c r="AGY96" s="706"/>
      <c r="AGZ96" s="504"/>
      <c r="AHA96" s="705"/>
      <c r="AHB96" s="706"/>
      <c r="AHC96" s="706"/>
      <c r="AHD96" s="706"/>
      <c r="AHE96" s="706"/>
      <c r="AHF96" s="706"/>
      <c r="AHG96" s="504"/>
      <c r="AHH96" s="705"/>
      <c r="AHI96" s="706"/>
      <c r="AHJ96" s="706"/>
      <c r="AHK96" s="706"/>
      <c r="AHL96" s="706"/>
      <c r="AHM96" s="706"/>
      <c r="AHN96" s="504"/>
      <c r="AHO96" s="705"/>
      <c r="AHP96" s="706"/>
      <c r="AHQ96" s="706"/>
      <c r="AHR96" s="706"/>
      <c r="AHS96" s="706"/>
      <c r="AHT96" s="706"/>
      <c r="AHU96" s="504"/>
      <c r="AHV96" s="705"/>
      <c r="AHW96" s="706"/>
      <c r="AHX96" s="706"/>
      <c r="AHY96" s="706"/>
      <c r="AHZ96" s="706"/>
      <c r="AIA96" s="706"/>
      <c r="AIB96" s="504"/>
      <c r="AIC96" s="705"/>
      <c r="AID96" s="706"/>
      <c r="AIE96" s="706"/>
      <c r="AIF96" s="706"/>
      <c r="AIG96" s="706"/>
      <c r="AIH96" s="706"/>
      <c r="AII96" s="504"/>
      <c r="AIJ96" s="705"/>
      <c r="AIK96" s="706"/>
      <c r="AIL96" s="706"/>
      <c r="AIM96" s="706"/>
      <c r="AIN96" s="706"/>
      <c r="AIO96" s="706"/>
      <c r="AIP96" s="504"/>
      <c r="AIQ96" s="705"/>
      <c r="AIR96" s="706"/>
      <c r="AIS96" s="706"/>
      <c r="AIT96" s="706"/>
      <c r="AIU96" s="706"/>
      <c r="AIV96" s="706"/>
      <c r="AIW96" s="504"/>
      <c r="AIX96" s="705"/>
      <c r="AIY96" s="706"/>
      <c r="AIZ96" s="706"/>
      <c r="AJA96" s="706"/>
      <c r="AJB96" s="706"/>
      <c r="AJC96" s="706"/>
      <c r="AJD96" s="504"/>
      <c r="AJE96" s="705"/>
      <c r="AJF96" s="706"/>
      <c r="AJG96" s="706"/>
      <c r="AJH96" s="706"/>
      <c r="AJI96" s="706"/>
      <c r="AJJ96" s="706"/>
      <c r="AJK96" s="504"/>
      <c r="AJL96" s="705"/>
      <c r="AJM96" s="706"/>
      <c r="AJN96" s="706"/>
      <c r="AJO96" s="706"/>
      <c r="AJP96" s="706"/>
      <c r="AJQ96" s="706"/>
      <c r="AJR96" s="504"/>
      <c r="AJS96" s="705"/>
      <c r="AJT96" s="706"/>
      <c r="AJU96" s="706"/>
      <c r="AJV96" s="706"/>
      <c r="AJW96" s="706"/>
      <c r="AJX96" s="706"/>
      <c r="AJY96" s="504"/>
      <c r="AJZ96" s="705"/>
      <c r="AKA96" s="706"/>
      <c r="AKB96" s="706"/>
      <c r="AKC96" s="706"/>
      <c r="AKD96" s="706"/>
      <c r="AKE96" s="706"/>
      <c r="AKF96" s="504"/>
      <c r="AKG96" s="705"/>
      <c r="AKH96" s="706"/>
      <c r="AKI96" s="706"/>
      <c r="AKJ96" s="706"/>
      <c r="AKK96" s="706"/>
      <c r="AKL96" s="706"/>
      <c r="AKM96" s="504"/>
      <c r="AKN96" s="705"/>
      <c r="AKO96" s="706"/>
      <c r="AKP96" s="706"/>
      <c r="AKQ96" s="706"/>
      <c r="AKR96" s="706"/>
      <c r="AKS96" s="706"/>
      <c r="AKT96" s="504"/>
      <c r="AKU96" s="705"/>
      <c r="AKV96" s="706"/>
      <c r="AKW96" s="706"/>
      <c r="AKX96" s="706"/>
      <c r="AKY96" s="706"/>
      <c r="AKZ96" s="706"/>
      <c r="ALA96" s="504"/>
      <c r="ALB96" s="705"/>
      <c r="ALC96" s="706"/>
      <c r="ALD96" s="706"/>
      <c r="ALE96" s="706"/>
      <c r="ALF96" s="706"/>
      <c r="ALG96" s="706"/>
      <c r="ALH96" s="504"/>
      <c r="ALI96" s="705"/>
      <c r="ALJ96" s="706"/>
      <c r="ALK96" s="706"/>
      <c r="ALL96" s="706"/>
      <c r="ALM96" s="706"/>
      <c r="ALN96" s="706"/>
      <c r="ALO96" s="504"/>
      <c r="ALP96" s="705"/>
      <c r="ALQ96" s="706"/>
      <c r="ALR96" s="706"/>
      <c r="ALS96" s="706"/>
      <c r="ALT96" s="706"/>
      <c r="ALU96" s="706"/>
      <c r="ALV96" s="504"/>
      <c r="ALW96" s="705"/>
      <c r="ALX96" s="706"/>
      <c r="ALY96" s="706"/>
      <c r="ALZ96" s="706"/>
      <c r="AMA96" s="706"/>
      <c r="AMB96" s="706"/>
      <c r="AMC96" s="504"/>
      <c r="AMD96" s="705"/>
      <c r="AME96" s="706"/>
      <c r="AMF96" s="706"/>
      <c r="AMG96" s="706"/>
      <c r="AMH96" s="706"/>
      <c r="AMI96" s="706"/>
      <c r="AMJ96" s="504"/>
      <c r="AMK96" s="705"/>
      <c r="AML96" s="706"/>
      <c r="AMM96" s="706"/>
      <c r="AMN96" s="706"/>
      <c r="AMO96" s="706"/>
      <c r="AMP96" s="706"/>
      <c r="AMQ96" s="504"/>
      <c r="AMR96" s="705"/>
      <c r="AMS96" s="706"/>
      <c r="AMT96" s="706"/>
      <c r="AMU96" s="706"/>
      <c r="AMV96" s="706"/>
      <c r="AMW96" s="706"/>
      <c r="AMX96" s="504"/>
      <c r="AMY96" s="705"/>
      <c r="AMZ96" s="706"/>
      <c r="ANA96" s="706"/>
      <c r="ANB96" s="706"/>
      <c r="ANC96" s="706"/>
      <c r="AND96" s="706"/>
      <c r="ANE96" s="504"/>
      <c r="ANF96" s="705"/>
      <c r="ANG96" s="706"/>
      <c r="ANH96" s="706"/>
      <c r="ANI96" s="706"/>
      <c r="ANJ96" s="706"/>
      <c r="ANK96" s="706"/>
      <c r="ANL96" s="504"/>
      <c r="ANM96" s="705"/>
      <c r="ANN96" s="706"/>
      <c r="ANO96" s="706"/>
      <c r="ANP96" s="706"/>
      <c r="ANQ96" s="706"/>
      <c r="ANR96" s="706"/>
      <c r="ANS96" s="504"/>
      <c r="ANT96" s="705"/>
      <c r="ANU96" s="706"/>
      <c r="ANV96" s="706"/>
      <c r="ANW96" s="706"/>
      <c r="ANX96" s="706"/>
      <c r="ANY96" s="706"/>
      <c r="ANZ96" s="504"/>
      <c r="AOA96" s="705"/>
      <c r="AOB96" s="706"/>
      <c r="AOC96" s="706"/>
      <c r="AOD96" s="706"/>
      <c r="AOE96" s="706"/>
      <c r="AOF96" s="706"/>
      <c r="AOG96" s="504"/>
      <c r="AOH96" s="705"/>
      <c r="AOI96" s="706"/>
      <c r="AOJ96" s="706"/>
      <c r="AOK96" s="706"/>
      <c r="AOL96" s="706"/>
      <c r="AOM96" s="706"/>
      <c r="AON96" s="504"/>
      <c r="AOO96" s="705"/>
      <c r="AOP96" s="706"/>
      <c r="AOQ96" s="706"/>
      <c r="AOR96" s="706"/>
      <c r="AOS96" s="706"/>
      <c r="AOT96" s="706"/>
      <c r="AOU96" s="504"/>
      <c r="AOV96" s="705"/>
      <c r="AOW96" s="706"/>
      <c r="AOX96" s="706"/>
      <c r="AOY96" s="706"/>
      <c r="AOZ96" s="706"/>
      <c r="APA96" s="706"/>
      <c r="APB96" s="504"/>
      <c r="APC96" s="705"/>
      <c r="APD96" s="706"/>
      <c r="APE96" s="706"/>
      <c r="APF96" s="706"/>
      <c r="APG96" s="706"/>
      <c r="APH96" s="706"/>
      <c r="API96" s="504"/>
      <c r="APJ96" s="705"/>
      <c r="APK96" s="706"/>
      <c r="APL96" s="706"/>
      <c r="APM96" s="706"/>
      <c r="APN96" s="706"/>
      <c r="APO96" s="706"/>
      <c r="APP96" s="504"/>
      <c r="APQ96" s="705"/>
      <c r="APR96" s="706"/>
      <c r="APS96" s="706"/>
      <c r="APT96" s="706"/>
      <c r="APU96" s="706"/>
      <c r="APV96" s="706"/>
      <c r="APW96" s="504"/>
      <c r="APX96" s="705"/>
      <c r="APY96" s="706"/>
      <c r="APZ96" s="706"/>
      <c r="AQA96" s="706"/>
      <c r="AQB96" s="706"/>
      <c r="AQC96" s="706"/>
      <c r="AQD96" s="504"/>
      <c r="AQE96" s="705"/>
      <c r="AQF96" s="706"/>
      <c r="AQG96" s="706"/>
      <c r="AQH96" s="706"/>
      <c r="AQI96" s="706"/>
      <c r="AQJ96" s="706"/>
      <c r="AQK96" s="504"/>
      <c r="AQL96" s="705"/>
      <c r="AQM96" s="706"/>
      <c r="AQN96" s="706"/>
      <c r="AQO96" s="706"/>
      <c r="AQP96" s="706"/>
      <c r="AQQ96" s="706"/>
      <c r="AQR96" s="504"/>
      <c r="AQS96" s="705"/>
      <c r="AQT96" s="706"/>
      <c r="AQU96" s="706"/>
      <c r="AQV96" s="706"/>
      <c r="AQW96" s="706"/>
      <c r="AQX96" s="706"/>
      <c r="AQY96" s="504"/>
      <c r="AQZ96" s="705"/>
      <c r="ARA96" s="706"/>
      <c r="ARB96" s="706"/>
      <c r="ARC96" s="706"/>
      <c r="ARD96" s="706"/>
      <c r="ARE96" s="706"/>
      <c r="ARF96" s="504"/>
      <c r="ARG96" s="705"/>
      <c r="ARH96" s="706"/>
      <c r="ARI96" s="706"/>
      <c r="ARJ96" s="706"/>
      <c r="ARK96" s="706"/>
      <c r="ARL96" s="706"/>
      <c r="ARM96" s="504"/>
      <c r="ARN96" s="705"/>
      <c r="ARO96" s="706"/>
      <c r="ARP96" s="706"/>
      <c r="ARQ96" s="706"/>
      <c r="ARR96" s="706"/>
      <c r="ARS96" s="706"/>
      <c r="ART96" s="504"/>
      <c r="ARU96" s="705"/>
      <c r="ARV96" s="706"/>
      <c r="ARW96" s="706"/>
      <c r="ARX96" s="706"/>
      <c r="ARY96" s="706"/>
      <c r="ARZ96" s="706"/>
      <c r="ASA96" s="504"/>
      <c r="ASB96" s="705"/>
      <c r="ASC96" s="706"/>
      <c r="ASD96" s="706"/>
      <c r="ASE96" s="706"/>
      <c r="ASF96" s="706"/>
      <c r="ASG96" s="706"/>
      <c r="ASH96" s="504"/>
      <c r="ASI96" s="705"/>
      <c r="ASJ96" s="706"/>
      <c r="ASK96" s="706"/>
      <c r="ASL96" s="706"/>
      <c r="ASM96" s="706"/>
      <c r="ASN96" s="706"/>
      <c r="ASO96" s="504"/>
      <c r="ASP96" s="705"/>
      <c r="ASQ96" s="706"/>
      <c r="ASR96" s="706"/>
      <c r="ASS96" s="706"/>
      <c r="AST96" s="706"/>
      <c r="ASU96" s="706"/>
      <c r="ASV96" s="504"/>
      <c r="ASW96" s="705"/>
      <c r="ASX96" s="706"/>
      <c r="ASY96" s="706"/>
      <c r="ASZ96" s="706"/>
      <c r="ATA96" s="706"/>
      <c r="ATB96" s="706"/>
      <c r="ATC96" s="504"/>
      <c r="ATD96" s="705"/>
      <c r="ATE96" s="706"/>
      <c r="ATF96" s="706"/>
      <c r="ATG96" s="706"/>
      <c r="ATH96" s="706"/>
      <c r="ATI96" s="706"/>
      <c r="ATJ96" s="504"/>
      <c r="ATK96" s="705"/>
      <c r="ATL96" s="706"/>
      <c r="ATM96" s="706"/>
      <c r="ATN96" s="706"/>
      <c r="ATO96" s="706"/>
      <c r="ATP96" s="706"/>
      <c r="ATQ96" s="504"/>
      <c r="ATR96" s="705"/>
      <c r="ATS96" s="706"/>
      <c r="ATT96" s="706"/>
      <c r="ATU96" s="706"/>
      <c r="ATV96" s="706"/>
      <c r="ATW96" s="706"/>
      <c r="ATX96" s="504"/>
      <c r="ATY96" s="705"/>
      <c r="ATZ96" s="706"/>
      <c r="AUA96" s="706"/>
      <c r="AUB96" s="706"/>
      <c r="AUC96" s="706"/>
      <c r="AUD96" s="706"/>
      <c r="AUE96" s="504"/>
      <c r="AUF96" s="705"/>
      <c r="AUG96" s="706"/>
      <c r="AUH96" s="706"/>
      <c r="AUI96" s="706"/>
      <c r="AUJ96" s="706"/>
      <c r="AUK96" s="706"/>
      <c r="AUL96" s="504"/>
      <c r="AUM96" s="705"/>
      <c r="AUN96" s="706"/>
      <c r="AUO96" s="706"/>
      <c r="AUP96" s="706"/>
      <c r="AUQ96" s="706"/>
      <c r="AUR96" s="706"/>
      <c r="AUS96" s="504"/>
      <c r="AUT96" s="705"/>
      <c r="AUU96" s="706"/>
      <c r="AUV96" s="706"/>
      <c r="AUW96" s="706"/>
      <c r="AUX96" s="706"/>
      <c r="AUY96" s="706"/>
      <c r="AUZ96" s="504"/>
      <c r="AVA96" s="705"/>
      <c r="AVB96" s="706"/>
      <c r="AVC96" s="706"/>
      <c r="AVD96" s="706"/>
      <c r="AVE96" s="706"/>
      <c r="AVF96" s="706"/>
      <c r="AVG96" s="504"/>
      <c r="AVH96" s="705"/>
      <c r="AVI96" s="706"/>
      <c r="AVJ96" s="706"/>
      <c r="AVK96" s="706"/>
      <c r="AVL96" s="706"/>
      <c r="AVM96" s="706"/>
      <c r="AVN96" s="504"/>
      <c r="AVO96" s="705"/>
      <c r="AVP96" s="706"/>
      <c r="AVQ96" s="706"/>
      <c r="AVR96" s="706"/>
      <c r="AVS96" s="706"/>
      <c r="AVT96" s="706"/>
      <c r="AVU96" s="504"/>
      <c r="AVV96" s="705"/>
      <c r="AVW96" s="706"/>
      <c r="AVX96" s="706"/>
      <c r="AVY96" s="706"/>
      <c r="AVZ96" s="706"/>
      <c r="AWA96" s="706"/>
      <c r="AWB96" s="504"/>
      <c r="AWC96" s="705"/>
      <c r="AWD96" s="706"/>
      <c r="AWE96" s="706"/>
      <c r="AWF96" s="706"/>
      <c r="AWG96" s="706"/>
      <c r="AWH96" s="706"/>
      <c r="AWI96" s="504"/>
      <c r="AWJ96" s="705"/>
      <c r="AWK96" s="706"/>
      <c r="AWL96" s="706"/>
      <c r="AWM96" s="706"/>
      <c r="AWN96" s="706"/>
      <c r="AWO96" s="706"/>
      <c r="AWP96" s="504"/>
      <c r="AWQ96" s="705"/>
      <c r="AWR96" s="706"/>
      <c r="AWS96" s="706"/>
      <c r="AWT96" s="706"/>
      <c r="AWU96" s="706"/>
      <c r="AWV96" s="706"/>
      <c r="AWW96" s="504"/>
      <c r="AWX96" s="705"/>
      <c r="AWY96" s="706"/>
      <c r="AWZ96" s="706"/>
      <c r="AXA96" s="706"/>
      <c r="AXB96" s="706"/>
      <c r="AXC96" s="706"/>
      <c r="AXD96" s="504"/>
      <c r="AXE96" s="705"/>
      <c r="AXF96" s="706"/>
      <c r="AXG96" s="706"/>
      <c r="AXH96" s="706"/>
      <c r="AXI96" s="706"/>
      <c r="AXJ96" s="706"/>
      <c r="AXK96" s="504"/>
      <c r="AXL96" s="705"/>
      <c r="AXM96" s="706"/>
      <c r="AXN96" s="706"/>
      <c r="AXO96" s="706"/>
      <c r="AXP96" s="706"/>
      <c r="AXQ96" s="706"/>
      <c r="AXR96" s="504"/>
      <c r="AXS96" s="705"/>
      <c r="AXT96" s="706"/>
      <c r="AXU96" s="706"/>
      <c r="AXV96" s="706"/>
      <c r="AXW96" s="706"/>
      <c r="AXX96" s="706"/>
      <c r="AXY96" s="504"/>
      <c r="AXZ96" s="705"/>
      <c r="AYA96" s="706"/>
      <c r="AYB96" s="706"/>
      <c r="AYC96" s="706"/>
      <c r="AYD96" s="706"/>
      <c r="AYE96" s="706"/>
      <c r="AYF96" s="504"/>
      <c r="AYG96" s="705"/>
      <c r="AYH96" s="706"/>
      <c r="AYI96" s="706"/>
      <c r="AYJ96" s="706"/>
      <c r="AYK96" s="706"/>
      <c r="AYL96" s="706"/>
      <c r="AYM96" s="504"/>
      <c r="AYN96" s="705"/>
      <c r="AYO96" s="706"/>
      <c r="AYP96" s="706"/>
      <c r="AYQ96" s="706"/>
      <c r="AYR96" s="706"/>
      <c r="AYS96" s="706"/>
      <c r="AYT96" s="504"/>
      <c r="AYU96" s="705"/>
      <c r="AYV96" s="706"/>
      <c r="AYW96" s="706"/>
      <c r="AYX96" s="706"/>
      <c r="AYY96" s="706"/>
      <c r="AYZ96" s="706"/>
      <c r="AZA96" s="504"/>
      <c r="AZB96" s="705"/>
      <c r="AZC96" s="706"/>
      <c r="AZD96" s="706"/>
      <c r="AZE96" s="706"/>
      <c r="AZF96" s="706"/>
      <c r="AZG96" s="706"/>
      <c r="AZH96" s="504"/>
      <c r="AZI96" s="705"/>
      <c r="AZJ96" s="706"/>
      <c r="AZK96" s="706"/>
      <c r="AZL96" s="706"/>
      <c r="AZM96" s="706"/>
      <c r="AZN96" s="706"/>
      <c r="AZO96" s="504"/>
      <c r="AZP96" s="705"/>
      <c r="AZQ96" s="706"/>
      <c r="AZR96" s="706"/>
      <c r="AZS96" s="706"/>
      <c r="AZT96" s="706"/>
      <c r="AZU96" s="706"/>
      <c r="AZV96" s="504"/>
      <c r="AZW96" s="705"/>
      <c r="AZX96" s="706"/>
      <c r="AZY96" s="706"/>
      <c r="AZZ96" s="706"/>
      <c r="BAA96" s="706"/>
      <c r="BAB96" s="706"/>
      <c r="BAC96" s="504"/>
      <c r="BAD96" s="705"/>
      <c r="BAE96" s="706"/>
      <c r="BAF96" s="706"/>
      <c r="BAG96" s="706"/>
      <c r="BAH96" s="706"/>
      <c r="BAI96" s="706"/>
      <c r="BAJ96" s="504"/>
      <c r="BAK96" s="705"/>
      <c r="BAL96" s="706"/>
      <c r="BAM96" s="706"/>
      <c r="BAN96" s="706"/>
      <c r="BAO96" s="706"/>
      <c r="BAP96" s="706"/>
      <c r="BAQ96" s="504"/>
      <c r="BAR96" s="705"/>
      <c r="BAS96" s="706"/>
      <c r="BAT96" s="706"/>
      <c r="BAU96" s="706"/>
      <c r="BAV96" s="706"/>
      <c r="BAW96" s="706"/>
      <c r="BAX96" s="504"/>
      <c r="BAY96" s="705"/>
      <c r="BAZ96" s="706"/>
      <c r="BBA96" s="706"/>
      <c r="BBB96" s="706"/>
      <c r="BBC96" s="706"/>
      <c r="BBD96" s="706"/>
      <c r="BBE96" s="504"/>
      <c r="BBF96" s="705"/>
      <c r="BBG96" s="706"/>
      <c r="BBH96" s="706"/>
      <c r="BBI96" s="706"/>
      <c r="BBJ96" s="706"/>
      <c r="BBK96" s="706"/>
      <c r="BBL96" s="504"/>
      <c r="BBM96" s="705"/>
      <c r="BBN96" s="706"/>
      <c r="BBO96" s="706"/>
      <c r="BBP96" s="706"/>
      <c r="BBQ96" s="706"/>
      <c r="BBR96" s="706"/>
      <c r="BBS96" s="504"/>
      <c r="BBT96" s="705"/>
      <c r="BBU96" s="706"/>
      <c r="BBV96" s="706"/>
      <c r="BBW96" s="706"/>
      <c r="BBX96" s="706"/>
      <c r="BBY96" s="706"/>
      <c r="BBZ96" s="504"/>
      <c r="BCA96" s="705"/>
      <c r="BCB96" s="706"/>
      <c r="BCC96" s="706"/>
      <c r="BCD96" s="706"/>
      <c r="BCE96" s="706"/>
      <c r="BCF96" s="706"/>
      <c r="BCG96" s="504"/>
      <c r="BCH96" s="705"/>
      <c r="BCI96" s="706"/>
      <c r="BCJ96" s="706"/>
      <c r="BCK96" s="706"/>
      <c r="BCL96" s="706"/>
      <c r="BCM96" s="706"/>
      <c r="BCN96" s="504"/>
      <c r="BCO96" s="705"/>
      <c r="BCP96" s="706"/>
      <c r="BCQ96" s="706"/>
      <c r="BCR96" s="706"/>
      <c r="BCS96" s="706"/>
      <c r="BCT96" s="706"/>
      <c r="BCU96" s="504"/>
      <c r="BCV96" s="705"/>
      <c r="BCW96" s="706"/>
      <c r="BCX96" s="706"/>
      <c r="BCY96" s="706"/>
      <c r="BCZ96" s="706"/>
      <c r="BDA96" s="706"/>
      <c r="BDB96" s="504"/>
      <c r="BDC96" s="705"/>
      <c r="BDD96" s="706"/>
      <c r="BDE96" s="706"/>
      <c r="BDF96" s="706"/>
      <c r="BDG96" s="706"/>
      <c r="BDH96" s="706"/>
      <c r="BDI96" s="504"/>
      <c r="BDJ96" s="705"/>
      <c r="BDK96" s="706"/>
      <c r="BDL96" s="706"/>
      <c r="BDM96" s="706"/>
      <c r="BDN96" s="706"/>
      <c r="BDO96" s="706"/>
      <c r="BDP96" s="504"/>
      <c r="BDQ96" s="705"/>
      <c r="BDR96" s="706"/>
      <c r="BDS96" s="706"/>
      <c r="BDT96" s="706"/>
      <c r="BDU96" s="706"/>
      <c r="BDV96" s="706"/>
      <c r="BDW96" s="504"/>
      <c r="BDX96" s="705"/>
      <c r="BDY96" s="706"/>
      <c r="BDZ96" s="706"/>
      <c r="BEA96" s="706"/>
      <c r="BEB96" s="706"/>
      <c r="BEC96" s="706"/>
      <c r="BED96" s="504"/>
      <c r="BEE96" s="705"/>
      <c r="BEF96" s="706"/>
      <c r="BEG96" s="706"/>
      <c r="BEH96" s="706"/>
      <c r="BEI96" s="706"/>
      <c r="BEJ96" s="706"/>
      <c r="BEK96" s="504"/>
      <c r="BEL96" s="705"/>
      <c r="BEM96" s="706"/>
      <c r="BEN96" s="706"/>
      <c r="BEO96" s="706"/>
      <c r="BEP96" s="706"/>
      <c r="BEQ96" s="706"/>
      <c r="BER96" s="504"/>
      <c r="BES96" s="705"/>
      <c r="BET96" s="706"/>
      <c r="BEU96" s="706"/>
      <c r="BEV96" s="706"/>
      <c r="BEW96" s="706"/>
      <c r="BEX96" s="706"/>
      <c r="BEY96" s="504"/>
      <c r="BEZ96" s="705"/>
      <c r="BFA96" s="706"/>
      <c r="BFB96" s="706"/>
      <c r="BFC96" s="706"/>
      <c r="BFD96" s="706"/>
      <c r="BFE96" s="706"/>
      <c r="BFF96" s="504"/>
      <c r="BFG96" s="705"/>
      <c r="BFH96" s="706"/>
      <c r="BFI96" s="706"/>
      <c r="BFJ96" s="706"/>
      <c r="BFK96" s="706"/>
      <c r="BFL96" s="706"/>
      <c r="BFM96" s="504"/>
      <c r="BFN96" s="705"/>
      <c r="BFO96" s="706"/>
      <c r="BFP96" s="706"/>
      <c r="BFQ96" s="706"/>
      <c r="BFR96" s="706"/>
      <c r="BFS96" s="706"/>
      <c r="BFT96" s="504"/>
      <c r="BFU96" s="705"/>
      <c r="BFV96" s="706"/>
      <c r="BFW96" s="706"/>
      <c r="BFX96" s="706"/>
      <c r="BFY96" s="706"/>
      <c r="BFZ96" s="706"/>
      <c r="BGA96" s="504"/>
      <c r="BGB96" s="705"/>
      <c r="BGC96" s="706"/>
      <c r="BGD96" s="706"/>
      <c r="BGE96" s="706"/>
      <c r="BGF96" s="706"/>
      <c r="BGG96" s="706"/>
      <c r="BGH96" s="504"/>
      <c r="BGI96" s="705"/>
      <c r="BGJ96" s="706"/>
      <c r="BGK96" s="706"/>
      <c r="BGL96" s="706"/>
      <c r="BGM96" s="706"/>
      <c r="BGN96" s="706"/>
      <c r="BGO96" s="504"/>
      <c r="BGP96" s="705"/>
      <c r="BGQ96" s="706"/>
      <c r="BGR96" s="706"/>
      <c r="BGS96" s="706"/>
      <c r="BGT96" s="706"/>
      <c r="BGU96" s="706"/>
      <c r="BGV96" s="504"/>
      <c r="BGW96" s="705"/>
      <c r="BGX96" s="706"/>
      <c r="BGY96" s="706"/>
      <c r="BGZ96" s="706"/>
      <c r="BHA96" s="706"/>
      <c r="BHB96" s="706"/>
      <c r="BHC96" s="504"/>
      <c r="BHD96" s="705"/>
      <c r="BHE96" s="706"/>
      <c r="BHF96" s="706"/>
      <c r="BHG96" s="706"/>
      <c r="BHH96" s="706"/>
      <c r="BHI96" s="706"/>
      <c r="BHJ96" s="504"/>
      <c r="BHK96" s="705"/>
      <c r="BHL96" s="706"/>
      <c r="BHM96" s="706"/>
      <c r="BHN96" s="706"/>
      <c r="BHO96" s="706"/>
      <c r="BHP96" s="706"/>
      <c r="BHQ96" s="504"/>
      <c r="BHR96" s="705"/>
      <c r="BHS96" s="706"/>
      <c r="BHT96" s="706"/>
      <c r="BHU96" s="706"/>
      <c r="BHV96" s="706"/>
      <c r="BHW96" s="706"/>
      <c r="BHX96" s="504"/>
      <c r="BHY96" s="705"/>
      <c r="BHZ96" s="706"/>
      <c r="BIA96" s="706"/>
      <c r="BIB96" s="706"/>
      <c r="BIC96" s="706"/>
      <c r="BID96" s="706"/>
      <c r="BIE96" s="504"/>
      <c r="BIF96" s="705"/>
      <c r="BIG96" s="706"/>
      <c r="BIH96" s="706"/>
      <c r="BII96" s="706"/>
      <c r="BIJ96" s="706"/>
      <c r="BIK96" s="706"/>
      <c r="BIL96" s="504"/>
      <c r="BIM96" s="705"/>
      <c r="BIN96" s="706"/>
      <c r="BIO96" s="706"/>
      <c r="BIP96" s="706"/>
      <c r="BIQ96" s="706"/>
      <c r="BIR96" s="706"/>
      <c r="BIS96" s="504"/>
      <c r="BIT96" s="705"/>
      <c r="BIU96" s="706"/>
      <c r="BIV96" s="706"/>
      <c r="BIW96" s="706"/>
      <c r="BIX96" s="706"/>
      <c r="BIY96" s="706"/>
      <c r="BIZ96" s="504"/>
      <c r="BJA96" s="705"/>
      <c r="BJB96" s="706"/>
      <c r="BJC96" s="706"/>
      <c r="BJD96" s="706"/>
      <c r="BJE96" s="706"/>
      <c r="BJF96" s="706"/>
      <c r="BJG96" s="504"/>
      <c r="BJH96" s="705"/>
      <c r="BJI96" s="706"/>
      <c r="BJJ96" s="706"/>
      <c r="BJK96" s="706"/>
      <c r="BJL96" s="706"/>
      <c r="BJM96" s="706"/>
      <c r="BJN96" s="504"/>
      <c r="BJO96" s="705"/>
      <c r="BJP96" s="706"/>
      <c r="BJQ96" s="706"/>
      <c r="BJR96" s="706"/>
      <c r="BJS96" s="706"/>
      <c r="BJT96" s="706"/>
      <c r="BJU96" s="504"/>
      <c r="BJV96" s="705"/>
      <c r="BJW96" s="706"/>
      <c r="BJX96" s="706"/>
      <c r="BJY96" s="706"/>
      <c r="BJZ96" s="706"/>
      <c r="BKA96" s="706"/>
      <c r="BKB96" s="504"/>
      <c r="BKC96" s="705"/>
      <c r="BKD96" s="706"/>
      <c r="BKE96" s="706"/>
      <c r="BKF96" s="706"/>
      <c r="BKG96" s="706"/>
      <c r="BKH96" s="706"/>
      <c r="BKI96" s="504"/>
      <c r="BKJ96" s="705"/>
      <c r="BKK96" s="706"/>
      <c r="BKL96" s="706"/>
      <c r="BKM96" s="706"/>
      <c r="BKN96" s="706"/>
      <c r="BKO96" s="706"/>
      <c r="BKP96" s="504"/>
      <c r="BKQ96" s="705"/>
      <c r="BKR96" s="706"/>
      <c r="BKS96" s="706"/>
      <c r="BKT96" s="706"/>
      <c r="BKU96" s="706"/>
      <c r="BKV96" s="706"/>
      <c r="BKW96" s="504"/>
      <c r="BKX96" s="705"/>
      <c r="BKY96" s="706"/>
      <c r="BKZ96" s="706"/>
      <c r="BLA96" s="706"/>
      <c r="BLB96" s="706"/>
      <c r="BLC96" s="706"/>
      <c r="BLD96" s="504"/>
      <c r="BLE96" s="705"/>
      <c r="BLF96" s="706"/>
      <c r="BLG96" s="706"/>
      <c r="BLH96" s="706"/>
      <c r="BLI96" s="706"/>
      <c r="BLJ96" s="706"/>
      <c r="BLK96" s="504"/>
      <c r="BLL96" s="705"/>
      <c r="BLM96" s="706"/>
      <c r="BLN96" s="706"/>
      <c r="BLO96" s="706"/>
      <c r="BLP96" s="706"/>
      <c r="BLQ96" s="706"/>
      <c r="BLR96" s="504"/>
      <c r="BLS96" s="705"/>
      <c r="BLT96" s="706"/>
      <c r="BLU96" s="706"/>
      <c r="BLV96" s="706"/>
      <c r="BLW96" s="706"/>
      <c r="BLX96" s="706"/>
      <c r="BLY96" s="504"/>
      <c r="BLZ96" s="705"/>
      <c r="BMA96" s="706"/>
      <c r="BMB96" s="706"/>
      <c r="BMC96" s="706"/>
      <c r="BMD96" s="706"/>
      <c r="BME96" s="706"/>
      <c r="BMF96" s="504"/>
      <c r="BMG96" s="705"/>
      <c r="BMH96" s="706"/>
      <c r="BMI96" s="706"/>
      <c r="BMJ96" s="706"/>
      <c r="BMK96" s="706"/>
      <c r="BML96" s="706"/>
      <c r="BMM96" s="504"/>
      <c r="BMN96" s="705"/>
      <c r="BMO96" s="706"/>
      <c r="BMP96" s="706"/>
      <c r="BMQ96" s="706"/>
      <c r="BMR96" s="706"/>
      <c r="BMS96" s="706"/>
      <c r="BMT96" s="504"/>
      <c r="BMU96" s="705"/>
      <c r="BMV96" s="706"/>
      <c r="BMW96" s="706"/>
      <c r="BMX96" s="706"/>
      <c r="BMY96" s="706"/>
      <c r="BMZ96" s="706"/>
      <c r="BNA96" s="504"/>
      <c r="BNB96" s="705"/>
      <c r="BNC96" s="706"/>
      <c r="BND96" s="706"/>
      <c r="BNE96" s="706"/>
      <c r="BNF96" s="706"/>
      <c r="BNG96" s="706"/>
      <c r="BNH96" s="504"/>
      <c r="BNI96" s="705"/>
      <c r="BNJ96" s="706"/>
      <c r="BNK96" s="706"/>
      <c r="BNL96" s="706"/>
      <c r="BNM96" s="706"/>
      <c r="BNN96" s="706"/>
      <c r="BNO96" s="504"/>
      <c r="BNP96" s="705"/>
      <c r="BNQ96" s="706"/>
      <c r="BNR96" s="706"/>
      <c r="BNS96" s="706"/>
      <c r="BNT96" s="706"/>
      <c r="BNU96" s="706"/>
      <c r="BNV96" s="504"/>
      <c r="BNW96" s="705"/>
      <c r="BNX96" s="706"/>
      <c r="BNY96" s="706"/>
      <c r="BNZ96" s="706"/>
      <c r="BOA96" s="706"/>
      <c r="BOB96" s="706"/>
      <c r="BOC96" s="504"/>
      <c r="BOD96" s="705"/>
      <c r="BOE96" s="706"/>
      <c r="BOF96" s="706"/>
      <c r="BOG96" s="706"/>
      <c r="BOH96" s="706"/>
      <c r="BOI96" s="706"/>
      <c r="BOJ96" s="504"/>
      <c r="BOK96" s="705"/>
      <c r="BOL96" s="706"/>
      <c r="BOM96" s="706"/>
      <c r="BON96" s="706"/>
      <c r="BOO96" s="706"/>
      <c r="BOP96" s="706"/>
      <c r="BOQ96" s="504"/>
      <c r="BOR96" s="705"/>
      <c r="BOS96" s="706"/>
      <c r="BOT96" s="706"/>
      <c r="BOU96" s="706"/>
      <c r="BOV96" s="706"/>
      <c r="BOW96" s="706"/>
      <c r="BOX96" s="504"/>
      <c r="BOY96" s="705"/>
      <c r="BOZ96" s="706"/>
      <c r="BPA96" s="706"/>
      <c r="BPB96" s="706"/>
      <c r="BPC96" s="706"/>
      <c r="BPD96" s="706"/>
      <c r="BPE96" s="504"/>
      <c r="BPF96" s="705"/>
      <c r="BPG96" s="706"/>
      <c r="BPH96" s="706"/>
      <c r="BPI96" s="706"/>
      <c r="BPJ96" s="706"/>
      <c r="BPK96" s="706"/>
      <c r="BPL96" s="504"/>
      <c r="BPM96" s="705"/>
      <c r="BPN96" s="706"/>
      <c r="BPO96" s="706"/>
      <c r="BPP96" s="706"/>
      <c r="BPQ96" s="706"/>
      <c r="BPR96" s="706"/>
      <c r="BPS96" s="504"/>
      <c r="BPT96" s="705"/>
      <c r="BPU96" s="706"/>
      <c r="BPV96" s="706"/>
      <c r="BPW96" s="706"/>
      <c r="BPX96" s="706"/>
      <c r="BPY96" s="706"/>
      <c r="BPZ96" s="504"/>
      <c r="BQA96" s="705"/>
      <c r="BQB96" s="706"/>
      <c r="BQC96" s="706"/>
      <c r="BQD96" s="706"/>
      <c r="BQE96" s="706"/>
      <c r="BQF96" s="706"/>
      <c r="BQG96" s="504"/>
      <c r="BQH96" s="705"/>
      <c r="BQI96" s="706"/>
      <c r="BQJ96" s="706"/>
      <c r="BQK96" s="706"/>
      <c r="BQL96" s="706"/>
      <c r="BQM96" s="706"/>
      <c r="BQN96" s="504"/>
      <c r="BQO96" s="705"/>
      <c r="BQP96" s="706"/>
      <c r="BQQ96" s="706"/>
      <c r="BQR96" s="706"/>
      <c r="BQS96" s="706"/>
      <c r="BQT96" s="706"/>
      <c r="BQU96" s="504"/>
      <c r="BQV96" s="705"/>
      <c r="BQW96" s="706"/>
      <c r="BQX96" s="706"/>
      <c r="BQY96" s="706"/>
      <c r="BQZ96" s="706"/>
      <c r="BRA96" s="706"/>
      <c r="BRB96" s="504"/>
      <c r="BRC96" s="705"/>
      <c r="BRD96" s="706"/>
      <c r="BRE96" s="706"/>
      <c r="BRF96" s="706"/>
      <c r="BRG96" s="706"/>
      <c r="BRH96" s="706"/>
      <c r="BRI96" s="504"/>
      <c r="BRJ96" s="705"/>
      <c r="BRK96" s="706"/>
      <c r="BRL96" s="706"/>
      <c r="BRM96" s="706"/>
      <c r="BRN96" s="706"/>
      <c r="BRO96" s="706"/>
      <c r="BRP96" s="504"/>
      <c r="BRQ96" s="705"/>
      <c r="BRR96" s="706"/>
      <c r="BRS96" s="706"/>
      <c r="BRT96" s="706"/>
      <c r="BRU96" s="706"/>
      <c r="BRV96" s="706"/>
      <c r="BRW96" s="504"/>
      <c r="BRX96" s="705"/>
      <c r="BRY96" s="706"/>
      <c r="BRZ96" s="706"/>
      <c r="BSA96" s="706"/>
      <c r="BSB96" s="706"/>
      <c r="BSC96" s="706"/>
      <c r="BSD96" s="504"/>
      <c r="BSE96" s="705"/>
      <c r="BSF96" s="706"/>
      <c r="BSG96" s="706"/>
      <c r="BSH96" s="706"/>
      <c r="BSI96" s="706"/>
      <c r="BSJ96" s="706"/>
      <c r="BSK96" s="504"/>
      <c r="BSL96" s="705"/>
      <c r="BSM96" s="706"/>
      <c r="BSN96" s="706"/>
      <c r="BSO96" s="706"/>
      <c r="BSP96" s="706"/>
      <c r="BSQ96" s="706"/>
      <c r="BSR96" s="504"/>
      <c r="BSS96" s="705"/>
      <c r="BST96" s="706"/>
      <c r="BSU96" s="706"/>
      <c r="BSV96" s="706"/>
      <c r="BSW96" s="706"/>
      <c r="BSX96" s="706"/>
      <c r="BSY96" s="504"/>
      <c r="BSZ96" s="705"/>
      <c r="BTA96" s="706"/>
      <c r="BTB96" s="706"/>
      <c r="BTC96" s="706"/>
      <c r="BTD96" s="706"/>
      <c r="BTE96" s="706"/>
      <c r="BTF96" s="504"/>
      <c r="BTG96" s="705"/>
      <c r="BTH96" s="706"/>
      <c r="BTI96" s="706"/>
      <c r="BTJ96" s="706"/>
      <c r="BTK96" s="706"/>
      <c r="BTL96" s="706"/>
      <c r="BTM96" s="504"/>
      <c r="BTN96" s="705"/>
      <c r="BTO96" s="706"/>
      <c r="BTP96" s="706"/>
      <c r="BTQ96" s="706"/>
      <c r="BTR96" s="706"/>
      <c r="BTS96" s="706"/>
      <c r="BTT96" s="504"/>
      <c r="BTU96" s="705"/>
      <c r="BTV96" s="706"/>
      <c r="BTW96" s="706"/>
      <c r="BTX96" s="706"/>
      <c r="BTY96" s="706"/>
      <c r="BTZ96" s="706"/>
      <c r="BUA96" s="504"/>
      <c r="BUB96" s="705"/>
      <c r="BUC96" s="706"/>
      <c r="BUD96" s="706"/>
      <c r="BUE96" s="706"/>
      <c r="BUF96" s="706"/>
      <c r="BUG96" s="706"/>
      <c r="BUH96" s="504"/>
      <c r="BUI96" s="705"/>
      <c r="BUJ96" s="706"/>
      <c r="BUK96" s="706"/>
      <c r="BUL96" s="706"/>
      <c r="BUM96" s="706"/>
      <c r="BUN96" s="706"/>
      <c r="BUO96" s="504"/>
      <c r="BUP96" s="705"/>
      <c r="BUQ96" s="706"/>
      <c r="BUR96" s="706"/>
      <c r="BUS96" s="706"/>
      <c r="BUT96" s="706"/>
      <c r="BUU96" s="706"/>
      <c r="BUV96" s="504"/>
      <c r="BUW96" s="705"/>
      <c r="BUX96" s="706"/>
      <c r="BUY96" s="706"/>
      <c r="BUZ96" s="706"/>
      <c r="BVA96" s="706"/>
      <c r="BVB96" s="706"/>
      <c r="BVC96" s="504"/>
      <c r="BVD96" s="705"/>
      <c r="BVE96" s="706"/>
      <c r="BVF96" s="706"/>
      <c r="BVG96" s="706"/>
      <c r="BVH96" s="706"/>
      <c r="BVI96" s="706"/>
      <c r="BVJ96" s="504"/>
      <c r="BVK96" s="705"/>
      <c r="BVL96" s="706"/>
      <c r="BVM96" s="706"/>
      <c r="BVN96" s="706"/>
      <c r="BVO96" s="706"/>
      <c r="BVP96" s="706"/>
      <c r="BVQ96" s="504"/>
      <c r="BVR96" s="705"/>
      <c r="BVS96" s="706"/>
      <c r="BVT96" s="706"/>
      <c r="BVU96" s="706"/>
      <c r="BVV96" s="706"/>
      <c r="BVW96" s="706"/>
      <c r="BVX96" s="504"/>
      <c r="BVY96" s="705"/>
      <c r="BVZ96" s="706"/>
      <c r="BWA96" s="706"/>
      <c r="BWB96" s="706"/>
      <c r="BWC96" s="706"/>
      <c r="BWD96" s="706"/>
      <c r="BWE96" s="504"/>
      <c r="BWF96" s="705"/>
      <c r="BWG96" s="706"/>
      <c r="BWH96" s="706"/>
      <c r="BWI96" s="706"/>
      <c r="BWJ96" s="706"/>
      <c r="BWK96" s="706"/>
      <c r="BWL96" s="504"/>
      <c r="BWM96" s="705"/>
      <c r="BWN96" s="706"/>
      <c r="BWO96" s="706"/>
      <c r="BWP96" s="706"/>
      <c r="BWQ96" s="706"/>
      <c r="BWR96" s="706"/>
      <c r="BWS96" s="504"/>
      <c r="BWT96" s="705"/>
      <c r="BWU96" s="706"/>
      <c r="BWV96" s="706"/>
      <c r="BWW96" s="706"/>
      <c r="BWX96" s="706"/>
      <c r="BWY96" s="706"/>
      <c r="BWZ96" s="504"/>
      <c r="BXA96" s="705"/>
      <c r="BXB96" s="706"/>
      <c r="BXC96" s="706"/>
      <c r="BXD96" s="706"/>
      <c r="BXE96" s="706"/>
      <c r="BXF96" s="706"/>
      <c r="BXG96" s="504"/>
      <c r="BXH96" s="705"/>
      <c r="BXI96" s="706"/>
      <c r="BXJ96" s="706"/>
      <c r="BXK96" s="706"/>
      <c r="BXL96" s="706"/>
      <c r="BXM96" s="706"/>
      <c r="BXN96" s="504"/>
      <c r="BXO96" s="705"/>
      <c r="BXP96" s="706"/>
      <c r="BXQ96" s="706"/>
      <c r="BXR96" s="706"/>
      <c r="BXS96" s="706"/>
      <c r="BXT96" s="706"/>
      <c r="BXU96" s="504"/>
      <c r="BXV96" s="705"/>
      <c r="BXW96" s="706"/>
      <c r="BXX96" s="706"/>
      <c r="BXY96" s="706"/>
      <c r="BXZ96" s="706"/>
      <c r="BYA96" s="706"/>
      <c r="BYB96" s="504"/>
      <c r="BYC96" s="705"/>
      <c r="BYD96" s="706"/>
      <c r="BYE96" s="706"/>
      <c r="BYF96" s="706"/>
      <c r="BYG96" s="706"/>
      <c r="BYH96" s="706"/>
      <c r="BYI96" s="504"/>
      <c r="BYJ96" s="705"/>
      <c r="BYK96" s="706"/>
      <c r="BYL96" s="706"/>
      <c r="BYM96" s="706"/>
      <c r="BYN96" s="706"/>
      <c r="BYO96" s="706"/>
      <c r="BYP96" s="504"/>
      <c r="BYQ96" s="705"/>
      <c r="BYR96" s="706"/>
      <c r="BYS96" s="706"/>
      <c r="BYT96" s="706"/>
      <c r="BYU96" s="706"/>
      <c r="BYV96" s="706"/>
      <c r="BYW96" s="504"/>
      <c r="BYX96" s="705"/>
      <c r="BYY96" s="706"/>
      <c r="BYZ96" s="706"/>
      <c r="BZA96" s="706"/>
      <c r="BZB96" s="706"/>
      <c r="BZC96" s="706"/>
      <c r="BZD96" s="504"/>
      <c r="BZE96" s="705"/>
      <c r="BZF96" s="706"/>
      <c r="BZG96" s="706"/>
      <c r="BZH96" s="706"/>
      <c r="BZI96" s="706"/>
      <c r="BZJ96" s="706"/>
      <c r="BZK96" s="504"/>
      <c r="BZL96" s="705"/>
      <c r="BZM96" s="706"/>
      <c r="BZN96" s="706"/>
      <c r="BZO96" s="706"/>
      <c r="BZP96" s="706"/>
      <c r="BZQ96" s="706"/>
      <c r="BZR96" s="504"/>
      <c r="BZS96" s="705"/>
      <c r="BZT96" s="706"/>
      <c r="BZU96" s="706"/>
      <c r="BZV96" s="706"/>
      <c r="BZW96" s="706"/>
      <c r="BZX96" s="706"/>
      <c r="BZY96" s="504"/>
      <c r="BZZ96" s="705"/>
      <c r="CAA96" s="706"/>
      <c r="CAB96" s="706"/>
      <c r="CAC96" s="706"/>
      <c r="CAD96" s="706"/>
      <c r="CAE96" s="706"/>
      <c r="CAF96" s="504"/>
      <c r="CAG96" s="705"/>
      <c r="CAH96" s="706"/>
      <c r="CAI96" s="706"/>
      <c r="CAJ96" s="706"/>
      <c r="CAK96" s="706"/>
      <c r="CAL96" s="706"/>
      <c r="CAM96" s="504"/>
      <c r="CAN96" s="705"/>
      <c r="CAO96" s="706"/>
      <c r="CAP96" s="706"/>
      <c r="CAQ96" s="706"/>
      <c r="CAR96" s="706"/>
      <c r="CAS96" s="706"/>
      <c r="CAT96" s="504"/>
      <c r="CAU96" s="705"/>
      <c r="CAV96" s="706"/>
      <c r="CAW96" s="706"/>
      <c r="CAX96" s="706"/>
      <c r="CAY96" s="706"/>
      <c r="CAZ96" s="706"/>
      <c r="CBA96" s="504"/>
      <c r="CBB96" s="705"/>
      <c r="CBC96" s="706"/>
      <c r="CBD96" s="706"/>
      <c r="CBE96" s="706"/>
      <c r="CBF96" s="706"/>
      <c r="CBG96" s="706"/>
      <c r="CBH96" s="504"/>
      <c r="CBI96" s="705"/>
      <c r="CBJ96" s="706"/>
      <c r="CBK96" s="706"/>
      <c r="CBL96" s="706"/>
      <c r="CBM96" s="706"/>
      <c r="CBN96" s="706"/>
      <c r="CBO96" s="504"/>
      <c r="CBP96" s="705"/>
      <c r="CBQ96" s="706"/>
      <c r="CBR96" s="706"/>
      <c r="CBS96" s="706"/>
      <c r="CBT96" s="706"/>
      <c r="CBU96" s="706"/>
      <c r="CBV96" s="504"/>
      <c r="CBW96" s="705"/>
      <c r="CBX96" s="706"/>
      <c r="CBY96" s="706"/>
      <c r="CBZ96" s="706"/>
      <c r="CCA96" s="706"/>
      <c r="CCB96" s="706"/>
      <c r="CCC96" s="504"/>
      <c r="CCD96" s="705"/>
      <c r="CCE96" s="706"/>
      <c r="CCF96" s="706"/>
      <c r="CCG96" s="706"/>
      <c r="CCH96" s="706"/>
      <c r="CCI96" s="706"/>
      <c r="CCJ96" s="504"/>
      <c r="CCK96" s="705"/>
      <c r="CCL96" s="706"/>
      <c r="CCM96" s="706"/>
      <c r="CCN96" s="706"/>
      <c r="CCO96" s="706"/>
      <c r="CCP96" s="706"/>
      <c r="CCQ96" s="504"/>
      <c r="CCR96" s="705"/>
      <c r="CCS96" s="706"/>
      <c r="CCT96" s="706"/>
      <c r="CCU96" s="706"/>
      <c r="CCV96" s="706"/>
      <c r="CCW96" s="706"/>
      <c r="CCX96" s="504"/>
      <c r="CCY96" s="705"/>
      <c r="CCZ96" s="706"/>
      <c r="CDA96" s="706"/>
      <c r="CDB96" s="706"/>
      <c r="CDC96" s="706"/>
      <c r="CDD96" s="706"/>
      <c r="CDE96" s="504"/>
      <c r="CDF96" s="705"/>
      <c r="CDG96" s="706"/>
      <c r="CDH96" s="706"/>
      <c r="CDI96" s="706"/>
      <c r="CDJ96" s="706"/>
      <c r="CDK96" s="706"/>
      <c r="CDL96" s="504"/>
      <c r="CDM96" s="705"/>
      <c r="CDN96" s="706"/>
      <c r="CDO96" s="706"/>
      <c r="CDP96" s="706"/>
      <c r="CDQ96" s="706"/>
      <c r="CDR96" s="706"/>
      <c r="CDS96" s="504"/>
      <c r="CDT96" s="705"/>
      <c r="CDU96" s="706"/>
      <c r="CDV96" s="706"/>
      <c r="CDW96" s="706"/>
      <c r="CDX96" s="706"/>
      <c r="CDY96" s="706"/>
      <c r="CDZ96" s="504"/>
      <c r="CEA96" s="705"/>
      <c r="CEB96" s="706"/>
      <c r="CEC96" s="706"/>
      <c r="CED96" s="706"/>
      <c r="CEE96" s="706"/>
      <c r="CEF96" s="706"/>
      <c r="CEG96" s="504"/>
      <c r="CEH96" s="705"/>
      <c r="CEI96" s="706"/>
      <c r="CEJ96" s="706"/>
      <c r="CEK96" s="706"/>
      <c r="CEL96" s="706"/>
      <c r="CEM96" s="706"/>
      <c r="CEN96" s="504"/>
      <c r="CEO96" s="705"/>
      <c r="CEP96" s="706"/>
      <c r="CEQ96" s="706"/>
      <c r="CER96" s="706"/>
      <c r="CES96" s="706"/>
      <c r="CET96" s="706"/>
      <c r="CEU96" s="504"/>
      <c r="CEV96" s="705"/>
      <c r="CEW96" s="706"/>
      <c r="CEX96" s="706"/>
      <c r="CEY96" s="706"/>
      <c r="CEZ96" s="706"/>
      <c r="CFA96" s="706"/>
      <c r="CFB96" s="504"/>
      <c r="CFC96" s="705"/>
      <c r="CFD96" s="706"/>
      <c r="CFE96" s="706"/>
      <c r="CFF96" s="706"/>
      <c r="CFG96" s="706"/>
      <c r="CFH96" s="706"/>
      <c r="CFI96" s="504"/>
      <c r="CFJ96" s="705"/>
      <c r="CFK96" s="706"/>
      <c r="CFL96" s="706"/>
      <c r="CFM96" s="706"/>
      <c r="CFN96" s="706"/>
      <c r="CFO96" s="706"/>
      <c r="CFP96" s="504"/>
      <c r="CFQ96" s="705"/>
      <c r="CFR96" s="706"/>
      <c r="CFS96" s="706"/>
      <c r="CFT96" s="706"/>
      <c r="CFU96" s="706"/>
      <c r="CFV96" s="706"/>
      <c r="CFW96" s="504"/>
      <c r="CFX96" s="705"/>
      <c r="CFY96" s="706"/>
      <c r="CFZ96" s="706"/>
      <c r="CGA96" s="706"/>
      <c r="CGB96" s="706"/>
      <c r="CGC96" s="706"/>
      <c r="CGD96" s="504"/>
      <c r="CGE96" s="705"/>
      <c r="CGF96" s="706"/>
      <c r="CGG96" s="706"/>
      <c r="CGH96" s="706"/>
      <c r="CGI96" s="706"/>
      <c r="CGJ96" s="706"/>
      <c r="CGK96" s="504"/>
      <c r="CGL96" s="705"/>
      <c r="CGM96" s="706"/>
      <c r="CGN96" s="706"/>
      <c r="CGO96" s="706"/>
      <c r="CGP96" s="706"/>
      <c r="CGQ96" s="706"/>
      <c r="CGR96" s="504"/>
      <c r="CGS96" s="705"/>
      <c r="CGT96" s="706"/>
      <c r="CGU96" s="706"/>
      <c r="CGV96" s="706"/>
      <c r="CGW96" s="706"/>
      <c r="CGX96" s="706"/>
      <c r="CGY96" s="504"/>
      <c r="CGZ96" s="705"/>
      <c r="CHA96" s="706"/>
      <c r="CHB96" s="706"/>
      <c r="CHC96" s="706"/>
      <c r="CHD96" s="706"/>
      <c r="CHE96" s="706"/>
      <c r="CHF96" s="504"/>
      <c r="CHG96" s="705"/>
      <c r="CHH96" s="706"/>
      <c r="CHI96" s="706"/>
      <c r="CHJ96" s="706"/>
      <c r="CHK96" s="706"/>
      <c r="CHL96" s="706"/>
      <c r="CHM96" s="504"/>
      <c r="CHN96" s="705"/>
      <c r="CHO96" s="706"/>
      <c r="CHP96" s="706"/>
      <c r="CHQ96" s="706"/>
      <c r="CHR96" s="706"/>
      <c r="CHS96" s="706"/>
      <c r="CHT96" s="504"/>
      <c r="CHU96" s="705"/>
      <c r="CHV96" s="706"/>
      <c r="CHW96" s="706"/>
      <c r="CHX96" s="706"/>
      <c r="CHY96" s="706"/>
      <c r="CHZ96" s="706"/>
      <c r="CIA96" s="504"/>
      <c r="CIB96" s="705"/>
      <c r="CIC96" s="706"/>
      <c r="CID96" s="706"/>
      <c r="CIE96" s="706"/>
      <c r="CIF96" s="706"/>
      <c r="CIG96" s="706"/>
      <c r="CIH96" s="504"/>
      <c r="CII96" s="705"/>
      <c r="CIJ96" s="706"/>
      <c r="CIK96" s="706"/>
      <c r="CIL96" s="706"/>
      <c r="CIM96" s="706"/>
      <c r="CIN96" s="706"/>
      <c r="CIO96" s="504"/>
      <c r="CIP96" s="705"/>
      <c r="CIQ96" s="706"/>
      <c r="CIR96" s="706"/>
      <c r="CIS96" s="706"/>
      <c r="CIT96" s="706"/>
      <c r="CIU96" s="706"/>
      <c r="CIV96" s="504"/>
      <c r="CIW96" s="705"/>
      <c r="CIX96" s="706"/>
      <c r="CIY96" s="706"/>
      <c r="CIZ96" s="706"/>
      <c r="CJA96" s="706"/>
      <c r="CJB96" s="706"/>
      <c r="CJC96" s="504"/>
      <c r="CJD96" s="705"/>
      <c r="CJE96" s="706"/>
      <c r="CJF96" s="706"/>
      <c r="CJG96" s="706"/>
      <c r="CJH96" s="706"/>
      <c r="CJI96" s="706"/>
      <c r="CJJ96" s="504"/>
      <c r="CJK96" s="705"/>
      <c r="CJL96" s="706"/>
      <c r="CJM96" s="706"/>
      <c r="CJN96" s="706"/>
      <c r="CJO96" s="706"/>
      <c r="CJP96" s="706"/>
      <c r="CJQ96" s="504"/>
      <c r="CJR96" s="705"/>
      <c r="CJS96" s="706"/>
      <c r="CJT96" s="706"/>
      <c r="CJU96" s="706"/>
      <c r="CJV96" s="706"/>
      <c r="CJW96" s="706"/>
      <c r="CJX96" s="504"/>
      <c r="CJY96" s="705"/>
      <c r="CJZ96" s="706"/>
      <c r="CKA96" s="706"/>
      <c r="CKB96" s="706"/>
      <c r="CKC96" s="706"/>
      <c r="CKD96" s="706"/>
      <c r="CKE96" s="504"/>
      <c r="CKF96" s="705"/>
      <c r="CKG96" s="706"/>
      <c r="CKH96" s="706"/>
      <c r="CKI96" s="706"/>
      <c r="CKJ96" s="706"/>
      <c r="CKK96" s="706"/>
      <c r="CKL96" s="504"/>
      <c r="CKM96" s="705"/>
      <c r="CKN96" s="706"/>
      <c r="CKO96" s="706"/>
      <c r="CKP96" s="706"/>
      <c r="CKQ96" s="706"/>
      <c r="CKR96" s="706"/>
      <c r="CKS96" s="504"/>
      <c r="CKT96" s="705"/>
      <c r="CKU96" s="706"/>
      <c r="CKV96" s="706"/>
      <c r="CKW96" s="706"/>
      <c r="CKX96" s="706"/>
      <c r="CKY96" s="706"/>
      <c r="CKZ96" s="504"/>
      <c r="CLA96" s="705"/>
      <c r="CLB96" s="706"/>
      <c r="CLC96" s="706"/>
      <c r="CLD96" s="706"/>
      <c r="CLE96" s="706"/>
      <c r="CLF96" s="706"/>
      <c r="CLG96" s="504"/>
      <c r="CLH96" s="705"/>
      <c r="CLI96" s="706"/>
      <c r="CLJ96" s="706"/>
      <c r="CLK96" s="706"/>
      <c r="CLL96" s="706"/>
      <c r="CLM96" s="706"/>
      <c r="CLN96" s="504"/>
      <c r="CLO96" s="705"/>
      <c r="CLP96" s="706"/>
      <c r="CLQ96" s="706"/>
      <c r="CLR96" s="706"/>
      <c r="CLS96" s="706"/>
      <c r="CLT96" s="706"/>
      <c r="CLU96" s="504"/>
      <c r="CLV96" s="705"/>
      <c r="CLW96" s="706"/>
      <c r="CLX96" s="706"/>
      <c r="CLY96" s="706"/>
      <c r="CLZ96" s="706"/>
      <c r="CMA96" s="706"/>
      <c r="CMB96" s="504"/>
      <c r="CMC96" s="705"/>
      <c r="CMD96" s="706"/>
      <c r="CME96" s="706"/>
      <c r="CMF96" s="706"/>
      <c r="CMG96" s="706"/>
      <c r="CMH96" s="706"/>
      <c r="CMI96" s="504"/>
      <c r="CMJ96" s="705"/>
      <c r="CMK96" s="706"/>
      <c r="CML96" s="706"/>
      <c r="CMM96" s="706"/>
      <c r="CMN96" s="706"/>
      <c r="CMO96" s="706"/>
      <c r="CMP96" s="504"/>
      <c r="CMQ96" s="705"/>
      <c r="CMR96" s="706"/>
      <c r="CMS96" s="706"/>
      <c r="CMT96" s="706"/>
      <c r="CMU96" s="706"/>
      <c r="CMV96" s="706"/>
      <c r="CMW96" s="504"/>
      <c r="CMX96" s="705"/>
      <c r="CMY96" s="706"/>
      <c r="CMZ96" s="706"/>
      <c r="CNA96" s="706"/>
      <c r="CNB96" s="706"/>
      <c r="CNC96" s="706"/>
      <c r="CND96" s="504"/>
      <c r="CNE96" s="705"/>
      <c r="CNF96" s="706"/>
      <c r="CNG96" s="706"/>
      <c r="CNH96" s="706"/>
      <c r="CNI96" s="706"/>
      <c r="CNJ96" s="706"/>
      <c r="CNK96" s="504"/>
      <c r="CNL96" s="705"/>
      <c r="CNM96" s="706"/>
      <c r="CNN96" s="706"/>
      <c r="CNO96" s="706"/>
      <c r="CNP96" s="706"/>
      <c r="CNQ96" s="706"/>
      <c r="CNR96" s="504"/>
      <c r="CNS96" s="705"/>
      <c r="CNT96" s="706"/>
      <c r="CNU96" s="706"/>
      <c r="CNV96" s="706"/>
      <c r="CNW96" s="706"/>
      <c r="CNX96" s="706"/>
      <c r="CNY96" s="504"/>
      <c r="CNZ96" s="705"/>
      <c r="COA96" s="706"/>
      <c r="COB96" s="706"/>
      <c r="COC96" s="706"/>
      <c r="COD96" s="706"/>
      <c r="COE96" s="706"/>
      <c r="COF96" s="504"/>
      <c r="COG96" s="705"/>
      <c r="COH96" s="706"/>
      <c r="COI96" s="706"/>
      <c r="COJ96" s="706"/>
      <c r="COK96" s="706"/>
      <c r="COL96" s="706"/>
      <c r="COM96" s="504"/>
      <c r="CON96" s="705"/>
      <c r="COO96" s="706"/>
      <c r="COP96" s="706"/>
      <c r="COQ96" s="706"/>
      <c r="COR96" s="706"/>
      <c r="COS96" s="706"/>
      <c r="COT96" s="504"/>
      <c r="COU96" s="705"/>
      <c r="COV96" s="706"/>
      <c r="COW96" s="706"/>
      <c r="COX96" s="706"/>
      <c r="COY96" s="706"/>
      <c r="COZ96" s="706"/>
      <c r="CPA96" s="504"/>
      <c r="CPB96" s="705"/>
      <c r="CPC96" s="706"/>
      <c r="CPD96" s="706"/>
      <c r="CPE96" s="706"/>
      <c r="CPF96" s="706"/>
      <c r="CPG96" s="706"/>
      <c r="CPH96" s="504"/>
      <c r="CPI96" s="705"/>
      <c r="CPJ96" s="706"/>
      <c r="CPK96" s="706"/>
      <c r="CPL96" s="706"/>
      <c r="CPM96" s="706"/>
      <c r="CPN96" s="706"/>
      <c r="CPO96" s="504"/>
      <c r="CPP96" s="705"/>
      <c r="CPQ96" s="706"/>
      <c r="CPR96" s="706"/>
      <c r="CPS96" s="706"/>
      <c r="CPT96" s="706"/>
      <c r="CPU96" s="706"/>
      <c r="CPV96" s="504"/>
      <c r="CPW96" s="705"/>
      <c r="CPX96" s="706"/>
      <c r="CPY96" s="706"/>
      <c r="CPZ96" s="706"/>
      <c r="CQA96" s="706"/>
      <c r="CQB96" s="706"/>
      <c r="CQC96" s="504"/>
      <c r="CQD96" s="705"/>
      <c r="CQE96" s="706"/>
      <c r="CQF96" s="706"/>
      <c r="CQG96" s="706"/>
      <c r="CQH96" s="706"/>
      <c r="CQI96" s="706"/>
      <c r="CQJ96" s="504"/>
      <c r="CQK96" s="705"/>
      <c r="CQL96" s="706"/>
      <c r="CQM96" s="706"/>
      <c r="CQN96" s="706"/>
      <c r="CQO96" s="706"/>
      <c r="CQP96" s="706"/>
      <c r="CQQ96" s="504"/>
      <c r="CQR96" s="705"/>
      <c r="CQS96" s="706"/>
      <c r="CQT96" s="706"/>
      <c r="CQU96" s="706"/>
      <c r="CQV96" s="706"/>
      <c r="CQW96" s="706"/>
      <c r="CQX96" s="504"/>
      <c r="CQY96" s="705"/>
      <c r="CQZ96" s="706"/>
      <c r="CRA96" s="706"/>
      <c r="CRB96" s="706"/>
      <c r="CRC96" s="706"/>
      <c r="CRD96" s="706"/>
      <c r="CRE96" s="504"/>
      <c r="CRF96" s="705"/>
      <c r="CRG96" s="706"/>
      <c r="CRH96" s="706"/>
      <c r="CRI96" s="706"/>
      <c r="CRJ96" s="706"/>
      <c r="CRK96" s="706"/>
      <c r="CRL96" s="504"/>
      <c r="CRM96" s="705"/>
      <c r="CRN96" s="706"/>
      <c r="CRO96" s="706"/>
      <c r="CRP96" s="706"/>
      <c r="CRQ96" s="706"/>
      <c r="CRR96" s="706"/>
      <c r="CRS96" s="504"/>
      <c r="CRT96" s="705"/>
      <c r="CRU96" s="706"/>
      <c r="CRV96" s="706"/>
      <c r="CRW96" s="706"/>
      <c r="CRX96" s="706"/>
      <c r="CRY96" s="706"/>
      <c r="CRZ96" s="504"/>
      <c r="CSA96" s="705"/>
      <c r="CSB96" s="706"/>
      <c r="CSC96" s="706"/>
      <c r="CSD96" s="706"/>
      <c r="CSE96" s="706"/>
      <c r="CSF96" s="706"/>
      <c r="CSG96" s="504"/>
      <c r="CSH96" s="705"/>
      <c r="CSI96" s="706"/>
      <c r="CSJ96" s="706"/>
      <c r="CSK96" s="706"/>
      <c r="CSL96" s="706"/>
      <c r="CSM96" s="706"/>
      <c r="CSN96" s="504"/>
      <c r="CSO96" s="705"/>
      <c r="CSP96" s="706"/>
      <c r="CSQ96" s="706"/>
      <c r="CSR96" s="706"/>
      <c r="CSS96" s="706"/>
      <c r="CST96" s="706"/>
      <c r="CSU96" s="504"/>
      <c r="CSV96" s="705"/>
      <c r="CSW96" s="706"/>
      <c r="CSX96" s="706"/>
      <c r="CSY96" s="706"/>
      <c r="CSZ96" s="706"/>
      <c r="CTA96" s="706"/>
      <c r="CTB96" s="504"/>
      <c r="CTC96" s="705"/>
      <c r="CTD96" s="706"/>
      <c r="CTE96" s="706"/>
      <c r="CTF96" s="706"/>
      <c r="CTG96" s="706"/>
      <c r="CTH96" s="706"/>
      <c r="CTI96" s="504"/>
      <c r="CTJ96" s="705"/>
      <c r="CTK96" s="706"/>
      <c r="CTL96" s="706"/>
      <c r="CTM96" s="706"/>
      <c r="CTN96" s="706"/>
      <c r="CTO96" s="706"/>
      <c r="CTP96" s="504"/>
      <c r="CTQ96" s="705"/>
      <c r="CTR96" s="706"/>
      <c r="CTS96" s="706"/>
      <c r="CTT96" s="706"/>
      <c r="CTU96" s="706"/>
      <c r="CTV96" s="706"/>
      <c r="CTW96" s="504"/>
      <c r="CTX96" s="705"/>
      <c r="CTY96" s="706"/>
      <c r="CTZ96" s="706"/>
      <c r="CUA96" s="706"/>
      <c r="CUB96" s="706"/>
      <c r="CUC96" s="706"/>
      <c r="CUD96" s="504"/>
      <c r="CUE96" s="705"/>
      <c r="CUF96" s="706"/>
      <c r="CUG96" s="706"/>
      <c r="CUH96" s="706"/>
      <c r="CUI96" s="706"/>
      <c r="CUJ96" s="706"/>
      <c r="CUK96" s="504"/>
      <c r="CUL96" s="705"/>
      <c r="CUM96" s="706"/>
      <c r="CUN96" s="706"/>
      <c r="CUO96" s="706"/>
      <c r="CUP96" s="706"/>
      <c r="CUQ96" s="706"/>
      <c r="CUR96" s="504"/>
      <c r="CUS96" s="705"/>
      <c r="CUT96" s="706"/>
      <c r="CUU96" s="706"/>
      <c r="CUV96" s="706"/>
      <c r="CUW96" s="706"/>
      <c r="CUX96" s="706"/>
      <c r="CUY96" s="504"/>
      <c r="CUZ96" s="705"/>
      <c r="CVA96" s="706"/>
      <c r="CVB96" s="706"/>
      <c r="CVC96" s="706"/>
      <c r="CVD96" s="706"/>
      <c r="CVE96" s="706"/>
      <c r="CVF96" s="504"/>
      <c r="CVG96" s="705"/>
      <c r="CVH96" s="706"/>
      <c r="CVI96" s="706"/>
      <c r="CVJ96" s="706"/>
      <c r="CVK96" s="706"/>
      <c r="CVL96" s="706"/>
      <c r="CVM96" s="504"/>
      <c r="CVN96" s="705"/>
      <c r="CVO96" s="706"/>
      <c r="CVP96" s="706"/>
      <c r="CVQ96" s="706"/>
      <c r="CVR96" s="706"/>
      <c r="CVS96" s="706"/>
      <c r="CVT96" s="504"/>
      <c r="CVU96" s="705"/>
      <c r="CVV96" s="706"/>
      <c r="CVW96" s="706"/>
      <c r="CVX96" s="706"/>
      <c r="CVY96" s="706"/>
      <c r="CVZ96" s="706"/>
      <c r="CWA96" s="504"/>
      <c r="CWB96" s="705"/>
      <c r="CWC96" s="706"/>
      <c r="CWD96" s="706"/>
      <c r="CWE96" s="706"/>
      <c r="CWF96" s="706"/>
      <c r="CWG96" s="706"/>
      <c r="CWH96" s="504"/>
      <c r="CWI96" s="705"/>
      <c r="CWJ96" s="706"/>
      <c r="CWK96" s="706"/>
      <c r="CWL96" s="706"/>
      <c r="CWM96" s="706"/>
      <c r="CWN96" s="706"/>
      <c r="CWO96" s="504"/>
      <c r="CWP96" s="705"/>
      <c r="CWQ96" s="706"/>
      <c r="CWR96" s="706"/>
      <c r="CWS96" s="706"/>
      <c r="CWT96" s="706"/>
      <c r="CWU96" s="706"/>
      <c r="CWV96" s="504"/>
      <c r="CWW96" s="705"/>
      <c r="CWX96" s="706"/>
      <c r="CWY96" s="706"/>
      <c r="CWZ96" s="706"/>
      <c r="CXA96" s="706"/>
      <c r="CXB96" s="706"/>
      <c r="CXC96" s="504"/>
      <c r="CXD96" s="705"/>
      <c r="CXE96" s="706"/>
      <c r="CXF96" s="706"/>
      <c r="CXG96" s="706"/>
      <c r="CXH96" s="706"/>
      <c r="CXI96" s="706"/>
      <c r="CXJ96" s="504"/>
      <c r="CXK96" s="705"/>
      <c r="CXL96" s="706"/>
      <c r="CXM96" s="706"/>
      <c r="CXN96" s="706"/>
      <c r="CXO96" s="706"/>
      <c r="CXP96" s="706"/>
      <c r="CXQ96" s="504"/>
      <c r="CXR96" s="705"/>
      <c r="CXS96" s="706"/>
      <c r="CXT96" s="706"/>
      <c r="CXU96" s="706"/>
      <c r="CXV96" s="706"/>
      <c r="CXW96" s="706"/>
      <c r="CXX96" s="504"/>
      <c r="CXY96" s="705"/>
      <c r="CXZ96" s="706"/>
      <c r="CYA96" s="706"/>
      <c r="CYB96" s="706"/>
      <c r="CYC96" s="706"/>
      <c r="CYD96" s="706"/>
      <c r="CYE96" s="504"/>
      <c r="CYF96" s="705"/>
      <c r="CYG96" s="706"/>
      <c r="CYH96" s="706"/>
      <c r="CYI96" s="706"/>
      <c r="CYJ96" s="706"/>
      <c r="CYK96" s="706"/>
      <c r="CYL96" s="504"/>
      <c r="CYM96" s="705"/>
      <c r="CYN96" s="706"/>
      <c r="CYO96" s="706"/>
      <c r="CYP96" s="706"/>
      <c r="CYQ96" s="706"/>
      <c r="CYR96" s="706"/>
      <c r="CYS96" s="504"/>
      <c r="CYT96" s="705"/>
      <c r="CYU96" s="706"/>
      <c r="CYV96" s="706"/>
      <c r="CYW96" s="706"/>
      <c r="CYX96" s="706"/>
      <c r="CYY96" s="706"/>
      <c r="CYZ96" s="504"/>
      <c r="CZA96" s="705"/>
      <c r="CZB96" s="706"/>
      <c r="CZC96" s="706"/>
      <c r="CZD96" s="706"/>
      <c r="CZE96" s="706"/>
      <c r="CZF96" s="706"/>
      <c r="CZG96" s="504"/>
      <c r="CZH96" s="705"/>
      <c r="CZI96" s="706"/>
      <c r="CZJ96" s="706"/>
      <c r="CZK96" s="706"/>
      <c r="CZL96" s="706"/>
      <c r="CZM96" s="706"/>
      <c r="CZN96" s="504"/>
      <c r="CZO96" s="705"/>
      <c r="CZP96" s="706"/>
      <c r="CZQ96" s="706"/>
      <c r="CZR96" s="706"/>
      <c r="CZS96" s="706"/>
      <c r="CZT96" s="706"/>
      <c r="CZU96" s="504"/>
      <c r="CZV96" s="705"/>
      <c r="CZW96" s="706"/>
      <c r="CZX96" s="706"/>
      <c r="CZY96" s="706"/>
      <c r="CZZ96" s="706"/>
      <c r="DAA96" s="706"/>
      <c r="DAB96" s="504"/>
      <c r="DAC96" s="705"/>
      <c r="DAD96" s="706"/>
      <c r="DAE96" s="706"/>
      <c r="DAF96" s="706"/>
      <c r="DAG96" s="706"/>
      <c r="DAH96" s="706"/>
      <c r="DAI96" s="504"/>
      <c r="DAJ96" s="705"/>
      <c r="DAK96" s="706"/>
      <c r="DAL96" s="706"/>
      <c r="DAM96" s="706"/>
      <c r="DAN96" s="706"/>
      <c r="DAO96" s="706"/>
      <c r="DAP96" s="504"/>
      <c r="DAQ96" s="705"/>
      <c r="DAR96" s="706"/>
      <c r="DAS96" s="706"/>
      <c r="DAT96" s="706"/>
      <c r="DAU96" s="706"/>
      <c r="DAV96" s="706"/>
      <c r="DAW96" s="504"/>
      <c r="DAX96" s="705"/>
      <c r="DAY96" s="706"/>
      <c r="DAZ96" s="706"/>
      <c r="DBA96" s="706"/>
      <c r="DBB96" s="706"/>
      <c r="DBC96" s="706"/>
      <c r="DBD96" s="504"/>
      <c r="DBE96" s="705"/>
      <c r="DBF96" s="706"/>
      <c r="DBG96" s="706"/>
      <c r="DBH96" s="706"/>
      <c r="DBI96" s="706"/>
      <c r="DBJ96" s="706"/>
      <c r="DBK96" s="504"/>
      <c r="DBL96" s="705"/>
      <c r="DBM96" s="706"/>
      <c r="DBN96" s="706"/>
      <c r="DBO96" s="706"/>
      <c r="DBP96" s="706"/>
      <c r="DBQ96" s="706"/>
      <c r="DBR96" s="504"/>
      <c r="DBS96" s="705"/>
      <c r="DBT96" s="706"/>
      <c r="DBU96" s="706"/>
      <c r="DBV96" s="706"/>
      <c r="DBW96" s="706"/>
      <c r="DBX96" s="706"/>
      <c r="DBY96" s="504"/>
      <c r="DBZ96" s="705"/>
      <c r="DCA96" s="706"/>
      <c r="DCB96" s="706"/>
      <c r="DCC96" s="706"/>
      <c r="DCD96" s="706"/>
      <c r="DCE96" s="706"/>
      <c r="DCF96" s="504"/>
      <c r="DCG96" s="705"/>
      <c r="DCH96" s="706"/>
      <c r="DCI96" s="706"/>
      <c r="DCJ96" s="706"/>
      <c r="DCK96" s="706"/>
      <c r="DCL96" s="706"/>
      <c r="DCM96" s="504"/>
      <c r="DCN96" s="705"/>
      <c r="DCO96" s="706"/>
      <c r="DCP96" s="706"/>
      <c r="DCQ96" s="706"/>
      <c r="DCR96" s="706"/>
      <c r="DCS96" s="706"/>
      <c r="DCT96" s="504"/>
      <c r="DCU96" s="705"/>
      <c r="DCV96" s="706"/>
      <c r="DCW96" s="706"/>
      <c r="DCX96" s="706"/>
      <c r="DCY96" s="706"/>
      <c r="DCZ96" s="706"/>
      <c r="DDA96" s="504"/>
      <c r="DDB96" s="705"/>
      <c r="DDC96" s="706"/>
      <c r="DDD96" s="706"/>
      <c r="DDE96" s="706"/>
      <c r="DDF96" s="706"/>
      <c r="DDG96" s="706"/>
      <c r="DDH96" s="504"/>
      <c r="DDI96" s="705"/>
      <c r="DDJ96" s="706"/>
      <c r="DDK96" s="706"/>
      <c r="DDL96" s="706"/>
      <c r="DDM96" s="706"/>
      <c r="DDN96" s="706"/>
      <c r="DDO96" s="504"/>
      <c r="DDP96" s="705"/>
      <c r="DDQ96" s="706"/>
      <c r="DDR96" s="706"/>
      <c r="DDS96" s="706"/>
      <c r="DDT96" s="706"/>
      <c r="DDU96" s="706"/>
      <c r="DDV96" s="504"/>
      <c r="DDW96" s="705"/>
      <c r="DDX96" s="706"/>
      <c r="DDY96" s="706"/>
      <c r="DDZ96" s="706"/>
      <c r="DEA96" s="706"/>
      <c r="DEB96" s="706"/>
      <c r="DEC96" s="504"/>
      <c r="DED96" s="705"/>
      <c r="DEE96" s="706"/>
      <c r="DEF96" s="706"/>
      <c r="DEG96" s="706"/>
      <c r="DEH96" s="706"/>
      <c r="DEI96" s="706"/>
      <c r="DEJ96" s="504"/>
      <c r="DEK96" s="705"/>
      <c r="DEL96" s="706"/>
      <c r="DEM96" s="706"/>
      <c r="DEN96" s="706"/>
      <c r="DEO96" s="706"/>
      <c r="DEP96" s="706"/>
      <c r="DEQ96" s="504"/>
      <c r="DER96" s="705"/>
      <c r="DES96" s="706"/>
      <c r="DET96" s="706"/>
      <c r="DEU96" s="706"/>
      <c r="DEV96" s="706"/>
      <c r="DEW96" s="706"/>
      <c r="DEX96" s="504"/>
      <c r="DEY96" s="705"/>
      <c r="DEZ96" s="706"/>
      <c r="DFA96" s="706"/>
      <c r="DFB96" s="706"/>
      <c r="DFC96" s="706"/>
      <c r="DFD96" s="706"/>
      <c r="DFE96" s="504"/>
      <c r="DFF96" s="705"/>
      <c r="DFG96" s="706"/>
      <c r="DFH96" s="706"/>
      <c r="DFI96" s="706"/>
      <c r="DFJ96" s="706"/>
      <c r="DFK96" s="706"/>
      <c r="DFL96" s="504"/>
      <c r="DFM96" s="705"/>
      <c r="DFN96" s="706"/>
      <c r="DFO96" s="706"/>
      <c r="DFP96" s="706"/>
      <c r="DFQ96" s="706"/>
      <c r="DFR96" s="706"/>
      <c r="DFS96" s="504"/>
      <c r="DFT96" s="705"/>
      <c r="DFU96" s="706"/>
      <c r="DFV96" s="706"/>
      <c r="DFW96" s="706"/>
      <c r="DFX96" s="706"/>
      <c r="DFY96" s="706"/>
      <c r="DFZ96" s="504"/>
      <c r="DGA96" s="705"/>
      <c r="DGB96" s="706"/>
      <c r="DGC96" s="706"/>
      <c r="DGD96" s="706"/>
      <c r="DGE96" s="706"/>
      <c r="DGF96" s="706"/>
      <c r="DGG96" s="504"/>
      <c r="DGH96" s="705"/>
      <c r="DGI96" s="706"/>
      <c r="DGJ96" s="706"/>
      <c r="DGK96" s="706"/>
      <c r="DGL96" s="706"/>
      <c r="DGM96" s="706"/>
      <c r="DGN96" s="504"/>
      <c r="DGO96" s="705"/>
      <c r="DGP96" s="706"/>
      <c r="DGQ96" s="706"/>
      <c r="DGR96" s="706"/>
      <c r="DGS96" s="706"/>
      <c r="DGT96" s="706"/>
      <c r="DGU96" s="504"/>
      <c r="DGV96" s="705"/>
      <c r="DGW96" s="706"/>
      <c r="DGX96" s="706"/>
      <c r="DGY96" s="706"/>
      <c r="DGZ96" s="706"/>
      <c r="DHA96" s="706"/>
      <c r="DHB96" s="504"/>
      <c r="DHC96" s="705"/>
      <c r="DHD96" s="706"/>
      <c r="DHE96" s="706"/>
      <c r="DHF96" s="706"/>
      <c r="DHG96" s="706"/>
      <c r="DHH96" s="706"/>
      <c r="DHI96" s="504"/>
      <c r="DHJ96" s="705"/>
      <c r="DHK96" s="706"/>
      <c r="DHL96" s="706"/>
      <c r="DHM96" s="706"/>
      <c r="DHN96" s="706"/>
      <c r="DHO96" s="706"/>
      <c r="DHP96" s="504"/>
      <c r="DHQ96" s="705"/>
      <c r="DHR96" s="706"/>
      <c r="DHS96" s="706"/>
      <c r="DHT96" s="706"/>
      <c r="DHU96" s="706"/>
      <c r="DHV96" s="706"/>
      <c r="DHW96" s="504"/>
      <c r="DHX96" s="705"/>
      <c r="DHY96" s="706"/>
      <c r="DHZ96" s="706"/>
      <c r="DIA96" s="706"/>
      <c r="DIB96" s="706"/>
      <c r="DIC96" s="706"/>
      <c r="DID96" s="504"/>
      <c r="DIE96" s="705"/>
      <c r="DIF96" s="706"/>
      <c r="DIG96" s="706"/>
      <c r="DIH96" s="706"/>
      <c r="DII96" s="706"/>
      <c r="DIJ96" s="706"/>
      <c r="DIK96" s="504"/>
      <c r="DIL96" s="705"/>
      <c r="DIM96" s="706"/>
      <c r="DIN96" s="706"/>
      <c r="DIO96" s="706"/>
      <c r="DIP96" s="706"/>
      <c r="DIQ96" s="706"/>
      <c r="DIR96" s="504"/>
      <c r="DIS96" s="705"/>
      <c r="DIT96" s="706"/>
      <c r="DIU96" s="706"/>
      <c r="DIV96" s="706"/>
      <c r="DIW96" s="706"/>
      <c r="DIX96" s="706"/>
      <c r="DIY96" s="504"/>
      <c r="DIZ96" s="705"/>
      <c r="DJA96" s="706"/>
      <c r="DJB96" s="706"/>
      <c r="DJC96" s="706"/>
      <c r="DJD96" s="706"/>
      <c r="DJE96" s="706"/>
      <c r="DJF96" s="504"/>
      <c r="DJG96" s="705"/>
      <c r="DJH96" s="706"/>
      <c r="DJI96" s="706"/>
      <c r="DJJ96" s="706"/>
      <c r="DJK96" s="706"/>
      <c r="DJL96" s="706"/>
      <c r="DJM96" s="504"/>
      <c r="DJN96" s="705"/>
      <c r="DJO96" s="706"/>
      <c r="DJP96" s="706"/>
      <c r="DJQ96" s="706"/>
      <c r="DJR96" s="706"/>
      <c r="DJS96" s="706"/>
      <c r="DJT96" s="504"/>
      <c r="DJU96" s="705"/>
      <c r="DJV96" s="706"/>
      <c r="DJW96" s="706"/>
      <c r="DJX96" s="706"/>
      <c r="DJY96" s="706"/>
      <c r="DJZ96" s="706"/>
      <c r="DKA96" s="504"/>
      <c r="DKB96" s="705"/>
      <c r="DKC96" s="706"/>
      <c r="DKD96" s="706"/>
      <c r="DKE96" s="706"/>
      <c r="DKF96" s="706"/>
      <c r="DKG96" s="706"/>
      <c r="DKH96" s="504"/>
      <c r="DKI96" s="705"/>
      <c r="DKJ96" s="706"/>
      <c r="DKK96" s="706"/>
      <c r="DKL96" s="706"/>
      <c r="DKM96" s="706"/>
      <c r="DKN96" s="706"/>
      <c r="DKO96" s="504"/>
      <c r="DKP96" s="705"/>
      <c r="DKQ96" s="706"/>
      <c r="DKR96" s="706"/>
      <c r="DKS96" s="706"/>
      <c r="DKT96" s="706"/>
      <c r="DKU96" s="706"/>
      <c r="DKV96" s="504"/>
      <c r="DKW96" s="705"/>
      <c r="DKX96" s="706"/>
      <c r="DKY96" s="706"/>
      <c r="DKZ96" s="706"/>
      <c r="DLA96" s="706"/>
      <c r="DLB96" s="706"/>
      <c r="DLC96" s="504"/>
      <c r="DLD96" s="705"/>
      <c r="DLE96" s="706"/>
      <c r="DLF96" s="706"/>
      <c r="DLG96" s="706"/>
      <c r="DLH96" s="706"/>
      <c r="DLI96" s="706"/>
      <c r="DLJ96" s="504"/>
      <c r="DLK96" s="705"/>
      <c r="DLL96" s="706"/>
      <c r="DLM96" s="706"/>
      <c r="DLN96" s="706"/>
      <c r="DLO96" s="706"/>
      <c r="DLP96" s="706"/>
      <c r="DLQ96" s="504"/>
      <c r="DLR96" s="705"/>
      <c r="DLS96" s="706"/>
      <c r="DLT96" s="706"/>
      <c r="DLU96" s="706"/>
      <c r="DLV96" s="706"/>
      <c r="DLW96" s="706"/>
      <c r="DLX96" s="504"/>
      <c r="DLY96" s="705"/>
      <c r="DLZ96" s="706"/>
      <c r="DMA96" s="706"/>
      <c r="DMB96" s="706"/>
      <c r="DMC96" s="706"/>
      <c r="DMD96" s="706"/>
      <c r="DME96" s="504"/>
      <c r="DMF96" s="705"/>
      <c r="DMG96" s="706"/>
      <c r="DMH96" s="706"/>
      <c r="DMI96" s="706"/>
      <c r="DMJ96" s="706"/>
      <c r="DMK96" s="706"/>
      <c r="DML96" s="504"/>
      <c r="DMM96" s="705"/>
      <c r="DMN96" s="706"/>
      <c r="DMO96" s="706"/>
      <c r="DMP96" s="706"/>
      <c r="DMQ96" s="706"/>
      <c r="DMR96" s="706"/>
      <c r="DMS96" s="504"/>
      <c r="DMT96" s="705"/>
      <c r="DMU96" s="706"/>
      <c r="DMV96" s="706"/>
      <c r="DMW96" s="706"/>
      <c r="DMX96" s="706"/>
      <c r="DMY96" s="706"/>
      <c r="DMZ96" s="504"/>
      <c r="DNA96" s="705"/>
      <c r="DNB96" s="706"/>
      <c r="DNC96" s="706"/>
      <c r="DND96" s="706"/>
      <c r="DNE96" s="706"/>
      <c r="DNF96" s="706"/>
      <c r="DNG96" s="504"/>
      <c r="DNH96" s="705"/>
      <c r="DNI96" s="706"/>
      <c r="DNJ96" s="706"/>
      <c r="DNK96" s="706"/>
      <c r="DNL96" s="706"/>
      <c r="DNM96" s="706"/>
      <c r="DNN96" s="504"/>
      <c r="DNO96" s="705"/>
      <c r="DNP96" s="706"/>
      <c r="DNQ96" s="706"/>
      <c r="DNR96" s="706"/>
      <c r="DNS96" s="706"/>
      <c r="DNT96" s="706"/>
      <c r="DNU96" s="504"/>
      <c r="DNV96" s="705"/>
      <c r="DNW96" s="706"/>
      <c r="DNX96" s="706"/>
      <c r="DNY96" s="706"/>
      <c r="DNZ96" s="706"/>
      <c r="DOA96" s="706"/>
      <c r="DOB96" s="504"/>
      <c r="DOC96" s="705"/>
      <c r="DOD96" s="706"/>
      <c r="DOE96" s="706"/>
      <c r="DOF96" s="706"/>
      <c r="DOG96" s="706"/>
      <c r="DOH96" s="706"/>
      <c r="DOI96" s="504"/>
      <c r="DOJ96" s="705"/>
      <c r="DOK96" s="706"/>
      <c r="DOL96" s="706"/>
      <c r="DOM96" s="706"/>
      <c r="DON96" s="706"/>
      <c r="DOO96" s="706"/>
      <c r="DOP96" s="504"/>
      <c r="DOQ96" s="705"/>
      <c r="DOR96" s="706"/>
      <c r="DOS96" s="706"/>
      <c r="DOT96" s="706"/>
      <c r="DOU96" s="706"/>
      <c r="DOV96" s="706"/>
      <c r="DOW96" s="504"/>
      <c r="DOX96" s="705"/>
      <c r="DOY96" s="706"/>
      <c r="DOZ96" s="706"/>
      <c r="DPA96" s="706"/>
      <c r="DPB96" s="706"/>
      <c r="DPC96" s="706"/>
      <c r="DPD96" s="504"/>
      <c r="DPE96" s="705"/>
      <c r="DPF96" s="706"/>
      <c r="DPG96" s="706"/>
      <c r="DPH96" s="706"/>
      <c r="DPI96" s="706"/>
      <c r="DPJ96" s="706"/>
      <c r="DPK96" s="504"/>
      <c r="DPL96" s="705"/>
      <c r="DPM96" s="706"/>
      <c r="DPN96" s="706"/>
      <c r="DPO96" s="706"/>
      <c r="DPP96" s="706"/>
      <c r="DPQ96" s="706"/>
      <c r="DPR96" s="504"/>
      <c r="DPS96" s="705"/>
      <c r="DPT96" s="706"/>
      <c r="DPU96" s="706"/>
      <c r="DPV96" s="706"/>
      <c r="DPW96" s="706"/>
      <c r="DPX96" s="706"/>
      <c r="DPY96" s="504"/>
      <c r="DPZ96" s="705"/>
      <c r="DQA96" s="706"/>
      <c r="DQB96" s="706"/>
      <c r="DQC96" s="706"/>
      <c r="DQD96" s="706"/>
      <c r="DQE96" s="706"/>
      <c r="DQF96" s="504"/>
      <c r="DQG96" s="705"/>
      <c r="DQH96" s="706"/>
      <c r="DQI96" s="706"/>
      <c r="DQJ96" s="706"/>
      <c r="DQK96" s="706"/>
      <c r="DQL96" s="706"/>
      <c r="DQM96" s="504"/>
      <c r="DQN96" s="705"/>
      <c r="DQO96" s="706"/>
      <c r="DQP96" s="706"/>
      <c r="DQQ96" s="706"/>
      <c r="DQR96" s="706"/>
      <c r="DQS96" s="706"/>
      <c r="DQT96" s="504"/>
      <c r="DQU96" s="705"/>
      <c r="DQV96" s="706"/>
      <c r="DQW96" s="706"/>
      <c r="DQX96" s="706"/>
      <c r="DQY96" s="706"/>
      <c r="DQZ96" s="706"/>
      <c r="DRA96" s="504"/>
      <c r="DRB96" s="705"/>
      <c r="DRC96" s="706"/>
      <c r="DRD96" s="706"/>
      <c r="DRE96" s="706"/>
      <c r="DRF96" s="706"/>
      <c r="DRG96" s="706"/>
      <c r="DRH96" s="504"/>
      <c r="DRI96" s="705"/>
      <c r="DRJ96" s="706"/>
      <c r="DRK96" s="706"/>
      <c r="DRL96" s="706"/>
      <c r="DRM96" s="706"/>
      <c r="DRN96" s="706"/>
      <c r="DRO96" s="504"/>
      <c r="DRP96" s="705"/>
      <c r="DRQ96" s="706"/>
      <c r="DRR96" s="706"/>
      <c r="DRS96" s="706"/>
      <c r="DRT96" s="706"/>
      <c r="DRU96" s="706"/>
      <c r="DRV96" s="504"/>
      <c r="DRW96" s="705"/>
      <c r="DRX96" s="706"/>
      <c r="DRY96" s="706"/>
      <c r="DRZ96" s="706"/>
      <c r="DSA96" s="706"/>
      <c r="DSB96" s="706"/>
      <c r="DSC96" s="504"/>
      <c r="DSD96" s="705"/>
      <c r="DSE96" s="706"/>
      <c r="DSF96" s="706"/>
      <c r="DSG96" s="706"/>
      <c r="DSH96" s="706"/>
      <c r="DSI96" s="706"/>
      <c r="DSJ96" s="504"/>
      <c r="DSK96" s="705"/>
      <c r="DSL96" s="706"/>
      <c r="DSM96" s="706"/>
      <c r="DSN96" s="706"/>
      <c r="DSO96" s="706"/>
      <c r="DSP96" s="706"/>
      <c r="DSQ96" s="504"/>
      <c r="DSR96" s="705"/>
      <c r="DSS96" s="706"/>
      <c r="DST96" s="706"/>
      <c r="DSU96" s="706"/>
      <c r="DSV96" s="706"/>
      <c r="DSW96" s="706"/>
      <c r="DSX96" s="504"/>
      <c r="DSY96" s="705"/>
      <c r="DSZ96" s="706"/>
      <c r="DTA96" s="706"/>
      <c r="DTB96" s="706"/>
      <c r="DTC96" s="706"/>
      <c r="DTD96" s="706"/>
      <c r="DTE96" s="504"/>
      <c r="DTF96" s="705"/>
      <c r="DTG96" s="706"/>
      <c r="DTH96" s="706"/>
      <c r="DTI96" s="706"/>
      <c r="DTJ96" s="706"/>
      <c r="DTK96" s="706"/>
      <c r="DTL96" s="504"/>
      <c r="DTM96" s="705"/>
      <c r="DTN96" s="706"/>
      <c r="DTO96" s="706"/>
      <c r="DTP96" s="706"/>
      <c r="DTQ96" s="706"/>
      <c r="DTR96" s="706"/>
      <c r="DTS96" s="504"/>
      <c r="DTT96" s="705"/>
      <c r="DTU96" s="706"/>
      <c r="DTV96" s="706"/>
      <c r="DTW96" s="706"/>
      <c r="DTX96" s="706"/>
      <c r="DTY96" s="706"/>
      <c r="DTZ96" s="504"/>
      <c r="DUA96" s="705"/>
      <c r="DUB96" s="706"/>
      <c r="DUC96" s="706"/>
      <c r="DUD96" s="706"/>
      <c r="DUE96" s="706"/>
      <c r="DUF96" s="706"/>
      <c r="DUG96" s="504"/>
      <c r="DUH96" s="705"/>
      <c r="DUI96" s="706"/>
      <c r="DUJ96" s="706"/>
      <c r="DUK96" s="706"/>
      <c r="DUL96" s="706"/>
      <c r="DUM96" s="706"/>
      <c r="DUN96" s="504"/>
      <c r="DUO96" s="705"/>
      <c r="DUP96" s="706"/>
      <c r="DUQ96" s="706"/>
      <c r="DUR96" s="706"/>
      <c r="DUS96" s="706"/>
      <c r="DUT96" s="706"/>
      <c r="DUU96" s="504"/>
      <c r="DUV96" s="705"/>
      <c r="DUW96" s="706"/>
      <c r="DUX96" s="706"/>
      <c r="DUY96" s="706"/>
      <c r="DUZ96" s="706"/>
      <c r="DVA96" s="706"/>
      <c r="DVB96" s="504"/>
      <c r="DVC96" s="705"/>
      <c r="DVD96" s="706"/>
      <c r="DVE96" s="706"/>
      <c r="DVF96" s="706"/>
      <c r="DVG96" s="706"/>
      <c r="DVH96" s="706"/>
      <c r="DVI96" s="504"/>
      <c r="DVJ96" s="705"/>
      <c r="DVK96" s="706"/>
      <c r="DVL96" s="706"/>
      <c r="DVM96" s="706"/>
      <c r="DVN96" s="706"/>
      <c r="DVO96" s="706"/>
      <c r="DVP96" s="504"/>
      <c r="DVQ96" s="705"/>
      <c r="DVR96" s="706"/>
      <c r="DVS96" s="706"/>
      <c r="DVT96" s="706"/>
      <c r="DVU96" s="706"/>
      <c r="DVV96" s="706"/>
      <c r="DVW96" s="504"/>
      <c r="DVX96" s="705"/>
      <c r="DVY96" s="706"/>
      <c r="DVZ96" s="706"/>
      <c r="DWA96" s="706"/>
      <c r="DWB96" s="706"/>
      <c r="DWC96" s="706"/>
      <c r="DWD96" s="504"/>
      <c r="DWE96" s="705"/>
      <c r="DWF96" s="706"/>
      <c r="DWG96" s="706"/>
      <c r="DWH96" s="706"/>
      <c r="DWI96" s="706"/>
      <c r="DWJ96" s="706"/>
      <c r="DWK96" s="504"/>
      <c r="DWL96" s="705"/>
      <c r="DWM96" s="706"/>
      <c r="DWN96" s="706"/>
      <c r="DWO96" s="706"/>
      <c r="DWP96" s="706"/>
      <c r="DWQ96" s="706"/>
      <c r="DWR96" s="504"/>
      <c r="DWS96" s="705"/>
      <c r="DWT96" s="706"/>
      <c r="DWU96" s="706"/>
      <c r="DWV96" s="706"/>
      <c r="DWW96" s="706"/>
      <c r="DWX96" s="706"/>
      <c r="DWY96" s="504"/>
      <c r="DWZ96" s="705"/>
      <c r="DXA96" s="706"/>
      <c r="DXB96" s="706"/>
      <c r="DXC96" s="706"/>
      <c r="DXD96" s="706"/>
      <c r="DXE96" s="706"/>
      <c r="DXF96" s="504"/>
      <c r="DXG96" s="705"/>
      <c r="DXH96" s="706"/>
      <c r="DXI96" s="706"/>
      <c r="DXJ96" s="706"/>
      <c r="DXK96" s="706"/>
      <c r="DXL96" s="706"/>
      <c r="DXM96" s="504"/>
      <c r="DXN96" s="705"/>
      <c r="DXO96" s="706"/>
      <c r="DXP96" s="706"/>
      <c r="DXQ96" s="706"/>
      <c r="DXR96" s="706"/>
      <c r="DXS96" s="706"/>
      <c r="DXT96" s="504"/>
      <c r="DXU96" s="705"/>
      <c r="DXV96" s="706"/>
      <c r="DXW96" s="706"/>
      <c r="DXX96" s="706"/>
      <c r="DXY96" s="706"/>
      <c r="DXZ96" s="706"/>
      <c r="DYA96" s="504"/>
      <c r="DYB96" s="705"/>
      <c r="DYC96" s="706"/>
      <c r="DYD96" s="706"/>
      <c r="DYE96" s="706"/>
      <c r="DYF96" s="706"/>
      <c r="DYG96" s="706"/>
      <c r="DYH96" s="504"/>
      <c r="DYI96" s="705"/>
      <c r="DYJ96" s="706"/>
      <c r="DYK96" s="706"/>
      <c r="DYL96" s="706"/>
      <c r="DYM96" s="706"/>
      <c r="DYN96" s="706"/>
      <c r="DYO96" s="504"/>
      <c r="DYP96" s="705"/>
      <c r="DYQ96" s="706"/>
      <c r="DYR96" s="706"/>
      <c r="DYS96" s="706"/>
      <c r="DYT96" s="706"/>
      <c r="DYU96" s="706"/>
      <c r="DYV96" s="504"/>
      <c r="DYW96" s="705"/>
      <c r="DYX96" s="706"/>
      <c r="DYY96" s="706"/>
      <c r="DYZ96" s="706"/>
      <c r="DZA96" s="706"/>
      <c r="DZB96" s="706"/>
      <c r="DZC96" s="504"/>
      <c r="DZD96" s="705"/>
      <c r="DZE96" s="706"/>
      <c r="DZF96" s="706"/>
      <c r="DZG96" s="706"/>
      <c r="DZH96" s="706"/>
      <c r="DZI96" s="706"/>
      <c r="DZJ96" s="504"/>
      <c r="DZK96" s="705"/>
      <c r="DZL96" s="706"/>
      <c r="DZM96" s="706"/>
      <c r="DZN96" s="706"/>
      <c r="DZO96" s="706"/>
      <c r="DZP96" s="706"/>
      <c r="DZQ96" s="504"/>
      <c r="DZR96" s="705"/>
      <c r="DZS96" s="706"/>
      <c r="DZT96" s="706"/>
      <c r="DZU96" s="706"/>
      <c r="DZV96" s="706"/>
      <c r="DZW96" s="706"/>
      <c r="DZX96" s="504"/>
      <c r="DZY96" s="705"/>
      <c r="DZZ96" s="706"/>
      <c r="EAA96" s="706"/>
      <c r="EAB96" s="706"/>
      <c r="EAC96" s="706"/>
      <c r="EAD96" s="706"/>
      <c r="EAE96" s="504"/>
      <c r="EAF96" s="705"/>
      <c r="EAG96" s="706"/>
      <c r="EAH96" s="706"/>
      <c r="EAI96" s="706"/>
      <c r="EAJ96" s="706"/>
      <c r="EAK96" s="706"/>
      <c r="EAL96" s="504"/>
      <c r="EAM96" s="705"/>
      <c r="EAN96" s="706"/>
      <c r="EAO96" s="706"/>
      <c r="EAP96" s="706"/>
      <c r="EAQ96" s="706"/>
      <c r="EAR96" s="706"/>
      <c r="EAS96" s="504"/>
      <c r="EAT96" s="705"/>
      <c r="EAU96" s="706"/>
      <c r="EAV96" s="706"/>
      <c r="EAW96" s="706"/>
      <c r="EAX96" s="706"/>
      <c r="EAY96" s="706"/>
      <c r="EAZ96" s="504"/>
      <c r="EBA96" s="705"/>
      <c r="EBB96" s="706"/>
      <c r="EBC96" s="706"/>
      <c r="EBD96" s="706"/>
      <c r="EBE96" s="706"/>
      <c r="EBF96" s="706"/>
      <c r="EBG96" s="504"/>
      <c r="EBH96" s="705"/>
      <c r="EBI96" s="706"/>
      <c r="EBJ96" s="706"/>
      <c r="EBK96" s="706"/>
      <c r="EBL96" s="706"/>
      <c r="EBM96" s="706"/>
      <c r="EBN96" s="504"/>
      <c r="EBO96" s="705"/>
      <c r="EBP96" s="706"/>
      <c r="EBQ96" s="706"/>
      <c r="EBR96" s="706"/>
      <c r="EBS96" s="706"/>
      <c r="EBT96" s="706"/>
      <c r="EBU96" s="504"/>
      <c r="EBV96" s="705"/>
      <c r="EBW96" s="706"/>
      <c r="EBX96" s="706"/>
      <c r="EBY96" s="706"/>
      <c r="EBZ96" s="706"/>
      <c r="ECA96" s="706"/>
      <c r="ECB96" s="504"/>
      <c r="ECC96" s="705"/>
      <c r="ECD96" s="706"/>
      <c r="ECE96" s="706"/>
      <c r="ECF96" s="706"/>
      <c r="ECG96" s="706"/>
      <c r="ECH96" s="706"/>
      <c r="ECI96" s="504"/>
      <c r="ECJ96" s="705"/>
      <c r="ECK96" s="706"/>
      <c r="ECL96" s="706"/>
      <c r="ECM96" s="706"/>
      <c r="ECN96" s="706"/>
      <c r="ECO96" s="706"/>
      <c r="ECP96" s="504"/>
      <c r="ECQ96" s="705"/>
      <c r="ECR96" s="706"/>
      <c r="ECS96" s="706"/>
      <c r="ECT96" s="706"/>
      <c r="ECU96" s="706"/>
      <c r="ECV96" s="706"/>
      <c r="ECW96" s="504"/>
      <c r="ECX96" s="705"/>
      <c r="ECY96" s="706"/>
      <c r="ECZ96" s="706"/>
      <c r="EDA96" s="706"/>
      <c r="EDB96" s="706"/>
      <c r="EDC96" s="706"/>
      <c r="EDD96" s="504"/>
      <c r="EDE96" s="705"/>
      <c r="EDF96" s="706"/>
      <c r="EDG96" s="706"/>
      <c r="EDH96" s="706"/>
      <c r="EDI96" s="706"/>
      <c r="EDJ96" s="706"/>
      <c r="EDK96" s="504"/>
      <c r="EDL96" s="705"/>
      <c r="EDM96" s="706"/>
      <c r="EDN96" s="706"/>
      <c r="EDO96" s="706"/>
      <c r="EDP96" s="706"/>
      <c r="EDQ96" s="706"/>
      <c r="EDR96" s="504"/>
      <c r="EDS96" s="705"/>
      <c r="EDT96" s="706"/>
      <c r="EDU96" s="706"/>
      <c r="EDV96" s="706"/>
      <c r="EDW96" s="706"/>
      <c r="EDX96" s="706"/>
      <c r="EDY96" s="504"/>
      <c r="EDZ96" s="705"/>
      <c r="EEA96" s="706"/>
      <c r="EEB96" s="706"/>
      <c r="EEC96" s="706"/>
      <c r="EED96" s="706"/>
      <c r="EEE96" s="706"/>
      <c r="EEF96" s="504"/>
      <c r="EEG96" s="705"/>
      <c r="EEH96" s="706"/>
      <c r="EEI96" s="706"/>
      <c r="EEJ96" s="706"/>
      <c r="EEK96" s="706"/>
      <c r="EEL96" s="706"/>
      <c r="EEM96" s="504"/>
      <c r="EEN96" s="705"/>
      <c r="EEO96" s="706"/>
      <c r="EEP96" s="706"/>
      <c r="EEQ96" s="706"/>
      <c r="EER96" s="706"/>
      <c r="EES96" s="706"/>
      <c r="EET96" s="504"/>
      <c r="EEU96" s="705"/>
      <c r="EEV96" s="706"/>
      <c r="EEW96" s="706"/>
      <c r="EEX96" s="706"/>
      <c r="EEY96" s="706"/>
      <c r="EEZ96" s="706"/>
      <c r="EFA96" s="504"/>
      <c r="EFB96" s="705"/>
      <c r="EFC96" s="706"/>
      <c r="EFD96" s="706"/>
      <c r="EFE96" s="706"/>
      <c r="EFF96" s="706"/>
      <c r="EFG96" s="706"/>
      <c r="EFH96" s="504"/>
      <c r="EFI96" s="705"/>
      <c r="EFJ96" s="706"/>
      <c r="EFK96" s="706"/>
      <c r="EFL96" s="706"/>
      <c r="EFM96" s="706"/>
      <c r="EFN96" s="706"/>
      <c r="EFO96" s="504"/>
      <c r="EFP96" s="705"/>
      <c r="EFQ96" s="706"/>
      <c r="EFR96" s="706"/>
      <c r="EFS96" s="706"/>
      <c r="EFT96" s="706"/>
      <c r="EFU96" s="706"/>
      <c r="EFV96" s="504"/>
      <c r="EFW96" s="705"/>
      <c r="EFX96" s="706"/>
      <c r="EFY96" s="706"/>
      <c r="EFZ96" s="706"/>
      <c r="EGA96" s="706"/>
      <c r="EGB96" s="706"/>
      <c r="EGC96" s="504"/>
      <c r="EGD96" s="705"/>
      <c r="EGE96" s="706"/>
      <c r="EGF96" s="706"/>
      <c r="EGG96" s="706"/>
      <c r="EGH96" s="706"/>
      <c r="EGI96" s="706"/>
      <c r="EGJ96" s="504"/>
      <c r="EGK96" s="705"/>
      <c r="EGL96" s="706"/>
      <c r="EGM96" s="706"/>
      <c r="EGN96" s="706"/>
      <c r="EGO96" s="706"/>
      <c r="EGP96" s="706"/>
      <c r="EGQ96" s="504"/>
      <c r="EGR96" s="705"/>
      <c r="EGS96" s="706"/>
      <c r="EGT96" s="706"/>
      <c r="EGU96" s="706"/>
      <c r="EGV96" s="706"/>
      <c r="EGW96" s="706"/>
      <c r="EGX96" s="504"/>
      <c r="EGY96" s="705"/>
      <c r="EGZ96" s="706"/>
      <c r="EHA96" s="706"/>
      <c r="EHB96" s="706"/>
      <c r="EHC96" s="706"/>
      <c r="EHD96" s="706"/>
      <c r="EHE96" s="504"/>
      <c r="EHF96" s="705"/>
      <c r="EHG96" s="706"/>
      <c r="EHH96" s="706"/>
      <c r="EHI96" s="706"/>
      <c r="EHJ96" s="706"/>
      <c r="EHK96" s="706"/>
      <c r="EHL96" s="504"/>
      <c r="EHM96" s="705"/>
      <c r="EHN96" s="706"/>
      <c r="EHO96" s="706"/>
      <c r="EHP96" s="706"/>
      <c r="EHQ96" s="706"/>
      <c r="EHR96" s="706"/>
      <c r="EHS96" s="504"/>
      <c r="EHT96" s="705"/>
      <c r="EHU96" s="706"/>
      <c r="EHV96" s="706"/>
      <c r="EHW96" s="706"/>
      <c r="EHX96" s="706"/>
      <c r="EHY96" s="706"/>
      <c r="EHZ96" s="504"/>
      <c r="EIA96" s="705"/>
      <c r="EIB96" s="706"/>
      <c r="EIC96" s="706"/>
      <c r="EID96" s="706"/>
      <c r="EIE96" s="706"/>
      <c r="EIF96" s="706"/>
      <c r="EIG96" s="504"/>
      <c r="EIH96" s="705"/>
      <c r="EII96" s="706"/>
      <c r="EIJ96" s="706"/>
      <c r="EIK96" s="706"/>
      <c r="EIL96" s="706"/>
      <c r="EIM96" s="706"/>
      <c r="EIN96" s="504"/>
      <c r="EIO96" s="705"/>
      <c r="EIP96" s="706"/>
      <c r="EIQ96" s="706"/>
      <c r="EIR96" s="706"/>
      <c r="EIS96" s="706"/>
      <c r="EIT96" s="706"/>
      <c r="EIU96" s="504"/>
      <c r="EIV96" s="705"/>
      <c r="EIW96" s="706"/>
      <c r="EIX96" s="706"/>
      <c r="EIY96" s="706"/>
      <c r="EIZ96" s="706"/>
      <c r="EJA96" s="706"/>
      <c r="EJB96" s="504"/>
      <c r="EJC96" s="705"/>
      <c r="EJD96" s="706"/>
      <c r="EJE96" s="706"/>
      <c r="EJF96" s="706"/>
      <c r="EJG96" s="706"/>
      <c r="EJH96" s="706"/>
      <c r="EJI96" s="504"/>
      <c r="EJJ96" s="705"/>
      <c r="EJK96" s="706"/>
      <c r="EJL96" s="706"/>
      <c r="EJM96" s="706"/>
      <c r="EJN96" s="706"/>
      <c r="EJO96" s="706"/>
      <c r="EJP96" s="504"/>
      <c r="EJQ96" s="705"/>
      <c r="EJR96" s="706"/>
      <c r="EJS96" s="706"/>
      <c r="EJT96" s="706"/>
      <c r="EJU96" s="706"/>
      <c r="EJV96" s="706"/>
      <c r="EJW96" s="504"/>
      <c r="EJX96" s="705"/>
      <c r="EJY96" s="706"/>
      <c r="EJZ96" s="706"/>
      <c r="EKA96" s="706"/>
      <c r="EKB96" s="706"/>
      <c r="EKC96" s="706"/>
      <c r="EKD96" s="504"/>
      <c r="EKE96" s="705"/>
      <c r="EKF96" s="706"/>
      <c r="EKG96" s="706"/>
      <c r="EKH96" s="706"/>
      <c r="EKI96" s="706"/>
      <c r="EKJ96" s="706"/>
      <c r="EKK96" s="504"/>
      <c r="EKL96" s="705"/>
      <c r="EKM96" s="706"/>
      <c r="EKN96" s="706"/>
      <c r="EKO96" s="706"/>
      <c r="EKP96" s="706"/>
      <c r="EKQ96" s="706"/>
      <c r="EKR96" s="504"/>
      <c r="EKS96" s="705"/>
      <c r="EKT96" s="706"/>
      <c r="EKU96" s="706"/>
      <c r="EKV96" s="706"/>
      <c r="EKW96" s="706"/>
      <c r="EKX96" s="706"/>
      <c r="EKY96" s="504"/>
      <c r="EKZ96" s="705"/>
      <c r="ELA96" s="706"/>
      <c r="ELB96" s="706"/>
      <c r="ELC96" s="706"/>
      <c r="ELD96" s="706"/>
      <c r="ELE96" s="706"/>
      <c r="ELF96" s="504"/>
      <c r="ELG96" s="705"/>
      <c r="ELH96" s="706"/>
      <c r="ELI96" s="706"/>
      <c r="ELJ96" s="706"/>
      <c r="ELK96" s="706"/>
      <c r="ELL96" s="706"/>
      <c r="ELM96" s="504"/>
      <c r="ELN96" s="705"/>
      <c r="ELO96" s="706"/>
      <c r="ELP96" s="706"/>
      <c r="ELQ96" s="706"/>
      <c r="ELR96" s="706"/>
      <c r="ELS96" s="706"/>
      <c r="ELT96" s="504"/>
      <c r="ELU96" s="705"/>
      <c r="ELV96" s="706"/>
      <c r="ELW96" s="706"/>
      <c r="ELX96" s="706"/>
      <c r="ELY96" s="706"/>
      <c r="ELZ96" s="706"/>
      <c r="EMA96" s="504"/>
      <c r="EMB96" s="705"/>
      <c r="EMC96" s="706"/>
      <c r="EMD96" s="706"/>
      <c r="EME96" s="706"/>
      <c r="EMF96" s="706"/>
      <c r="EMG96" s="706"/>
      <c r="EMH96" s="504"/>
      <c r="EMI96" s="705"/>
      <c r="EMJ96" s="706"/>
      <c r="EMK96" s="706"/>
      <c r="EML96" s="706"/>
      <c r="EMM96" s="706"/>
      <c r="EMN96" s="706"/>
      <c r="EMO96" s="504"/>
      <c r="EMP96" s="705"/>
      <c r="EMQ96" s="706"/>
      <c r="EMR96" s="706"/>
      <c r="EMS96" s="706"/>
      <c r="EMT96" s="706"/>
      <c r="EMU96" s="706"/>
      <c r="EMV96" s="504"/>
      <c r="EMW96" s="705"/>
      <c r="EMX96" s="706"/>
      <c r="EMY96" s="706"/>
      <c r="EMZ96" s="706"/>
      <c r="ENA96" s="706"/>
      <c r="ENB96" s="706"/>
      <c r="ENC96" s="504"/>
      <c r="END96" s="705"/>
      <c r="ENE96" s="706"/>
      <c r="ENF96" s="706"/>
      <c r="ENG96" s="706"/>
      <c r="ENH96" s="706"/>
      <c r="ENI96" s="706"/>
      <c r="ENJ96" s="504"/>
      <c r="ENK96" s="705"/>
      <c r="ENL96" s="706"/>
      <c r="ENM96" s="706"/>
      <c r="ENN96" s="706"/>
      <c r="ENO96" s="706"/>
      <c r="ENP96" s="706"/>
      <c r="ENQ96" s="504"/>
      <c r="ENR96" s="705"/>
      <c r="ENS96" s="706"/>
      <c r="ENT96" s="706"/>
      <c r="ENU96" s="706"/>
      <c r="ENV96" s="706"/>
      <c r="ENW96" s="706"/>
      <c r="ENX96" s="504"/>
      <c r="ENY96" s="705"/>
      <c r="ENZ96" s="706"/>
      <c r="EOA96" s="706"/>
      <c r="EOB96" s="706"/>
      <c r="EOC96" s="706"/>
      <c r="EOD96" s="706"/>
      <c r="EOE96" s="504"/>
      <c r="EOF96" s="705"/>
      <c r="EOG96" s="706"/>
      <c r="EOH96" s="706"/>
      <c r="EOI96" s="706"/>
      <c r="EOJ96" s="706"/>
      <c r="EOK96" s="706"/>
      <c r="EOL96" s="504"/>
      <c r="EOM96" s="705"/>
      <c r="EON96" s="706"/>
      <c r="EOO96" s="706"/>
      <c r="EOP96" s="706"/>
      <c r="EOQ96" s="706"/>
      <c r="EOR96" s="706"/>
      <c r="EOS96" s="504"/>
      <c r="EOT96" s="705"/>
      <c r="EOU96" s="706"/>
      <c r="EOV96" s="706"/>
      <c r="EOW96" s="706"/>
      <c r="EOX96" s="706"/>
      <c r="EOY96" s="706"/>
      <c r="EOZ96" s="504"/>
      <c r="EPA96" s="705"/>
      <c r="EPB96" s="706"/>
      <c r="EPC96" s="706"/>
      <c r="EPD96" s="706"/>
      <c r="EPE96" s="706"/>
      <c r="EPF96" s="706"/>
      <c r="EPG96" s="504"/>
      <c r="EPH96" s="705"/>
      <c r="EPI96" s="706"/>
      <c r="EPJ96" s="706"/>
      <c r="EPK96" s="706"/>
      <c r="EPL96" s="706"/>
      <c r="EPM96" s="706"/>
      <c r="EPN96" s="504"/>
      <c r="EPO96" s="705"/>
      <c r="EPP96" s="706"/>
      <c r="EPQ96" s="706"/>
      <c r="EPR96" s="706"/>
      <c r="EPS96" s="706"/>
      <c r="EPT96" s="706"/>
      <c r="EPU96" s="504"/>
      <c r="EPV96" s="705"/>
      <c r="EPW96" s="706"/>
      <c r="EPX96" s="706"/>
      <c r="EPY96" s="706"/>
      <c r="EPZ96" s="706"/>
      <c r="EQA96" s="706"/>
      <c r="EQB96" s="504"/>
      <c r="EQC96" s="705"/>
      <c r="EQD96" s="706"/>
      <c r="EQE96" s="706"/>
      <c r="EQF96" s="706"/>
      <c r="EQG96" s="706"/>
      <c r="EQH96" s="706"/>
      <c r="EQI96" s="504"/>
      <c r="EQJ96" s="705"/>
      <c r="EQK96" s="706"/>
      <c r="EQL96" s="706"/>
      <c r="EQM96" s="706"/>
      <c r="EQN96" s="706"/>
      <c r="EQO96" s="706"/>
      <c r="EQP96" s="504"/>
      <c r="EQQ96" s="705"/>
      <c r="EQR96" s="706"/>
      <c r="EQS96" s="706"/>
      <c r="EQT96" s="706"/>
      <c r="EQU96" s="706"/>
      <c r="EQV96" s="706"/>
      <c r="EQW96" s="504"/>
      <c r="EQX96" s="705"/>
      <c r="EQY96" s="706"/>
      <c r="EQZ96" s="706"/>
      <c r="ERA96" s="706"/>
      <c r="ERB96" s="706"/>
      <c r="ERC96" s="706"/>
      <c r="ERD96" s="504"/>
      <c r="ERE96" s="705"/>
      <c r="ERF96" s="706"/>
      <c r="ERG96" s="706"/>
      <c r="ERH96" s="706"/>
      <c r="ERI96" s="706"/>
      <c r="ERJ96" s="706"/>
      <c r="ERK96" s="504"/>
      <c r="ERL96" s="705"/>
      <c r="ERM96" s="706"/>
      <c r="ERN96" s="706"/>
      <c r="ERO96" s="706"/>
      <c r="ERP96" s="706"/>
      <c r="ERQ96" s="706"/>
      <c r="ERR96" s="504"/>
      <c r="ERS96" s="705"/>
      <c r="ERT96" s="706"/>
      <c r="ERU96" s="706"/>
      <c r="ERV96" s="706"/>
      <c r="ERW96" s="706"/>
      <c r="ERX96" s="706"/>
      <c r="ERY96" s="504"/>
      <c r="ERZ96" s="705"/>
      <c r="ESA96" s="706"/>
      <c r="ESB96" s="706"/>
      <c r="ESC96" s="706"/>
      <c r="ESD96" s="706"/>
      <c r="ESE96" s="706"/>
      <c r="ESF96" s="504"/>
      <c r="ESG96" s="705"/>
      <c r="ESH96" s="706"/>
      <c r="ESI96" s="706"/>
      <c r="ESJ96" s="706"/>
      <c r="ESK96" s="706"/>
      <c r="ESL96" s="706"/>
      <c r="ESM96" s="504"/>
      <c r="ESN96" s="705"/>
      <c r="ESO96" s="706"/>
      <c r="ESP96" s="706"/>
      <c r="ESQ96" s="706"/>
      <c r="ESR96" s="706"/>
      <c r="ESS96" s="706"/>
      <c r="EST96" s="504"/>
      <c r="ESU96" s="705"/>
      <c r="ESV96" s="706"/>
      <c r="ESW96" s="706"/>
      <c r="ESX96" s="706"/>
      <c r="ESY96" s="706"/>
      <c r="ESZ96" s="706"/>
      <c r="ETA96" s="504"/>
      <c r="ETB96" s="705"/>
      <c r="ETC96" s="706"/>
      <c r="ETD96" s="706"/>
      <c r="ETE96" s="706"/>
      <c r="ETF96" s="706"/>
      <c r="ETG96" s="706"/>
      <c r="ETH96" s="504"/>
      <c r="ETI96" s="705"/>
      <c r="ETJ96" s="706"/>
      <c r="ETK96" s="706"/>
      <c r="ETL96" s="706"/>
      <c r="ETM96" s="706"/>
      <c r="ETN96" s="706"/>
      <c r="ETO96" s="504"/>
      <c r="ETP96" s="705"/>
      <c r="ETQ96" s="706"/>
      <c r="ETR96" s="706"/>
      <c r="ETS96" s="706"/>
      <c r="ETT96" s="706"/>
      <c r="ETU96" s="706"/>
      <c r="ETV96" s="504"/>
      <c r="ETW96" s="705"/>
      <c r="ETX96" s="706"/>
      <c r="ETY96" s="706"/>
      <c r="ETZ96" s="706"/>
      <c r="EUA96" s="706"/>
      <c r="EUB96" s="706"/>
      <c r="EUC96" s="504"/>
      <c r="EUD96" s="705"/>
      <c r="EUE96" s="706"/>
      <c r="EUF96" s="706"/>
      <c r="EUG96" s="706"/>
      <c r="EUH96" s="706"/>
      <c r="EUI96" s="706"/>
      <c r="EUJ96" s="504"/>
      <c r="EUK96" s="705"/>
      <c r="EUL96" s="706"/>
      <c r="EUM96" s="706"/>
      <c r="EUN96" s="706"/>
      <c r="EUO96" s="706"/>
      <c r="EUP96" s="706"/>
      <c r="EUQ96" s="504"/>
      <c r="EUR96" s="705"/>
      <c r="EUS96" s="706"/>
      <c r="EUT96" s="706"/>
      <c r="EUU96" s="706"/>
      <c r="EUV96" s="706"/>
      <c r="EUW96" s="706"/>
      <c r="EUX96" s="504"/>
      <c r="EUY96" s="705"/>
      <c r="EUZ96" s="706"/>
      <c r="EVA96" s="706"/>
      <c r="EVB96" s="706"/>
      <c r="EVC96" s="706"/>
      <c r="EVD96" s="706"/>
      <c r="EVE96" s="504"/>
      <c r="EVF96" s="705"/>
      <c r="EVG96" s="706"/>
      <c r="EVH96" s="706"/>
      <c r="EVI96" s="706"/>
      <c r="EVJ96" s="706"/>
      <c r="EVK96" s="706"/>
      <c r="EVL96" s="504"/>
      <c r="EVM96" s="705"/>
      <c r="EVN96" s="706"/>
      <c r="EVO96" s="706"/>
      <c r="EVP96" s="706"/>
      <c r="EVQ96" s="706"/>
      <c r="EVR96" s="706"/>
      <c r="EVS96" s="504"/>
      <c r="EVT96" s="705"/>
      <c r="EVU96" s="706"/>
      <c r="EVV96" s="706"/>
      <c r="EVW96" s="706"/>
      <c r="EVX96" s="706"/>
      <c r="EVY96" s="706"/>
      <c r="EVZ96" s="504"/>
      <c r="EWA96" s="705"/>
      <c r="EWB96" s="706"/>
      <c r="EWC96" s="706"/>
      <c r="EWD96" s="706"/>
      <c r="EWE96" s="706"/>
      <c r="EWF96" s="706"/>
      <c r="EWG96" s="504"/>
      <c r="EWH96" s="705"/>
      <c r="EWI96" s="706"/>
      <c r="EWJ96" s="706"/>
      <c r="EWK96" s="706"/>
      <c r="EWL96" s="706"/>
      <c r="EWM96" s="706"/>
      <c r="EWN96" s="504"/>
      <c r="EWO96" s="705"/>
      <c r="EWP96" s="706"/>
      <c r="EWQ96" s="706"/>
      <c r="EWR96" s="706"/>
      <c r="EWS96" s="706"/>
      <c r="EWT96" s="706"/>
      <c r="EWU96" s="504"/>
      <c r="EWV96" s="705"/>
      <c r="EWW96" s="706"/>
      <c r="EWX96" s="706"/>
      <c r="EWY96" s="706"/>
      <c r="EWZ96" s="706"/>
      <c r="EXA96" s="706"/>
      <c r="EXB96" s="504"/>
      <c r="EXC96" s="705"/>
      <c r="EXD96" s="706"/>
      <c r="EXE96" s="706"/>
      <c r="EXF96" s="706"/>
      <c r="EXG96" s="706"/>
      <c r="EXH96" s="706"/>
      <c r="EXI96" s="504"/>
      <c r="EXJ96" s="705"/>
      <c r="EXK96" s="706"/>
      <c r="EXL96" s="706"/>
      <c r="EXM96" s="706"/>
      <c r="EXN96" s="706"/>
      <c r="EXO96" s="706"/>
      <c r="EXP96" s="504"/>
      <c r="EXQ96" s="705"/>
      <c r="EXR96" s="706"/>
      <c r="EXS96" s="706"/>
      <c r="EXT96" s="706"/>
      <c r="EXU96" s="706"/>
      <c r="EXV96" s="706"/>
      <c r="EXW96" s="504"/>
      <c r="EXX96" s="705"/>
      <c r="EXY96" s="706"/>
      <c r="EXZ96" s="706"/>
      <c r="EYA96" s="706"/>
      <c r="EYB96" s="706"/>
      <c r="EYC96" s="706"/>
      <c r="EYD96" s="504"/>
      <c r="EYE96" s="705"/>
      <c r="EYF96" s="706"/>
      <c r="EYG96" s="706"/>
      <c r="EYH96" s="706"/>
      <c r="EYI96" s="706"/>
      <c r="EYJ96" s="706"/>
      <c r="EYK96" s="504"/>
      <c r="EYL96" s="705"/>
      <c r="EYM96" s="706"/>
      <c r="EYN96" s="706"/>
      <c r="EYO96" s="706"/>
      <c r="EYP96" s="706"/>
      <c r="EYQ96" s="706"/>
      <c r="EYR96" s="504"/>
      <c r="EYS96" s="705"/>
      <c r="EYT96" s="706"/>
      <c r="EYU96" s="706"/>
      <c r="EYV96" s="706"/>
      <c r="EYW96" s="706"/>
      <c r="EYX96" s="706"/>
      <c r="EYY96" s="504"/>
      <c r="EYZ96" s="705"/>
      <c r="EZA96" s="706"/>
      <c r="EZB96" s="706"/>
      <c r="EZC96" s="706"/>
      <c r="EZD96" s="706"/>
      <c r="EZE96" s="706"/>
      <c r="EZF96" s="504"/>
      <c r="EZG96" s="705"/>
      <c r="EZH96" s="706"/>
      <c r="EZI96" s="706"/>
      <c r="EZJ96" s="706"/>
      <c r="EZK96" s="706"/>
      <c r="EZL96" s="706"/>
      <c r="EZM96" s="504"/>
      <c r="EZN96" s="705"/>
      <c r="EZO96" s="706"/>
      <c r="EZP96" s="706"/>
      <c r="EZQ96" s="706"/>
      <c r="EZR96" s="706"/>
      <c r="EZS96" s="706"/>
      <c r="EZT96" s="504"/>
      <c r="EZU96" s="705"/>
      <c r="EZV96" s="706"/>
      <c r="EZW96" s="706"/>
      <c r="EZX96" s="706"/>
      <c r="EZY96" s="706"/>
      <c r="EZZ96" s="706"/>
      <c r="FAA96" s="504"/>
      <c r="FAB96" s="705"/>
      <c r="FAC96" s="706"/>
      <c r="FAD96" s="706"/>
      <c r="FAE96" s="706"/>
      <c r="FAF96" s="706"/>
      <c r="FAG96" s="706"/>
      <c r="FAH96" s="504"/>
      <c r="FAI96" s="705"/>
      <c r="FAJ96" s="706"/>
      <c r="FAK96" s="706"/>
      <c r="FAL96" s="706"/>
      <c r="FAM96" s="706"/>
      <c r="FAN96" s="706"/>
      <c r="FAO96" s="504"/>
      <c r="FAP96" s="705"/>
      <c r="FAQ96" s="706"/>
      <c r="FAR96" s="706"/>
      <c r="FAS96" s="706"/>
      <c r="FAT96" s="706"/>
      <c r="FAU96" s="706"/>
      <c r="FAV96" s="504"/>
      <c r="FAW96" s="705"/>
      <c r="FAX96" s="706"/>
      <c r="FAY96" s="706"/>
      <c r="FAZ96" s="706"/>
      <c r="FBA96" s="706"/>
      <c r="FBB96" s="706"/>
      <c r="FBC96" s="504"/>
      <c r="FBD96" s="705"/>
      <c r="FBE96" s="706"/>
      <c r="FBF96" s="706"/>
      <c r="FBG96" s="706"/>
      <c r="FBH96" s="706"/>
      <c r="FBI96" s="706"/>
      <c r="FBJ96" s="504"/>
      <c r="FBK96" s="705"/>
      <c r="FBL96" s="706"/>
      <c r="FBM96" s="706"/>
      <c r="FBN96" s="706"/>
      <c r="FBO96" s="706"/>
      <c r="FBP96" s="706"/>
      <c r="FBQ96" s="504"/>
      <c r="FBR96" s="705"/>
      <c r="FBS96" s="706"/>
      <c r="FBT96" s="706"/>
      <c r="FBU96" s="706"/>
      <c r="FBV96" s="706"/>
      <c r="FBW96" s="706"/>
      <c r="FBX96" s="504"/>
      <c r="FBY96" s="705"/>
      <c r="FBZ96" s="706"/>
      <c r="FCA96" s="706"/>
      <c r="FCB96" s="706"/>
      <c r="FCC96" s="706"/>
      <c r="FCD96" s="706"/>
      <c r="FCE96" s="504"/>
      <c r="FCF96" s="705"/>
      <c r="FCG96" s="706"/>
      <c r="FCH96" s="706"/>
      <c r="FCI96" s="706"/>
      <c r="FCJ96" s="706"/>
      <c r="FCK96" s="706"/>
      <c r="FCL96" s="504"/>
      <c r="FCM96" s="705"/>
      <c r="FCN96" s="706"/>
      <c r="FCO96" s="706"/>
      <c r="FCP96" s="706"/>
      <c r="FCQ96" s="706"/>
      <c r="FCR96" s="706"/>
      <c r="FCS96" s="504"/>
      <c r="FCT96" s="705"/>
      <c r="FCU96" s="706"/>
      <c r="FCV96" s="706"/>
      <c r="FCW96" s="706"/>
      <c r="FCX96" s="706"/>
      <c r="FCY96" s="706"/>
      <c r="FCZ96" s="504"/>
      <c r="FDA96" s="705"/>
      <c r="FDB96" s="706"/>
      <c r="FDC96" s="706"/>
      <c r="FDD96" s="706"/>
      <c r="FDE96" s="706"/>
      <c r="FDF96" s="706"/>
      <c r="FDG96" s="504"/>
      <c r="FDH96" s="705"/>
      <c r="FDI96" s="706"/>
      <c r="FDJ96" s="706"/>
      <c r="FDK96" s="706"/>
      <c r="FDL96" s="706"/>
      <c r="FDM96" s="706"/>
      <c r="FDN96" s="504"/>
      <c r="FDO96" s="705"/>
      <c r="FDP96" s="706"/>
      <c r="FDQ96" s="706"/>
      <c r="FDR96" s="706"/>
      <c r="FDS96" s="706"/>
      <c r="FDT96" s="706"/>
      <c r="FDU96" s="504"/>
      <c r="FDV96" s="705"/>
      <c r="FDW96" s="706"/>
      <c r="FDX96" s="706"/>
      <c r="FDY96" s="706"/>
      <c r="FDZ96" s="706"/>
      <c r="FEA96" s="706"/>
      <c r="FEB96" s="504"/>
      <c r="FEC96" s="705"/>
      <c r="FED96" s="706"/>
      <c r="FEE96" s="706"/>
      <c r="FEF96" s="706"/>
      <c r="FEG96" s="706"/>
      <c r="FEH96" s="706"/>
      <c r="FEI96" s="504"/>
      <c r="FEJ96" s="705"/>
      <c r="FEK96" s="706"/>
      <c r="FEL96" s="706"/>
      <c r="FEM96" s="706"/>
      <c r="FEN96" s="706"/>
      <c r="FEO96" s="706"/>
      <c r="FEP96" s="504"/>
      <c r="FEQ96" s="705"/>
      <c r="FER96" s="706"/>
      <c r="FES96" s="706"/>
      <c r="FET96" s="706"/>
      <c r="FEU96" s="706"/>
      <c r="FEV96" s="706"/>
      <c r="FEW96" s="504"/>
      <c r="FEX96" s="705"/>
      <c r="FEY96" s="706"/>
      <c r="FEZ96" s="706"/>
      <c r="FFA96" s="706"/>
      <c r="FFB96" s="706"/>
      <c r="FFC96" s="706"/>
      <c r="FFD96" s="504"/>
      <c r="FFE96" s="705"/>
      <c r="FFF96" s="706"/>
      <c r="FFG96" s="706"/>
      <c r="FFH96" s="706"/>
      <c r="FFI96" s="706"/>
      <c r="FFJ96" s="706"/>
      <c r="FFK96" s="504"/>
      <c r="FFL96" s="705"/>
      <c r="FFM96" s="706"/>
      <c r="FFN96" s="706"/>
      <c r="FFO96" s="706"/>
      <c r="FFP96" s="706"/>
      <c r="FFQ96" s="706"/>
      <c r="FFR96" s="504"/>
      <c r="FFS96" s="705"/>
      <c r="FFT96" s="706"/>
      <c r="FFU96" s="706"/>
      <c r="FFV96" s="706"/>
      <c r="FFW96" s="706"/>
      <c r="FFX96" s="706"/>
      <c r="FFY96" s="504"/>
      <c r="FFZ96" s="705"/>
      <c r="FGA96" s="706"/>
      <c r="FGB96" s="706"/>
      <c r="FGC96" s="706"/>
      <c r="FGD96" s="706"/>
      <c r="FGE96" s="706"/>
      <c r="FGF96" s="504"/>
      <c r="FGG96" s="705"/>
      <c r="FGH96" s="706"/>
      <c r="FGI96" s="706"/>
      <c r="FGJ96" s="706"/>
      <c r="FGK96" s="706"/>
      <c r="FGL96" s="706"/>
      <c r="FGM96" s="504"/>
      <c r="FGN96" s="705"/>
      <c r="FGO96" s="706"/>
      <c r="FGP96" s="706"/>
      <c r="FGQ96" s="706"/>
      <c r="FGR96" s="706"/>
      <c r="FGS96" s="706"/>
      <c r="FGT96" s="504"/>
      <c r="FGU96" s="705"/>
      <c r="FGV96" s="706"/>
      <c r="FGW96" s="706"/>
      <c r="FGX96" s="706"/>
      <c r="FGY96" s="706"/>
      <c r="FGZ96" s="706"/>
      <c r="FHA96" s="504"/>
      <c r="FHB96" s="705"/>
      <c r="FHC96" s="706"/>
      <c r="FHD96" s="706"/>
      <c r="FHE96" s="706"/>
      <c r="FHF96" s="706"/>
      <c r="FHG96" s="706"/>
      <c r="FHH96" s="504"/>
      <c r="FHI96" s="705"/>
      <c r="FHJ96" s="706"/>
      <c r="FHK96" s="706"/>
      <c r="FHL96" s="706"/>
      <c r="FHM96" s="706"/>
      <c r="FHN96" s="706"/>
      <c r="FHO96" s="504"/>
      <c r="FHP96" s="705"/>
      <c r="FHQ96" s="706"/>
      <c r="FHR96" s="706"/>
      <c r="FHS96" s="706"/>
      <c r="FHT96" s="706"/>
      <c r="FHU96" s="706"/>
      <c r="FHV96" s="504"/>
      <c r="FHW96" s="705"/>
      <c r="FHX96" s="706"/>
      <c r="FHY96" s="706"/>
      <c r="FHZ96" s="706"/>
      <c r="FIA96" s="706"/>
      <c r="FIB96" s="706"/>
      <c r="FIC96" s="504"/>
      <c r="FID96" s="705"/>
      <c r="FIE96" s="706"/>
      <c r="FIF96" s="706"/>
      <c r="FIG96" s="706"/>
      <c r="FIH96" s="706"/>
      <c r="FII96" s="706"/>
      <c r="FIJ96" s="504"/>
      <c r="FIK96" s="705"/>
      <c r="FIL96" s="706"/>
      <c r="FIM96" s="706"/>
      <c r="FIN96" s="706"/>
      <c r="FIO96" s="706"/>
      <c r="FIP96" s="706"/>
      <c r="FIQ96" s="504"/>
      <c r="FIR96" s="705"/>
      <c r="FIS96" s="706"/>
      <c r="FIT96" s="706"/>
      <c r="FIU96" s="706"/>
      <c r="FIV96" s="706"/>
      <c r="FIW96" s="706"/>
      <c r="FIX96" s="504"/>
      <c r="FIY96" s="705"/>
      <c r="FIZ96" s="706"/>
      <c r="FJA96" s="706"/>
      <c r="FJB96" s="706"/>
      <c r="FJC96" s="706"/>
      <c r="FJD96" s="706"/>
      <c r="FJE96" s="504"/>
      <c r="FJF96" s="705"/>
      <c r="FJG96" s="706"/>
      <c r="FJH96" s="706"/>
      <c r="FJI96" s="706"/>
      <c r="FJJ96" s="706"/>
      <c r="FJK96" s="706"/>
      <c r="FJL96" s="504"/>
      <c r="FJM96" s="705"/>
      <c r="FJN96" s="706"/>
      <c r="FJO96" s="706"/>
      <c r="FJP96" s="706"/>
      <c r="FJQ96" s="706"/>
      <c r="FJR96" s="706"/>
      <c r="FJS96" s="504"/>
      <c r="FJT96" s="705"/>
      <c r="FJU96" s="706"/>
      <c r="FJV96" s="706"/>
      <c r="FJW96" s="706"/>
      <c r="FJX96" s="706"/>
      <c r="FJY96" s="706"/>
      <c r="FJZ96" s="504"/>
      <c r="FKA96" s="705"/>
      <c r="FKB96" s="706"/>
      <c r="FKC96" s="706"/>
      <c r="FKD96" s="706"/>
      <c r="FKE96" s="706"/>
      <c r="FKF96" s="706"/>
      <c r="FKG96" s="504"/>
      <c r="FKH96" s="705"/>
      <c r="FKI96" s="706"/>
      <c r="FKJ96" s="706"/>
      <c r="FKK96" s="706"/>
      <c r="FKL96" s="706"/>
      <c r="FKM96" s="706"/>
      <c r="FKN96" s="504"/>
      <c r="FKO96" s="705"/>
      <c r="FKP96" s="706"/>
      <c r="FKQ96" s="706"/>
      <c r="FKR96" s="706"/>
      <c r="FKS96" s="706"/>
      <c r="FKT96" s="706"/>
      <c r="FKU96" s="504"/>
      <c r="FKV96" s="705"/>
      <c r="FKW96" s="706"/>
      <c r="FKX96" s="706"/>
      <c r="FKY96" s="706"/>
      <c r="FKZ96" s="706"/>
      <c r="FLA96" s="706"/>
      <c r="FLB96" s="504"/>
      <c r="FLC96" s="705"/>
      <c r="FLD96" s="706"/>
      <c r="FLE96" s="706"/>
      <c r="FLF96" s="706"/>
      <c r="FLG96" s="706"/>
      <c r="FLH96" s="706"/>
      <c r="FLI96" s="504"/>
      <c r="FLJ96" s="705"/>
      <c r="FLK96" s="706"/>
      <c r="FLL96" s="706"/>
      <c r="FLM96" s="706"/>
      <c r="FLN96" s="706"/>
      <c r="FLO96" s="706"/>
      <c r="FLP96" s="504"/>
      <c r="FLQ96" s="705"/>
      <c r="FLR96" s="706"/>
      <c r="FLS96" s="706"/>
      <c r="FLT96" s="706"/>
      <c r="FLU96" s="706"/>
      <c r="FLV96" s="706"/>
      <c r="FLW96" s="504"/>
      <c r="FLX96" s="705"/>
      <c r="FLY96" s="706"/>
      <c r="FLZ96" s="706"/>
      <c r="FMA96" s="706"/>
      <c r="FMB96" s="706"/>
      <c r="FMC96" s="706"/>
      <c r="FMD96" s="504"/>
      <c r="FME96" s="705"/>
      <c r="FMF96" s="706"/>
      <c r="FMG96" s="706"/>
      <c r="FMH96" s="706"/>
      <c r="FMI96" s="706"/>
      <c r="FMJ96" s="706"/>
      <c r="FMK96" s="504"/>
      <c r="FML96" s="705"/>
      <c r="FMM96" s="706"/>
      <c r="FMN96" s="706"/>
      <c r="FMO96" s="706"/>
      <c r="FMP96" s="706"/>
      <c r="FMQ96" s="706"/>
      <c r="FMR96" s="504"/>
      <c r="FMS96" s="705"/>
      <c r="FMT96" s="706"/>
      <c r="FMU96" s="706"/>
      <c r="FMV96" s="706"/>
      <c r="FMW96" s="706"/>
      <c r="FMX96" s="706"/>
      <c r="FMY96" s="504"/>
      <c r="FMZ96" s="705"/>
      <c r="FNA96" s="706"/>
      <c r="FNB96" s="706"/>
      <c r="FNC96" s="706"/>
      <c r="FND96" s="706"/>
      <c r="FNE96" s="706"/>
      <c r="FNF96" s="504"/>
      <c r="FNG96" s="705"/>
      <c r="FNH96" s="706"/>
      <c r="FNI96" s="706"/>
      <c r="FNJ96" s="706"/>
      <c r="FNK96" s="706"/>
      <c r="FNL96" s="706"/>
      <c r="FNM96" s="504"/>
      <c r="FNN96" s="705"/>
      <c r="FNO96" s="706"/>
      <c r="FNP96" s="706"/>
      <c r="FNQ96" s="706"/>
      <c r="FNR96" s="706"/>
      <c r="FNS96" s="706"/>
      <c r="FNT96" s="504"/>
      <c r="FNU96" s="705"/>
      <c r="FNV96" s="706"/>
      <c r="FNW96" s="706"/>
      <c r="FNX96" s="706"/>
      <c r="FNY96" s="706"/>
      <c r="FNZ96" s="706"/>
      <c r="FOA96" s="504"/>
      <c r="FOB96" s="705"/>
      <c r="FOC96" s="706"/>
      <c r="FOD96" s="706"/>
      <c r="FOE96" s="706"/>
      <c r="FOF96" s="706"/>
      <c r="FOG96" s="706"/>
      <c r="FOH96" s="504"/>
      <c r="FOI96" s="705"/>
      <c r="FOJ96" s="706"/>
      <c r="FOK96" s="706"/>
      <c r="FOL96" s="706"/>
      <c r="FOM96" s="706"/>
      <c r="FON96" s="706"/>
      <c r="FOO96" s="504"/>
      <c r="FOP96" s="705"/>
      <c r="FOQ96" s="706"/>
      <c r="FOR96" s="706"/>
      <c r="FOS96" s="706"/>
      <c r="FOT96" s="706"/>
      <c r="FOU96" s="706"/>
      <c r="FOV96" s="504"/>
      <c r="FOW96" s="705"/>
      <c r="FOX96" s="706"/>
      <c r="FOY96" s="706"/>
      <c r="FOZ96" s="706"/>
      <c r="FPA96" s="706"/>
      <c r="FPB96" s="706"/>
      <c r="FPC96" s="504"/>
      <c r="FPD96" s="705"/>
      <c r="FPE96" s="706"/>
      <c r="FPF96" s="706"/>
      <c r="FPG96" s="706"/>
      <c r="FPH96" s="706"/>
      <c r="FPI96" s="706"/>
      <c r="FPJ96" s="504"/>
      <c r="FPK96" s="705"/>
      <c r="FPL96" s="706"/>
      <c r="FPM96" s="706"/>
      <c r="FPN96" s="706"/>
      <c r="FPO96" s="706"/>
      <c r="FPP96" s="706"/>
      <c r="FPQ96" s="504"/>
      <c r="FPR96" s="705"/>
      <c r="FPS96" s="706"/>
      <c r="FPT96" s="706"/>
      <c r="FPU96" s="706"/>
      <c r="FPV96" s="706"/>
      <c r="FPW96" s="706"/>
      <c r="FPX96" s="504"/>
      <c r="FPY96" s="705"/>
      <c r="FPZ96" s="706"/>
      <c r="FQA96" s="706"/>
      <c r="FQB96" s="706"/>
      <c r="FQC96" s="706"/>
      <c r="FQD96" s="706"/>
      <c r="FQE96" s="504"/>
      <c r="FQF96" s="705"/>
      <c r="FQG96" s="706"/>
      <c r="FQH96" s="706"/>
      <c r="FQI96" s="706"/>
      <c r="FQJ96" s="706"/>
      <c r="FQK96" s="706"/>
      <c r="FQL96" s="504"/>
      <c r="FQM96" s="705"/>
      <c r="FQN96" s="706"/>
      <c r="FQO96" s="706"/>
      <c r="FQP96" s="706"/>
      <c r="FQQ96" s="706"/>
      <c r="FQR96" s="706"/>
      <c r="FQS96" s="504"/>
      <c r="FQT96" s="705"/>
      <c r="FQU96" s="706"/>
      <c r="FQV96" s="706"/>
      <c r="FQW96" s="706"/>
      <c r="FQX96" s="706"/>
      <c r="FQY96" s="706"/>
      <c r="FQZ96" s="504"/>
      <c r="FRA96" s="705"/>
      <c r="FRB96" s="706"/>
      <c r="FRC96" s="706"/>
      <c r="FRD96" s="706"/>
      <c r="FRE96" s="706"/>
      <c r="FRF96" s="706"/>
      <c r="FRG96" s="504"/>
      <c r="FRH96" s="705"/>
      <c r="FRI96" s="706"/>
      <c r="FRJ96" s="706"/>
      <c r="FRK96" s="706"/>
      <c r="FRL96" s="706"/>
      <c r="FRM96" s="706"/>
      <c r="FRN96" s="504"/>
      <c r="FRO96" s="705"/>
      <c r="FRP96" s="706"/>
      <c r="FRQ96" s="706"/>
      <c r="FRR96" s="706"/>
      <c r="FRS96" s="706"/>
      <c r="FRT96" s="706"/>
      <c r="FRU96" s="504"/>
      <c r="FRV96" s="705"/>
      <c r="FRW96" s="706"/>
      <c r="FRX96" s="706"/>
      <c r="FRY96" s="706"/>
      <c r="FRZ96" s="706"/>
      <c r="FSA96" s="706"/>
      <c r="FSB96" s="504"/>
      <c r="FSC96" s="705"/>
      <c r="FSD96" s="706"/>
      <c r="FSE96" s="706"/>
      <c r="FSF96" s="706"/>
      <c r="FSG96" s="706"/>
      <c r="FSH96" s="706"/>
      <c r="FSI96" s="504"/>
      <c r="FSJ96" s="705"/>
      <c r="FSK96" s="706"/>
      <c r="FSL96" s="706"/>
      <c r="FSM96" s="706"/>
      <c r="FSN96" s="706"/>
      <c r="FSO96" s="706"/>
      <c r="FSP96" s="504"/>
      <c r="FSQ96" s="705"/>
      <c r="FSR96" s="706"/>
      <c r="FSS96" s="706"/>
      <c r="FST96" s="706"/>
      <c r="FSU96" s="706"/>
      <c r="FSV96" s="706"/>
      <c r="FSW96" s="504"/>
      <c r="FSX96" s="705"/>
      <c r="FSY96" s="706"/>
      <c r="FSZ96" s="706"/>
      <c r="FTA96" s="706"/>
      <c r="FTB96" s="706"/>
      <c r="FTC96" s="706"/>
      <c r="FTD96" s="504"/>
      <c r="FTE96" s="705"/>
      <c r="FTF96" s="706"/>
      <c r="FTG96" s="706"/>
      <c r="FTH96" s="706"/>
      <c r="FTI96" s="706"/>
      <c r="FTJ96" s="706"/>
      <c r="FTK96" s="504"/>
      <c r="FTL96" s="705"/>
      <c r="FTM96" s="706"/>
      <c r="FTN96" s="706"/>
      <c r="FTO96" s="706"/>
      <c r="FTP96" s="706"/>
      <c r="FTQ96" s="706"/>
      <c r="FTR96" s="504"/>
      <c r="FTS96" s="705"/>
      <c r="FTT96" s="706"/>
      <c r="FTU96" s="706"/>
      <c r="FTV96" s="706"/>
      <c r="FTW96" s="706"/>
      <c r="FTX96" s="706"/>
      <c r="FTY96" s="504"/>
      <c r="FTZ96" s="705"/>
      <c r="FUA96" s="706"/>
      <c r="FUB96" s="706"/>
      <c r="FUC96" s="706"/>
      <c r="FUD96" s="706"/>
      <c r="FUE96" s="706"/>
      <c r="FUF96" s="504"/>
      <c r="FUG96" s="705"/>
      <c r="FUH96" s="706"/>
      <c r="FUI96" s="706"/>
      <c r="FUJ96" s="706"/>
      <c r="FUK96" s="706"/>
      <c r="FUL96" s="706"/>
      <c r="FUM96" s="504"/>
      <c r="FUN96" s="705"/>
      <c r="FUO96" s="706"/>
      <c r="FUP96" s="706"/>
      <c r="FUQ96" s="706"/>
      <c r="FUR96" s="706"/>
      <c r="FUS96" s="706"/>
      <c r="FUT96" s="504"/>
      <c r="FUU96" s="705"/>
      <c r="FUV96" s="706"/>
      <c r="FUW96" s="706"/>
      <c r="FUX96" s="706"/>
      <c r="FUY96" s="706"/>
      <c r="FUZ96" s="706"/>
      <c r="FVA96" s="504"/>
      <c r="FVB96" s="705"/>
      <c r="FVC96" s="706"/>
      <c r="FVD96" s="706"/>
      <c r="FVE96" s="706"/>
      <c r="FVF96" s="706"/>
      <c r="FVG96" s="706"/>
      <c r="FVH96" s="504"/>
      <c r="FVI96" s="705"/>
      <c r="FVJ96" s="706"/>
      <c r="FVK96" s="706"/>
      <c r="FVL96" s="706"/>
      <c r="FVM96" s="706"/>
      <c r="FVN96" s="706"/>
      <c r="FVO96" s="504"/>
      <c r="FVP96" s="705"/>
      <c r="FVQ96" s="706"/>
      <c r="FVR96" s="706"/>
      <c r="FVS96" s="706"/>
      <c r="FVT96" s="706"/>
      <c r="FVU96" s="706"/>
      <c r="FVV96" s="504"/>
      <c r="FVW96" s="705"/>
      <c r="FVX96" s="706"/>
      <c r="FVY96" s="706"/>
      <c r="FVZ96" s="706"/>
      <c r="FWA96" s="706"/>
      <c r="FWB96" s="706"/>
      <c r="FWC96" s="504"/>
      <c r="FWD96" s="705"/>
      <c r="FWE96" s="706"/>
      <c r="FWF96" s="706"/>
      <c r="FWG96" s="706"/>
      <c r="FWH96" s="706"/>
      <c r="FWI96" s="706"/>
      <c r="FWJ96" s="504"/>
      <c r="FWK96" s="705"/>
      <c r="FWL96" s="706"/>
      <c r="FWM96" s="706"/>
      <c r="FWN96" s="706"/>
      <c r="FWO96" s="706"/>
      <c r="FWP96" s="706"/>
      <c r="FWQ96" s="504"/>
      <c r="FWR96" s="705"/>
      <c r="FWS96" s="706"/>
      <c r="FWT96" s="706"/>
      <c r="FWU96" s="706"/>
      <c r="FWV96" s="706"/>
      <c r="FWW96" s="706"/>
      <c r="FWX96" s="504"/>
      <c r="FWY96" s="705"/>
      <c r="FWZ96" s="706"/>
      <c r="FXA96" s="706"/>
      <c r="FXB96" s="706"/>
      <c r="FXC96" s="706"/>
      <c r="FXD96" s="706"/>
      <c r="FXE96" s="504"/>
      <c r="FXF96" s="705"/>
      <c r="FXG96" s="706"/>
      <c r="FXH96" s="706"/>
      <c r="FXI96" s="706"/>
      <c r="FXJ96" s="706"/>
      <c r="FXK96" s="706"/>
      <c r="FXL96" s="504"/>
      <c r="FXM96" s="705"/>
      <c r="FXN96" s="706"/>
      <c r="FXO96" s="706"/>
      <c r="FXP96" s="706"/>
      <c r="FXQ96" s="706"/>
      <c r="FXR96" s="706"/>
      <c r="FXS96" s="504"/>
      <c r="FXT96" s="705"/>
      <c r="FXU96" s="706"/>
      <c r="FXV96" s="706"/>
      <c r="FXW96" s="706"/>
      <c r="FXX96" s="706"/>
      <c r="FXY96" s="706"/>
      <c r="FXZ96" s="504"/>
      <c r="FYA96" s="705"/>
      <c r="FYB96" s="706"/>
      <c r="FYC96" s="706"/>
      <c r="FYD96" s="706"/>
      <c r="FYE96" s="706"/>
      <c r="FYF96" s="706"/>
      <c r="FYG96" s="504"/>
      <c r="FYH96" s="705"/>
      <c r="FYI96" s="706"/>
      <c r="FYJ96" s="706"/>
      <c r="FYK96" s="706"/>
      <c r="FYL96" s="706"/>
      <c r="FYM96" s="706"/>
      <c r="FYN96" s="504"/>
      <c r="FYO96" s="705"/>
      <c r="FYP96" s="706"/>
      <c r="FYQ96" s="706"/>
      <c r="FYR96" s="706"/>
      <c r="FYS96" s="706"/>
      <c r="FYT96" s="706"/>
      <c r="FYU96" s="504"/>
      <c r="FYV96" s="705"/>
      <c r="FYW96" s="706"/>
      <c r="FYX96" s="706"/>
      <c r="FYY96" s="706"/>
      <c r="FYZ96" s="706"/>
      <c r="FZA96" s="706"/>
      <c r="FZB96" s="504"/>
      <c r="FZC96" s="705"/>
      <c r="FZD96" s="706"/>
      <c r="FZE96" s="706"/>
      <c r="FZF96" s="706"/>
      <c r="FZG96" s="706"/>
      <c r="FZH96" s="706"/>
      <c r="FZI96" s="504"/>
      <c r="FZJ96" s="705"/>
      <c r="FZK96" s="706"/>
      <c r="FZL96" s="706"/>
      <c r="FZM96" s="706"/>
      <c r="FZN96" s="706"/>
      <c r="FZO96" s="706"/>
      <c r="FZP96" s="504"/>
      <c r="FZQ96" s="705"/>
      <c r="FZR96" s="706"/>
      <c r="FZS96" s="706"/>
      <c r="FZT96" s="706"/>
      <c r="FZU96" s="706"/>
      <c r="FZV96" s="706"/>
      <c r="FZW96" s="504"/>
      <c r="FZX96" s="705"/>
      <c r="FZY96" s="706"/>
      <c r="FZZ96" s="706"/>
      <c r="GAA96" s="706"/>
      <c r="GAB96" s="706"/>
      <c r="GAC96" s="706"/>
      <c r="GAD96" s="504"/>
      <c r="GAE96" s="705"/>
      <c r="GAF96" s="706"/>
      <c r="GAG96" s="706"/>
      <c r="GAH96" s="706"/>
      <c r="GAI96" s="706"/>
      <c r="GAJ96" s="706"/>
      <c r="GAK96" s="504"/>
      <c r="GAL96" s="705"/>
      <c r="GAM96" s="706"/>
      <c r="GAN96" s="706"/>
      <c r="GAO96" s="706"/>
      <c r="GAP96" s="706"/>
      <c r="GAQ96" s="706"/>
      <c r="GAR96" s="504"/>
      <c r="GAS96" s="705"/>
      <c r="GAT96" s="706"/>
      <c r="GAU96" s="706"/>
      <c r="GAV96" s="706"/>
      <c r="GAW96" s="706"/>
      <c r="GAX96" s="706"/>
      <c r="GAY96" s="504"/>
      <c r="GAZ96" s="705"/>
      <c r="GBA96" s="706"/>
      <c r="GBB96" s="706"/>
      <c r="GBC96" s="706"/>
      <c r="GBD96" s="706"/>
      <c r="GBE96" s="706"/>
      <c r="GBF96" s="504"/>
      <c r="GBG96" s="705"/>
      <c r="GBH96" s="706"/>
      <c r="GBI96" s="706"/>
      <c r="GBJ96" s="706"/>
      <c r="GBK96" s="706"/>
      <c r="GBL96" s="706"/>
      <c r="GBM96" s="504"/>
      <c r="GBN96" s="705"/>
      <c r="GBO96" s="706"/>
      <c r="GBP96" s="706"/>
      <c r="GBQ96" s="706"/>
      <c r="GBR96" s="706"/>
      <c r="GBS96" s="706"/>
      <c r="GBT96" s="504"/>
      <c r="GBU96" s="705"/>
      <c r="GBV96" s="706"/>
      <c r="GBW96" s="706"/>
      <c r="GBX96" s="706"/>
      <c r="GBY96" s="706"/>
      <c r="GBZ96" s="706"/>
      <c r="GCA96" s="504"/>
      <c r="GCB96" s="705"/>
      <c r="GCC96" s="706"/>
      <c r="GCD96" s="706"/>
      <c r="GCE96" s="706"/>
      <c r="GCF96" s="706"/>
      <c r="GCG96" s="706"/>
      <c r="GCH96" s="504"/>
      <c r="GCI96" s="705"/>
      <c r="GCJ96" s="706"/>
      <c r="GCK96" s="706"/>
      <c r="GCL96" s="706"/>
      <c r="GCM96" s="706"/>
      <c r="GCN96" s="706"/>
      <c r="GCO96" s="504"/>
      <c r="GCP96" s="705"/>
      <c r="GCQ96" s="706"/>
      <c r="GCR96" s="706"/>
      <c r="GCS96" s="706"/>
      <c r="GCT96" s="706"/>
      <c r="GCU96" s="706"/>
      <c r="GCV96" s="504"/>
      <c r="GCW96" s="705"/>
      <c r="GCX96" s="706"/>
      <c r="GCY96" s="706"/>
      <c r="GCZ96" s="706"/>
      <c r="GDA96" s="706"/>
      <c r="GDB96" s="706"/>
      <c r="GDC96" s="504"/>
      <c r="GDD96" s="705"/>
      <c r="GDE96" s="706"/>
      <c r="GDF96" s="706"/>
      <c r="GDG96" s="706"/>
      <c r="GDH96" s="706"/>
      <c r="GDI96" s="706"/>
      <c r="GDJ96" s="504"/>
      <c r="GDK96" s="705"/>
      <c r="GDL96" s="706"/>
      <c r="GDM96" s="706"/>
      <c r="GDN96" s="706"/>
      <c r="GDO96" s="706"/>
      <c r="GDP96" s="706"/>
      <c r="GDQ96" s="504"/>
      <c r="GDR96" s="705"/>
      <c r="GDS96" s="706"/>
      <c r="GDT96" s="706"/>
      <c r="GDU96" s="706"/>
      <c r="GDV96" s="706"/>
      <c r="GDW96" s="706"/>
      <c r="GDX96" s="504"/>
      <c r="GDY96" s="705"/>
      <c r="GDZ96" s="706"/>
      <c r="GEA96" s="706"/>
      <c r="GEB96" s="706"/>
      <c r="GEC96" s="706"/>
      <c r="GED96" s="706"/>
      <c r="GEE96" s="504"/>
      <c r="GEF96" s="705"/>
      <c r="GEG96" s="706"/>
      <c r="GEH96" s="706"/>
      <c r="GEI96" s="706"/>
      <c r="GEJ96" s="706"/>
      <c r="GEK96" s="706"/>
      <c r="GEL96" s="504"/>
      <c r="GEM96" s="705"/>
      <c r="GEN96" s="706"/>
      <c r="GEO96" s="706"/>
      <c r="GEP96" s="706"/>
      <c r="GEQ96" s="706"/>
      <c r="GER96" s="706"/>
      <c r="GES96" s="504"/>
      <c r="GET96" s="705"/>
      <c r="GEU96" s="706"/>
      <c r="GEV96" s="706"/>
      <c r="GEW96" s="706"/>
      <c r="GEX96" s="706"/>
      <c r="GEY96" s="706"/>
      <c r="GEZ96" s="504"/>
      <c r="GFA96" s="705"/>
      <c r="GFB96" s="706"/>
      <c r="GFC96" s="706"/>
      <c r="GFD96" s="706"/>
      <c r="GFE96" s="706"/>
      <c r="GFF96" s="706"/>
      <c r="GFG96" s="504"/>
      <c r="GFH96" s="705"/>
      <c r="GFI96" s="706"/>
      <c r="GFJ96" s="706"/>
      <c r="GFK96" s="706"/>
      <c r="GFL96" s="706"/>
      <c r="GFM96" s="706"/>
      <c r="GFN96" s="504"/>
      <c r="GFO96" s="705"/>
      <c r="GFP96" s="706"/>
      <c r="GFQ96" s="706"/>
      <c r="GFR96" s="706"/>
      <c r="GFS96" s="706"/>
      <c r="GFT96" s="706"/>
      <c r="GFU96" s="504"/>
      <c r="GFV96" s="705"/>
      <c r="GFW96" s="706"/>
      <c r="GFX96" s="706"/>
      <c r="GFY96" s="706"/>
      <c r="GFZ96" s="706"/>
      <c r="GGA96" s="706"/>
      <c r="GGB96" s="504"/>
      <c r="GGC96" s="705"/>
      <c r="GGD96" s="706"/>
      <c r="GGE96" s="706"/>
      <c r="GGF96" s="706"/>
      <c r="GGG96" s="706"/>
      <c r="GGH96" s="706"/>
      <c r="GGI96" s="504"/>
      <c r="GGJ96" s="705"/>
      <c r="GGK96" s="706"/>
      <c r="GGL96" s="706"/>
      <c r="GGM96" s="706"/>
      <c r="GGN96" s="706"/>
      <c r="GGO96" s="706"/>
      <c r="GGP96" s="504"/>
      <c r="GGQ96" s="705"/>
      <c r="GGR96" s="706"/>
      <c r="GGS96" s="706"/>
      <c r="GGT96" s="706"/>
      <c r="GGU96" s="706"/>
      <c r="GGV96" s="706"/>
      <c r="GGW96" s="504"/>
      <c r="GGX96" s="705"/>
      <c r="GGY96" s="706"/>
      <c r="GGZ96" s="706"/>
      <c r="GHA96" s="706"/>
      <c r="GHB96" s="706"/>
      <c r="GHC96" s="706"/>
      <c r="GHD96" s="504"/>
      <c r="GHE96" s="705"/>
      <c r="GHF96" s="706"/>
      <c r="GHG96" s="706"/>
      <c r="GHH96" s="706"/>
      <c r="GHI96" s="706"/>
      <c r="GHJ96" s="706"/>
      <c r="GHK96" s="504"/>
      <c r="GHL96" s="705"/>
      <c r="GHM96" s="706"/>
      <c r="GHN96" s="706"/>
      <c r="GHO96" s="706"/>
      <c r="GHP96" s="706"/>
      <c r="GHQ96" s="706"/>
      <c r="GHR96" s="504"/>
      <c r="GHS96" s="705"/>
      <c r="GHT96" s="706"/>
      <c r="GHU96" s="706"/>
      <c r="GHV96" s="706"/>
      <c r="GHW96" s="706"/>
      <c r="GHX96" s="706"/>
      <c r="GHY96" s="504"/>
      <c r="GHZ96" s="705"/>
      <c r="GIA96" s="706"/>
      <c r="GIB96" s="706"/>
      <c r="GIC96" s="706"/>
      <c r="GID96" s="706"/>
      <c r="GIE96" s="706"/>
      <c r="GIF96" s="504"/>
      <c r="GIG96" s="705"/>
      <c r="GIH96" s="706"/>
      <c r="GII96" s="706"/>
      <c r="GIJ96" s="706"/>
      <c r="GIK96" s="706"/>
      <c r="GIL96" s="706"/>
      <c r="GIM96" s="504"/>
      <c r="GIN96" s="705"/>
      <c r="GIO96" s="706"/>
      <c r="GIP96" s="706"/>
      <c r="GIQ96" s="706"/>
      <c r="GIR96" s="706"/>
      <c r="GIS96" s="706"/>
      <c r="GIT96" s="504"/>
      <c r="GIU96" s="705"/>
      <c r="GIV96" s="706"/>
      <c r="GIW96" s="706"/>
      <c r="GIX96" s="706"/>
      <c r="GIY96" s="706"/>
      <c r="GIZ96" s="706"/>
      <c r="GJA96" s="504"/>
      <c r="GJB96" s="705"/>
      <c r="GJC96" s="706"/>
      <c r="GJD96" s="706"/>
      <c r="GJE96" s="706"/>
      <c r="GJF96" s="706"/>
      <c r="GJG96" s="706"/>
      <c r="GJH96" s="504"/>
      <c r="GJI96" s="705"/>
      <c r="GJJ96" s="706"/>
      <c r="GJK96" s="706"/>
      <c r="GJL96" s="706"/>
      <c r="GJM96" s="706"/>
      <c r="GJN96" s="706"/>
      <c r="GJO96" s="504"/>
      <c r="GJP96" s="705"/>
      <c r="GJQ96" s="706"/>
      <c r="GJR96" s="706"/>
      <c r="GJS96" s="706"/>
      <c r="GJT96" s="706"/>
      <c r="GJU96" s="706"/>
      <c r="GJV96" s="504"/>
      <c r="GJW96" s="705"/>
      <c r="GJX96" s="706"/>
      <c r="GJY96" s="706"/>
      <c r="GJZ96" s="706"/>
      <c r="GKA96" s="706"/>
      <c r="GKB96" s="706"/>
      <c r="GKC96" s="504"/>
      <c r="GKD96" s="705"/>
      <c r="GKE96" s="706"/>
      <c r="GKF96" s="706"/>
      <c r="GKG96" s="706"/>
      <c r="GKH96" s="706"/>
      <c r="GKI96" s="706"/>
      <c r="GKJ96" s="504"/>
      <c r="GKK96" s="705"/>
      <c r="GKL96" s="706"/>
      <c r="GKM96" s="706"/>
      <c r="GKN96" s="706"/>
      <c r="GKO96" s="706"/>
      <c r="GKP96" s="706"/>
      <c r="GKQ96" s="504"/>
      <c r="GKR96" s="705"/>
      <c r="GKS96" s="706"/>
      <c r="GKT96" s="706"/>
      <c r="GKU96" s="706"/>
      <c r="GKV96" s="706"/>
      <c r="GKW96" s="706"/>
      <c r="GKX96" s="504"/>
      <c r="GKY96" s="705"/>
      <c r="GKZ96" s="706"/>
      <c r="GLA96" s="706"/>
      <c r="GLB96" s="706"/>
      <c r="GLC96" s="706"/>
      <c r="GLD96" s="706"/>
      <c r="GLE96" s="504"/>
      <c r="GLF96" s="705"/>
      <c r="GLG96" s="706"/>
      <c r="GLH96" s="706"/>
      <c r="GLI96" s="706"/>
      <c r="GLJ96" s="706"/>
      <c r="GLK96" s="706"/>
      <c r="GLL96" s="504"/>
      <c r="GLM96" s="705"/>
      <c r="GLN96" s="706"/>
      <c r="GLO96" s="706"/>
      <c r="GLP96" s="706"/>
      <c r="GLQ96" s="706"/>
      <c r="GLR96" s="706"/>
      <c r="GLS96" s="504"/>
      <c r="GLT96" s="705"/>
      <c r="GLU96" s="706"/>
      <c r="GLV96" s="706"/>
      <c r="GLW96" s="706"/>
      <c r="GLX96" s="706"/>
      <c r="GLY96" s="706"/>
      <c r="GLZ96" s="504"/>
      <c r="GMA96" s="705"/>
      <c r="GMB96" s="706"/>
      <c r="GMC96" s="706"/>
      <c r="GMD96" s="706"/>
      <c r="GME96" s="706"/>
      <c r="GMF96" s="706"/>
      <c r="GMG96" s="504"/>
      <c r="GMH96" s="705"/>
      <c r="GMI96" s="706"/>
      <c r="GMJ96" s="706"/>
      <c r="GMK96" s="706"/>
      <c r="GML96" s="706"/>
      <c r="GMM96" s="706"/>
      <c r="GMN96" s="504"/>
      <c r="GMO96" s="705"/>
      <c r="GMP96" s="706"/>
      <c r="GMQ96" s="706"/>
      <c r="GMR96" s="706"/>
      <c r="GMS96" s="706"/>
      <c r="GMT96" s="706"/>
      <c r="GMU96" s="504"/>
      <c r="GMV96" s="705"/>
      <c r="GMW96" s="706"/>
      <c r="GMX96" s="706"/>
      <c r="GMY96" s="706"/>
      <c r="GMZ96" s="706"/>
      <c r="GNA96" s="706"/>
      <c r="GNB96" s="504"/>
      <c r="GNC96" s="705"/>
      <c r="GND96" s="706"/>
      <c r="GNE96" s="706"/>
      <c r="GNF96" s="706"/>
      <c r="GNG96" s="706"/>
      <c r="GNH96" s="706"/>
      <c r="GNI96" s="504"/>
      <c r="GNJ96" s="705"/>
      <c r="GNK96" s="706"/>
      <c r="GNL96" s="706"/>
      <c r="GNM96" s="706"/>
      <c r="GNN96" s="706"/>
      <c r="GNO96" s="706"/>
      <c r="GNP96" s="504"/>
      <c r="GNQ96" s="705"/>
      <c r="GNR96" s="706"/>
      <c r="GNS96" s="706"/>
      <c r="GNT96" s="706"/>
      <c r="GNU96" s="706"/>
      <c r="GNV96" s="706"/>
      <c r="GNW96" s="504"/>
      <c r="GNX96" s="705"/>
      <c r="GNY96" s="706"/>
      <c r="GNZ96" s="706"/>
      <c r="GOA96" s="706"/>
      <c r="GOB96" s="706"/>
      <c r="GOC96" s="706"/>
      <c r="GOD96" s="504"/>
      <c r="GOE96" s="705"/>
      <c r="GOF96" s="706"/>
      <c r="GOG96" s="706"/>
      <c r="GOH96" s="706"/>
      <c r="GOI96" s="706"/>
      <c r="GOJ96" s="706"/>
      <c r="GOK96" s="504"/>
      <c r="GOL96" s="705"/>
      <c r="GOM96" s="706"/>
      <c r="GON96" s="706"/>
      <c r="GOO96" s="706"/>
      <c r="GOP96" s="706"/>
      <c r="GOQ96" s="706"/>
      <c r="GOR96" s="504"/>
      <c r="GOS96" s="705"/>
      <c r="GOT96" s="706"/>
      <c r="GOU96" s="706"/>
      <c r="GOV96" s="706"/>
      <c r="GOW96" s="706"/>
      <c r="GOX96" s="706"/>
      <c r="GOY96" s="504"/>
      <c r="GOZ96" s="705"/>
      <c r="GPA96" s="706"/>
      <c r="GPB96" s="706"/>
      <c r="GPC96" s="706"/>
      <c r="GPD96" s="706"/>
      <c r="GPE96" s="706"/>
      <c r="GPF96" s="504"/>
      <c r="GPG96" s="705"/>
      <c r="GPH96" s="706"/>
      <c r="GPI96" s="706"/>
      <c r="GPJ96" s="706"/>
      <c r="GPK96" s="706"/>
      <c r="GPL96" s="706"/>
      <c r="GPM96" s="504"/>
      <c r="GPN96" s="705"/>
      <c r="GPO96" s="706"/>
      <c r="GPP96" s="706"/>
      <c r="GPQ96" s="706"/>
      <c r="GPR96" s="706"/>
      <c r="GPS96" s="706"/>
      <c r="GPT96" s="504"/>
      <c r="GPU96" s="705"/>
      <c r="GPV96" s="706"/>
      <c r="GPW96" s="706"/>
      <c r="GPX96" s="706"/>
      <c r="GPY96" s="706"/>
      <c r="GPZ96" s="706"/>
      <c r="GQA96" s="504"/>
      <c r="GQB96" s="705"/>
      <c r="GQC96" s="706"/>
      <c r="GQD96" s="706"/>
      <c r="GQE96" s="706"/>
      <c r="GQF96" s="706"/>
      <c r="GQG96" s="706"/>
      <c r="GQH96" s="504"/>
      <c r="GQI96" s="705"/>
      <c r="GQJ96" s="706"/>
      <c r="GQK96" s="706"/>
      <c r="GQL96" s="706"/>
      <c r="GQM96" s="706"/>
      <c r="GQN96" s="706"/>
      <c r="GQO96" s="504"/>
      <c r="GQP96" s="705"/>
      <c r="GQQ96" s="706"/>
      <c r="GQR96" s="706"/>
      <c r="GQS96" s="706"/>
      <c r="GQT96" s="706"/>
      <c r="GQU96" s="706"/>
      <c r="GQV96" s="504"/>
      <c r="GQW96" s="705"/>
      <c r="GQX96" s="706"/>
      <c r="GQY96" s="706"/>
      <c r="GQZ96" s="706"/>
      <c r="GRA96" s="706"/>
      <c r="GRB96" s="706"/>
      <c r="GRC96" s="504"/>
      <c r="GRD96" s="705"/>
      <c r="GRE96" s="706"/>
      <c r="GRF96" s="706"/>
      <c r="GRG96" s="706"/>
      <c r="GRH96" s="706"/>
      <c r="GRI96" s="706"/>
      <c r="GRJ96" s="504"/>
      <c r="GRK96" s="705"/>
      <c r="GRL96" s="706"/>
      <c r="GRM96" s="706"/>
      <c r="GRN96" s="706"/>
      <c r="GRO96" s="706"/>
      <c r="GRP96" s="706"/>
      <c r="GRQ96" s="504"/>
      <c r="GRR96" s="705"/>
      <c r="GRS96" s="706"/>
      <c r="GRT96" s="706"/>
      <c r="GRU96" s="706"/>
      <c r="GRV96" s="706"/>
      <c r="GRW96" s="706"/>
      <c r="GRX96" s="504"/>
      <c r="GRY96" s="705"/>
      <c r="GRZ96" s="706"/>
      <c r="GSA96" s="706"/>
      <c r="GSB96" s="706"/>
      <c r="GSC96" s="706"/>
      <c r="GSD96" s="706"/>
      <c r="GSE96" s="504"/>
      <c r="GSF96" s="705"/>
      <c r="GSG96" s="706"/>
      <c r="GSH96" s="706"/>
      <c r="GSI96" s="706"/>
      <c r="GSJ96" s="706"/>
      <c r="GSK96" s="706"/>
      <c r="GSL96" s="504"/>
      <c r="GSM96" s="705"/>
      <c r="GSN96" s="706"/>
      <c r="GSO96" s="706"/>
      <c r="GSP96" s="706"/>
      <c r="GSQ96" s="706"/>
      <c r="GSR96" s="706"/>
      <c r="GSS96" s="504"/>
      <c r="GST96" s="705"/>
      <c r="GSU96" s="706"/>
      <c r="GSV96" s="706"/>
      <c r="GSW96" s="706"/>
      <c r="GSX96" s="706"/>
      <c r="GSY96" s="706"/>
      <c r="GSZ96" s="504"/>
      <c r="GTA96" s="705"/>
      <c r="GTB96" s="706"/>
      <c r="GTC96" s="706"/>
      <c r="GTD96" s="706"/>
      <c r="GTE96" s="706"/>
      <c r="GTF96" s="706"/>
      <c r="GTG96" s="504"/>
      <c r="GTH96" s="705"/>
      <c r="GTI96" s="706"/>
      <c r="GTJ96" s="706"/>
      <c r="GTK96" s="706"/>
      <c r="GTL96" s="706"/>
      <c r="GTM96" s="706"/>
      <c r="GTN96" s="504"/>
      <c r="GTO96" s="705"/>
      <c r="GTP96" s="706"/>
      <c r="GTQ96" s="706"/>
      <c r="GTR96" s="706"/>
      <c r="GTS96" s="706"/>
      <c r="GTT96" s="706"/>
      <c r="GTU96" s="504"/>
      <c r="GTV96" s="705"/>
      <c r="GTW96" s="706"/>
      <c r="GTX96" s="706"/>
      <c r="GTY96" s="706"/>
      <c r="GTZ96" s="706"/>
      <c r="GUA96" s="706"/>
      <c r="GUB96" s="504"/>
      <c r="GUC96" s="705"/>
      <c r="GUD96" s="706"/>
      <c r="GUE96" s="706"/>
      <c r="GUF96" s="706"/>
      <c r="GUG96" s="706"/>
      <c r="GUH96" s="706"/>
      <c r="GUI96" s="504"/>
      <c r="GUJ96" s="705"/>
      <c r="GUK96" s="706"/>
      <c r="GUL96" s="706"/>
      <c r="GUM96" s="706"/>
      <c r="GUN96" s="706"/>
      <c r="GUO96" s="706"/>
      <c r="GUP96" s="504"/>
      <c r="GUQ96" s="705"/>
      <c r="GUR96" s="706"/>
      <c r="GUS96" s="706"/>
      <c r="GUT96" s="706"/>
      <c r="GUU96" s="706"/>
      <c r="GUV96" s="706"/>
      <c r="GUW96" s="504"/>
      <c r="GUX96" s="705"/>
      <c r="GUY96" s="706"/>
      <c r="GUZ96" s="706"/>
      <c r="GVA96" s="706"/>
      <c r="GVB96" s="706"/>
      <c r="GVC96" s="706"/>
      <c r="GVD96" s="504"/>
      <c r="GVE96" s="705"/>
      <c r="GVF96" s="706"/>
      <c r="GVG96" s="706"/>
      <c r="GVH96" s="706"/>
      <c r="GVI96" s="706"/>
      <c r="GVJ96" s="706"/>
      <c r="GVK96" s="504"/>
      <c r="GVL96" s="705"/>
      <c r="GVM96" s="706"/>
      <c r="GVN96" s="706"/>
      <c r="GVO96" s="706"/>
      <c r="GVP96" s="706"/>
      <c r="GVQ96" s="706"/>
      <c r="GVR96" s="504"/>
      <c r="GVS96" s="705"/>
      <c r="GVT96" s="706"/>
      <c r="GVU96" s="706"/>
      <c r="GVV96" s="706"/>
      <c r="GVW96" s="706"/>
      <c r="GVX96" s="706"/>
      <c r="GVY96" s="504"/>
      <c r="GVZ96" s="705"/>
      <c r="GWA96" s="706"/>
      <c r="GWB96" s="706"/>
      <c r="GWC96" s="706"/>
      <c r="GWD96" s="706"/>
      <c r="GWE96" s="706"/>
      <c r="GWF96" s="504"/>
      <c r="GWG96" s="705"/>
      <c r="GWH96" s="706"/>
      <c r="GWI96" s="706"/>
      <c r="GWJ96" s="706"/>
      <c r="GWK96" s="706"/>
      <c r="GWL96" s="706"/>
      <c r="GWM96" s="504"/>
      <c r="GWN96" s="705"/>
      <c r="GWO96" s="706"/>
      <c r="GWP96" s="706"/>
      <c r="GWQ96" s="706"/>
      <c r="GWR96" s="706"/>
      <c r="GWS96" s="706"/>
      <c r="GWT96" s="504"/>
      <c r="GWU96" s="705"/>
      <c r="GWV96" s="706"/>
      <c r="GWW96" s="706"/>
      <c r="GWX96" s="706"/>
      <c r="GWY96" s="706"/>
      <c r="GWZ96" s="706"/>
      <c r="GXA96" s="504"/>
      <c r="GXB96" s="705"/>
      <c r="GXC96" s="706"/>
      <c r="GXD96" s="706"/>
      <c r="GXE96" s="706"/>
      <c r="GXF96" s="706"/>
      <c r="GXG96" s="706"/>
      <c r="GXH96" s="504"/>
      <c r="GXI96" s="705"/>
      <c r="GXJ96" s="706"/>
      <c r="GXK96" s="706"/>
      <c r="GXL96" s="706"/>
      <c r="GXM96" s="706"/>
      <c r="GXN96" s="706"/>
      <c r="GXO96" s="504"/>
      <c r="GXP96" s="705"/>
      <c r="GXQ96" s="706"/>
      <c r="GXR96" s="706"/>
      <c r="GXS96" s="706"/>
      <c r="GXT96" s="706"/>
      <c r="GXU96" s="706"/>
      <c r="GXV96" s="504"/>
      <c r="GXW96" s="705"/>
      <c r="GXX96" s="706"/>
      <c r="GXY96" s="706"/>
      <c r="GXZ96" s="706"/>
      <c r="GYA96" s="706"/>
      <c r="GYB96" s="706"/>
      <c r="GYC96" s="504"/>
      <c r="GYD96" s="705"/>
      <c r="GYE96" s="706"/>
      <c r="GYF96" s="706"/>
      <c r="GYG96" s="706"/>
      <c r="GYH96" s="706"/>
      <c r="GYI96" s="706"/>
      <c r="GYJ96" s="504"/>
      <c r="GYK96" s="705"/>
      <c r="GYL96" s="706"/>
      <c r="GYM96" s="706"/>
      <c r="GYN96" s="706"/>
      <c r="GYO96" s="706"/>
      <c r="GYP96" s="706"/>
      <c r="GYQ96" s="504"/>
      <c r="GYR96" s="705"/>
      <c r="GYS96" s="706"/>
      <c r="GYT96" s="706"/>
      <c r="GYU96" s="706"/>
      <c r="GYV96" s="706"/>
      <c r="GYW96" s="706"/>
      <c r="GYX96" s="504"/>
      <c r="GYY96" s="705"/>
      <c r="GYZ96" s="706"/>
      <c r="GZA96" s="706"/>
      <c r="GZB96" s="706"/>
      <c r="GZC96" s="706"/>
      <c r="GZD96" s="706"/>
      <c r="GZE96" s="504"/>
      <c r="GZF96" s="705"/>
      <c r="GZG96" s="706"/>
      <c r="GZH96" s="706"/>
      <c r="GZI96" s="706"/>
      <c r="GZJ96" s="706"/>
      <c r="GZK96" s="706"/>
      <c r="GZL96" s="504"/>
      <c r="GZM96" s="705"/>
      <c r="GZN96" s="706"/>
      <c r="GZO96" s="706"/>
      <c r="GZP96" s="706"/>
      <c r="GZQ96" s="706"/>
      <c r="GZR96" s="706"/>
      <c r="GZS96" s="504"/>
      <c r="GZT96" s="705"/>
      <c r="GZU96" s="706"/>
      <c r="GZV96" s="706"/>
      <c r="GZW96" s="706"/>
      <c r="GZX96" s="706"/>
      <c r="GZY96" s="706"/>
      <c r="GZZ96" s="504"/>
      <c r="HAA96" s="705"/>
      <c r="HAB96" s="706"/>
      <c r="HAC96" s="706"/>
      <c r="HAD96" s="706"/>
      <c r="HAE96" s="706"/>
      <c r="HAF96" s="706"/>
      <c r="HAG96" s="504"/>
      <c r="HAH96" s="705"/>
      <c r="HAI96" s="706"/>
      <c r="HAJ96" s="706"/>
      <c r="HAK96" s="706"/>
      <c r="HAL96" s="706"/>
      <c r="HAM96" s="706"/>
      <c r="HAN96" s="504"/>
      <c r="HAO96" s="705"/>
      <c r="HAP96" s="706"/>
      <c r="HAQ96" s="706"/>
      <c r="HAR96" s="706"/>
      <c r="HAS96" s="706"/>
      <c r="HAT96" s="706"/>
      <c r="HAU96" s="504"/>
      <c r="HAV96" s="705"/>
      <c r="HAW96" s="706"/>
      <c r="HAX96" s="706"/>
      <c r="HAY96" s="706"/>
      <c r="HAZ96" s="706"/>
      <c r="HBA96" s="706"/>
      <c r="HBB96" s="504"/>
      <c r="HBC96" s="705"/>
      <c r="HBD96" s="706"/>
      <c r="HBE96" s="706"/>
      <c r="HBF96" s="706"/>
      <c r="HBG96" s="706"/>
      <c r="HBH96" s="706"/>
      <c r="HBI96" s="504"/>
      <c r="HBJ96" s="705"/>
      <c r="HBK96" s="706"/>
      <c r="HBL96" s="706"/>
      <c r="HBM96" s="706"/>
      <c r="HBN96" s="706"/>
      <c r="HBO96" s="706"/>
      <c r="HBP96" s="504"/>
      <c r="HBQ96" s="705"/>
      <c r="HBR96" s="706"/>
      <c r="HBS96" s="706"/>
      <c r="HBT96" s="706"/>
      <c r="HBU96" s="706"/>
      <c r="HBV96" s="706"/>
      <c r="HBW96" s="504"/>
      <c r="HBX96" s="705"/>
      <c r="HBY96" s="706"/>
      <c r="HBZ96" s="706"/>
      <c r="HCA96" s="706"/>
      <c r="HCB96" s="706"/>
      <c r="HCC96" s="706"/>
      <c r="HCD96" s="504"/>
      <c r="HCE96" s="705"/>
      <c r="HCF96" s="706"/>
      <c r="HCG96" s="706"/>
      <c r="HCH96" s="706"/>
      <c r="HCI96" s="706"/>
      <c r="HCJ96" s="706"/>
      <c r="HCK96" s="504"/>
      <c r="HCL96" s="705"/>
      <c r="HCM96" s="706"/>
      <c r="HCN96" s="706"/>
      <c r="HCO96" s="706"/>
      <c r="HCP96" s="706"/>
      <c r="HCQ96" s="706"/>
      <c r="HCR96" s="504"/>
      <c r="HCS96" s="705"/>
      <c r="HCT96" s="706"/>
      <c r="HCU96" s="706"/>
      <c r="HCV96" s="706"/>
      <c r="HCW96" s="706"/>
      <c r="HCX96" s="706"/>
      <c r="HCY96" s="504"/>
      <c r="HCZ96" s="705"/>
      <c r="HDA96" s="706"/>
      <c r="HDB96" s="706"/>
      <c r="HDC96" s="706"/>
      <c r="HDD96" s="706"/>
      <c r="HDE96" s="706"/>
      <c r="HDF96" s="504"/>
      <c r="HDG96" s="705"/>
      <c r="HDH96" s="706"/>
      <c r="HDI96" s="706"/>
      <c r="HDJ96" s="706"/>
      <c r="HDK96" s="706"/>
      <c r="HDL96" s="706"/>
      <c r="HDM96" s="504"/>
      <c r="HDN96" s="705"/>
      <c r="HDO96" s="706"/>
      <c r="HDP96" s="706"/>
      <c r="HDQ96" s="706"/>
      <c r="HDR96" s="706"/>
      <c r="HDS96" s="706"/>
      <c r="HDT96" s="504"/>
      <c r="HDU96" s="705"/>
      <c r="HDV96" s="706"/>
      <c r="HDW96" s="706"/>
      <c r="HDX96" s="706"/>
      <c r="HDY96" s="706"/>
      <c r="HDZ96" s="706"/>
      <c r="HEA96" s="504"/>
      <c r="HEB96" s="705"/>
      <c r="HEC96" s="706"/>
      <c r="HED96" s="706"/>
      <c r="HEE96" s="706"/>
      <c r="HEF96" s="706"/>
      <c r="HEG96" s="706"/>
      <c r="HEH96" s="504"/>
      <c r="HEI96" s="705"/>
      <c r="HEJ96" s="706"/>
      <c r="HEK96" s="706"/>
      <c r="HEL96" s="706"/>
      <c r="HEM96" s="706"/>
      <c r="HEN96" s="706"/>
      <c r="HEO96" s="504"/>
      <c r="HEP96" s="705"/>
      <c r="HEQ96" s="706"/>
      <c r="HER96" s="706"/>
      <c r="HES96" s="706"/>
      <c r="HET96" s="706"/>
      <c r="HEU96" s="706"/>
      <c r="HEV96" s="504"/>
      <c r="HEW96" s="705"/>
      <c r="HEX96" s="706"/>
      <c r="HEY96" s="706"/>
      <c r="HEZ96" s="706"/>
      <c r="HFA96" s="706"/>
      <c r="HFB96" s="706"/>
      <c r="HFC96" s="504"/>
      <c r="HFD96" s="705"/>
      <c r="HFE96" s="706"/>
      <c r="HFF96" s="706"/>
      <c r="HFG96" s="706"/>
      <c r="HFH96" s="706"/>
      <c r="HFI96" s="706"/>
      <c r="HFJ96" s="504"/>
      <c r="HFK96" s="705"/>
      <c r="HFL96" s="706"/>
      <c r="HFM96" s="706"/>
      <c r="HFN96" s="706"/>
      <c r="HFO96" s="706"/>
      <c r="HFP96" s="706"/>
      <c r="HFQ96" s="504"/>
      <c r="HFR96" s="705"/>
      <c r="HFS96" s="706"/>
      <c r="HFT96" s="706"/>
      <c r="HFU96" s="706"/>
      <c r="HFV96" s="706"/>
      <c r="HFW96" s="706"/>
      <c r="HFX96" s="504"/>
      <c r="HFY96" s="705"/>
      <c r="HFZ96" s="706"/>
      <c r="HGA96" s="706"/>
      <c r="HGB96" s="706"/>
      <c r="HGC96" s="706"/>
      <c r="HGD96" s="706"/>
      <c r="HGE96" s="504"/>
      <c r="HGF96" s="705"/>
      <c r="HGG96" s="706"/>
      <c r="HGH96" s="706"/>
      <c r="HGI96" s="706"/>
      <c r="HGJ96" s="706"/>
      <c r="HGK96" s="706"/>
      <c r="HGL96" s="504"/>
      <c r="HGM96" s="705"/>
      <c r="HGN96" s="706"/>
      <c r="HGO96" s="706"/>
      <c r="HGP96" s="706"/>
      <c r="HGQ96" s="706"/>
      <c r="HGR96" s="706"/>
      <c r="HGS96" s="504"/>
      <c r="HGT96" s="705"/>
      <c r="HGU96" s="706"/>
      <c r="HGV96" s="706"/>
      <c r="HGW96" s="706"/>
      <c r="HGX96" s="706"/>
      <c r="HGY96" s="706"/>
      <c r="HGZ96" s="504"/>
      <c r="HHA96" s="705"/>
      <c r="HHB96" s="706"/>
      <c r="HHC96" s="706"/>
      <c r="HHD96" s="706"/>
      <c r="HHE96" s="706"/>
      <c r="HHF96" s="706"/>
      <c r="HHG96" s="504"/>
      <c r="HHH96" s="705"/>
      <c r="HHI96" s="706"/>
      <c r="HHJ96" s="706"/>
      <c r="HHK96" s="706"/>
      <c r="HHL96" s="706"/>
      <c r="HHM96" s="706"/>
      <c r="HHN96" s="504"/>
      <c r="HHO96" s="705"/>
      <c r="HHP96" s="706"/>
      <c r="HHQ96" s="706"/>
      <c r="HHR96" s="706"/>
      <c r="HHS96" s="706"/>
      <c r="HHT96" s="706"/>
      <c r="HHU96" s="504"/>
      <c r="HHV96" s="705"/>
      <c r="HHW96" s="706"/>
      <c r="HHX96" s="706"/>
      <c r="HHY96" s="706"/>
      <c r="HHZ96" s="706"/>
      <c r="HIA96" s="706"/>
      <c r="HIB96" s="504"/>
      <c r="HIC96" s="705"/>
      <c r="HID96" s="706"/>
      <c r="HIE96" s="706"/>
      <c r="HIF96" s="706"/>
      <c r="HIG96" s="706"/>
      <c r="HIH96" s="706"/>
      <c r="HII96" s="504"/>
      <c r="HIJ96" s="705"/>
      <c r="HIK96" s="706"/>
      <c r="HIL96" s="706"/>
      <c r="HIM96" s="706"/>
      <c r="HIN96" s="706"/>
      <c r="HIO96" s="706"/>
      <c r="HIP96" s="504"/>
      <c r="HIQ96" s="705"/>
      <c r="HIR96" s="706"/>
      <c r="HIS96" s="706"/>
      <c r="HIT96" s="706"/>
      <c r="HIU96" s="706"/>
      <c r="HIV96" s="706"/>
      <c r="HIW96" s="504"/>
      <c r="HIX96" s="705"/>
      <c r="HIY96" s="706"/>
      <c r="HIZ96" s="706"/>
      <c r="HJA96" s="706"/>
      <c r="HJB96" s="706"/>
      <c r="HJC96" s="706"/>
      <c r="HJD96" s="504"/>
      <c r="HJE96" s="705"/>
      <c r="HJF96" s="706"/>
      <c r="HJG96" s="706"/>
      <c r="HJH96" s="706"/>
      <c r="HJI96" s="706"/>
      <c r="HJJ96" s="706"/>
      <c r="HJK96" s="504"/>
      <c r="HJL96" s="705"/>
      <c r="HJM96" s="706"/>
      <c r="HJN96" s="706"/>
      <c r="HJO96" s="706"/>
      <c r="HJP96" s="706"/>
      <c r="HJQ96" s="706"/>
      <c r="HJR96" s="504"/>
      <c r="HJS96" s="705"/>
      <c r="HJT96" s="706"/>
      <c r="HJU96" s="706"/>
      <c r="HJV96" s="706"/>
      <c r="HJW96" s="706"/>
      <c r="HJX96" s="706"/>
      <c r="HJY96" s="504"/>
      <c r="HJZ96" s="705"/>
      <c r="HKA96" s="706"/>
      <c r="HKB96" s="706"/>
      <c r="HKC96" s="706"/>
      <c r="HKD96" s="706"/>
      <c r="HKE96" s="706"/>
      <c r="HKF96" s="504"/>
      <c r="HKG96" s="705"/>
      <c r="HKH96" s="706"/>
      <c r="HKI96" s="706"/>
      <c r="HKJ96" s="706"/>
      <c r="HKK96" s="706"/>
      <c r="HKL96" s="706"/>
      <c r="HKM96" s="504"/>
      <c r="HKN96" s="705"/>
      <c r="HKO96" s="706"/>
      <c r="HKP96" s="706"/>
      <c r="HKQ96" s="706"/>
      <c r="HKR96" s="706"/>
      <c r="HKS96" s="706"/>
      <c r="HKT96" s="504"/>
      <c r="HKU96" s="705"/>
      <c r="HKV96" s="706"/>
      <c r="HKW96" s="706"/>
      <c r="HKX96" s="706"/>
      <c r="HKY96" s="706"/>
      <c r="HKZ96" s="706"/>
      <c r="HLA96" s="504"/>
      <c r="HLB96" s="705"/>
      <c r="HLC96" s="706"/>
      <c r="HLD96" s="706"/>
      <c r="HLE96" s="706"/>
      <c r="HLF96" s="706"/>
      <c r="HLG96" s="706"/>
      <c r="HLH96" s="504"/>
      <c r="HLI96" s="705"/>
      <c r="HLJ96" s="706"/>
      <c r="HLK96" s="706"/>
      <c r="HLL96" s="706"/>
      <c r="HLM96" s="706"/>
      <c r="HLN96" s="706"/>
      <c r="HLO96" s="504"/>
      <c r="HLP96" s="705"/>
      <c r="HLQ96" s="706"/>
      <c r="HLR96" s="706"/>
      <c r="HLS96" s="706"/>
      <c r="HLT96" s="706"/>
      <c r="HLU96" s="706"/>
      <c r="HLV96" s="504"/>
      <c r="HLW96" s="705"/>
      <c r="HLX96" s="706"/>
      <c r="HLY96" s="706"/>
      <c r="HLZ96" s="706"/>
      <c r="HMA96" s="706"/>
      <c r="HMB96" s="706"/>
      <c r="HMC96" s="504"/>
      <c r="HMD96" s="705"/>
      <c r="HME96" s="706"/>
      <c r="HMF96" s="706"/>
      <c r="HMG96" s="706"/>
      <c r="HMH96" s="706"/>
      <c r="HMI96" s="706"/>
      <c r="HMJ96" s="504"/>
      <c r="HMK96" s="705"/>
      <c r="HML96" s="706"/>
      <c r="HMM96" s="706"/>
      <c r="HMN96" s="706"/>
      <c r="HMO96" s="706"/>
      <c r="HMP96" s="706"/>
      <c r="HMQ96" s="504"/>
      <c r="HMR96" s="705"/>
      <c r="HMS96" s="706"/>
      <c r="HMT96" s="706"/>
      <c r="HMU96" s="706"/>
      <c r="HMV96" s="706"/>
      <c r="HMW96" s="706"/>
      <c r="HMX96" s="504"/>
      <c r="HMY96" s="705"/>
      <c r="HMZ96" s="706"/>
      <c r="HNA96" s="706"/>
      <c r="HNB96" s="706"/>
      <c r="HNC96" s="706"/>
      <c r="HND96" s="706"/>
      <c r="HNE96" s="504"/>
      <c r="HNF96" s="705"/>
      <c r="HNG96" s="706"/>
      <c r="HNH96" s="706"/>
      <c r="HNI96" s="706"/>
      <c r="HNJ96" s="706"/>
      <c r="HNK96" s="706"/>
      <c r="HNL96" s="504"/>
      <c r="HNM96" s="705"/>
      <c r="HNN96" s="706"/>
      <c r="HNO96" s="706"/>
      <c r="HNP96" s="706"/>
      <c r="HNQ96" s="706"/>
      <c r="HNR96" s="706"/>
      <c r="HNS96" s="504"/>
      <c r="HNT96" s="705"/>
      <c r="HNU96" s="706"/>
      <c r="HNV96" s="706"/>
      <c r="HNW96" s="706"/>
      <c r="HNX96" s="706"/>
      <c r="HNY96" s="706"/>
      <c r="HNZ96" s="504"/>
      <c r="HOA96" s="705"/>
      <c r="HOB96" s="706"/>
      <c r="HOC96" s="706"/>
      <c r="HOD96" s="706"/>
      <c r="HOE96" s="706"/>
      <c r="HOF96" s="706"/>
      <c r="HOG96" s="504"/>
      <c r="HOH96" s="705"/>
      <c r="HOI96" s="706"/>
      <c r="HOJ96" s="706"/>
      <c r="HOK96" s="706"/>
      <c r="HOL96" s="706"/>
      <c r="HOM96" s="706"/>
      <c r="HON96" s="504"/>
      <c r="HOO96" s="705"/>
      <c r="HOP96" s="706"/>
      <c r="HOQ96" s="706"/>
      <c r="HOR96" s="706"/>
      <c r="HOS96" s="706"/>
      <c r="HOT96" s="706"/>
      <c r="HOU96" s="504"/>
      <c r="HOV96" s="705"/>
      <c r="HOW96" s="706"/>
      <c r="HOX96" s="706"/>
      <c r="HOY96" s="706"/>
      <c r="HOZ96" s="706"/>
      <c r="HPA96" s="706"/>
      <c r="HPB96" s="504"/>
      <c r="HPC96" s="705"/>
      <c r="HPD96" s="706"/>
      <c r="HPE96" s="706"/>
      <c r="HPF96" s="706"/>
      <c r="HPG96" s="706"/>
      <c r="HPH96" s="706"/>
      <c r="HPI96" s="504"/>
      <c r="HPJ96" s="705"/>
      <c r="HPK96" s="706"/>
      <c r="HPL96" s="706"/>
      <c r="HPM96" s="706"/>
      <c r="HPN96" s="706"/>
      <c r="HPO96" s="706"/>
      <c r="HPP96" s="504"/>
      <c r="HPQ96" s="705"/>
      <c r="HPR96" s="706"/>
      <c r="HPS96" s="706"/>
      <c r="HPT96" s="706"/>
      <c r="HPU96" s="706"/>
      <c r="HPV96" s="706"/>
      <c r="HPW96" s="504"/>
      <c r="HPX96" s="705"/>
      <c r="HPY96" s="706"/>
      <c r="HPZ96" s="706"/>
      <c r="HQA96" s="706"/>
      <c r="HQB96" s="706"/>
      <c r="HQC96" s="706"/>
      <c r="HQD96" s="504"/>
      <c r="HQE96" s="705"/>
      <c r="HQF96" s="706"/>
      <c r="HQG96" s="706"/>
      <c r="HQH96" s="706"/>
      <c r="HQI96" s="706"/>
      <c r="HQJ96" s="706"/>
      <c r="HQK96" s="504"/>
      <c r="HQL96" s="705"/>
      <c r="HQM96" s="706"/>
      <c r="HQN96" s="706"/>
      <c r="HQO96" s="706"/>
      <c r="HQP96" s="706"/>
      <c r="HQQ96" s="706"/>
      <c r="HQR96" s="504"/>
      <c r="HQS96" s="705"/>
      <c r="HQT96" s="706"/>
      <c r="HQU96" s="706"/>
      <c r="HQV96" s="706"/>
      <c r="HQW96" s="706"/>
      <c r="HQX96" s="706"/>
      <c r="HQY96" s="504"/>
      <c r="HQZ96" s="705"/>
      <c r="HRA96" s="706"/>
      <c r="HRB96" s="706"/>
      <c r="HRC96" s="706"/>
      <c r="HRD96" s="706"/>
      <c r="HRE96" s="706"/>
      <c r="HRF96" s="504"/>
      <c r="HRG96" s="705"/>
      <c r="HRH96" s="706"/>
      <c r="HRI96" s="706"/>
      <c r="HRJ96" s="706"/>
      <c r="HRK96" s="706"/>
      <c r="HRL96" s="706"/>
      <c r="HRM96" s="504"/>
      <c r="HRN96" s="705"/>
      <c r="HRO96" s="706"/>
      <c r="HRP96" s="706"/>
      <c r="HRQ96" s="706"/>
      <c r="HRR96" s="706"/>
      <c r="HRS96" s="706"/>
      <c r="HRT96" s="504"/>
      <c r="HRU96" s="705"/>
      <c r="HRV96" s="706"/>
      <c r="HRW96" s="706"/>
      <c r="HRX96" s="706"/>
      <c r="HRY96" s="706"/>
      <c r="HRZ96" s="706"/>
      <c r="HSA96" s="504"/>
      <c r="HSB96" s="705"/>
      <c r="HSC96" s="706"/>
      <c r="HSD96" s="706"/>
      <c r="HSE96" s="706"/>
      <c r="HSF96" s="706"/>
      <c r="HSG96" s="706"/>
      <c r="HSH96" s="504"/>
      <c r="HSI96" s="705"/>
      <c r="HSJ96" s="706"/>
      <c r="HSK96" s="706"/>
      <c r="HSL96" s="706"/>
      <c r="HSM96" s="706"/>
      <c r="HSN96" s="706"/>
      <c r="HSO96" s="504"/>
      <c r="HSP96" s="705"/>
      <c r="HSQ96" s="706"/>
      <c r="HSR96" s="706"/>
      <c r="HSS96" s="706"/>
      <c r="HST96" s="706"/>
      <c r="HSU96" s="706"/>
      <c r="HSV96" s="504"/>
      <c r="HSW96" s="705"/>
      <c r="HSX96" s="706"/>
      <c r="HSY96" s="706"/>
      <c r="HSZ96" s="706"/>
      <c r="HTA96" s="706"/>
      <c r="HTB96" s="706"/>
      <c r="HTC96" s="504"/>
      <c r="HTD96" s="705"/>
      <c r="HTE96" s="706"/>
      <c r="HTF96" s="706"/>
      <c r="HTG96" s="706"/>
      <c r="HTH96" s="706"/>
      <c r="HTI96" s="706"/>
      <c r="HTJ96" s="504"/>
      <c r="HTK96" s="705"/>
      <c r="HTL96" s="706"/>
      <c r="HTM96" s="706"/>
      <c r="HTN96" s="706"/>
      <c r="HTO96" s="706"/>
      <c r="HTP96" s="706"/>
      <c r="HTQ96" s="504"/>
      <c r="HTR96" s="705"/>
      <c r="HTS96" s="706"/>
      <c r="HTT96" s="706"/>
      <c r="HTU96" s="706"/>
      <c r="HTV96" s="706"/>
      <c r="HTW96" s="706"/>
      <c r="HTX96" s="504"/>
      <c r="HTY96" s="705"/>
      <c r="HTZ96" s="706"/>
      <c r="HUA96" s="706"/>
      <c r="HUB96" s="706"/>
      <c r="HUC96" s="706"/>
      <c r="HUD96" s="706"/>
      <c r="HUE96" s="504"/>
      <c r="HUF96" s="705"/>
      <c r="HUG96" s="706"/>
      <c r="HUH96" s="706"/>
      <c r="HUI96" s="706"/>
      <c r="HUJ96" s="706"/>
      <c r="HUK96" s="706"/>
      <c r="HUL96" s="504"/>
      <c r="HUM96" s="705"/>
      <c r="HUN96" s="706"/>
      <c r="HUO96" s="706"/>
      <c r="HUP96" s="706"/>
      <c r="HUQ96" s="706"/>
      <c r="HUR96" s="706"/>
      <c r="HUS96" s="504"/>
      <c r="HUT96" s="705"/>
      <c r="HUU96" s="706"/>
      <c r="HUV96" s="706"/>
      <c r="HUW96" s="706"/>
      <c r="HUX96" s="706"/>
      <c r="HUY96" s="706"/>
      <c r="HUZ96" s="504"/>
      <c r="HVA96" s="705"/>
      <c r="HVB96" s="706"/>
      <c r="HVC96" s="706"/>
      <c r="HVD96" s="706"/>
      <c r="HVE96" s="706"/>
      <c r="HVF96" s="706"/>
      <c r="HVG96" s="504"/>
      <c r="HVH96" s="705"/>
      <c r="HVI96" s="706"/>
      <c r="HVJ96" s="706"/>
      <c r="HVK96" s="706"/>
      <c r="HVL96" s="706"/>
      <c r="HVM96" s="706"/>
      <c r="HVN96" s="504"/>
      <c r="HVO96" s="705"/>
      <c r="HVP96" s="706"/>
      <c r="HVQ96" s="706"/>
      <c r="HVR96" s="706"/>
      <c r="HVS96" s="706"/>
      <c r="HVT96" s="706"/>
      <c r="HVU96" s="504"/>
      <c r="HVV96" s="705"/>
      <c r="HVW96" s="706"/>
      <c r="HVX96" s="706"/>
      <c r="HVY96" s="706"/>
      <c r="HVZ96" s="706"/>
      <c r="HWA96" s="706"/>
      <c r="HWB96" s="504"/>
      <c r="HWC96" s="705"/>
      <c r="HWD96" s="706"/>
      <c r="HWE96" s="706"/>
      <c r="HWF96" s="706"/>
      <c r="HWG96" s="706"/>
      <c r="HWH96" s="706"/>
      <c r="HWI96" s="504"/>
      <c r="HWJ96" s="705"/>
      <c r="HWK96" s="706"/>
      <c r="HWL96" s="706"/>
      <c r="HWM96" s="706"/>
      <c r="HWN96" s="706"/>
      <c r="HWO96" s="706"/>
      <c r="HWP96" s="504"/>
      <c r="HWQ96" s="705"/>
      <c r="HWR96" s="706"/>
      <c r="HWS96" s="706"/>
      <c r="HWT96" s="706"/>
      <c r="HWU96" s="706"/>
      <c r="HWV96" s="706"/>
      <c r="HWW96" s="504"/>
      <c r="HWX96" s="705"/>
      <c r="HWY96" s="706"/>
      <c r="HWZ96" s="706"/>
      <c r="HXA96" s="706"/>
      <c r="HXB96" s="706"/>
      <c r="HXC96" s="706"/>
      <c r="HXD96" s="504"/>
      <c r="HXE96" s="705"/>
      <c r="HXF96" s="706"/>
      <c r="HXG96" s="706"/>
      <c r="HXH96" s="706"/>
      <c r="HXI96" s="706"/>
      <c r="HXJ96" s="706"/>
      <c r="HXK96" s="504"/>
      <c r="HXL96" s="705"/>
      <c r="HXM96" s="706"/>
      <c r="HXN96" s="706"/>
      <c r="HXO96" s="706"/>
      <c r="HXP96" s="706"/>
      <c r="HXQ96" s="706"/>
      <c r="HXR96" s="504"/>
      <c r="HXS96" s="705"/>
      <c r="HXT96" s="706"/>
      <c r="HXU96" s="706"/>
      <c r="HXV96" s="706"/>
      <c r="HXW96" s="706"/>
      <c r="HXX96" s="706"/>
      <c r="HXY96" s="504"/>
      <c r="HXZ96" s="705"/>
      <c r="HYA96" s="706"/>
      <c r="HYB96" s="706"/>
      <c r="HYC96" s="706"/>
      <c r="HYD96" s="706"/>
      <c r="HYE96" s="706"/>
      <c r="HYF96" s="504"/>
      <c r="HYG96" s="705"/>
      <c r="HYH96" s="706"/>
      <c r="HYI96" s="706"/>
      <c r="HYJ96" s="706"/>
      <c r="HYK96" s="706"/>
      <c r="HYL96" s="706"/>
      <c r="HYM96" s="504"/>
      <c r="HYN96" s="705"/>
      <c r="HYO96" s="706"/>
      <c r="HYP96" s="706"/>
      <c r="HYQ96" s="706"/>
      <c r="HYR96" s="706"/>
      <c r="HYS96" s="706"/>
      <c r="HYT96" s="504"/>
      <c r="HYU96" s="705"/>
      <c r="HYV96" s="706"/>
      <c r="HYW96" s="706"/>
      <c r="HYX96" s="706"/>
      <c r="HYY96" s="706"/>
      <c r="HYZ96" s="706"/>
      <c r="HZA96" s="504"/>
      <c r="HZB96" s="705"/>
      <c r="HZC96" s="706"/>
      <c r="HZD96" s="706"/>
      <c r="HZE96" s="706"/>
      <c r="HZF96" s="706"/>
      <c r="HZG96" s="706"/>
      <c r="HZH96" s="504"/>
      <c r="HZI96" s="705"/>
      <c r="HZJ96" s="706"/>
      <c r="HZK96" s="706"/>
      <c r="HZL96" s="706"/>
      <c r="HZM96" s="706"/>
      <c r="HZN96" s="706"/>
      <c r="HZO96" s="504"/>
      <c r="HZP96" s="705"/>
      <c r="HZQ96" s="706"/>
      <c r="HZR96" s="706"/>
      <c r="HZS96" s="706"/>
      <c r="HZT96" s="706"/>
      <c r="HZU96" s="706"/>
      <c r="HZV96" s="504"/>
      <c r="HZW96" s="705"/>
      <c r="HZX96" s="706"/>
      <c r="HZY96" s="706"/>
      <c r="HZZ96" s="706"/>
      <c r="IAA96" s="706"/>
      <c r="IAB96" s="706"/>
      <c r="IAC96" s="504"/>
      <c r="IAD96" s="705"/>
      <c r="IAE96" s="706"/>
      <c r="IAF96" s="706"/>
      <c r="IAG96" s="706"/>
      <c r="IAH96" s="706"/>
      <c r="IAI96" s="706"/>
      <c r="IAJ96" s="504"/>
      <c r="IAK96" s="705"/>
      <c r="IAL96" s="706"/>
      <c r="IAM96" s="706"/>
      <c r="IAN96" s="706"/>
      <c r="IAO96" s="706"/>
      <c r="IAP96" s="706"/>
      <c r="IAQ96" s="504"/>
      <c r="IAR96" s="705"/>
      <c r="IAS96" s="706"/>
      <c r="IAT96" s="706"/>
      <c r="IAU96" s="706"/>
      <c r="IAV96" s="706"/>
      <c r="IAW96" s="706"/>
      <c r="IAX96" s="504"/>
      <c r="IAY96" s="705"/>
      <c r="IAZ96" s="706"/>
      <c r="IBA96" s="706"/>
      <c r="IBB96" s="706"/>
      <c r="IBC96" s="706"/>
      <c r="IBD96" s="706"/>
      <c r="IBE96" s="504"/>
      <c r="IBF96" s="705"/>
      <c r="IBG96" s="706"/>
      <c r="IBH96" s="706"/>
      <c r="IBI96" s="706"/>
      <c r="IBJ96" s="706"/>
      <c r="IBK96" s="706"/>
      <c r="IBL96" s="504"/>
      <c r="IBM96" s="705"/>
      <c r="IBN96" s="706"/>
      <c r="IBO96" s="706"/>
      <c r="IBP96" s="706"/>
      <c r="IBQ96" s="706"/>
      <c r="IBR96" s="706"/>
      <c r="IBS96" s="504"/>
      <c r="IBT96" s="705"/>
      <c r="IBU96" s="706"/>
      <c r="IBV96" s="706"/>
      <c r="IBW96" s="706"/>
      <c r="IBX96" s="706"/>
      <c r="IBY96" s="706"/>
      <c r="IBZ96" s="504"/>
      <c r="ICA96" s="705"/>
      <c r="ICB96" s="706"/>
      <c r="ICC96" s="706"/>
      <c r="ICD96" s="706"/>
      <c r="ICE96" s="706"/>
      <c r="ICF96" s="706"/>
      <c r="ICG96" s="504"/>
      <c r="ICH96" s="705"/>
      <c r="ICI96" s="706"/>
      <c r="ICJ96" s="706"/>
      <c r="ICK96" s="706"/>
      <c r="ICL96" s="706"/>
      <c r="ICM96" s="706"/>
      <c r="ICN96" s="504"/>
      <c r="ICO96" s="705"/>
      <c r="ICP96" s="706"/>
      <c r="ICQ96" s="706"/>
      <c r="ICR96" s="706"/>
      <c r="ICS96" s="706"/>
      <c r="ICT96" s="706"/>
      <c r="ICU96" s="504"/>
      <c r="ICV96" s="705"/>
      <c r="ICW96" s="706"/>
      <c r="ICX96" s="706"/>
      <c r="ICY96" s="706"/>
      <c r="ICZ96" s="706"/>
      <c r="IDA96" s="706"/>
      <c r="IDB96" s="504"/>
      <c r="IDC96" s="705"/>
      <c r="IDD96" s="706"/>
      <c r="IDE96" s="706"/>
      <c r="IDF96" s="706"/>
      <c r="IDG96" s="706"/>
      <c r="IDH96" s="706"/>
      <c r="IDI96" s="504"/>
      <c r="IDJ96" s="705"/>
      <c r="IDK96" s="706"/>
      <c r="IDL96" s="706"/>
      <c r="IDM96" s="706"/>
      <c r="IDN96" s="706"/>
      <c r="IDO96" s="706"/>
      <c r="IDP96" s="504"/>
      <c r="IDQ96" s="705"/>
      <c r="IDR96" s="706"/>
      <c r="IDS96" s="706"/>
      <c r="IDT96" s="706"/>
      <c r="IDU96" s="706"/>
      <c r="IDV96" s="706"/>
      <c r="IDW96" s="504"/>
      <c r="IDX96" s="705"/>
      <c r="IDY96" s="706"/>
      <c r="IDZ96" s="706"/>
      <c r="IEA96" s="706"/>
      <c r="IEB96" s="706"/>
      <c r="IEC96" s="706"/>
      <c r="IED96" s="504"/>
      <c r="IEE96" s="705"/>
      <c r="IEF96" s="706"/>
      <c r="IEG96" s="706"/>
      <c r="IEH96" s="706"/>
      <c r="IEI96" s="706"/>
      <c r="IEJ96" s="706"/>
      <c r="IEK96" s="504"/>
      <c r="IEL96" s="705"/>
      <c r="IEM96" s="706"/>
      <c r="IEN96" s="706"/>
      <c r="IEO96" s="706"/>
      <c r="IEP96" s="706"/>
      <c r="IEQ96" s="706"/>
      <c r="IER96" s="504"/>
      <c r="IES96" s="705"/>
      <c r="IET96" s="706"/>
      <c r="IEU96" s="706"/>
      <c r="IEV96" s="706"/>
      <c r="IEW96" s="706"/>
      <c r="IEX96" s="706"/>
      <c r="IEY96" s="504"/>
      <c r="IEZ96" s="705"/>
      <c r="IFA96" s="706"/>
      <c r="IFB96" s="706"/>
      <c r="IFC96" s="706"/>
      <c r="IFD96" s="706"/>
      <c r="IFE96" s="706"/>
      <c r="IFF96" s="504"/>
      <c r="IFG96" s="705"/>
      <c r="IFH96" s="706"/>
      <c r="IFI96" s="706"/>
      <c r="IFJ96" s="706"/>
      <c r="IFK96" s="706"/>
      <c r="IFL96" s="706"/>
      <c r="IFM96" s="504"/>
      <c r="IFN96" s="705"/>
      <c r="IFO96" s="706"/>
      <c r="IFP96" s="706"/>
      <c r="IFQ96" s="706"/>
      <c r="IFR96" s="706"/>
      <c r="IFS96" s="706"/>
      <c r="IFT96" s="504"/>
      <c r="IFU96" s="705"/>
      <c r="IFV96" s="706"/>
      <c r="IFW96" s="706"/>
      <c r="IFX96" s="706"/>
      <c r="IFY96" s="706"/>
      <c r="IFZ96" s="706"/>
      <c r="IGA96" s="504"/>
      <c r="IGB96" s="705"/>
      <c r="IGC96" s="706"/>
      <c r="IGD96" s="706"/>
      <c r="IGE96" s="706"/>
      <c r="IGF96" s="706"/>
      <c r="IGG96" s="706"/>
      <c r="IGH96" s="504"/>
      <c r="IGI96" s="705"/>
      <c r="IGJ96" s="706"/>
      <c r="IGK96" s="706"/>
      <c r="IGL96" s="706"/>
      <c r="IGM96" s="706"/>
      <c r="IGN96" s="706"/>
      <c r="IGO96" s="504"/>
      <c r="IGP96" s="705"/>
      <c r="IGQ96" s="706"/>
      <c r="IGR96" s="706"/>
      <c r="IGS96" s="706"/>
      <c r="IGT96" s="706"/>
      <c r="IGU96" s="706"/>
      <c r="IGV96" s="504"/>
      <c r="IGW96" s="705"/>
      <c r="IGX96" s="706"/>
      <c r="IGY96" s="706"/>
      <c r="IGZ96" s="706"/>
      <c r="IHA96" s="706"/>
      <c r="IHB96" s="706"/>
      <c r="IHC96" s="504"/>
      <c r="IHD96" s="705"/>
      <c r="IHE96" s="706"/>
      <c r="IHF96" s="706"/>
      <c r="IHG96" s="706"/>
      <c r="IHH96" s="706"/>
      <c r="IHI96" s="706"/>
      <c r="IHJ96" s="504"/>
      <c r="IHK96" s="705"/>
      <c r="IHL96" s="706"/>
      <c r="IHM96" s="706"/>
      <c r="IHN96" s="706"/>
      <c r="IHO96" s="706"/>
      <c r="IHP96" s="706"/>
      <c r="IHQ96" s="504"/>
      <c r="IHR96" s="705"/>
      <c r="IHS96" s="706"/>
      <c r="IHT96" s="706"/>
      <c r="IHU96" s="706"/>
      <c r="IHV96" s="706"/>
      <c r="IHW96" s="706"/>
      <c r="IHX96" s="504"/>
      <c r="IHY96" s="705"/>
      <c r="IHZ96" s="706"/>
      <c r="IIA96" s="706"/>
      <c r="IIB96" s="706"/>
      <c r="IIC96" s="706"/>
      <c r="IID96" s="706"/>
      <c r="IIE96" s="504"/>
      <c r="IIF96" s="705"/>
      <c r="IIG96" s="706"/>
      <c r="IIH96" s="706"/>
      <c r="III96" s="706"/>
      <c r="IIJ96" s="706"/>
      <c r="IIK96" s="706"/>
      <c r="IIL96" s="504"/>
      <c r="IIM96" s="705"/>
      <c r="IIN96" s="706"/>
      <c r="IIO96" s="706"/>
      <c r="IIP96" s="706"/>
      <c r="IIQ96" s="706"/>
      <c r="IIR96" s="706"/>
      <c r="IIS96" s="504"/>
      <c r="IIT96" s="705"/>
      <c r="IIU96" s="706"/>
      <c r="IIV96" s="706"/>
      <c r="IIW96" s="706"/>
      <c r="IIX96" s="706"/>
      <c r="IIY96" s="706"/>
      <c r="IIZ96" s="504"/>
      <c r="IJA96" s="705"/>
      <c r="IJB96" s="706"/>
      <c r="IJC96" s="706"/>
      <c r="IJD96" s="706"/>
      <c r="IJE96" s="706"/>
      <c r="IJF96" s="706"/>
      <c r="IJG96" s="504"/>
      <c r="IJH96" s="705"/>
      <c r="IJI96" s="706"/>
      <c r="IJJ96" s="706"/>
      <c r="IJK96" s="706"/>
      <c r="IJL96" s="706"/>
      <c r="IJM96" s="706"/>
      <c r="IJN96" s="504"/>
      <c r="IJO96" s="705"/>
      <c r="IJP96" s="706"/>
      <c r="IJQ96" s="706"/>
      <c r="IJR96" s="706"/>
      <c r="IJS96" s="706"/>
      <c r="IJT96" s="706"/>
      <c r="IJU96" s="504"/>
      <c r="IJV96" s="705"/>
      <c r="IJW96" s="706"/>
      <c r="IJX96" s="706"/>
      <c r="IJY96" s="706"/>
      <c r="IJZ96" s="706"/>
      <c r="IKA96" s="706"/>
      <c r="IKB96" s="504"/>
      <c r="IKC96" s="705"/>
      <c r="IKD96" s="706"/>
      <c r="IKE96" s="706"/>
      <c r="IKF96" s="706"/>
      <c r="IKG96" s="706"/>
      <c r="IKH96" s="706"/>
      <c r="IKI96" s="504"/>
      <c r="IKJ96" s="705"/>
      <c r="IKK96" s="706"/>
      <c r="IKL96" s="706"/>
      <c r="IKM96" s="706"/>
      <c r="IKN96" s="706"/>
      <c r="IKO96" s="706"/>
      <c r="IKP96" s="504"/>
      <c r="IKQ96" s="705"/>
      <c r="IKR96" s="706"/>
      <c r="IKS96" s="706"/>
      <c r="IKT96" s="706"/>
      <c r="IKU96" s="706"/>
      <c r="IKV96" s="706"/>
      <c r="IKW96" s="504"/>
      <c r="IKX96" s="705"/>
      <c r="IKY96" s="706"/>
      <c r="IKZ96" s="706"/>
      <c r="ILA96" s="706"/>
      <c r="ILB96" s="706"/>
      <c r="ILC96" s="706"/>
      <c r="ILD96" s="504"/>
      <c r="ILE96" s="705"/>
      <c r="ILF96" s="706"/>
      <c r="ILG96" s="706"/>
      <c r="ILH96" s="706"/>
      <c r="ILI96" s="706"/>
      <c r="ILJ96" s="706"/>
      <c r="ILK96" s="504"/>
      <c r="ILL96" s="705"/>
      <c r="ILM96" s="706"/>
      <c r="ILN96" s="706"/>
      <c r="ILO96" s="706"/>
      <c r="ILP96" s="706"/>
      <c r="ILQ96" s="706"/>
      <c r="ILR96" s="504"/>
      <c r="ILS96" s="705"/>
      <c r="ILT96" s="706"/>
      <c r="ILU96" s="706"/>
      <c r="ILV96" s="706"/>
      <c r="ILW96" s="706"/>
      <c r="ILX96" s="706"/>
      <c r="ILY96" s="504"/>
      <c r="ILZ96" s="705"/>
      <c r="IMA96" s="706"/>
      <c r="IMB96" s="706"/>
      <c r="IMC96" s="706"/>
      <c r="IMD96" s="706"/>
      <c r="IME96" s="706"/>
      <c r="IMF96" s="504"/>
      <c r="IMG96" s="705"/>
      <c r="IMH96" s="706"/>
      <c r="IMI96" s="706"/>
      <c r="IMJ96" s="706"/>
      <c r="IMK96" s="706"/>
      <c r="IML96" s="706"/>
      <c r="IMM96" s="504"/>
      <c r="IMN96" s="705"/>
      <c r="IMO96" s="706"/>
      <c r="IMP96" s="706"/>
      <c r="IMQ96" s="706"/>
      <c r="IMR96" s="706"/>
      <c r="IMS96" s="706"/>
      <c r="IMT96" s="504"/>
      <c r="IMU96" s="705"/>
      <c r="IMV96" s="706"/>
      <c r="IMW96" s="706"/>
      <c r="IMX96" s="706"/>
      <c r="IMY96" s="706"/>
      <c r="IMZ96" s="706"/>
      <c r="INA96" s="504"/>
      <c r="INB96" s="705"/>
      <c r="INC96" s="706"/>
      <c r="IND96" s="706"/>
      <c r="INE96" s="706"/>
      <c r="INF96" s="706"/>
      <c r="ING96" s="706"/>
      <c r="INH96" s="504"/>
      <c r="INI96" s="705"/>
      <c r="INJ96" s="706"/>
      <c r="INK96" s="706"/>
      <c r="INL96" s="706"/>
      <c r="INM96" s="706"/>
      <c r="INN96" s="706"/>
      <c r="INO96" s="504"/>
      <c r="INP96" s="705"/>
      <c r="INQ96" s="706"/>
      <c r="INR96" s="706"/>
      <c r="INS96" s="706"/>
      <c r="INT96" s="706"/>
      <c r="INU96" s="706"/>
      <c r="INV96" s="504"/>
      <c r="INW96" s="705"/>
      <c r="INX96" s="706"/>
      <c r="INY96" s="706"/>
      <c r="INZ96" s="706"/>
      <c r="IOA96" s="706"/>
      <c r="IOB96" s="706"/>
      <c r="IOC96" s="504"/>
      <c r="IOD96" s="705"/>
      <c r="IOE96" s="706"/>
      <c r="IOF96" s="706"/>
      <c r="IOG96" s="706"/>
      <c r="IOH96" s="706"/>
      <c r="IOI96" s="706"/>
      <c r="IOJ96" s="504"/>
      <c r="IOK96" s="705"/>
      <c r="IOL96" s="706"/>
      <c r="IOM96" s="706"/>
      <c r="ION96" s="706"/>
      <c r="IOO96" s="706"/>
      <c r="IOP96" s="706"/>
      <c r="IOQ96" s="504"/>
      <c r="IOR96" s="705"/>
      <c r="IOS96" s="706"/>
      <c r="IOT96" s="706"/>
      <c r="IOU96" s="706"/>
      <c r="IOV96" s="706"/>
      <c r="IOW96" s="706"/>
      <c r="IOX96" s="504"/>
      <c r="IOY96" s="705"/>
      <c r="IOZ96" s="706"/>
      <c r="IPA96" s="706"/>
      <c r="IPB96" s="706"/>
      <c r="IPC96" s="706"/>
      <c r="IPD96" s="706"/>
      <c r="IPE96" s="504"/>
      <c r="IPF96" s="705"/>
      <c r="IPG96" s="706"/>
      <c r="IPH96" s="706"/>
      <c r="IPI96" s="706"/>
      <c r="IPJ96" s="706"/>
      <c r="IPK96" s="706"/>
      <c r="IPL96" s="504"/>
      <c r="IPM96" s="705"/>
      <c r="IPN96" s="706"/>
      <c r="IPO96" s="706"/>
      <c r="IPP96" s="706"/>
      <c r="IPQ96" s="706"/>
      <c r="IPR96" s="706"/>
      <c r="IPS96" s="504"/>
      <c r="IPT96" s="705"/>
      <c r="IPU96" s="706"/>
      <c r="IPV96" s="706"/>
      <c r="IPW96" s="706"/>
      <c r="IPX96" s="706"/>
      <c r="IPY96" s="706"/>
      <c r="IPZ96" s="504"/>
      <c r="IQA96" s="705"/>
      <c r="IQB96" s="706"/>
      <c r="IQC96" s="706"/>
      <c r="IQD96" s="706"/>
      <c r="IQE96" s="706"/>
      <c r="IQF96" s="706"/>
      <c r="IQG96" s="504"/>
      <c r="IQH96" s="705"/>
      <c r="IQI96" s="706"/>
      <c r="IQJ96" s="706"/>
      <c r="IQK96" s="706"/>
      <c r="IQL96" s="706"/>
      <c r="IQM96" s="706"/>
      <c r="IQN96" s="504"/>
      <c r="IQO96" s="705"/>
      <c r="IQP96" s="706"/>
      <c r="IQQ96" s="706"/>
      <c r="IQR96" s="706"/>
      <c r="IQS96" s="706"/>
      <c r="IQT96" s="706"/>
      <c r="IQU96" s="504"/>
      <c r="IQV96" s="705"/>
      <c r="IQW96" s="706"/>
      <c r="IQX96" s="706"/>
      <c r="IQY96" s="706"/>
      <c r="IQZ96" s="706"/>
      <c r="IRA96" s="706"/>
      <c r="IRB96" s="504"/>
      <c r="IRC96" s="705"/>
      <c r="IRD96" s="706"/>
      <c r="IRE96" s="706"/>
      <c r="IRF96" s="706"/>
      <c r="IRG96" s="706"/>
      <c r="IRH96" s="706"/>
      <c r="IRI96" s="504"/>
      <c r="IRJ96" s="705"/>
      <c r="IRK96" s="706"/>
      <c r="IRL96" s="706"/>
      <c r="IRM96" s="706"/>
      <c r="IRN96" s="706"/>
      <c r="IRO96" s="706"/>
      <c r="IRP96" s="504"/>
      <c r="IRQ96" s="705"/>
      <c r="IRR96" s="706"/>
      <c r="IRS96" s="706"/>
      <c r="IRT96" s="706"/>
      <c r="IRU96" s="706"/>
      <c r="IRV96" s="706"/>
      <c r="IRW96" s="504"/>
      <c r="IRX96" s="705"/>
      <c r="IRY96" s="706"/>
      <c r="IRZ96" s="706"/>
      <c r="ISA96" s="706"/>
      <c r="ISB96" s="706"/>
      <c r="ISC96" s="706"/>
      <c r="ISD96" s="504"/>
      <c r="ISE96" s="705"/>
      <c r="ISF96" s="706"/>
      <c r="ISG96" s="706"/>
      <c r="ISH96" s="706"/>
      <c r="ISI96" s="706"/>
      <c r="ISJ96" s="706"/>
      <c r="ISK96" s="504"/>
      <c r="ISL96" s="705"/>
      <c r="ISM96" s="706"/>
      <c r="ISN96" s="706"/>
      <c r="ISO96" s="706"/>
      <c r="ISP96" s="706"/>
      <c r="ISQ96" s="706"/>
      <c r="ISR96" s="504"/>
      <c r="ISS96" s="705"/>
      <c r="IST96" s="706"/>
      <c r="ISU96" s="706"/>
      <c r="ISV96" s="706"/>
      <c r="ISW96" s="706"/>
      <c r="ISX96" s="706"/>
      <c r="ISY96" s="504"/>
      <c r="ISZ96" s="705"/>
      <c r="ITA96" s="706"/>
      <c r="ITB96" s="706"/>
      <c r="ITC96" s="706"/>
      <c r="ITD96" s="706"/>
      <c r="ITE96" s="706"/>
      <c r="ITF96" s="504"/>
      <c r="ITG96" s="705"/>
      <c r="ITH96" s="706"/>
      <c r="ITI96" s="706"/>
      <c r="ITJ96" s="706"/>
      <c r="ITK96" s="706"/>
      <c r="ITL96" s="706"/>
      <c r="ITM96" s="504"/>
      <c r="ITN96" s="705"/>
      <c r="ITO96" s="706"/>
      <c r="ITP96" s="706"/>
      <c r="ITQ96" s="706"/>
      <c r="ITR96" s="706"/>
      <c r="ITS96" s="706"/>
      <c r="ITT96" s="504"/>
      <c r="ITU96" s="705"/>
      <c r="ITV96" s="706"/>
      <c r="ITW96" s="706"/>
      <c r="ITX96" s="706"/>
      <c r="ITY96" s="706"/>
      <c r="ITZ96" s="706"/>
      <c r="IUA96" s="504"/>
      <c r="IUB96" s="705"/>
      <c r="IUC96" s="706"/>
      <c r="IUD96" s="706"/>
      <c r="IUE96" s="706"/>
      <c r="IUF96" s="706"/>
      <c r="IUG96" s="706"/>
      <c r="IUH96" s="504"/>
      <c r="IUI96" s="705"/>
      <c r="IUJ96" s="706"/>
      <c r="IUK96" s="706"/>
      <c r="IUL96" s="706"/>
      <c r="IUM96" s="706"/>
      <c r="IUN96" s="706"/>
      <c r="IUO96" s="504"/>
      <c r="IUP96" s="705"/>
      <c r="IUQ96" s="706"/>
      <c r="IUR96" s="706"/>
      <c r="IUS96" s="706"/>
      <c r="IUT96" s="706"/>
      <c r="IUU96" s="706"/>
      <c r="IUV96" s="504"/>
      <c r="IUW96" s="705"/>
      <c r="IUX96" s="706"/>
      <c r="IUY96" s="706"/>
      <c r="IUZ96" s="706"/>
      <c r="IVA96" s="706"/>
      <c r="IVB96" s="706"/>
      <c r="IVC96" s="504"/>
      <c r="IVD96" s="705"/>
      <c r="IVE96" s="706"/>
      <c r="IVF96" s="706"/>
      <c r="IVG96" s="706"/>
      <c r="IVH96" s="706"/>
      <c r="IVI96" s="706"/>
      <c r="IVJ96" s="504"/>
      <c r="IVK96" s="705"/>
      <c r="IVL96" s="706"/>
      <c r="IVM96" s="706"/>
      <c r="IVN96" s="706"/>
      <c r="IVO96" s="706"/>
      <c r="IVP96" s="706"/>
      <c r="IVQ96" s="504"/>
      <c r="IVR96" s="705"/>
      <c r="IVS96" s="706"/>
      <c r="IVT96" s="706"/>
      <c r="IVU96" s="706"/>
      <c r="IVV96" s="706"/>
      <c r="IVW96" s="706"/>
      <c r="IVX96" s="504"/>
      <c r="IVY96" s="705"/>
      <c r="IVZ96" s="706"/>
      <c r="IWA96" s="706"/>
      <c r="IWB96" s="706"/>
      <c r="IWC96" s="706"/>
      <c r="IWD96" s="706"/>
      <c r="IWE96" s="504"/>
      <c r="IWF96" s="705"/>
      <c r="IWG96" s="706"/>
      <c r="IWH96" s="706"/>
      <c r="IWI96" s="706"/>
      <c r="IWJ96" s="706"/>
      <c r="IWK96" s="706"/>
      <c r="IWL96" s="504"/>
      <c r="IWM96" s="705"/>
      <c r="IWN96" s="706"/>
      <c r="IWO96" s="706"/>
      <c r="IWP96" s="706"/>
      <c r="IWQ96" s="706"/>
      <c r="IWR96" s="706"/>
      <c r="IWS96" s="504"/>
      <c r="IWT96" s="705"/>
      <c r="IWU96" s="706"/>
      <c r="IWV96" s="706"/>
      <c r="IWW96" s="706"/>
      <c r="IWX96" s="706"/>
      <c r="IWY96" s="706"/>
      <c r="IWZ96" s="504"/>
      <c r="IXA96" s="705"/>
      <c r="IXB96" s="706"/>
      <c r="IXC96" s="706"/>
      <c r="IXD96" s="706"/>
      <c r="IXE96" s="706"/>
      <c r="IXF96" s="706"/>
      <c r="IXG96" s="504"/>
      <c r="IXH96" s="705"/>
      <c r="IXI96" s="706"/>
      <c r="IXJ96" s="706"/>
      <c r="IXK96" s="706"/>
      <c r="IXL96" s="706"/>
      <c r="IXM96" s="706"/>
      <c r="IXN96" s="504"/>
      <c r="IXO96" s="705"/>
      <c r="IXP96" s="706"/>
      <c r="IXQ96" s="706"/>
      <c r="IXR96" s="706"/>
      <c r="IXS96" s="706"/>
      <c r="IXT96" s="706"/>
      <c r="IXU96" s="504"/>
      <c r="IXV96" s="705"/>
      <c r="IXW96" s="706"/>
      <c r="IXX96" s="706"/>
      <c r="IXY96" s="706"/>
      <c r="IXZ96" s="706"/>
      <c r="IYA96" s="706"/>
      <c r="IYB96" s="504"/>
      <c r="IYC96" s="705"/>
      <c r="IYD96" s="706"/>
      <c r="IYE96" s="706"/>
      <c r="IYF96" s="706"/>
      <c r="IYG96" s="706"/>
      <c r="IYH96" s="706"/>
      <c r="IYI96" s="504"/>
      <c r="IYJ96" s="705"/>
      <c r="IYK96" s="706"/>
      <c r="IYL96" s="706"/>
      <c r="IYM96" s="706"/>
      <c r="IYN96" s="706"/>
      <c r="IYO96" s="706"/>
      <c r="IYP96" s="504"/>
      <c r="IYQ96" s="705"/>
      <c r="IYR96" s="706"/>
      <c r="IYS96" s="706"/>
      <c r="IYT96" s="706"/>
      <c r="IYU96" s="706"/>
      <c r="IYV96" s="706"/>
      <c r="IYW96" s="504"/>
      <c r="IYX96" s="705"/>
      <c r="IYY96" s="706"/>
      <c r="IYZ96" s="706"/>
      <c r="IZA96" s="706"/>
      <c r="IZB96" s="706"/>
      <c r="IZC96" s="706"/>
      <c r="IZD96" s="504"/>
      <c r="IZE96" s="705"/>
      <c r="IZF96" s="706"/>
      <c r="IZG96" s="706"/>
      <c r="IZH96" s="706"/>
      <c r="IZI96" s="706"/>
      <c r="IZJ96" s="706"/>
      <c r="IZK96" s="504"/>
      <c r="IZL96" s="705"/>
      <c r="IZM96" s="706"/>
      <c r="IZN96" s="706"/>
      <c r="IZO96" s="706"/>
      <c r="IZP96" s="706"/>
      <c r="IZQ96" s="706"/>
      <c r="IZR96" s="504"/>
      <c r="IZS96" s="705"/>
      <c r="IZT96" s="706"/>
      <c r="IZU96" s="706"/>
      <c r="IZV96" s="706"/>
      <c r="IZW96" s="706"/>
      <c r="IZX96" s="706"/>
      <c r="IZY96" s="504"/>
      <c r="IZZ96" s="705"/>
      <c r="JAA96" s="706"/>
      <c r="JAB96" s="706"/>
      <c r="JAC96" s="706"/>
      <c r="JAD96" s="706"/>
      <c r="JAE96" s="706"/>
      <c r="JAF96" s="504"/>
      <c r="JAG96" s="705"/>
      <c r="JAH96" s="706"/>
      <c r="JAI96" s="706"/>
      <c r="JAJ96" s="706"/>
      <c r="JAK96" s="706"/>
      <c r="JAL96" s="706"/>
      <c r="JAM96" s="504"/>
      <c r="JAN96" s="705"/>
      <c r="JAO96" s="706"/>
      <c r="JAP96" s="706"/>
      <c r="JAQ96" s="706"/>
      <c r="JAR96" s="706"/>
      <c r="JAS96" s="706"/>
      <c r="JAT96" s="504"/>
      <c r="JAU96" s="705"/>
      <c r="JAV96" s="706"/>
      <c r="JAW96" s="706"/>
      <c r="JAX96" s="706"/>
      <c r="JAY96" s="706"/>
      <c r="JAZ96" s="706"/>
      <c r="JBA96" s="504"/>
      <c r="JBB96" s="705"/>
      <c r="JBC96" s="706"/>
      <c r="JBD96" s="706"/>
      <c r="JBE96" s="706"/>
      <c r="JBF96" s="706"/>
      <c r="JBG96" s="706"/>
      <c r="JBH96" s="504"/>
      <c r="JBI96" s="705"/>
      <c r="JBJ96" s="706"/>
      <c r="JBK96" s="706"/>
      <c r="JBL96" s="706"/>
      <c r="JBM96" s="706"/>
      <c r="JBN96" s="706"/>
      <c r="JBO96" s="504"/>
      <c r="JBP96" s="705"/>
      <c r="JBQ96" s="706"/>
      <c r="JBR96" s="706"/>
      <c r="JBS96" s="706"/>
      <c r="JBT96" s="706"/>
      <c r="JBU96" s="706"/>
      <c r="JBV96" s="504"/>
      <c r="JBW96" s="705"/>
      <c r="JBX96" s="706"/>
      <c r="JBY96" s="706"/>
      <c r="JBZ96" s="706"/>
      <c r="JCA96" s="706"/>
      <c r="JCB96" s="706"/>
      <c r="JCC96" s="504"/>
      <c r="JCD96" s="705"/>
      <c r="JCE96" s="706"/>
      <c r="JCF96" s="706"/>
      <c r="JCG96" s="706"/>
      <c r="JCH96" s="706"/>
      <c r="JCI96" s="706"/>
      <c r="JCJ96" s="504"/>
      <c r="JCK96" s="705"/>
      <c r="JCL96" s="706"/>
      <c r="JCM96" s="706"/>
      <c r="JCN96" s="706"/>
      <c r="JCO96" s="706"/>
      <c r="JCP96" s="706"/>
      <c r="JCQ96" s="504"/>
      <c r="JCR96" s="705"/>
      <c r="JCS96" s="706"/>
      <c r="JCT96" s="706"/>
      <c r="JCU96" s="706"/>
      <c r="JCV96" s="706"/>
      <c r="JCW96" s="706"/>
      <c r="JCX96" s="504"/>
      <c r="JCY96" s="705"/>
      <c r="JCZ96" s="706"/>
      <c r="JDA96" s="706"/>
      <c r="JDB96" s="706"/>
      <c r="JDC96" s="706"/>
      <c r="JDD96" s="706"/>
      <c r="JDE96" s="504"/>
      <c r="JDF96" s="705"/>
      <c r="JDG96" s="706"/>
      <c r="JDH96" s="706"/>
      <c r="JDI96" s="706"/>
      <c r="JDJ96" s="706"/>
      <c r="JDK96" s="706"/>
      <c r="JDL96" s="504"/>
      <c r="JDM96" s="705"/>
      <c r="JDN96" s="706"/>
      <c r="JDO96" s="706"/>
      <c r="JDP96" s="706"/>
      <c r="JDQ96" s="706"/>
      <c r="JDR96" s="706"/>
      <c r="JDS96" s="504"/>
      <c r="JDT96" s="705"/>
      <c r="JDU96" s="706"/>
      <c r="JDV96" s="706"/>
      <c r="JDW96" s="706"/>
      <c r="JDX96" s="706"/>
      <c r="JDY96" s="706"/>
      <c r="JDZ96" s="504"/>
      <c r="JEA96" s="705"/>
      <c r="JEB96" s="706"/>
      <c r="JEC96" s="706"/>
      <c r="JED96" s="706"/>
      <c r="JEE96" s="706"/>
      <c r="JEF96" s="706"/>
      <c r="JEG96" s="504"/>
      <c r="JEH96" s="705"/>
      <c r="JEI96" s="706"/>
      <c r="JEJ96" s="706"/>
      <c r="JEK96" s="706"/>
      <c r="JEL96" s="706"/>
      <c r="JEM96" s="706"/>
      <c r="JEN96" s="504"/>
      <c r="JEO96" s="705"/>
      <c r="JEP96" s="706"/>
      <c r="JEQ96" s="706"/>
      <c r="JER96" s="706"/>
      <c r="JES96" s="706"/>
      <c r="JET96" s="706"/>
      <c r="JEU96" s="504"/>
      <c r="JEV96" s="705"/>
      <c r="JEW96" s="706"/>
      <c r="JEX96" s="706"/>
      <c r="JEY96" s="706"/>
      <c r="JEZ96" s="706"/>
      <c r="JFA96" s="706"/>
      <c r="JFB96" s="504"/>
      <c r="JFC96" s="705"/>
      <c r="JFD96" s="706"/>
      <c r="JFE96" s="706"/>
      <c r="JFF96" s="706"/>
      <c r="JFG96" s="706"/>
      <c r="JFH96" s="706"/>
      <c r="JFI96" s="504"/>
      <c r="JFJ96" s="705"/>
      <c r="JFK96" s="706"/>
      <c r="JFL96" s="706"/>
      <c r="JFM96" s="706"/>
      <c r="JFN96" s="706"/>
      <c r="JFO96" s="706"/>
      <c r="JFP96" s="504"/>
      <c r="JFQ96" s="705"/>
      <c r="JFR96" s="706"/>
      <c r="JFS96" s="706"/>
      <c r="JFT96" s="706"/>
      <c r="JFU96" s="706"/>
      <c r="JFV96" s="706"/>
      <c r="JFW96" s="504"/>
      <c r="JFX96" s="705"/>
      <c r="JFY96" s="706"/>
      <c r="JFZ96" s="706"/>
      <c r="JGA96" s="706"/>
      <c r="JGB96" s="706"/>
      <c r="JGC96" s="706"/>
      <c r="JGD96" s="504"/>
      <c r="JGE96" s="705"/>
      <c r="JGF96" s="706"/>
      <c r="JGG96" s="706"/>
      <c r="JGH96" s="706"/>
      <c r="JGI96" s="706"/>
      <c r="JGJ96" s="706"/>
      <c r="JGK96" s="504"/>
      <c r="JGL96" s="705"/>
      <c r="JGM96" s="706"/>
      <c r="JGN96" s="706"/>
      <c r="JGO96" s="706"/>
      <c r="JGP96" s="706"/>
      <c r="JGQ96" s="706"/>
      <c r="JGR96" s="504"/>
      <c r="JGS96" s="705"/>
      <c r="JGT96" s="706"/>
      <c r="JGU96" s="706"/>
      <c r="JGV96" s="706"/>
      <c r="JGW96" s="706"/>
      <c r="JGX96" s="706"/>
      <c r="JGY96" s="504"/>
      <c r="JGZ96" s="705"/>
      <c r="JHA96" s="706"/>
      <c r="JHB96" s="706"/>
      <c r="JHC96" s="706"/>
      <c r="JHD96" s="706"/>
      <c r="JHE96" s="706"/>
      <c r="JHF96" s="504"/>
      <c r="JHG96" s="705"/>
      <c r="JHH96" s="706"/>
      <c r="JHI96" s="706"/>
      <c r="JHJ96" s="706"/>
      <c r="JHK96" s="706"/>
      <c r="JHL96" s="706"/>
      <c r="JHM96" s="504"/>
      <c r="JHN96" s="705"/>
      <c r="JHO96" s="706"/>
      <c r="JHP96" s="706"/>
      <c r="JHQ96" s="706"/>
      <c r="JHR96" s="706"/>
      <c r="JHS96" s="706"/>
      <c r="JHT96" s="504"/>
      <c r="JHU96" s="705"/>
      <c r="JHV96" s="706"/>
      <c r="JHW96" s="706"/>
      <c r="JHX96" s="706"/>
      <c r="JHY96" s="706"/>
      <c r="JHZ96" s="706"/>
      <c r="JIA96" s="504"/>
      <c r="JIB96" s="705"/>
      <c r="JIC96" s="706"/>
      <c r="JID96" s="706"/>
      <c r="JIE96" s="706"/>
      <c r="JIF96" s="706"/>
      <c r="JIG96" s="706"/>
      <c r="JIH96" s="504"/>
      <c r="JII96" s="705"/>
      <c r="JIJ96" s="706"/>
      <c r="JIK96" s="706"/>
      <c r="JIL96" s="706"/>
      <c r="JIM96" s="706"/>
      <c r="JIN96" s="706"/>
      <c r="JIO96" s="504"/>
      <c r="JIP96" s="705"/>
      <c r="JIQ96" s="706"/>
      <c r="JIR96" s="706"/>
      <c r="JIS96" s="706"/>
      <c r="JIT96" s="706"/>
      <c r="JIU96" s="706"/>
      <c r="JIV96" s="504"/>
      <c r="JIW96" s="705"/>
      <c r="JIX96" s="706"/>
      <c r="JIY96" s="706"/>
      <c r="JIZ96" s="706"/>
      <c r="JJA96" s="706"/>
      <c r="JJB96" s="706"/>
      <c r="JJC96" s="504"/>
      <c r="JJD96" s="705"/>
      <c r="JJE96" s="706"/>
      <c r="JJF96" s="706"/>
      <c r="JJG96" s="706"/>
      <c r="JJH96" s="706"/>
      <c r="JJI96" s="706"/>
      <c r="JJJ96" s="504"/>
      <c r="JJK96" s="705"/>
      <c r="JJL96" s="706"/>
      <c r="JJM96" s="706"/>
      <c r="JJN96" s="706"/>
      <c r="JJO96" s="706"/>
      <c r="JJP96" s="706"/>
      <c r="JJQ96" s="504"/>
      <c r="JJR96" s="705"/>
      <c r="JJS96" s="706"/>
      <c r="JJT96" s="706"/>
      <c r="JJU96" s="706"/>
      <c r="JJV96" s="706"/>
      <c r="JJW96" s="706"/>
      <c r="JJX96" s="504"/>
      <c r="JJY96" s="705"/>
      <c r="JJZ96" s="706"/>
      <c r="JKA96" s="706"/>
      <c r="JKB96" s="706"/>
      <c r="JKC96" s="706"/>
      <c r="JKD96" s="706"/>
      <c r="JKE96" s="504"/>
      <c r="JKF96" s="705"/>
      <c r="JKG96" s="706"/>
      <c r="JKH96" s="706"/>
      <c r="JKI96" s="706"/>
      <c r="JKJ96" s="706"/>
      <c r="JKK96" s="706"/>
      <c r="JKL96" s="504"/>
      <c r="JKM96" s="705"/>
      <c r="JKN96" s="706"/>
      <c r="JKO96" s="706"/>
      <c r="JKP96" s="706"/>
      <c r="JKQ96" s="706"/>
      <c r="JKR96" s="706"/>
      <c r="JKS96" s="504"/>
      <c r="JKT96" s="705"/>
      <c r="JKU96" s="706"/>
      <c r="JKV96" s="706"/>
      <c r="JKW96" s="706"/>
      <c r="JKX96" s="706"/>
      <c r="JKY96" s="706"/>
      <c r="JKZ96" s="504"/>
      <c r="JLA96" s="705"/>
      <c r="JLB96" s="706"/>
      <c r="JLC96" s="706"/>
      <c r="JLD96" s="706"/>
      <c r="JLE96" s="706"/>
      <c r="JLF96" s="706"/>
      <c r="JLG96" s="504"/>
      <c r="JLH96" s="705"/>
      <c r="JLI96" s="706"/>
      <c r="JLJ96" s="706"/>
      <c r="JLK96" s="706"/>
      <c r="JLL96" s="706"/>
      <c r="JLM96" s="706"/>
      <c r="JLN96" s="504"/>
      <c r="JLO96" s="705"/>
      <c r="JLP96" s="706"/>
      <c r="JLQ96" s="706"/>
      <c r="JLR96" s="706"/>
      <c r="JLS96" s="706"/>
      <c r="JLT96" s="706"/>
      <c r="JLU96" s="504"/>
      <c r="JLV96" s="705"/>
      <c r="JLW96" s="706"/>
      <c r="JLX96" s="706"/>
      <c r="JLY96" s="706"/>
      <c r="JLZ96" s="706"/>
      <c r="JMA96" s="706"/>
      <c r="JMB96" s="504"/>
      <c r="JMC96" s="705"/>
      <c r="JMD96" s="706"/>
      <c r="JME96" s="706"/>
      <c r="JMF96" s="706"/>
      <c r="JMG96" s="706"/>
      <c r="JMH96" s="706"/>
      <c r="JMI96" s="504"/>
      <c r="JMJ96" s="705"/>
      <c r="JMK96" s="706"/>
      <c r="JML96" s="706"/>
      <c r="JMM96" s="706"/>
      <c r="JMN96" s="706"/>
      <c r="JMO96" s="706"/>
      <c r="JMP96" s="504"/>
      <c r="JMQ96" s="705"/>
      <c r="JMR96" s="706"/>
      <c r="JMS96" s="706"/>
      <c r="JMT96" s="706"/>
      <c r="JMU96" s="706"/>
      <c r="JMV96" s="706"/>
      <c r="JMW96" s="504"/>
      <c r="JMX96" s="705"/>
      <c r="JMY96" s="706"/>
      <c r="JMZ96" s="706"/>
      <c r="JNA96" s="706"/>
      <c r="JNB96" s="706"/>
      <c r="JNC96" s="706"/>
      <c r="JND96" s="504"/>
      <c r="JNE96" s="705"/>
      <c r="JNF96" s="706"/>
      <c r="JNG96" s="706"/>
      <c r="JNH96" s="706"/>
      <c r="JNI96" s="706"/>
      <c r="JNJ96" s="706"/>
      <c r="JNK96" s="504"/>
      <c r="JNL96" s="705"/>
      <c r="JNM96" s="706"/>
      <c r="JNN96" s="706"/>
      <c r="JNO96" s="706"/>
      <c r="JNP96" s="706"/>
      <c r="JNQ96" s="706"/>
      <c r="JNR96" s="504"/>
      <c r="JNS96" s="705"/>
      <c r="JNT96" s="706"/>
      <c r="JNU96" s="706"/>
      <c r="JNV96" s="706"/>
      <c r="JNW96" s="706"/>
      <c r="JNX96" s="706"/>
      <c r="JNY96" s="504"/>
      <c r="JNZ96" s="705"/>
      <c r="JOA96" s="706"/>
      <c r="JOB96" s="706"/>
      <c r="JOC96" s="706"/>
      <c r="JOD96" s="706"/>
      <c r="JOE96" s="706"/>
      <c r="JOF96" s="504"/>
      <c r="JOG96" s="705"/>
      <c r="JOH96" s="706"/>
      <c r="JOI96" s="706"/>
      <c r="JOJ96" s="706"/>
      <c r="JOK96" s="706"/>
      <c r="JOL96" s="706"/>
      <c r="JOM96" s="504"/>
      <c r="JON96" s="705"/>
      <c r="JOO96" s="706"/>
      <c r="JOP96" s="706"/>
      <c r="JOQ96" s="706"/>
      <c r="JOR96" s="706"/>
      <c r="JOS96" s="706"/>
      <c r="JOT96" s="504"/>
      <c r="JOU96" s="705"/>
      <c r="JOV96" s="706"/>
      <c r="JOW96" s="706"/>
      <c r="JOX96" s="706"/>
      <c r="JOY96" s="706"/>
      <c r="JOZ96" s="706"/>
      <c r="JPA96" s="504"/>
      <c r="JPB96" s="705"/>
      <c r="JPC96" s="706"/>
      <c r="JPD96" s="706"/>
      <c r="JPE96" s="706"/>
      <c r="JPF96" s="706"/>
      <c r="JPG96" s="706"/>
      <c r="JPH96" s="504"/>
      <c r="JPI96" s="705"/>
      <c r="JPJ96" s="706"/>
      <c r="JPK96" s="706"/>
      <c r="JPL96" s="706"/>
      <c r="JPM96" s="706"/>
      <c r="JPN96" s="706"/>
      <c r="JPO96" s="504"/>
      <c r="JPP96" s="705"/>
      <c r="JPQ96" s="706"/>
      <c r="JPR96" s="706"/>
      <c r="JPS96" s="706"/>
      <c r="JPT96" s="706"/>
      <c r="JPU96" s="706"/>
      <c r="JPV96" s="504"/>
      <c r="JPW96" s="705"/>
      <c r="JPX96" s="706"/>
      <c r="JPY96" s="706"/>
      <c r="JPZ96" s="706"/>
      <c r="JQA96" s="706"/>
      <c r="JQB96" s="706"/>
      <c r="JQC96" s="504"/>
      <c r="JQD96" s="705"/>
      <c r="JQE96" s="706"/>
      <c r="JQF96" s="706"/>
      <c r="JQG96" s="706"/>
      <c r="JQH96" s="706"/>
      <c r="JQI96" s="706"/>
      <c r="JQJ96" s="504"/>
      <c r="JQK96" s="705"/>
      <c r="JQL96" s="706"/>
      <c r="JQM96" s="706"/>
      <c r="JQN96" s="706"/>
      <c r="JQO96" s="706"/>
      <c r="JQP96" s="706"/>
      <c r="JQQ96" s="504"/>
      <c r="JQR96" s="705"/>
      <c r="JQS96" s="706"/>
      <c r="JQT96" s="706"/>
      <c r="JQU96" s="706"/>
      <c r="JQV96" s="706"/>
      <c r="JQW96" s="706"/>
      <c r="JQX96" s="504"/>
      <c r="JQY96" s="705"/>
      <c r="JQZ96" s="706"/>
      <c r="JRA96" s="706"/>
      <c r="JRB96" s="706"/>
      <c r="JRC96" s="706"/>
      <c r="JRD96" s="706"/>
      <c r="JRE96" s="504"/>
      <c r="JRF96" s="705"/>
      <c r="JRG96" s="706"/>
      <c r="JRH96" s="706"/>
      <c r="JRI96" s="706"/>
      <c r="JRJ96" s="706"/>
      <c r="JRK96" s="706"/>
      <c r="JRL96" s="504"/>
      <c r="JRM96" s="705"/>
      <c r="JRN96" s="706"/>
      <c r="JRO96" s="706"/>
      <c r="JRP96" s="706"/>
      <c r="JRQ96" s="706"/>
      <c r="JRR96" s="706"/>
      <c r="JRS96" s="504"/>
      <c r="JRT96" s="705"/>
      <c r="JRU96" s="706"/>
      <c r="JRV96" s="706"/>
      <c r="JRW96" s="706"/>
      <c r="JRX96" s="706"/>
      <c r="JRY96" s="706"/>
      <c r="JRZ96" s="504"/>
      <c r="JSA96" s="705"/>
      <c r="JSB96" s="706"/>
      <c r="JSC96" s="706"/>
      <c r="JSD96" s="706"/>
      <c r="JSE96" s="706"/>
      <c r="JSF96" s="706"/>
      <c r="JSG96" s="504"/>
      <c r="JSH96" s="705"/>
      <c r="JSI96" s="706"/>
      <c r="JSJ96" s="706"/>
      <c r="JSK96" s="706"/>
      <c r="JSL96" s="706"/>
      <c r="JSM96" s="706"/>
      <c r="JSN96" s="504"/>
      <c r="JSO96" s="705"/>
      <c r="JSP96" s="706"/>
      <c r="JSQ96" s="706"/>
      <c r="JSR96" s="706"/>
      <c r="JSS96" s="706"/>
      <c r="JST96" s="706"/>
      <c r="JSU96" s="504"/>
      <c r="JSV96" s="705"/>
      <c r="JSW96" s="706"/>
      <c r="JSX96" s="706"/>
      <c r="JSY96" s="706"/>
      <c r="JSZ96" s="706"/>
      <c r="JTA96" s="706"/>
      <c r="JTB96" s="504"/>
      <c r="JTC96" s="705"/>
      <c r="JTD96" s="706"/>
      <c r="JTE96" s="706"/>
      <c r="JTF96" s="706"/>
      <c r="JTG96" s="706"/>
      <c r="JTH96" s="706"/>
      <c r="JTI96" s="504"/>
      <c r="JTJ96" s="705"/>
      <c r="JTK96" s="706"/>
      <c r="JTL96" s="706"/>
      <c r="JTM96" s="706"/>
      <c r="JTN96" s="706"/>
      <c r="JTO96" s="706"/>
      <c r="JTP96" s="504"/>
      <c r="JTQ96" s="705"/>
      <c r="JTR96" s="706"/>
      <c r="JTS96" s="706"/>
      <c r="JTT96" s="706"/>
      <c r="JTU96" s="706"/>
      <c r="JTV96" s="706"/>
      <c r="JTW96" s="504"/>
      <c r="JTX96" s="705"/>
      <c r="JTY96" s="706"/>
      <c r="JTZ96" s="706"/>
      <c r="JUA96" s="706"/>
      <c r="JUB96" s="706"/>
      <c r="JUC96" s="706"/>
      <c r="JUD96" s="504"/>
      <c r="JUE96" s="705"/>
      <c r="JUF96" s="706"/>
      <c r="JUG96" s="706"/>
      <c r="JUH96" s="706"/>
      <c r="JUI96" s="706"/>
      <c r="JUJ96" s="706"/>
      <c r="JUK96" s="504"/>
      <c r="JUL96" s="705"/>
      <c r="JUM96" s="706"/>
      <c r="JUN96" s="706"/>
      <c r="JUO96" s="706"/>
      <c r="JUP96" s="706"/>
      <c r="JUQ96" s="706"/>
      <c r="JUR96" s="504"/>
      <c r="JUS96" s="705"/>
      <c r="JUT96" s="706"/>
      <c r="JUU96" s="706"/>
      <c r="JUV96" s="706"/>
      <c r="JUW96" s="706"/>
      <c r="JUX96" s="706"/>
      <c r="JUY96" s="504"/>
      <c r="JUZ96" s="705"/>
      <c r="JVA96" s="706"/>
      <c r="JVB96" s="706"/>
      <c r="JVC96" s="706"/>
      <c r="JVD96" s="706"/>
      <c r="JVE96" s="706"/>
      <c r="JVF96" s="504"/>
      <c r="JVG96" s="705"/>
      <c r="JVH96" s="706"/>
      <c r="JVI96" s="706"/>
      <c r="JVJ96" s="706"/>
      <c r="JVK96" s="706"/>
      <c r="JVL96" s="706"/>
      <c r="JVM96" s="504"/>
      <c r="JVN96" s="705"/>
      <c r="JVO96" s="706"/>
      <c r="JVP96" s="706"/>
      <c r="JVQ96" s="706"/>
      <c r="JVR96" s="706"/>
      <c r="JVS96" s="706"/>
      <c r="JVT96" s="504"/>
      <c r="JVU96" s="705"/>
      <c r="JVV96" s="706"/>
      <c r="JVW96" s="706"/>
      <c r="JVX96" s="706"/>
      <c r="JVY96" s="706"/>
      <c r="JVZ96" s="706"/>
      <c r="JWA96" s="504"/>
      <c r="JWB96" s="705"/>
      <c r="JWC96" s="706"/>
      <c r="JWD96" s="706"/>
      <c r="JWE96" s="706"/>
      <c r="JWF96" s="706"/>
      <c r="JWG96" s="706"/>
      <c r="JWH96" s="504"/>
      <c r="JWI96" s="705"/>
      <c r="JWJ96" s="706"/>
      <c r="JWK96" s="706"/>
      <c r="JWL96" s="706"/>
      <c r="JWM96" s="706"/>
      <c r="JWN96" s="706"/>
      <c r="JWO96" s="504"/>
      <c r="JWP96" s="705"/>
      <c r="JWQ96" s="706"/>
      <c r="JWR96" s="706"/>
      <c r="JWS96" s="706"/>
      <c r="JWT96" s="706"/>
      <c r="JWU96" s="706"/>
      <c r="JWV96" s="504"/>
      <c r="JWW96" s="705"/>
      <c r="JWX96" s="706"/>
      <c r="JWY96" s="706"/>
      <c r="JWZ96" s="706"/>
      <c r="JXA96" s="706"/>
      <c r="JXB96" s="706"/>
      <c r="JXC96" s="504"/>
      <c r="JXD96" s="705"/>
      <c r="JXE96" s="706"/>
      <c r="JXF96" s="706"/>
      <c r="JXG96" s="706"/>
      <c r="JXH96" s="706"/>
      <c r="JXI96" s="706"/>
      <c r="JXJ96" s="504"/>
      <c r="JXK96" s="705"/>
      <c r="JXL96" s="706"/>
      <c r="JXM96" s="706"/>
      <c r="JXN96" s="706"/>
      <c r="JXO96" s="706"/>
      <c r="JXP96" s="706"/>
      <c r="JXQ96" s="504"/>
      <c r="JXR96" s="705"/>
      <c r="JXS96" s="706"/>
      <c r="JXT96" s="706"/>
      <c r="JXU96" s="706"/>
      <c r="JXV96" s="706"/>
      <c r="JXW96" s="706"/>
      <c r="JXX96" s="504"/>
      <c r="JXY96" s="705"/>
      <c r="JXZ96" s="706"/>
      <c r="JYA96" s="706"/>
      <c r="JYB96" s="706"/>
      <c r="JYC96" s="706"/>
      <c r="JYD96" s="706"/>
      <c r="JYE96" s="504"/>
      <c r="JYF96" s="705"/>
      <c r="JYG96" s="706"/>
      <c r="JYH96" s="706"/>
      <c r="JYI96" s="706"/>
      <c r="JYJ96" s="706"/>
      <c r="JYK96" s="706"/>
      <c r="JYL96" s="504"/>
      <c r="JYM96" s="705"/>
      <c r="JYN96" s="706"/>
      <c r="JYO96" s="706"/>
      <c r="JYP96" s="706"/>
      <c r="JYQ96" s="706"/>
      <c r="JYR96" s="706"/>
      <c r="JYS96" s="504"/>
      <c r="JYT96" s="705"/>
      <c r="JYU96" s="706"/>
      <c r="JYV96" s="706"/>
      <c r="JYW96" s="706"/>
      <c r="JYX96" s="706"/>
      <c r="JYY96" s="706"/>
      <c r="JYZ96" s="504"/>
      <c r="JZA96" s="705"/>
      <c r="JZB96" s="706"/>
      <c r="JZC96" s="706"/>
      <c r="JZD96" s="706"/>
      <c r="JZE96" s="706"/>
      <c r="JZF96" s="706"/>
      <c r="JZG96" s="504"/>
      <c r="JZH96" s="705"/>
      <c r="JZI96" s="706"/>
      <c r="JZJ96" s="706"/>
      <c r="JZK96" s="706"/>
      <c r="JZL96" s="706"/>
      <c r="JZM96" s="706"/>
      <c r="JZN96" s="504"/>
      <c r="JZO96" s="705"/>
      <c r="JZP96" s="706"/>
      <c r="JZQ96" s="706"/>
      <c r="JZR96" s="706"/>
      <c r="JZS96" s="706"/>
      <c r="JZT96" s="706"/>
      <c r="JZU96" s="504"/>
      <c r="JZV96" s="705"/>
      <c r="JZW96" s="706"/>
      <c r="JZX96" s="706"/>
      <c r="JZY96" s="706"/>
      <c r="JZZ96" s="706"/>
      <c r="KAA96" s="706"/>
      <c r="KAB96" s="504"/>
      <c r="KAC96" s="705"/>
      <c r="KAD96" s="706"/>
      <c r="KAE96" s="706"/>
      <c r="KAF96" s="706"/>
      <c r="KAG96" s="706"/>
      <c r="KAH96" s="706"/>
      <c r="KAI96" s="504"/>
      <c r="KAJ96" s="705"/>
      <c r="KAK96" s="706"/>
      <c r="KAL96" s="706"/>
      <c r="KAM96" s="706"/>
      <c r="KAN96" s="706"/>
      <c r="KAO96" s="706"/>
      <c r="KAP96" s="504"/>
      <c r="KAQ96" s="705"/>
      <c r="KAR96" s="706"/>
      <c r="KAS96" s="706"/>
      <c r="KAT96" s="706"/>
      <c r="KAU96" s="706"/>
      <c r="KAV96" s="706"/>
      <c r="KAW96" s="504"/>
      <c r="KAX96" s="705"/>
      <c r="KAY96" s="706"/>
      <c r="KAZ96" s="706"/>
      <c r="KBA96" s="706"/>
      <c r="KBB96" s="706"/>
      <c r="KBC96" s="706"/>
      <c r="KBD96" s="504"/>
      <c r="KBE96" s="705"/>
      <c r="KBF96" s="706"/>
      <c r="KBG96" s="706"/>
      <c r="KBH96" s="706"/>
      <c r="KBI96" s="706"/>
      <c r="KBJ96" s="706"/>
      <c r="KBK96" s="504"/>
      <c r="KBL96" s="705"/>
      <c r="KBM96" s="706"/>
      <c r="KBN96" s="706"/>
      <c r="KBO96" s="706"/>
      <c r="KBP96" s="706"/>
      <c r="KBQ96" s="706"/>
      <c r="KBR96" s="504"/>
      <c r="KBS96" s="705"/>
      <c r="KBT96" s="706"/>
      <c r="KBU96" s="706"/>
      <c r="KBV96" s="706"/>
      <c r="KBW96" s="706"/>
      <c r="KBX96" s="706"/>
      <c r="KBY96" s="504"/>
      <c r="KBZ96" s="705"/>
      <c r="KCA96" s="706"/>
      <c r="KCB96" s="706"/>
      <c r="KCC96" s="706"/>
      <c r="KCD96" s="706"/>
      <c r="KCE96" s="706"/>
      <c r="KCF96" s="504"/>
      <c r="KCG96" s="705"/>
      <c r="KCH96" s="706"/>
      <c r="KCI96" s="706"/>
      <c r="KCJ96" s="706"/>
      <c r="KCK96" s="706"/>
      <c r="KCL96" s="706"/>
      <c r="KCM96" s="504"/>
      <c r="KCN96" s="705"/>
      <c r="KCO96" s="706"/>
      <c r="KCP96" s="706"/>
      <c r="KCQ96" s="706"/>
      <c r="KCR96" s="706"/>
      <c r="KCS96" s="706"/>
      <c r="KCT96" s="504"/>
      <c r="KCU96" s="705"/>
      <c r="KCV96" s="706"/>
      <c r="KCW96" s="706"/>
      <c r="KCX96" s="706"/>
      <c r="KCY96" s="706"/>
      <c r="KCZ96" s="706"/>
      <c r="KDA96" s="504"/>
      <c r="KDB96" s="705"/>
      <c r="KDC96" s="706"/>
      <c r="KDD96" s="706"/>
      <c r="KDE96" s="706"/>
      <c r="KDF96" s="706"/>
      <c r="KDG96" s="706"/>
      <c r="KDH96" s="504"/>
      <c r="KDI96" s="705"/>
      <c r="KDJ96" s="706"/>
      <c r="KDK96" s="706"/>
      <c r="KDL96" s="706"/>
      <c r="KDM96" s="706"/>
      <c r="KDN96" s="706"/>
      <c r="KDO96" s="504"/>
      <c r="KDP96" s="705"/>
      <c r="KDQ96" s="706"/>
      <c r="KDR96" s="706"/>
      <c r="KDS96" s="706"/>
      <c r="KDT96" s="706"/>
      <c r="KDU96" s="706"/>
      <c r="KDV96" s="504"/>
      <c r="KDW96" s="705"/>
      <c r="KDX96" s="706"/>
      <c r="KDY96" s="706"/>
      <c r="KDZ96" s="706"/>
      <c r="KEA96" s="706"/>
      <c r="KEB96" s="706"/>
      <c r="KEC96" s="504"/>
      <c r="KED96" s="705"/>
      <c r="KEE96" s="706"/>
      <c r="KEF96" s="706"/>
      <c r="KEG96" s="706"/>
      <c r="KEH96" s="706"/>
      <c r="KEI96" s="706"/>
      <c r="KEJ96" s="504"/>
      <c r="KEK96" s="705"/>
      <c r="KEL96" s="706"/>
      <c r="KEM96" s="706"/>
      <c r="KEN96" s="706"/>
      <c r="KEO96" s="706"/>
      <c r="KEP96" s="706"/>
      <c r="KEQ96" s="504"/>
      <c r="KER96" s="705"/>
      <c r="KES96" s="706"/>
      <c r="KET96" s="706"/>
      <c r="KEU96" s="706"/>
      <c r="KEV96" s="706"/>
      <c r="KEW96" s="706"/>
      <c r="KEX96" s="504"/>
      <c r="KEY96" s="705"/>
      <c r="KEZ96" s="706"/>
      <c r="KFA96" s="706"/>
      <c r="KFB96" s="706"/>
      <c r="KFC96" s="706"/>
      <c r="KFD96" s="706"/>
      <c r="KFE96" s="504"/>
      <c r="KFF96" s="705"/>
      <c r="KFG96" s="706"/>
      <c r="KFH96" s="706"/>
      <c r="KFI96" s="706"/>
      <c r="KFJ96" s="706"/>
      <c r="KFK96" s="706"/>
      <c r="KFL96" s="504"/>
      <c r="KFM96" s="705"/>
      <c r="KFN96" s="706"/>
      <c r="KFO96" s="706"/>
      <c r="KFP96" s="706"/>
      <c r="KFQ96" s="706"/>
      <c r="KFR96" s="706"/>
      <c r="KFS96" s="504"/>
      <c r="KFT96" s="705"/>
      <c r="KFU96" s="706"/>
      <c r="KFV96" s="706"/>
      <c r="KFW96" s="706"/>
      <c r="KFX96" s="706"/>
      <c r="KFY96" s="706"/>
      <c r="KFZ96" s="504"/>
      <c r="KGA96" s="705"/>
      <c r="KGB96" s="706"/>
      <c r="KGC96" s="706"/>
      <c r="KGD96" s="706"/>
      <c r="KGE96" s="706"/>
      <c r="KGF96" s="706"/>
      <c r="KGG96" s="504"/>
      <c r="KGH96" s="705"/>
      <c r="KGI96" s="706"/>
      <c r="KGJ96" s="706"/>
      <c r="KGK96" s="706"/>
      <c r="KGL96" s="706"/>
      <c r="KGM96" s="706"/>
      <c r="KGN96" s="504"/>
      <c r="KGO96" s="705"/>
      <c r="KGP96" s="706"/>
      <c r="KGQ96" s="706"/>
      <c r="KGR96" s="706"/>
      <c r="KGS96" s="706"/>
      <c r="KGT96" s="706"/>
      <c r="KGU96" s="504"/>
      <c r="KGV96" s="705"/>
      <c r="KGW96" s="706"/>
      <c r="KGX96" s="706"/>
      <c r="KGY96" s="706"/>
      <c r="KGZ96" s="706"/>
      <c r="KHA96" s="706"/>
      <c r="KHB96" s="504"/>
      <c r="KHC96" s="705"/>
      <c r="KHD96" s="706"/>
      <c r="KHE96" s="706"/>
      <c r="KHF96" s="706"/>
      <c r="KHG96" s="706"/>
      <c r="KHH96" s="706"/>
      <c r="KHI96" s="504"/>
      <c r="KHJ96" s="705"/>
      <c r="KHK96" s="706"/>
      <c r="KHL96" s="706"/>
      <c r="KHM96" s="706"/>
      <c r="KHN96" s="706"/>
      <c r="KHO96" s="706"/>
      <c r="KHP96" s="504"/>
      <c r="KHQ96" s="705"/>
      <c r="KHR96" s="706"/>
      <c r="KHS96" s="706"/>
      <c r="KHT96" s="706"/>
      <c r="KHU96" s="706"/>
      <c r="KHV96" s="706"/>
      <c r="KHW96" s="504"/>
      <c r="KHX96" s="705"/>
      <c r="KHY96" s="706"/>
      <c r="KHZ96" s="706"/>
      <c r="KIA96" s="706"/>
      <c r="KIB96" s="706"/>
      <c r="KIC96" s="706"/>
      <c r="KID96" s="504"/>
      <c r="KIE96" s="705"/>
      <c r="KIF96" s="706"/>
      <c r="KIG96" s="706"/>
      <c r="KIH96" s="706"/>
      <c r="KII96" s="706"/>
      <c r="KIJ96" s="706"/>
      <c r="KIK96" s="504"/>
      <c r="KIL96" s="705"/>
      <c r="KIM96" s="706"/>
      <c r="KIN96" s="706"/>
      <c r="KIO96" s="706"/>
      <c r="KIP96" s="706"/>
      <c r="KIQ96" s="706"/>
      <c r="KIR96" s="504"/>
      <c r="KIS96" s="705"/>
      <c r="KIT96" s="706"/>
      <c r="KIU96" s="706"/>
      <c r="KIV96" s="706"/>
      <c r="KIW96" s="706"/>
      <c r="KIX96" s="706"/>
      <c r="KIY96" s="504"/>
      <c r="KIZ96" s="705"/>
      <c r="KJA96" s="706"/>
      <c r="KJB96" s="706"/>
      <c r="KJC96" s="706"/>
      <c r="KJD96" s="706"/>
      <c r="KJE96" s="706"/>
      <c r="KJF96" s="504"/>
      <c r="KJG96" s="705"/>
      <c r="KJH96" s="706"/>
      <c r="KJI96" s="706"/>
      <c r="KJJ96" s="706"/>
      <c r="KJK96" s="706"/>
      <c r="KJL96" s="706"/>
      <c r="KJM96" s="504"/>
      <c r="KJN96" s="705"/>
      <c r="KJO96" s="706"/>
      <c r="KJP96" s="706"/>
      <c r="KJQ96" s="706"/>
      <c r="KJR96" s="706"/>
      <c r="KJS96" s="706"/>
      <c r="KJT96" s="504"/>
      <c r="KJU96" s="705"/>
      <c r="KJV96" s="706"/>
      <c r="KJW96" s="706"/>
      <c r="KJX96" s="706"/>
      <c r="KJY96" s="706"/>
      <c r="KJZ96" s="706"/>
      <c r="KKA96" s="504"/>
      <c r="KKB96" s="705"/>
      <c r="KKC96" s="706"/>
      <c r="KKD96" s="706"/>
      <c r="KKE96" s="706"/>
      <c r="KKF96" s="706"/>
      <c r="KKG96" s="706"/>
      <c r="KKH96" s="504"/>
      <c r="KKI96" s="705"/>
      <c r="KKJ96" s="706"/>
      <c r="KKK96" s="706"/>
      <c r="KKL96" s="706"/>
      <c r="KKM96" s="706"/>
      <c r="KKN96" s="706"/>
      <c r="KKO96" s="504"/>
      <c r="KKP96" s="705"/>
      <c r="KKQ96" s="706"/>
      <c r="KKR96" s="706"/>
      <c r="KKS96" s="706"/>
      <c r="KKT96" s="706"/>
      <c r="KKU96" s="706"/>
      <c r="KKV96" s="504"/>
      <c r="KKW96" s="705"/>
      <c r="KKX96" s="706"/>
      <c r="KKY96" s="706"/>
      <c r="KKZ96" s="706"/>
      <c r="KLA96" s="706"/>
      <c r="KLB96" s="706"/>
      <c r="KLC96" s="504"/>
      <c r="KLD96" s="705"/>
      <c r="KLE96" s="706"/>
      <c r="KLF96" s="706"/>
      <c r="KLG96" s="706"/>
      <c r="KLH96" s="706"/>
      <c r="KLI96" s="706"/>
      <c r="KLJ96" s="504"/>
      <c r="KLK96" s="705"/>
      <c r="KLL96" s="706"/>
      <c r="KLM96" s="706"/>
      <c r="KLN96" s="706"/>
      <c r="KLO96" s="706"/>
      <c r="KLP96" s="706"/>
      <c r="KLQ96" s="504"/>
      <c r="KLR96" s="705"/>
      <c r="KLS96" s="706"/>
      <c r="KLT96" s="706"/>
      <c r="KLU96" s="706"/>
      <c r="KLV96" s="706"/>
      <c r="KLW96" s="706"/>
      <c r="KLX96" s="504"/>
      <c r="KLY96" s="705"/>
      <c r="KLZ96" s="706"/>
      <c r="KMA96" s="706"/>
      <c r="KMB96" s="706"/>
      <c r="KMC96" s="706"/>
      <c r="KMD96" s="706"/>
      <c r="KME96" s="504"/>
      <c r="KMF96" s="705"/>
      <c r="KMG96" s="706"/>
      <c r="KMH96" s="706"/>
      <c r="KMI96" s="706"/>
      <c r="KMJ96" s="706"/>
      <c r="KMK96" s="706"/>
      <c r="KML96" s="504"/>
      <c r="KMM96" s="705"/>
      <c r="KMN96" s="706"/>
      <c r="KMO96" s="706"/>
      <c r="KMP96" s="706"/>
      <c r="KMQ96" s="706"/>
      <c r="KMR96" s="706"/>
      <c r="KMS96" s="504"/>
      <c r="KMT96" s="705"/>
      <c r="KMU96" s="706"/>
      <c r="KMV96" s="706"/>
      <c r="KMW96" s="706"/>
      <c r="KMX96" s="706"/>
      <c r="KMY96" s="706"/>
      <c r="KMZ96" s="504"/>
      <c r="KNA96" s="705"/>
      <c r="KNB96" s="706"/>
      <c r="KNC96" s="706"/>
      <c r="KND96" s="706"/>
      <c r="KNE96" s="706"/>
      <c r="KNF96" s="706"/>
      <c r="KNG96" s="504"/>
      <c r="KNH96" s="705"/>
      <c r="KNI96" s="706"/>
      <c r="KNJ96" s="706"/>
      <c r="KNK96" s="706"/>
      <c r="KNL96" s="706"/>
      <c r="KNM96" s="706"/>
      <c r="KNN96" s="504"/>
      <c r="KNO96" s="705"/>
      <c r="KNP96" s="706"/>
      <c r="KNQ96" s="706"/>
      <c r="KNR96" s="706"/>
      <c r="KNS96" s="706"/>
      <c r="KNT96" s="706"/>
      <c r="KNU96" s="504"/>
      <c r="KNV96" s="705"/>
      <c r="KNW96" s="706"/>
      <c r="KNX96" s="706"/>
      <c r="KNY96" s="706"/>
      <c r="KNZ96" s="706"/>
      <c r="KOA96" s="706"/>
      <c r="KOB96" s="504"/>
      <c r="KOC96" s="705"/>
      <c r="KOD96" s="706"/>
      <c r="KOE96" s="706"/>
      <c r="KOF96" s="706"/>
      <c r="KOG96" s="706"/>
      <c r="KOH96" s="706"/>
      <c r="KOI96" s="504"/>
      <c r="KOJ96" s="705"/>
      <c r="KOK96" s="706"/>
      <c r="KOL96" s="706"/>
      <c r="KOM96" s="706"/>
      <c r="KON96" s="706"/>
      <c r="KOO96" s="706"/>
      <c r="KOP96" s="504"/>
      <c r="KOQ96" s="705"/>
      <c r="KOR96" s="706"/>
      <c r="KOS96" s="706"/>
      <c r="KOT96" s="706"/>
      <c r="KOU96" s="706"/>
      <c r="KOV96" s="706"/>
      <c r="KOW96" s="504"/>
      <c r="KOX96" s="705"/>
      <c r="KOY96" s="706"/>
      <c r="KOZ96" s="706"/>
      <c r="KPA96" s="706"/>
      <c r="KPB96" s="706"/>
      <c r="KPC96" s="706"/>
      <c r="KPD96" s="504"/>
      <c r="KPE96" s="705"/>
      <c r="KPF96" s="706"/>
      <c r="KPG96" s="706"/>
      <c r="KPH96" s="706"/>
      <c r="KPI96" s="706"/>
      <c r="KPJ96" s="706"/>
      <c r="KPK96" s="504"/>
      <c r="KPL96" s="705"/>
      <c r="KPM96" s="706"/>
      <c r="KPN96" s="706"/>
      <c r="KPO96" s="706"/>
      <c r="KPP96" s="706"/>
      <c r="KPQ96" s="706"/>
      <c r="KPR96" s="504"/>
      <c r="KPS96" s="705"/>
      <c r="KPT96" s="706"/>
      <c r="KPU96" s="706"/>
      <c r="KPV96" s="706"/>
      <c r="KPW96" s="706"/>
      <c r="KPX96" s="706"/>
      <c r="KPY96" s="504"/>
      <c r="KPZ96" s="705"/>
      <c r="KQA96" s="706"/>
      <c r="KQB96" s="706"/>
      <c r="KQC96" s="706"/>
      <c r="KQD96" s="706"/>
      <c r="KQE96" s="706"/>
      <c r="KQF96" s="504"/>
      <c r="KQG96" s="705"/>
      <c r="KQH96" s="706"/>
      <c r="KQI96" s="706"/>
      <c r="KQJ96" s="706"/>
      <c r="KQK96" s="706"/>
      <c r="KQL96" s="706"/>
      <c r="KQM96" s="504"/>
      <c r="KQN96" s="705"/>
      <c r="KQO96" s="706"/>
      <c r="KQP96" s="706"/>
      <c r="KQQ96" s="706"/>
      <c r="KQR96" s="706"/>
      <c r="KQS96" s="706"/>
      <c r="KQT96" s="504"/>
      <c r="KQU96" s="705"/>
      <c r="KQV96" s="706"/>
      <c r="KQW96" s="706"/>
      <c r="KQX96" s="706"/>
      <c r="KQY96" s="706"/>
      <c r="KQZ96" s="706"/>
      <c r="KRA96" s="504"/>
      <c r="KRB96" s="705"/>
      <c r="KRC96" s="706"/>
      <c r="KRD96" s="706"/>
      <c r="KRE96" s="706"/>
      <c r="KRF96" s="706"/>
      <c r="KRG96" s="706"/>
      <c r="KRH96" s="504"/>
      <c r="KRI96" s="705"/>
      <c r="KRJ96" s="706"/>
      <c r="KRK96" s="706"/>
      <c r="KRL96" s="706"/>
      <c r="KRM96" s="706"/>
      <c r="KRN96" s="706"/>
      <c r="KRO96" s="504"/>
      <c r="KRP96" s="705"/>
      <c r="KRQ96" s="706"/>
      <c r="KRR96" s="706"/>
      <c r="KRS96" s="706"/>
      <c r="KRT96" s="706"/>
      <c r="KRU96" s="706"/>
      <c r="KRV96" s="504"/>
      <c r="KRW96" s="705"/>
      <c r="KRX96" s="706"/>
      <c r="KRY96" s="706"/>
      <c r="KRZ96" s="706"/>
      <c r="KSA96" s="706"/>
      <c r="KSB96" s="706"/>
      <c r="KSC96" s="504"/>
      <c r="KSD96" s="705"/>
      <c r="KSE96" s="706"/>
      <c r="KSF96" s="706"/>
      <c r="KSG96" s="706"/>
      <c r="KSH96" s="706"/>
      <c r="KSI96" s="706"/>
      <c r="KSJ96" s="504"/>
      <c r="KSK96" s="705"/>
      <c r="KSL96" s="706"/>
      <c r="KSM96" s="706"/>
      <c r="KSN96" s="706"/>
      <c r="KSO96" s="706"/>
      <c r="KSP96" s="706"/>
      <c r="KSQ96" s="504"/>
      <c r="KSR96" s="705"/>
      <c r="KSS96" s="706"/>
      <c r="KST96" s="706"/>
      <c r="KSU96" s="706"/>
      <c r="KSV96" s="706"/>
      <c r="KSW96" s="706"/>
      <c r="KSX96" s="504"/>
      <c r="KSY96" s="705"/>
      <c r="KSZ96" s="706"/>
      <c r="KTA96" s="706"/>
      <c r="KTB96" s="706"/>
      <c r="KTC96" s="706"/>
      <c r="KTD96" s="706"/>
      <c r="KTE96" s="504"/>
      <c r="KTF96" s="705"/>
      <c r="KTG96" s="706"/>
      <c r="KTH96" s="706"/>
      <c r="KTI96" s="706"/>
      <c r="KTJ96" s="706"/>
      <c r="KTK96" s="706"/>
      <c r="KTL96" s="504"/>
      <c r="KTM96" s="705"/>
      <c r="KTN96" s="706"/>
      <c r="KTO96" s="706"/>
      <c r="KTP96" s="706"/>
      <c r="KTQ96" s="706"/>
      <c r="KTR96" s="706"/>
      <c r="KTS96" s="504"/>
      <c r="KTT96" s="705"/>
      <c r="KTU96" s="706"/>
      <c r="KTV96" s="706"/>
      <c r="KTW96" s="706"/>
      <c r="KTX96" s="706"/>
      <c r="KTY96" s="706"/>
      <c r="KTZ96" s="504"/>
      <c r="KUA96" s="705"/>
      <c r="KUB96" s="706"/>
      <c r="KUC96" s="706"/>
      <c r="KUD96" s="706"/>
      <c r="KUE96" s="706"/>
      <c r="KUF96" s="706"/>
      <c r="KUG96" s="504"/>
      <c r="KUH96" s="705"/>
      <c r="KUI96" s="706"/>
      <c r="KUJ96" s="706"/>
      <c r="KUK96" s="706"/>
      <c r="KUL96" s="706"/>
      <c r="KUM96" s="706"/>
      <c r="KUN96" s="504"/>
      <c r="KUO96" s="705"/>
      <c r="KUP96" s="706"/>
      <c r="KUQ96" s="706"/>
      <c r="KUR96" s="706"/>
      <c r="KUS96" s="706"/>
      <c r="KUT96" s="706"/>
      <c r="KUU96" s="504"/>
      <c r="KUV96" s="705"/>
      <c r="KUW96" s="706"/>
      <c r="KUX96" s="706"/>
      <c r="KUY96" s="706"/>
      <c r="KUZ96" s="706"/>
      <c r="KVA96" s="706"/>
      <c r="KVB96" s="504"/>
      <c r="KVC96" s="705"/>
      <c r="KVD96" s="706"/>
      <c r="KVE96" s="706"/>
      <c r="KVF96" s="706"/>
      <c r="KVG96" s="706"/>
      <c r="KVH96" s="706"/>
      <c r="KVI96" s="504"/>
      <c r="KVJ96" s="705"/>
      <c r="KVK96" s="706"/>
      <c r="KVL96" s="706"/>
      <c r="KVM96" s="706"/>
      <c r="KVN96" s="706"/>
      <c r="KVO96" s="706"/>
      <c r="KVP96" s="504"/>
      <c r="KVQ96" s="705"/>
      <c r="KVR96" s="706"/>
      <c r="KVS96" s="706"/>
      <c r="KVT96" s="706"/>
      <c r="KVU96" s="706"/>
      <c r="KVV96" s="706"/>
      <c r="KVW96" s="504"/>
      <c r="KVX96" s="705"/>
      <c r="KVY96" s="706"/>
      <c r="KVZ96" s="706"/>
      <c r="KWA96" s="706"/>
      <c r="KWB96" s="706"/>
      <c r="KWC96" s="706"/>
      <c r="KWD96" s="504"/>
      <c r="KWE96" s="705"/>
      <c r="KWF96" s="706"/>
      <c r="KWG96" s="706"/>
      <c r="KWH96" s="706"/>
      <c r="KWI96" s="706"/>
      <c r="KWJ96" s="706"/>
      <c r="KWK96" s="504"/>
      <c r="KWL96" s="705"/>
      <c r="KWM96" s="706"/>
      <c r="KWN96" s="706"/>
      <c r="KWO96" s="706"/>
      <c r="KWP96" s="706"/>
      <c r="KWQ96" s="706"/>
      <c r="KWR96" s="504"/>
      <c r="KWS96" s="705"/>
      <c r="KWT96" s="706"/>
      <c r="KWU96" s="706"/>
      <c r="KWV96" s="706"/>
      <c r="KWW96" s="706"/>
      <c r="KWX96" s="706"/>
      <c r="KWY96" s="504"/>
      <c r="KWZ96" s="705"/>
      <c r="KXA96" s="706"/>
      <c r="KXB96" s="706"/>
      <c r="KXC96" s="706"/>
      <c r="KXD96" s="706"/>
      <c r="KXE96" s="706"/>
      <c r="KXF96" s="504"/>
      <c r="KXG96" s="705"/>
      <c r="KXH96" s="706"/>
      <c r="KXI96" s="706"/>
      <c r="KXJ96" s="706"/>
      <c r="KXK96" s="706"/>
      <c r="KXL96" s="706"/>
      <c r="KXM96" s="504"/>
      <c r="KXN96" s="705"/>
      <c r="KXO96" s="706"/>
      <c r="KXP96" s="706"/>
      <c r="KXQ96" s="706"/>
      <c r="KXR96" s="706"/>
      <c r="KXS96" s="706"/>
      <c r="KXT96" s="504"/>
      <c r="KXU96" s="705"/>
      <c r="KXV96" s="706"/>
      <c r="KXW96" s="706"/>
      <c r="KXX96" s="706"/>
      <c r="KXY96" s="706"/>
      <c r="KXZ96" s="706"/>
      <c r="KYA96" s="504"/>
      <c r="KYB96" s="705"/>
      <c r="KYC96" s="706"/>
      <c r="KYD96" s="706"/>
      <c r="KYE96" s="706"/>
      <c r="KYF96" s="706"/>
      <c r="KYG96" s="706"/>
      <c r="KYH96" s="504"/>
      <c r="KYI96" s="705"/>
      <c r="KYJ96" s="706"/>
      <c r="KYK96" s="706"/>
      <c r="KYL96" s="706"/>
      <c r="KYM96" s="706"/>
      <c r="KYN96" s="706"/>
      <c r="KYO96" s="504"/>
      <c r="KYP96" s="705"/>
      <c r="KYQ96" s="706"/>
      <c r="KYR96" s="706"/>
      <c r="KYS96" s="706"/>
      <c r="KYT96" s="706"/>
      <c r="KYU96" s="706"/>
      <c r="KYV96" s="504"/>
      <c r="KYW96" s="705"/>
      <c r="KYX96" s="706"/>
      <c r="KYY96" s="706"/>
      <c r="KYZ96" s="706"/>
      <c r="KZA96" s="706"/>
      <c r="KZB96" s="706"/>
      <c r="KZC96" s="504"/>
      <c r="KZD96" s="705"/>
      <c r="KZE96" s="706"/>
      <c r="KZF96" s="706"/>
      <c r="KZG96" s="706"/>
      <c r="KZH96" s="706"/>
      <c r="KZI96" s="706"/>
      <c r="KZJ96" s="504"/>
      <c r="KZK96" s="705"/>
      <c r="KZL96" s="706"/>
      <c r="KZM96" s="706"/>
      <c r="KZN96" s="706"/>
      <c r="KZO96" s="706"/>
      <c r="KZP96" s="706"/>
      <c r="KZQ96" s="504"/>
      <c r="KZR96" s="705"/>
      <c r="KZS96" s="706"/>
      <c r="KZT96" s="706"/>
      <c r="KZU96" s="706"/>
      <c r="KZV96" s="706"/>
      <c r="KZW96" s="706"/>
      <c r="KZX96" s="504"/>
      <c r="KZY96" s="705"/>
      <c r="KZZ96" s="706"/>
      <c r="LAA96" s="706"/>
      <c r="LAB96" s="706"/>
      <c r="LAC96" s="706"/>
      <c r="LAD96" s="706"/>
      <c r="LAE96" s="504"/>
      <c r="LAF96" s="705"/>
      <c r="LAG96" s="706"/>
      <c r="LAH96" s="706"/>
      <c r="LAI96" s="706"/>
      <c r="LAJ96" s="706"/>
      <c r="LAK96" s="706"/>
      <c r="LAL96" s="504"/>
      <c r="LAM96" s="705"/>
      <c r="LAN96" s="706"/>
      <c r="LAO96" s="706"/>
      <c r="LAP96" s="706"/>
      <c r="LAQ96" s="706"/>
      <c r="LAR96" s="706"/>
      <c r="LAS96" s="504"/>
      <c r="LAT96" s="705"/>
      <c r="LAU96" s="706"/>
      <c r="LAV96" s="706"/>
      <c r="LAW96" s="706"/>
      <c r="LAX96" s="706"/>
      <c r="LAY96" s="706"/>
      <c r="LAZ96" s="504"/>
      <c r="LBA96" s="705"/>
      <c r="LBB96" s="706"/>
      <c r="LBC96" s="706"/>
      <c r="LBD96" s="706"/>
      <c r="LBE96" s="706"/>
      <c r="LBF96" s="706"/>
      <c r="LBG96" s="504"/>
      <c r="LBH96" s="705"/>
      <c r="LBI96" s="706"/>
      <c r="LBJ96" s="706"/>
      <c r="LBK96" s="706"/>
      <c r="LBL96" s="706"/>
      <c r="LBM96" s="706"/>
      <c r="LBN96" s="504"/>
      <c r="LBO96" s="705"/>
      <c r="LBP96" s="706"/>
      <c r="LBQ96" s="706"/>
      <c r="LBR96" s="706"/>
      <c r="LBS96" s="706"/>
      <c r="LBT96" s="706"/>
      <c r="LBU96" s="504"/>
      <c r="LBV96" s="705"/>
      <c r="LBW96" s="706"/>
      <c r="LBX96" s="706"/>
      <c r="LBY96" s="706"/>
      <c r="LBZ96" s="706"/>
      <c r="LCA96" s="706"/>
      <c r="LCB96" s="504"/>
      <c r="LCC96" s="705"/>
      <c r="LCD96" s="706"/>
      <c r="LCE96" s="706"/>
      <c r="LCF96" s="706"/>
      <c r="LCG96" s="706"/>
      <c r="LCH96" s="706"/>
      <c r="LCI96" s="504"/>
      <c r="LCJ96" s="705"/>
      <c r="LCK96" s="706"/>
      <c r="LCL96" s="706"/>
      <c r="LCM96" s="706"/>
      <c r="LCN96" s="706"/>
      <c r="LCO96" s="706"/>
      <c r="LCP96" s="504"/>
      <c r="LCQ96" s="705"/>
      <c r="LCR96" s="706"/>
      <c r="LCS96" s="706"/>
      <c r="LCT96" s="706"/>
      <c r="LCU96" s="706"/>
      <c r="LCV96" s="706"/>
      <c r="LCW96" s="504"/>
      <c r="LCX96" s="705"/>
      <c r="LCY96" s="706"/>
      <c r="LCZ96" s="706"/>
      <c r="LDA96" s="706"/>
      <c r="LDB96" s="706"/>
      <c r="LDC96" s="706"/>
      <c r="LDD96" s="504"/>
      <c r="LDE96" s="705"/>
      <c r="LDF96" s="706"/>
      <c r="LDG96" s="706"/>
      <c r="LDH96" s="706"/>
      <c r="LDI96" s="706"/>
      <c r="LDJ96" s="706"/>
      <c r="LDK96" s="504"/>
      <c r="LDL96" s="705"/>
      <c r="LDM96" s="706"/>
      <c r="LDN96" s="706"/>
      <c r="LDO96" s="706"/>
      <c r="LDP96" s="706"/>
      <c r="LDQ96" s="706"/>
      <c r="LDR96" s="504"/>
      <c r="LDS96" s="705"/>
      <c r="LDT96" s="706"/>
      <c r="LDU96" s="706"/>
      <c r="LDV96" s="706"/>
      <c r="LDW96" s="706"/>
      <c r="LDX96" s="706"/>
      <c r="LDY96" s="504"/>
      <c r="LDZ96" s="705"/>
      <c r="LEA96" s="706"/>
      <c r="LEB96" s="706"/>
      <c r="LEC96" s="706"/>
      <c r="LED96" s="706"/>
      <c r="LEE96" s="706"/>
      <c r="LEF96" s="504"/>
      <c r="LEG96" s="705"/>
      <c r="LEH96" s="706"/>
      <c r="LEI96" s="706"/>
      <c r="LEJ96" s="706"/>
      <c r="LEK96" s="706"/>
      <c r="LEL96" s="706"/>
      <c r="LEM96" s="504"/>
      <c r="LEN96" s="705"/>
      <c r="LEO96" s="706"/>
      <c r="LEP96" s="706"/>
      <c r="LEQ96" s="706"/>
      <c r="LER96" s="706"/>
      <c r="LES96" s="706"/>
      <c r="LET96" s="504"/>
      <c r="LEU96" s="705"/>
      <c r="LEV96" s="706"/>
      <c r="LEW96" s="706"/>
      <c r="LEX96" s="706"/>
      <c r="LEY96" s="706"/>
      <c r="LEZ96" s="706"/>
      <c r="LFA96" s="504"/>
      <c r="LFB96" s="705"/>
      <c r="LFC96" s="706"/>
      <c r="LFD96" s="706"/>
      <c r="LFE96" s="706"/>
      <c r="LFF96" s="706"/>
      <c r="LFG96" s="706"/>
      <c r="LFH96" s="504"/>
      <c r="LFI96" s="705"/>
      <c r="LFJ96" s="706"/>
      <c r="LFK96" s="706"/>
      <c r="LFL96" s="706"/>
      <c r="LFM96" s="706"/>
      <c r="LFN96" s="706"/>
      <c r="LFO96" s="504"/>
      <c r="LFP96" s="705"/>
      <c r="LFQ96" s="706"/>
      <c r="LFR96" s="706"/>
      <c r="LFS96" s="706"/>
      <c r="LFT96" s="706"/>
      <c r="LFU96" s="706"/>
      <c r="LFV96" s="504"/>
      <c r="LFW96" s="705"/>
      <c r="LFX96" s="706"/>
      <c r="LFY96" s="706"/>
      <c r="LFZ96" s="706"/>
      <c r="LGA96" s="706"/>
      <c r="LGB96" s="706"/>
      <c r="LGC96" s="504"/>
      <c r="LGD96" s="705"/>
      <c r="LGE96" s="706"/>
      <c r="LGF96" s="706"/>
      <c r="LGG96" s="706"/>
      <c r="LGH96" s="706"/>
      <c r="LGI96" s="706"/>
      <c r="LGJ96" s="504"/>
      <c r="LGK96" s="705"/>
      <c r="LGL96" s="706"/>
      <c r="LGM96" s="706"/>
      <c r="LGN96" s="706"/>
      <c r="LGO96" s="706"/>
      <c r="LGP96" s="706"/>
      <c r="LGQ96" s="504"/>
      <c r="LGR96" s="705"/>
      <c r="LGS96" s="706"/>
      <c r="LGT96" s="706"/>
      <c r="LGU96" s="706"/>
      <c r="LGV96" s="706"/>
      <c r="LGW96" s="706"/>
      <c r="LGX96" s="504"/>
      <c r="LGY96" s="705"/>
      <c r="LGZ96" s="706"/>
      <c r="LHA96" s="706"/>
      <c r="LHB96" s="706"/>
      <c r="LHC96" s="706"/>
      <c r="LHD96" s="706"/>
      <c r="LHE96" s="504"/>
      <c r="LHF96" s="705"/>
      <c r="LHG96" s="706"/>
      <c r="LHH96" s="706"/>
      <c r="LHI96" s="706"/>
      <c r="LHJ96" s="706"/>
      <c r="LHK96" s="706"/>
      <c r="LHL96" s="504"/>
      <c r="LHM96" s="705"/>
      <c r="LHN96" s="706"/>
      <c r="LHO96" s="706"/>
      <c r="LHP96" s="706"/>
      <c r="LHQ96" s="706"/>
      <c r="LHR96" s="706"/>
      <c r="LHS96" s="504"/>
      <c r="LHT96" s="705"/>
      <c r="LHU96" s="706"/>
      <c r="LHV96" s="706"/>
      <c r="LHW96" s="706"/>
      <c r="LHX96" s="706"/>
      <c r="LHY96" s="706"/>
      <c r="LHZ96" s="504"/>
      <c r="LIA96" s="705"/>
      <c r="LIB96" s="706"/>
      <c r="LIC96" s="706"/>
      <c r="LID96" s="706"/>
      <c r="LIE96" s="706"/>
      <c r="LIF96" s="706"/>
      <c r="LIG96" s="504"/>
      <c r="LIH96" s="705"/>
      <c r="LII96" s="706"/>
      <c r="LIJ96" s="706"/>
      <c r="LIK96" s="706"/>
      <c r="LIL96" s="706"/>
      <c r="LIM96" s="706"/>
      <c r="LIN96" s="504"/>
      <c r="LIO96" s="705"/>
      <c r="LIP96" s="706"/>
      <c r="LIQ96" s="706"/>
      <c r="LIR96" s="706"/>
      <c r="LIS96" s="706"/>
      <c r="LIT96" s="706"/>
      <c r="LIU96" s="504"/>
      <c r="LIV96" s="705"/>
      <c r="LIW96" s="706"/>
      <c r="LIX96" s="706"/>
      <c r="LIY96" s="706"/>
      <c r="LIZ96" s="706"/>
      <c r="LJA96" s="706"/>
      <c r="LJB96" s="504"/>
      <c r="LJC96" s="705"/>
      <c r="LJD96" s="706"/>
      <c r="LJE96" s="706"/>
      <c r="LJF96" s="706"/>
      <c r="LJG96" s="706"/>
      <c r="LJH96" s="706"/>
      <c r="LJI96" s="504"/>
      <c r="LJJ96" s="705"/>
      <c r="LJK96" s="706"/>
      <c r="LJL96" s="706"/>
      <c r="LJM96" s="706"/>
      <c r="LJN96" s="706"/>
      <c r="LJO96" s="706"/>
      <c r="LJP96" s="504"/>
      <c r="LJQ96" s="705"/>
      <c r="LJR96" s="706"/>
      <c r="LJS96" s="706"/>
      <c r="LJT96" s="706"/>
      <c r="LJU96" s="706"/>
      <c r="LJV96" s="706"/>
      <c r="LJW96" s="504"/>
      <c r="LJX96" s="705"/>
      <c r="LJY96" s="706"/>
      <c r="LJZ96" s="706"/>
      <c r="LKA96" s="706"/>
      <c r="LKB96" s="706"/>
      <c r="LKC96" s="706"/>
      <c r="LKD96" s="504"/>
      <c r="LKE96" s="705"/>
      <c r="LKF96" s="706"/>
      <c r="LKG96" s="706"/>
      <c r="LKH96" s="706"/>
      <c r="LKI96" s="706"/>
      <c r="LKJ96" s="706"/>
      <c r="LKK96" s="504"/>
      <c r="LKL96" s="705"/>
      <c r="LKM96" s="706"/>
      <c r="LKN96" s="706"/>
      <c r="LKO96" s="706"/>
      <c r="LKP96" s="706"/>
      <c r="LKQ96" s="706"/>
      <c r="LKR96" s="504"/>
      <c r="LKS96" s="705"/>
      <c r="LKT96" s="706"/>
      <c r="LKU96" s="706"/>
      <c r="LKV96" s="706"/>
      <c r="LKW96" s="706"/>
      <c r="LKX96" s="706"/>
      <c r="LKY96" s="504"/>
      <c r="LKZ96" s="705"/>
      <c r="LLA96" s="706"/>
      <c r="LLB96" s="706"/>
      <c r="LLC96" s="706"/>
      <c r="LLD96" s="706"/>
      <c r="LLE96" s="706"/>
      <c r="LLF96" s="504"/>
      <c r="LLG96" s="705"/>
      <c r="LLH96" s="706"/>
      <c r="LLI96" s="706"/>
      <c r="LLJ96" s="706"/>
      <c r="LLK96" s="706"/>
      <c r="LLL96" s="706"/>
      <c r="LLM96" s="504"/>
      <c r="LLN96" s="705"/>
      <c r="LLO96" s="706"/>
      <c r="LLP96" s="706"/>
      <c r="LLQ96" s="706"/>
      <c r="LLR96" s="706"/>
      <c r="LLS96" s="706"/>
      <c r="LLT96" s="504"/>
      <c r="LLU96" s="705"/>
      <c r="LLV96" s="706"/>
      <c r="LLW96" s="706"/>
      <c r="LLX96" s="706"/>
      <c r="LLY96" s="706"/>
      <c r="LLZ96" s="706"/>
      <c r="LMA96" s="504"/>
      <c r="LMB96" s="705"/>
      <c r="LMC96" s="706"/>
      <c r="LMD96" s="706"/>
      <c r="LME96" s="706"/>
      <c r="LMF96" s="706"/>
      <c r="LMG96" s="706"/>
      <c r="LMH96" s="504"/>
      <c r="LMI96" s="705"/>
      <c r="LMJ96" s="706"/>
      <c r="LMK96" s="706"/>
      <c r="LML96" s="706"/>
      <c r="LMM96" s="706"/>
      <c r="LMN96" s="706"/>
      <c r="LMO96" s="504"/>
      <c r="LMP96" s="705"/>
      <c r="LMQ96" s="706"/>
      <c r="LMR96" s="706"/>
      <c r="LMS96" s="706"/>
      <c r="LMT96" s="706"/>
      <c r="LMU96" s="706"/>
      <c r="LMV96" s="504"/>
      <c r="LMW96" s="705"/>
      <c r="LMX96" s="706"/>
      <c r="LMY96" s="706"/>
      <c r="LMZ96" s="706"/>
      <c r="LNA96" s="706"/>
      <c r="LNB96" s="706"/>
      <c r="LNC96" s="504"/>
      <c r="LND96" s="705"/>
      <c r="LNE96" s="706"/>
      <c r="LNF96" s="706"/>
      <c r="LNG96" s="706"/>
      <c r="LNH96" s="706"/>
      <c r="LNI96" s="706"/>
      <c r="LNJ96" s="504"/>
      <c r="LNK96" s="705"/>
      <c r="LNL96" s="706"/>
      <c r="LNM96" s="706"/>
      <c r="LNN96" s="706"/>
      <c r="LNO96" s="706"/>
      <c r="LNP96" s="706"/>
      <c r="LNQ96" s="504"/>
      <c r="LNR96" s="705"/>
      <c r="LNS96" s="706"/>
      <c r="LNT96" s="706"/>
      <c r="LNU96" s="706"/>
      <c r="LNV96" s="706"/>
      <c r="LNW96" s="706"/>
      <c r="LNX96" s="504"/>
      <c r="LNY96" s="705"/>
      <c r="LNZ96" s="706"/>
      <c r="LOA96" s="706"/>
      <c r="LOB96" s="706"/>
      <c r="LOC96" s="706"/>
      <c r="LOD96" s="706"/>
      <c r="LOE96" s="504"/>
      <c r="LOF96" s="705"/>
      <c r="LOG96" s="706"/>
      <c r="LOH96" s="706"/>
      <c r="LOI96" s="706"/>
      <c r="LOJ96" s="706"/>
      <c r="LOK96" s="706"/>
      <c r="LOL96" s="504"/>
      <c r="LOM96" s="705"/>
      <c r="LON96" s="706"/>
      <c r="LOO96" s="706"/>
      <c r="LOP96" s="706"/>
      <c r="LOQ96" s="706"/>
      <c r="LOR96" s="706"/>
      <c r="LOS96" s="504"/>
      <c r="LOT96" s="705"/>
      <c r="LOU96" s="706"/>
      <c r="LOV96" s="706"/>
      <c r="LOW96" s="706"/>
      <c r="LOX96" s="706"/>
      <c r="LOY96" s="706"/>
      <c r="LOZ96" s="504"/>
      <c r="LPA96" s="705"/>
      <c r="LPB96" s="706"/>
      <c r="LPC96" s="706"/>
      <c r="LPD96" s="706"/>
      <c r="LPE96" s="706"/>
      <c r="LPF96" s="706"/>
      <c r="LPG96" s="504"/>
      <c r="LPH96" s="705"/>
      <c r="LPI96" s="706"/>
      <c r="LPJ96" s="706"/>
      <c r="LPK96" s="706"/>
      <c r="LPL96" s="706"/>
      <c r="LPM96" s="706"/>
      <c r="LPN96" s="504"/>
      <c r="LPO96" s="705"/>
      <c r="LPP96" s="706"/>
      <c r="LPQ96" s="706"/>
      <c r="LPR96" s="706"/>
      <c r="LPS96" s="706"/>
      <c r="LPT96" s="706"/>
      <c r="LPU96" s="504"/>
      <c r="LPV96" s="705"/>
      <c r="LPW96" s="706"/>
      <c r="LPX96" s="706"/>
      <c r="LPY96" s="706"/>
      <c r="LPZ96" s="706"/>
      <c r="LQA96" s="706"/>
      <c r="LQB96" s="504"/>
      <c r="LQC96" s="705"/>
      <c r="LQD96" s="706"/>
      <c r="LQE96" s="706"/>
      <c r="LQF96" s="706"/>
      <c r="LQG96" s="706"/>
      <c r="LQH96" s="706"/>
      <c r="LQI96" s="504"/>
      <c r="LQJ96" s="705"/>
      <c r="LQK96" s="706"/>
      <c r="LQL96" s="706"/>
      <c r="LQM96" s="706"/>
      <c r="LQN96" s="706"/>
      <c r="LQO96" s="706"/>
      <c r="LQP96" s="504"/>
      <c r="LQQ96" s="705"/>
      <c r="LQR96" s="706"/>
      <c r="LQS96" s="706"/>
      <c r="LQT96" s="706"/>
      <c r="LQU96" s="706"/>
      <c r="LQV96" s="706"/>
      <c r="LQW96" s="504"/>
      <c r="LQX96" s="705"/>
      <c r="LQY96" s="706"/>
      <c r="LQZ96" s="706"/>
      <c r="LRA96" s="706"/>
      <c r="LRB96" s="706"/>
      <c r="LRC96" s="706"/>
      <c r="LRD96" s="504"/>
      <c r="LRE96" s="705"/>
      <c r="LRF96" s="706"/>
      <c r="LRG96" s="706"/>
      <c r="LRH96" s="706"/>
      <c r="LRI96" s="706"/>
      <c r="LRJ96" s="706"/>
      <c r="LRK96" s="504"/>
      <c r="LRL96" s="705"/>
      <c r="LRM96" s="706"/>
      <c r="LRN96" s="706"/>
      <c r="LRO96" s="706"/>
      <c r="LRP96" s="706"/>
      <c r="LRQ96" s="706"/>
      <c r="LRR96" s="504"/>
      <c r="LRS96" s="705"/>
      <c r="LRT96" s="706"/>
      <c r="LRU96" s="706"/>
      <c r="LRV96" s="706"/>
      <c r="LRW96" s="706"/>
      <c r="LRX96" s="706"/>
      <c r="LRY96" s="504"/>
      <c r="LRZ96" s="705"/>
      <c r="LSA96" s="706"/>
      <c r="LSB96" s="706"/>
      <c r="LSC96" s="706"/>
      <c r="LSD96" s="706"/>
      <c r="LSE96" s="706"/>
      <c r="LSF96" s="504"/>
      <c r="LSG96" s="705"/>
      <c r="LSH96" s="706"/>
      <c r="LSI96" s="706"/>
      <c r="LSJ96" s="706"/>
      <c r="LSK96" s="706"/>
      <c r="LSL96" s="706"/>
      <c r="LSM96" s="504"/>
      <c r="LSN96" s="705"/>
      <c r="LSO96" s="706"/>
      <c r="LSP96" s="706"/>
      <c r="LSQ96" s="706"/>
      <c r="LSR96" s="706"/>
      <c r="LSS96" s="706"/>
      <c r="LST96" s="504"/>
      <c r="LSU96" s="705"/>
      <c r="LSV96" s="706"/>
      <c r="LSW96" s="706"/>
      <c r="LSX96" s="706"/>
      <c r="LSY96" s="706"/>
      <c r="LSZ96" s="706"/>
      <c r="LTA96" s="504"/>
      <c r="LTB96" s="705"/>
      <c r="LTC96" s="706"/>
      <c r="LTD96" s="706"/>
      <c r="LTE96" s="706"/>
      <c r="LTF96" s="706"/>
      <c r="LTG96" s="706"/>
      <c r="LTH96" s="504"/>
      <c r="LTI96" s="705"/>
      <c r="LTJ96" s="706"/>
      <c r="LTK96" s="706"/>
      <c r="LTL96" s="706"/>
      <c r="LTM96" s="706"/>
      <c r="LTN96" s="706"/>
      <c r="LTO96" s="504"/>
      <c r="LTP96" s="705"/>
      <c r="LTQ96" s="706"/>
      <c r="LTR96" s="706"/>
      <c r="LTS96" s="706"/>
      <c r="LTT96" s="706"/>
      <c r="LTU96" s="706"/>
      <c r="LTV96" s="504"/>
      <c r="LTW96" s="705"/>
      <c r="LTX96" s="706"/>
      <c r="LTY96" s="706"/>
      <c r="LTZ96" s="706"/>
      <c r="LUA96" s="706"/>
      <c r="LUB96" s="706"/>
      <c r="LUC96" s="504"/>
      <c r="LUD96" s="705"/>
      <c r="LUE96" s="706"/>
      <c r="LUF96" s="706"/>
      <c r="LUG96" s="706"/>
      <c r="LUH96" s="706"/>
      <c r="LUI96" s="706"/>
      <c r="LUJ96" s="504"/>
      <c r="LUK96" s="705"/>
      <c r="LUL96" s="706"/>
      <c r="LUM96" s="706"/>
      <c r="LUN96" s="706"/>
      <c r="LUO96" s="706"/>
      <c r="LUP96" s="706"/>
      <c r="LUQ96" s="504"/>
      <c r="LUR96" s="705"/>
      <c r="LUS96" s="706"/>
      <c r="LUT96" s="706"/>
      <c r="LUU96" s="706"/>
      <c r="LUV96" s="706"/>
      <c r="LUW96" s="706"/>
      <c r="LUX96" s="504"/>
      <c r="LUY96" s="705"/>
      <c r="LUZ96" s="706"/>
      <c r="LVA96" s="706"/>
      <c r="LVB96" s="706"/>
      <c r="LVC96" s="706"/>
      <c r="LVD96" s="706"/>
      <c r="LVE96" s="504"/>
      <c r="LVF96" s="705"/>
      <c r="LVG96" s="706"/>
      <c r="LVH96" s="706"/>
      <c r="LVI96" s="706"/>
      <c r="LVJ96" s="706"/>
      <c r="LVK96" s="706"/>
      <c r="LVL96" s="504"/>
      <c r="LVM96" s="705"/>
      <c r="LVN96" s="706"/>
      <c r="LVO96" s="706"/>
      <c r="LVP96" s="706"/>
      <c r="LVQ96" s="706"/>
      <c r="LVR96" s="706"/>
      <c r="LVS96" s="504"/>
      <c r="LVT96" s="705"/>
      <c r="LVU96" s="706"/>
      <c r="LVV96" s="706"/>
      <c r="LVW96" s="706"/>
      <c r="LVX96" s="706"/>
      <c r="LVY96" s="706"/>
      <c r="LVZ96" s="504"/>
      <c r="LWA96" s="705"/>
      <c r="LWB96" s="706"/>
      <c r="LWC96" s="706"/>
      <c r="LWD96" s="706"/>
      <c r="LWE96" s="706"/>
      <c r="LWF96" s="706"/>
      <c r="LWG96" s="504"/>
      <c r="LWH96" s="705"/>
      <c r="LWI96" s="706"/>
      <c r="LWJ96" s="706"/>
      <c r="LWK96" s="706"/>
      <c r="LWL96" s="706"/>
      <c r="LWM96" s="706"/>
      <c r="LWN96" s="504"/>
      <c r="LWO96" s="705"/>
      <c r="LWP96" s="706"/>
      <c r="LWQ96" s="706"/>
      <c r="LWR96" s="706"/>
      <c r="LWS96" s="706"/>
      <c r="LWT96" s="706"/>
      <c r="LWU96" s="504"/>
      <c r="LWV96" s="705"/>
      <c r="LWW96" s="706"/>
      <c r="LWX96" s="706"/>
      <c r="LWY96" s="706"/>
      <c r="LWZ96" s="706"/>
      <c r="LXA96" s="706"/>
      <c r="LXB96" s="504"/>
      <c r="LXC96" s="705"/>
      <c r="LXD96" s="706"/>
      <c r="LXE96" s="706"/>
      <c r="LXF96" s="706"/>
      <c r="LXG96" s="706"/>
      <c r="LXH96" s="706"/>
      <c r="LXI96" s="504"/>
      <c r="LXJ96" s="705"/>
      <c r="LXK96" s="706"/>
      <c r="LXL96" s="706"/>
      <c r="LXM96" s="706"/>
      <c r="LXN96" s="706"/>
      <c r="LXO96" s="706"/>
      <c r="LXP96" s="504"/>
      <c r="LXQ96" s="705"/>
      <c r="LXR96" s="706"/>
      <c r="LXS96" s="706"/>
      <c r="LXT96" s="706"/>
      <c r="LXU96" s="706"/>
      <c r="LXV96" s="706"/>
      <c r="LXW96" s="504"/>
      <c r="LXX96" s="705"/>
      <c r="LXY96" s="706"/>
      <c r="LXZ96" s="706"/>
      <c r="LYA96" s="706"/>
      <c r="LYB96" s="706"/>
      <c r="LYC96" s="706"/>
      <c r="LYD96" s="504"/>
      <c r="LYE96" s="705"/>
      <c r="LYF96" s="706"/>
      <c r="LYG96" s="706"/>
      <c r="LYH96" s="706"/>
      <c r="LYI96" s="706"/>
      <c r="LYJ96" s="706"/>
      <c r="LYK96" s="504"/>
      <c r="LYL96" s="705"/>
      <c r="LYM96" s="706"/>
      <c r="LYN96" s="706"/>
      <c r="LYO96" s="706"/>
      <c r="LYP96" s="706"/>
      <c r="LYQ96" s="706"/>
      <c r="LYR96" s="504"/>
      <c r="LYS96" s="705"/>
      <c r="LYT96" s="706"/>
      <c r="LYU96" s="706"/>
      <c r="LYV96" s="706"/>
      <c r="LYW96" s="706"/>
      <c r="LYX96" s="706"/>
      <c r="LYY96" s="504"/>
      <c r="LYZ96" s="705"/>
      <c r="LZA96" s="706"/>
      <c r="LZB96" s="706"/>
      <c r="LZC96" s="706"/>
      <c r="LZD96" s="706"/>
      <c r="LZE96" s="706"/>
      <c r="LZF96" s="504"/>
      <c r="LZG96" s="705"/>
      <c r="LZH96" s="706"/>
      <c r="LZI96" s="706"/>
      <c r="LZJ96" s="706"/>
      <c r="LZK96" s="706"/>
      <c r="LZL96" s="706"/>
      <c r="LZM96" s="504"/>
      <c r="LZN96" s="705"/>
      <c r="LZO96" s="706"/>
      <c r="LZP96" s="706"/>
      <c r="LZQ96" s="706"/>
      <c r="LZR96" s="706"/>
      <c r="LZS96" s="706"/>
      <c r="LZT96" s="504"/>
      <c r="LZU96" s="705"/>
      <c r="LZV96" s="706"/>
      <c r="LZW96" s="706"/>
      <c r="LZX96" s="706"/>
      <c r="LZY96" s="706"/>
      <c r="LZZ96" s="706"/>
      <c r="MAA96" s="504"/>
      <c r="MAB96" s="705"/>
      <c r="MAC96" s="706"/>
      <c r="MAD96" s="706"/>
      <c r="MAE96" s="706"/>
      <c r="MAF96" s="706"/>
      <c r="MAG96" s="706"/>
      <c r="MAH96" s="504"/>
      <c r="MAI96" s="705"/>
      <c r="MAJ96" s="706"/>
      <c r="MAK96" s="706"/>
      <c r="MAL96" s="706"/>
      <c r="MAM96" s="706"/>
      <c r="MAN96" s="706"/>
      <c r="MAO96" s="504"/>
      <c r="MAP96" s="705"/>
      <c r="MAQ96" s="706"/>
      <c r="MAR96" s="706"/>
      <c r="MAS96" s="706"/>
      <c r="MAT96" s="706"/>
      <c r="MAU96" s="706"/>
      <c r="MAV96" s="504"/>
      <c r="MAW96" s="705"/>
      <c r="MAX96" s="706"/>
      <c r="MAY96" s="706"/>
      <c r="MAZ96" s="706"/>
      <c r="MBA96" s="706"/>
      <c r="MBB96" s="706"/>
      <c r="MBC96" s="504"/>
      <c r="MBD96" s="705"/>
      <c r="MBE96" s="706"/>
      <c r="MBF96" s="706"/>
      <c r="MBG96" s="706"/>
      <c r="MBH96" s="706"/>
      <c r="MBI96" s="706"/>
      <c r="MBJ96" s="504"/>
      <c r="MBK96" s="705"/>
      <c r="MBL96" s="706"/>
      <c r="MBM96" s="706"/>
      <c r="MBN96" s="706"/>
      <c r="MBO96" s="706"/>
      <c r="MBP96" s="706"/>
      <c r="MBQ96" s="504"/>
      <c r="MBR96" s="705"/>
      <c r="MBS96" s="706"/>
      <c r="MBT96" s="706"/>
      <c r="MBU96" s="706"/>
      <c r="MBV96" s="706"/>
      <c r="MBW96" s="706"/>
      <c r="MBX96" s="504"/>
      <c r="MBY96" s="705"/>
      <c r="MBZ96" s="706"/>
      <c r="MCA96" s="706"/>
      <c r="MCB96" s="706"/>
      <c r="MCC96" s="706"/>
      <c r="MCD96" s="706"/>
      <c r="MCE96" s="504"/>
      <c r="MCF96" s="705"/>
      <c r="MCG96" s="706"/>
      <c r="MCH96" s="706"/>
      <c r="MCI96" s="706"/>
      <c r="MCJ96" s="706"/>
      <c r="MCK96" s="706"/>
      <c r="MCL96" s="504"/>
      <c r="MCM96" s="705"/>
      <c r="MCN96" s="706"/>
      <c r="MCO96" s="706"/>
      <c r="MCP96" s="706"/>
      <c r="MCQ96" s="706"/>
      <c r="MCR96" s="706"/>
      <c r="MCS96" s="504"/>
      <c r="MCT96" s="705"/>
      <c r="MCU96" s="706"/>
      <c r="MCV96" s="706"/>
      <c r="MCW96" s="706"/>
      <c r="MCX96" s="706"/>
      <c r="MCY96" s="706"/>
      <c r="MCZ96" s="504"/>
      <c r="MDA96" s="705"/>
      <c r="MDB96" s="706"/>
      <c r="MDC96" s="706"/>
      <c r="MDD96" s="706"/>
      <c r="MDE96" s="706"/>
      <c r="MDF96" s="706"/>
      <c r="MDG96" s="504"/>
      <c r="MDH96" s="705"/>
      <c r="MDI96" s="706"/>
      <c r="MDJ96" s="706"/>
      <c r="MDK96" s="706"/>
      <c r="MDL96" s="706"/>
      <c r="MDM96" s="706"/>
      <c r="MDN96" s="504"/>
      <c r="MDO96" s="705"/>
      <c r="MDP96" s="706"/>
      <c r="MDQ96" s="706"/>
      <c r="MDR96" s="706"/>
      <c r="MDS96" s="706"/>
      <c r="MDT96" s="706"/>
      <c r="MDU96" s="504"/>
      <c r="MDV96" s="705"/>
      <c r="MDW96" s="706"/>
      <c r="MDX96" s="706"/>
      <c r="MDY96" s="706"/>
      <c r="MDZ96" s="706"/>
      <c r="MEA96" s="706"/>
      <c r="MEB96" s="504"/>
      <c r="MEC96" s="705"/>
      <c r="MED96" s="706"/>
      <c r="MEE96" s="706"/>
      <c r="MEF96" s="706"/>
      <c r="MEG96" s="706"/>
      <c r="MEH96" s="706"/>
      <c r="MEI96" s="504"/>
      <c r="MEJ96" s="705"/>
      <c r="MEK96" s="706"/>
      <c r="MEL96" s="706"/>
      <c r="MEM96" s="706"/>
      <c r="MEN96" s="706"/>
      <c r="MEO96" s="706"/>
      <c r="MEP96" s="504"/>
      <c r="MEQ96" s="705"/>
      <c r="MER96" s="706"/>
      <c r="MES96" s="706"/>
      <c r="MET96" s="706"/>
      <c r="MEU96" s="706"/>
      <c r="MEV96" s="706"/>
      <c r="MEW96" s="504"/>
      <c r="MEX96" s="705"/>
      <c r="MEY96" s="706"/>
      <c r="MEZ96" s="706"/>
      <c r="MFA96" s="706"/>
      <c r="MFB96" s="706"/>
      <c r="MFC96" s="706"/>
      <c r="MFD96" s="504"/>
      <c r="MFE96" s="705"/>
      <c r="MFF96" s="706"/>
      <c r="MFG96" s="706"/>
      <c r="MFH96" s="706"/>
      <c r="MFI96" s="706"/>
      <c r="MFJ96" s="706"/>
      <c r="MFK96" s="504"/>
      <c r="MFL96" s="705"/>
      <c r="MFM96" s="706"/>
      <c r="MFN96" s="706"/>
      <c r="MFO96" s="706"/>
      <c r="MFP96" s="706"/>
      <c r="MFQ96" s="706"/>
      <c r="MFR96" s="504"/>
      <c r="MFS96" s="705"/>
      <c r="MFT96" s="706"/>
      <c r="MFU96" s="706"/>
      <c r="MFV96" s="706"/>
      <c r="MFW96" s="706"/>
      <c r="MFX96" s="706"/>
      <c r="MFY96" s="504"/>
      <c r="MFZ96" s="705"/>
      <c r="MGA96" s="706"/>
      <c r="MGB96" s="706"/>
      <c r="MGC96" s="706"/>
      <c r="MGD96" s="706"/>
      <c r="MGE96" s="706"/>
      <c r="MGF96" s="504"/>
      <c r="MGG96" s="705"/>
      <c r="MGH96" s="706"/>
      <c r="MGI96" s="706"/>
      <c r="MGJ96" s="706"/>
      <c r="MGK96" s="706"/>
      <c r="MGL96" s="706"/>
      <c r="MGM96" s="504"/>
      <c r="MGN96" s="705"/>
      <c r="MGO96" s="706"/>
      <c r="MGP96" s="706"/>
      <c r="MGQ96" s="706"/>
      <c r="MGR96" s="706"/>
      <c r="MGS96" s="706"/>
      <c r="MGT96" s="504"/>
      <c r="MGU96" s="705"/>
      <c r="MGV96" s="706"/>
      <c r="MGW96" s="706"/>
      <c r="MGX96" s="706"/>
      <c r="MGY96" s="706"/>
      <c r="MGZ96" s="706"/>
      <c r="MHA96" s="504"/>
      <c r="MHB96" s="705"/>
      <c r="MHC96" s="706"/>
      <c r="MHD96" s="706"/>
      <c r="MHE96" s="706"/>
      <c r="MHF96" s="706"/>
      <c r="MHG96" s="706"/>
      <c r="MHH96" s="504"/>
      <c r="MHI96" s="705"/>
      <c r="MHJ96" s="706"/>
      <c r="MHK96" s="706"/>
      <c r="MHL96" s="706"/>
      <c r="MHM96" s="706"/>
      <c r="MHN96" s="706"/>
      <c r="MHO96" s="504"/>
      <c r="MHP96" s="705"/>
      <c r="MHQ96" s="706"/>
      <c r="MHR96" s="706"/>
      <c r="MHS96" s="706"/>
      <c r="MHT96" s="706"/>
      <c r="MHU96" s="706"/>
      <c r="MHV96" s="504"/>
      <c r="MHW96" s="705"/>
      <c r="MHX96" s="706"/>
      <c r="MHY96" s="706"/>
      <c r="MHZ96" s="706"/>
      <c r="MIA96" s="706"/>
      <c r="MIB96" s="706"/>
      <c r="MIC96" s="504"/>
      <c r="MID96" s="705"/>
      <c r="MIE96" s="706"/>
      <c r="MIF96" s="706"/>
      <c r="MIG96" s="706"/>
      <c r="MIH96" s="706"/>
      <c r="MII96" s="706"/>
      <c r="MIJ96" s="504"/>
      <c r="MIK96" s="705"/>
      <c r="MIL96" s="706"/>
      <c r="MIM96" s="706"/>
      <c r="MIN96" s="706"/>
      <c r="MIO96" s="706"/>
      <c r="MIP96" s="706"/>
      <c r="MIQ96" s="504"/>
      <c r="MIR96" s="705"/>
      <c r="MIS96" s="706"/>
      <c r="MIT96" s="706"/>
      <c r="MIU96" s="706"/>
      <c r="MIV96" s="706"/>
      <c r="MIW96" s="706"/>
      <c r="MIX96" s="504"/>
      <c r="MIY96" s="705"/>
      <c r="MIZ96" s="706"/>
      <c r="MJA96" s="706"/>
      <c r="MJB96" s="706"/>
      <c r="MJC96" s="706"/>
      <c r="MJD96" s="706"/>
      <c r="MJE96" s="504"/>
      <c r="MJF96" s="705"/>
      <c r="MJG96" s="706"/>
      <c r="MJH96" s="706"/>
      <c r="MJI96" s="706"/>
      <c r="MJJ96" s="706"/>
      <c r="MJK96" s="706"/>
      <c r="MJL96" s="504"/>
      <c r="MJM96" s="705"/>
      <c r="MJN96" s="706"/>
      <c r="MJO96" s="706"/>
      <c r="MJP96" s="706"/>
      <c r="MJQ96" s="706"/>
      <c r="MJR96" s="706"/>
      <c r="MJS96" s="504"/>
      <c r="MJT96" s="705"/>
      <c r="MJU96" s="706"/>
      <c r="MJV96" s="706"/>
      <c r="MJW96" s="706"/>
      <c r="MJX96" s="706"/>
      <c r="MJY96" s="706"/>
      <c r="MJZ96" s="504"/>
      <c r="MKA96" s="705"/>
      <c r="MKB96" s="706"/>
      <c r="MKC96" s="706"/>
      <c r="MKD96" s="706"/>
      <c r="MKE96" s="706"/>
      <c r="MKF96" s="706"/>
      <c r="MKG96" s="504"/>
      <c r="MKH96" s="705"/>
      <c r="MKI96" s="706"/>
      <c r="MKJ96" s="706"/>
      <c r="MKK96" s="706"/>
      <c r="MKL96" s="706"/>
      <c r="MKM96" s="706"/>
      <c r="MKN96" s="504"/>
      <c r="MKO96" s="705"/>
      <c r="MKP96" s="706"/>
      <c r="MKQ96" s="706"/>
      <c r="MKR96" s="706"/>
      <c r="MKS96" s="706"/>
      <c r="MKT96" s="706"/>
      <c r="MKU96" s="504"/>
      <c r="MKV96" s="705"/>
      <c r="MKW96" s="706"/>
      <c r="MKX96" s="706"/>
      <c r="MKY96" s="706"/>
      <c r="MKZ96" s="706"/>
      <c r="MLA96" s="706"/>
      <c r="MLB96" s="504"/>
      <c r="MLC96" s="705"/>
      <c r="MLD96" s="706"/>
      <c r="MLE96" s="706"/>
      <c r="MLF96" s="706"/>
      <c r="MLG96" s="706"/>
      <c r="MLH96" s="706"/>
      <c r="MLI96" s="504"/>
      <c r="MLJ96" s="705"/>
      <c r="MLK96" s="706"/>
      <c r="MLL96" s="706"/>
      <c r="MLM96" s="706"/>
      <c r="MLN96" s="706"/>
      <c r="MLO96" s="706"/>
      <c r="MLP96" s="504"/>
      <c r="MLQ96" s="705"/>
      <c r="MLR96" s="706"/>
      <c r="MLS96" s="706"/>
      <c r="MLT96" s="706"/>
      <c r="MLU96" s="706"/>
      <c r="MLV96" s="706"/>
      <c r="MLW96" s="504"/>
      <c r="MLX96" s="705"/>
      <c r="MLY96" s="706"/>
      <c r="MLZ96" s="706"/>
      <c r="MMA96" s="706"/>
      <c r="MMB96" s="706"/>
      <c r="MMC96" s="706"/>
      <c r="MMD96" s="504"/>
      <c r="MME96" s="705"/>
      <c r="MMF96" s="706"/>
      <c r="MMG96" s="706"/>
      <c r="MMH96" s="706"/>
      <c r="MMI96" s="706"/>
      <c r="MMJ96" s="706"/>
      <c r="MMK96" s="504"/>
      <c r="MML96" s="705"/>
      <c r="MMM96" s="706"/>
      <c r="MMN96" s="706"/>
      <c r="MMO96" s="706"/>
      <c r="MMP96" s="706"/>
      <c r="MMQ96" s="706"/>
      <c r="MMR96" s="504"/>
      <c r="MMS96" s="705"/>
      <c r="MMT96" s="706"/>
      <c r="MMU96" s="706"/>
      <c r="MMV96" s="706"/>
      <c r="MMW96" s="706"/>
      <c r="MMX96" s="706"/>
      <c r="MMY96" s="504"/>
      <c r="MMZ96" s="705"/>
      <c r="MNA96" s="706"/>
      <c r="MNB96" s="706"/>
      <c r="MNC96" s="706"/>
      <c r="MND96" s="706"/>
      <c r="MNE96" s="706"/>
      <c r="MNF96" s="504"/>
      <c r="MNG96" s="705"/>
      <c r="MNH96" s="706"/>
      <c r="MNI96" s="706"/>
      <c r="MNJ96" s="706"/>
      <c r="MNK96" s="706"/>
      <c r="MNL96" s="706"/>
      <c r="MNM96" s="504"/>
      <c r="MNN96" s="705"/>
      <c r="MNO96" s="706"/>
      <c r="MNP96" s="706"/>
      <c r="MNQ96" s="706"/>
      <c r="MNR96" s="706"/>
      <c r="MNS96" s="706"/>
      <c r="MNT96" s="504"/>
      <c r="MNU96" s="705"/>
      <c r="MNV96" s="706"/>
      <c r="MNW96" s="706"/>
      <c r="MNX96" s="706"/>
      <c r="MNY96" s="706"/>
      <c r="MNZ96" s="706"/>
      <c r="MOA96" s="504"/>
      <c r="MOB96" s="705"/>
      <c r="MOC96" s="706"/>
      <c r="MOD96" s="706"/>
      <c r="MOE96" s="706"/>
      <c r="MOF96" s="706"/>
      <c r="MOG96" s="706"/>
      <c r="MOH96" s="504"/>
      <c r="MOI96" s="705"/>
      <c r="MOJ96" s="706"/>
      <c r="MOK96" s="706"/>
      <c r="MOL96" s="706"/>
      <c r="MOM96" s="706"/>
      <c r="MON96" s="706"/>
      <c r="MOO96" s="504"/>
      <c r="MOP96" s="705"/>
      <c r="MOQ96" s="706"/>
      <c r="MOR96" s="706"/>
      <c r="MOS96" s="706"/>
      <c r="MOT96" s="706"/>
      <c r="MOU96" s="706"/>
      <c r="MOV96" s="504"/>
      <c r="MOW96" s="705"/>
      <c r="MOX96" s="706"/>
      <c r="MOY96" s="706"/>
      <c r="MOZ96" s="706"/>
      <c r="MPA96" s="706"/>
      <c r="MPB96" s="706"/>
      <c r="MPC96" s="504"/>
      <c r="MPD96" s="705"/>
      <c r="MPE96" s="706"/>
      <c r="MPF96" s="706"/>
      <c r="MPG96" s="706"/>
      <c r="MPH96" s="706"/>
      <c r="MPI96" s="706"/>
      <c r="MPJ96" s="504"/>
      <c r="MPK96" s="705"/>
      <c r="MPL96" s="706"/>
      <c r="MPM96" s="706"/>
      <c r="MPN96" s="706"/>
      <c r="MPO96" s="706"/>
      <c r="MPP96" s="706"/>
      <c r="MPQ96" s="504"/>
      <c r="MPR96" s="705"/>
      <c r="MPS96" s="706"/>
      <c r="MPT96" s="706"/>
      <c r="MPU96" s="706"/>
      <c r="MPV96" s="706"/>
      <c r="MPW96" s="706"/>
      <c r="MPX96" s="504"/>
      <c r="MPY96" s="705"/>
      <c r="MPZ96" s="706"/>
      <c r="MQA96" s="706"/>
      <c r="MQB96" s="706"/>
      <c r="MQC96" s="706"/>
      <c r="MQD96" s="706"/>
      <c r="MQE96" s="504"/>
      <c r="MQF96" s="705"/>
      <c r="MQG96" s="706"/>
      <c r="MQH96" s="706"/>
      <c r="MQI96" s="706"/>
      <c r="MQJ96" s="706"/>
      <c r="MQK96" s="706"/>
      <c r="MQL96" s="504"/>
      <c r="MQM96" s="705"/>
      <c r="MQN96" s="706"/>
      <c r="MQO96" s="706"/>
      <c r="MQP96" s="706"/>
      <c r="MQQ96" s="706"/>
      <c r="MQR96" s="706"/>
      <c r="MQS96" s="504"/>
      <c r="MQT96" s="705"/>
      <c r="MQU96" s="706"/>
      <c r="MQV96" s="706"/>
      <c r="MQW96" s="706"/>
      <c r="MQX96" s="706"/>
      <c r="MQY96" s="706"/>
      <c r="MQZ96" s="504"/>
      <c r="MRA96" s="705"/>
      <c r="MRB96" s="706"/>
      <c r="MRC96" s="706"/>
      <c r="MRD96" s="706"/>
      <c r="MRE96" s="706"/>
      <c r="MRF96" s="706"/>
      <c r="MRG96" s="504"/>
      <c r="MRH96" s="705"/>
      <c r="MRI96" s="706"/>
      <c r="MRJ96" s="706"/>
      <c r="MRK96" s="706"/>
      <c r="MRL96" s="706"/>
      <c r="MRM96" s="706"/>
      <c r="MRN96" s="504"/>
      <c r="MRO96" s="705"/>
      <c r="MRP96" s="706"/>
      <c r="MRQ96" s="706"/>
      <c r="MRR96" s="706"/>
      <c r="MRS96" s="706"/>
      <c r="MRT96" s="706"/>
      <c r="MRU96" s="504"/>
      <c r="MRV96" s="705"/>
      <c r="MRW96" s="706"/>
      <c r="MRX96" s="706"/>
      <c r="MRY96" s="706"/>
      <c r="MRZ96" s="706"/>
      <c r="MSA96" s="706"/>
      <c r="MSB96" s="504"/>
      <c r="MSC96" s="705"/>
      <c r="MSD96" s="706"/>
      <c r="MSE96" s="706"/>
      <c r="MSF96" s="706"/>
      <c r="MSG96" s="706"/>
      <c r="MSH96" s="706"/>
      <c r="MSI96" s="504"/>
      <c r="MSJ96" s="705"/>
      <c r="MSK96" s="706"/>
      <c r="MSL96" s="706"/>
      <c r="MSM96" s="706"/>
      <c r="MSN96" s="706"/>
      <c r="MSO96" s="706"/>
      <c r="MSP96" s="504"/>
      <c r="MSQ96" s="705"/>
      <c r="MSR96" s="706"/>
      <c r="MSS96" s="706"/>
      <c r="MST96" s="706"/>
      <c r="MSU96" s="706"/>
      <c r="MSV96" s="706"/>
      <c r="MSW96" s="504"/>
      <c r="MSX96" s="705"/>
      <c r="MSY96" s="706"/>
      <c r="MSZ96" s="706"/>
      <c r="MTA96" s="706"/>
      <c r="MTB96" s="706"/>
      <c r="MTC96" s="706"/>
      <c r="MTD96" s="504"/>
      <c r="MTE96" s="705"/>
      <c r="MTF96" s="706"/>
      <c r="MTG96" s="706"/>
      <c r="MTH96" s="706"/>
      <c r="MTI96" s="706"/>
      <c r="MTJ96" s="706"/>
      <c r="MTK96" s="504"/>
      <c r="MTL96" s="705"/>
      <c r="MTM96" s="706"/>
      <c r="MTN96" s="706"/>
      <c r="MTO96" s="706"/>
      <c r="MTP96" s="706"/>
      <c r="MTQ96" s="706"/>
      <c r="MTR96" s="504"/>
      <c r="MTS96" s="705"/>
      <c r="MTT96" s="706"/>
      <c r="MTU96" s="706"/>
      <c r="MTV96" s="706"/>
      <c r="MTW96" s="706"/>
      <c r="MTX96" s="706"/>
      <c r="MTY96" s="504"/>
      <c r="MTZ96" s="705"/>
      <c r="MUA96" s="706"/>
      <c r="MUB96" s="706"/>
      <c r="MUC96" s="706"/>
      <c r="MUD96" s="706"/>
      <c r="MUE96" s="706"/>
      <c r="MUF96" s="504"/>
      <c r="MUG96" s="705"/>
      <c r="MUH96" s="706"/>
      <c r="MUI96" s="706"/>
      <c r="MUJ96" s="706"/>
      <c r="MUK96" s="706"/>
      <c r="MUL96" s="706"/>
      <c r="MUM96" s="504"/>
      <c r="MUN96" s="705"/>
      <c r="MUO96" s="706"/>
      <c r="MUP96" s="706"/>
      <c r="MUQ96" s="706"/>
      <c r="MUR96" s="706"/>
      <c r="MUS96" s="706"/>
      <c r="MUT96" s="504"/>
      <c r="MUU96" s="705"/>
      <c r="MUV96" s="706"/>
      <c r="MUW96" s="706"/>
      <c r="MUX96" s="706"/>
      <c r="MUY96" s="706"/>
      <c r="MUZ96" s="706"/>
      <c r="MVA96" s="504"/>
      <c r="MVB96" s="705"/>
      <c r="MVC96" s="706"/>
      <c r="MVD96" s="706"/>
      <c r="MVE96" s="706"/>
      <c r="MVF96" s="706"/>
      <c r="MVG96" s="706"/>
      <c r="MVH96" s="504"/>
      <c r="MVI96" s="705"/>
      <c r="MVJ96" s="706"/>
      <c r="MVK96" s="706"/>
      <c r="MVL96" s="706"/>
      <c r="MVM96" s="706"/>
      <c r="MVN96" s="706"/>
      <c r="MVO96" s="504"/>
      <c r="MVP96" s="705"/>
      <c r="MVQ96" s="706"/>
      <c r="MVR96" s="706"/>
      <c r="MVS96" s="706"/>
      <c r="MVT96" s="706"/>
      <c r="MVU96" s="706"/>
      <c r="MVV96" s="504"/>
      <c r="MVW96" s="705"/>
      <c r="MVX96" s="706"/>
      <c r="MVY96" s="706"/>
      <c r="MVZ96" s="706"/>
      <c r="MWA96" s="706"/>
      <c r="MWB96" s="706"/>
      <c r="MWC96" s="504"/>
      <c r="MWD96" s="705"/>
      <c r="MWE96" s="706"/>
      <c r="MWF96" s="706"/>
      <c r="MWG96" s="706"/>
      <c r="MWH96" s="706"/>
      <c r="MWI96" s="706"/>
      <c r="MWJ96" s="504"/>
      <c r="MWK96" s="705"/>
      <c r="MWL96" s="706"/>
      <c r="MWM96" s="706"/>
      <c r="MWN96" s="706"/>
      <c r="MWO96" s="706"/>
      <c r="MWP96" s="706"/>
      <c r="MWQ96" s="504"/>
      <c r="MWR96" s="705"/>
      <c r="MWS96" s="706"/>
      <c r="MWT96" s="706"/>
      <c r="MWU96" s="706"/>
      <c r="MWV96" s="706"/>
      <c r="MWW96" s="706"/>
      <c r="MWX96" s="504"/>
      <c r="MWY96" s="705"/>
      <c r="MWZ96" s="706"/>
      <c r="MXA96" s="706"/>
      <c r="MXB96" s="706"/>
      <c r="MXC96" s="706"/>
      <c r="MXD96" s="706"/>
      <c r="MXE96" s="504"/>
      <c r="MXF96" s="705"/>
      <c r="MXG96" s="706"/>
      <c r="MXH96" s="706"/>
      <c r="MXI96" s="706"/>
      <c r="MXJ96" s="706"/>
      <c r="MXK96" s="706"/>
      <c r="MXL96" s="504"/>
      <c r="MXM96" s="705"/>
      <c r="MXN96" s="706"/>
      <c r="MXO96" s="706"/>
      <c r="MXP96" s="706"/>
      <c r="MXQ96" s="706"/>
      <c r="MXR96" s="706"/>
      <c r="MXS96" s="504"/>
      <c r="MXT96" s="705"/>
      <c r="MXU96" s="706"/>
      <c r="MXV96" s="706"/>
      <c r="MXW96" s="706"/>
      <c r="MXX96" s="706"/>
      <c r="MXY96" s="706"/>
      <c r="MXZ96" s="504"/>
      <c r="MYA96" s="705"/>
      <c r="MYB96" s="706"/>
      <c r="MYC96" s="706"/>
      <c r="MYD96" s="706"/>
      <c r="MYE96" s="706"/>
      <c r="MYF96" s="706"/>
      <c r="MYG96" s="504"/>
      <c r="MYH96" s="705"/>
      <c r="MYI96" s="706"/>
      <c r="MYJ96" s="706"/>
      <c r="MYK96" s="706"/>
      <c r="MYL96" s="706"/>
      <c r="MYM96" s="706"/>
      <c r="MYN96" s="504"/>
      <c r="MYO96" s="705"/>
      <c r="MYP96" s="706"/>
      <c r="MYQ96" s="706"/>
      <c r="MYR96" s="706"/>
      <c r="MYS96" s="706"/>
      <c r="MYT96" s="706"/>
      <c r="MYU96" s="504"/>
      <c r="MYV96" s="705"/>
      <c r="MYW96" s="706"/>
      <c r="MYX96" s="706"/>
      <c r="MYY96" s="706"/>
      <c r="MYZ96" s="706"/>
      <c r="MZA96" s="706"/>
      <c r="MZB96" s="504"/>
      <c r="MZC96" s="705"/>
      <c r="MZD96" s="706"/>
      <c r="MZE96" s="706"/>
      <c r="MZF96" s="706"/>
      <c r="MZG96" s="706"/>
      <c r="MZH96" s="706"/>
      <c r="MZI96" s="504"/>
      <c r="MZJ96" s="705"/>
      <c r="MZK96" s="706"/>
      <c r="MZL96" s="706"/>
      <c r="MZM96" s="706"/>
      <c r="MZN96" s="706"/>
      <c r="MZO96" s="706"/>
      <c r="MZP96" s="504"/>
      <c r="MZQ96" s="705"/>
      <c r="MZR96" s="706"/>
      <c r="MZS96" s="706"/>
      <c r="MZT96" s="706"/>
      <c r="MZU96" s="706"/>
      <c r="MZV96" s="706"/>
      <c r="MZW96" s="504"/>
      <c r="MZX96" s="705"/>
      <c r="MZY96" s="706"/>
      <c r="MZZ96" s="706"/>
      <c r="NAA96" s="706"/>
      <c r="NAB96" s="706"/>
      <c r="NAC96" s="706"/>
      <c r="NAD96" s="504"/>
      <c r="NAE96" s="705"/>
      <c r="NAF96" s="706"/>
      <c r="NAG96" s="706"/>
      <c r="NAH96" s="706"/>
      <c r="NAI96" s="706"/>
      <c r="NAJ96" s="706"/>
      <c r="NAK96" s="504"/>
      <c r="NAL96" s="705"/>
      <c r="NAM96" s="706"/>
      <c r="NAN96" s="706"/>
      <c r="NAO96" s="706"/>
      <c r="NAP96" s="706"/>
      <c r="NAQ96" s="706"/>
      <c r="NAR96" s="504"/>
      <c r="NAS96" s="705"/>
      <c r="NAT96" s="706"/>
      <c r="NAU96" s="706"/>
      <c r="NAV96" s="706"/>
      <c r="NAW96" s="706"/>
      <c r="NAX96" s="706"/>
      <c r="NAY96" s="504"/>
      <c r="NAZ96" s="705"/>
      <c r="NBA96" s="706"/>
      <c r="NBB96" s="706"/>
      <c r="NBC96" s="706"/>
      <c r="NBD96" s="706"/>
      <c r="NBE96" s="706"/>
      <c r="NBF96" s="504"/>
      <c r="NBG96" s="705"/>
      <c r="NBH96" s="706"/>
      <c r="NBI96" s="706"/>
      <c r="NBJ96" s="706"/>
      <c r="NBK96" s="706"/>
      <c r="NBL96" s="706"/>
      <c r="NBM96" s="504"/>
      <c r="NBN96" s="705"/>
      <c r="NBO96" s="706"/>
      <c r="NBP96" s="706"/>
      <c r="NBQ96" s="706"/>
      <c r="NBR96" s="706"/>
      <c r="NBS96" s="706"/>
      <c r="NBT96" s="504"/>
      <c r="NBU96" s="705"/>
      <c r="NBV96" s="706"/>
      <c r="NBW96" s="706"/>
      <c r="NBX96" s="706"/>
      <c r="NBY96" s="706"/>
      <c r="NBZ96" s="706"/>
      <c r="NCA96" s="504"/>
      <c r="NCB96" s="705"/>
      <c r="NCC96" s="706"/>
      <c r="NCD96" s="706"/>
      <c r="NCE96" s="706"/>
      <c r="NCF96" s="706"/>
      <c r="NCG96" s="706"/>
      <c r="NCH96" s="504"/>
      <c r="NCI96" s="705"/>
      <c r="NCJ96" s="706"/>
      <c r="NCK96" s="706"/>
      <c r="NCL96" s="706"/>
      <c r="NCM96" s="706"/>
      <c r="NCN96" s="706"/>
      <c r="NCO96" s="504"/>
      <c r="NCP96" s="705"/>
      <c r="NCQ96" s="706"/>
      <c r="NCR96" s="706"/>
      <c r="NCS96" s="706"/>
      <c r="NCT96" s="706"/>
      <c r="NCU96" s="706"/>
      <c r="NCV96" s="504"/>
      <c r="NCW96" s="705"/>
      <c r="NCX96" s="706"/>
      <c r="NCY96" s="706"/>
      <c r="NCZ96" s="706"/>
      <c r="NDA96" s="706"/>
      <c r="NDB96" s="706"/>
      <c r="NDC96" s="504"/>
      <c r="NDD96" s="705"/>
      <c r="NDE96" s="706"/>
      <c r="NDF96" s="706"/>
      <c r="NDG96" s="706"/>
      <c r="NDH96" s="706"/>
      <c r="NDI96" s="706"/>
      <c r="NDJ96" s="504"/>
      <c r="NDK96" s="705"/>
      <c r="NDL96" s="706"/>
      <c r="NDM96" s="706"/>
      <c r="NDN96" s="706"/>
      <c r="NDO96" s="706"/>
      <c r="NDP96" s="706"/>
      <c r="NDQ96" s="504"/>
      <c r="NDR96" s="705"/>
      <c r="NDS96" s="706"/>
      <c r="NDT96" s="706"/>
      <c r="NDU96" s="706"/>
      <c r="NDV96" s="706"/>
      <c r="NDW96" s="706"/>
      <c r="NDX96" s="504"/>
      <c r="NDY96" s="705"/>
      <c r="NDZ96" s="706"/>
      <c r="NEA96" s="706"/>
      <c r="NEB96" s="706"/>
      <c r="NEC96" s="706"/>
      <c r="NED96" s="706"/>
      <c r="NEE96" s="504"/>
      <c r="NEF96" s="705"/>
      <c r="NEG96" s="706"/>
      <c r="NEH96" s="706"/>
      <c r="NEI96" s="706"/>
      <c r="NEJ96" s="706"/>
      <c r="NEK96" s="706"/>
      <c r="NEL96" s="504"/>
      <c r="NEM96" s="705"/>
      <c r="NEN96" s="706"/>
      <c r="NEO96" s="706"/>
      <c r="NEP96" s="706"/>
      <c r="NEQ96" s="706"/>
      <c r="NER96" s="706"/>
      <c r="NES96" s="504"/>
      <c r="NET96" s="705"/>
      <c r="NEU96" s="706"/>
      <c r="NEV96" s="706"/>
      <c r="NEW96" s="706"/>
      <c r="NEX96" s="706"/>
      <c r="NEY96" s="706"/>
      <c r="NEZ96" s="504"/>
      <c r="NFA96" s="705"/>
      <c r="NFB96" s="706"/>
      <c r="NFC96" s="706"/>
      <c r="NFD96" s="706"/>
      <c r="NFE96" s="706"/>
      <c r="NFF96" s="706"/>
      <c r="NFG96" s="504"/>
      <c r="NFH96" s="705"/>
      <c r="NFI96" s="706"/>
      <c r="NFJ96" s="706"/>
      <c r="NFK96" s="706"/>
      <c r="NFL96" s="706"/>
      <c r="NFM96" s="706"/>
      <c r="NFN96" s="504"/>
      <c r="NFO96" s="705"/>
      <c r="NFP96" s="706"/>
      <c r="NFQ96" s="706"/>
      <c r="NFR96" s="706"/>
      <c r="NFS96" s="706"/>
      <c r="NFT96" s="706"/>
      <c r="NFU96" s="504"/>
      <c r="NFV96" s="705"/>
      <c r="NFW96" s="706"/>
      <c r="NFX96" s="706"/>
      <c r="NFY96" s="706"/>
      <c r="NFZ96" s="706"/>
      <c r="NGA96" s="706"/>
      <c r="NGB96" s="504"/>
      <c r="NGC96" s="705"/>
      <c r="NGD96" s="706"/>
      <c r="NGE96" s="706"/>
      <c r="NGF96" s="706"/>
      <c r="NGG96" s="706"/>
      <c r="NGH96" s="706"/>
      <c r="NGI96" s="504"/>
      <c r="NGJ96" s="705"/>
      <c r="NGK96" s="706"/>
      <c r="NGL96" s="706"/>
      <c r="NGM96" s="706"/>
      <c r="NGN96" s="706"/>
      <c r="NGO96" s="706"/>
      <c r="NGP96" s="504"/>
      <c r="NGQ96" s="705"/>
      <c r="NGR96" s="706"/>
      <c r="NGS96" s="706"/>
      <c r="NGT96" s="706"/>
      <c r="NGU96" s="706"/>
      <c r="NGV96" s="706"/>
      <c r="NGW96" s="504"/>
      <c r="NGX96" s="705"/>
      <c r="NGY96" s="706"/>
      <c r="NGZ96" s="706"/>
      <c r="NHA96" s="706"/>
      <c r="NHB96" s="706"/>
      <c r="NHC96" s="706"/>
      <c r="NHD96" s="504"/>
      <c r="NHE96" s="705"/>
      <c r="NHF96" s="706"/>
      <c r="NHG96" s="706"/>
      <c r="NHH96" s="706"/>
      <c r="NHI96" s="706"/>
      <c r="NHJ96" s="706"/>
      <c r="NHK96" s="504"/>
      <c r="NHL96" s="705"/>
      <c r="NHM96" s="706"/>
      <c r="NHN96" s="706"/>
      <c r="NHO96" s="706"/>
      <c r="NHP96" s="706"/>
      <c r="NHQ96" s="706"/>
      <c r="NHR96" s="504"/>
      <c r="NHS96" s="705"/>
      <c r="NHT96" s="706"/>
      <c r="NHU96" s="706"/>
      <c r="NHV96" s="706"/>
      <c r="NHW96" s="706"/>
      <c r="NHX96" s="706"/>
      <c r="NHY96" s="504"/>
      <c r="NHZ96" s="705"/>
      <c r="NIA96" s="706"/>
      <c r="NIB96" s="706"/>
      <c r="NIC96" s="706"/>
      <c r="NID96" s="706"/>
      <c r="NIE96" s="706"/>
      <c r="NIF96" s="504"/>
      <c r="NIG96" s="705"/>
      <c r="NIH96" s="706"/>
      <c r="NII96" s="706"/>
      <c r="NIJ96" s="706"/>
      <c r="NIK96" s="706"/>
      <c r="NIL96" s="706"/>
      <c r="NIM96" s="504"/>
      <c r="NIN96" s="705"/>
      <c r="NIO96" s="706"/>
      <c r="NIP96" s="706"/>
      <c r="NIQ96" s="706"/>
      <c r="NIR96" s="706"/>
      <c r="NIS96" s="706"/>
      <c r="NIT96" s="504"/>
      <c r="NIU96" s="705"/>
      <c r="NIV96" s="706"/>
      <c r="NIW96" s="706"/>
      <c r="NIX96" s="706"/>
      <c r="NIY96" s="706"/>
      <c r="NIZ96" s="706"/>
      <c r="NJA96" s="504"/>
      <c r="NJB96" s="705"/>
      <c r="NJC96" s="706"/>
      <c r="NJD96" s="706"/>
      <c r="NJE96" s="706"/>
      <c r="NJF96" s="706"/>
      <c r="NJG96" s="706"/>
      <c r="NJH96" s="504"/>
      <c r="NJI96" s="705"/>
      <c r="NJJ96" s="706"/>
      <c r="NJK96" s="706"/>
      <c r="NJL96" s="706"/>
      <c r="NJM96" s="706"/>
      <c r="NJN96" s="706"/>
      <c r="NJO96" s="504"/>
      <c r="NJP96" s="705"/>
      <c r="NJQ96" s="706"/>
      <c r="NJR96" s="706"/>
      <c r="NJS96" s="706"/>
      <c r="NJT96" s="706"/>
      <c r="NJU96" s="706"/>
      <c r="NJV96" s="504"/>
      <c r="NJW96" s="705"/>
      <c r="NJX96" s="706"/>
      <c r="NJY96" s="706"/>
      <c r="NJZ96" s="706"/>
      <c r="NKA96" s="706"/>
      <c r="NKB96" s="706"/>
      <c r="NKC96" s="504"/>
      <c r="NKD96" s="705"/>
      <c r="NKE96" s="706"/>
      <c r="NKF96" s="706"/>
      <c r="NKG96" s="706"/>
      <c r="NKH96" s="706"/>
      <c r="NKI96" s="706"/>
      <c r="NKJ96" s="504"/>
      <c r="NKK96" s="705"/>
      <c r="NKL96" s="706"/>
      <c r="NKM96" s="706"/>
      <c r="NKN96" s="706"/>
      <c r="NKO96" s="706"/>
      <c r="NKP96" s="706"/>
      <c r="NKQ96" s="504"/>
      <c r="NKR96" s="705"/>
      <c r="NKS96" s="706"/>
      <c r="NKT96" s="706"/>
      <c r="NKU96" s="706"/>
      <c r="NKV96" s="706"/>
      <c r="NKW96" s="706"/>
      <c r="NKX96" s="504"/>
      <c r="NKY96" s="705"/>
      <c r="NKZ96" s="706"/>
      <c r="NLA96" s="706"/>
      <c r="NLB96" s="706"/>
      <c r="NLC96" s="706"/>
      <c r="NLD96" s="706"/>
      <c r="NLE96" s="504"/>
      <c r="NLF96" s="705"/>
      <c r="NLG96" s="706"/>
      <c r="NLH96" s="706"/>
      <c r="NLI96" s="706"/>
      <c r="NLJ96" s="706"/>
      <c r="NLK96" s="706"/>
      <c r="NLL96" s="504"/>
      <c r="NLM96" s="705"/>
      <c r="NLN96" s="706"/>
      <c r="NLO96" s="706"/>
      <c r="NLP96" s="706"/>
      <c r="NLQ96" s="706"/>
      <c r="NLR96" s="706"/>
      <c r="NLS96" s="504"/>
      <c r="NLT96" s="705"/>
      <c r="NLU96" s="706"/>
      <c r="NLV96" s="706"/>
      <c r="NLW96" s="706"/>
      <c r="NLX96" s="706"/>
      <c r="NLY96" s="706"/>
      <c r="NLZ96" s="504"/>
      <c r="NMA96" s="705"/>
      <c r="NMB96" s="706"/>
      <c r="NMC96" s="706"/>
      <c r="NMD96" s="706"/>
      <c r="NME96" s="706"/>
      <c r="NMF96" s="706"/>
      <c r="NMG96" s="504"/>
      <c r="NMH96" s="705"/>
      <c r="NMI96" s="706"/>
      <c r="NMJ96" s="706"/>
      <c r="NMK96" s="706"/>
      <c r="NML96" s="706"/>
      <c r="NMM96" s="706"/>
      <c r="NMN96" s="504"/>
      <c r="NMO96" s="705"/>
      <c r="NMP96" s="706"/>
      <c r="NMQ96" s="706"/>
      <c r="NMR96" s="706"/>
      <c r="NMS96" s="706"/>
      <c r="NMT96" s="706"/>
      <c r="NMU96" s="504"/>
      <c r="NMV96" s="705"/>
      <c r="NMW96" s="706"/>
      <c r="NMX96" s="706"/>
      <c r="NMY96" s="706"/>
      <c r="NMZ96" s="706"/>
      <c r="NNA96" s="706"/>
      <c r="NNB96" s="504"/>
      <c r="NNC96" s="705"/>
      <c r="NND96" s="706"/>
      <c r="NNE96" s="706"/>
      <c r="NNF96" s="706"/>
      <c r="NNG96" s="706"/>
      <c r="NNH96" s="706"/>
      <c r="NNI96" s="504"/>
      <c r="NNJ96" s="705"/>
      <c r="NNK96" s="706"/>
      <c r="NNL96" s="706"/>
      <c r="NNM96" s="706"/>
      <c r="NNN96" s="706"/>
      <c r="NNO96" s="706"/>
      <c r="NNP96" s="504"/>
      <c r="NNQ96" s="705"/>
      <c r="NNR96" s="706"/>
      <c r="NNS96" s="706"/>
      <c r="NNT96" s="706"/>
      <c r="NNU96" s="706"/>
      <c r="NNV96" s="706"/>
      <c r="NNW96" s="504"/>
      <c r="NNX96" s="705"/>
      <c r="NNY96" s="706"/>
      <c r="NNZ96" s="706"/>
      <c r="NOA96" s="706"/>
      <c r="NOB96" s="706"/>
      <c r="NOC96" s="706"/>
      <c r="NOD96" s="504"/>
      <c r="NOE96" s="705"/>
      <c r="NOF96" s="706"/>
      <c r="NOG96" s="706"/>
      <c r="NOH96" s="706"/>
      <c r="NOI96" s="706"/>
      <c r="NOJ96" s="706"/>
      <c r="NOK96" s="504"/>
      <c r="NOL96" s="705"/>
      <c r="NOM96" s="706"/>
      <c r="NON96" s="706"/>
      <c r="NOO96" s="706"/>
      <c r="NOP96" s="706"/>
      <c r="NOQ96" s="706"/>
      <c r="NOR96" s="504"/>
      <c r="NOS96" s="705"/>
      <c r="NOT96" s="706"/>
      <c r="NOU96" s="706"/>
      <c r="NOV96" s="706"/>
      <c r="NOW96" s="706"/>
      <c r="NOX96" s="706"/>
      <c r="NOY96" s="504"/>
      <c r="NOZ96" s="705"/>
      <c r="NPA96" s="706"/>
      <c r="NPB96" s="706"/>
      <c r="NPC96" s="706"/>
      <c r="NPD96" s="706"/>
      <c r="NPE96" s="706"/>
      <c r="NPF96" s="504"/>
      <c r="NPG96" s="705"/>
      <c r="NPH96" s="706"/>
      <c r="NPI96" s="706"/>
      <c r="NPJ96" s="706"/>
      <c r="NPK96" s="706"/>
      <c r="NPL96" s="706"/>
      <c r="NPM96" s="504"/>
      <c r="NPN96" s="705"/>
      <c r="NPO96" s="706"/>
      <c r="NPP96" s="706"/>
      <c r="NPQ96" s="706"/>
      <c r="NPR96" s="706"/>
      <c r="NPS96" s="706"/>
      <c r="NPT96" s="504"/>
      <c r="NPU96" s="705"/>
      <c r="NPV96" s="706"/>
      <c r="NPW96" s="706"/>
      <c r="NPX96" s="706"/>
      <c r="NPY96" s="706"/>
      <c r="NPZ96" s="706"/>
      <c r="NQA96" s="504"/>
      <c r="NQB96" s="705"/>
      <c r="NQC96" s="706"/>
      <c r="NQD96" s="706"/>
      <c r="NQE96" s="706"/>
      <c r="NQF96" s="706"/>
      <c r="NQG96" s="706"/>
      <c r="NQH96" s="504"/>
      <c r="NQI96" s="705"/>
      <c r="NQJ96" s="706"/>
      <c r="NQK96" s="706"/>
      <c r="NQL96" s="706"/>
      <c r="NQM96" s="706"/>
      <c r="NQN96" s="706"/>
      <c r="NQO96" s="504"/>
      <c r="NQP96" s="705"/>
      <c r="NQQ96" s="706"/>
      <c r="NQR96" s="706"/>
      <c r="NQS96" s="706"/>
      <c r="NQT96" s="706"/>
      <c r="NQU96" s="706"/>
      <c r="NQV96" s="504"/>
      <c r="NQW96" s="705"/>
      <c r="NQX96" s="706"/>
      <c r="NQY96" s="706"/>
      <c r="NQZ96" s="706"/>
      <c r="NRA96" s="706"/>
      <c r="NRB96" s="706"/>
      <c r="NRC96" s="504"/>
      <c r="NRD96" s="705"/>
      <c r="NRE96" s="706"/>
      <c r="NRF96" s="706"/>
      <c r="NRG96" s="706"/>
      <c r="NRH96" s="706"/>
      <c r="NRI96" s="706"/>
      <c r="NRJ96" s="504"/>
      <c r="NRK96" s="705"/>
      <c r="NRL96" s="706"/>
      <c r="NRM96" s="706"/>
      <c r="NRN96" s="706"/>
      <c r="NRO96" s="706"/>
      <c r="NRP96" s="706"/>
      <c r="NRQ96" s="504"/>
      <c r="NRR96" s="705"/>
      <c r="NRS96" s="706"/>
      <c r="NRT96" s="706"/>
      <c r="NRU96" s="706"/>
      <c r="NRV96" s="706"/>
      <c r="NRW96" s="706"/>
      <c r="NRX96" s="504"/>
      <c r="NRY96" s="705"/>
      <c r="NRZ96" s="706"/>
      <c r="NSA96" s="706"/>
      <c r="NSB96" s="706"/>
      <c r="NSC96" s="706"/>
      <c r="NSD96" s="706"/>
      <c r="NSE96" s="504"/>
      <c r="NSF96" s="705"/>
      <c r="NSG96" s="706"/>
      <c r="NSH96" s="706"/>
      <c r="NSI96" s="706"/>
      <c r="NSJ96" s="706"/>
      <c r="NSK96" s="706"/>
      <c r="NSL96" s="504"/>
      <c r="NSM96" s="705"/>
      <c r="NSN96" s="706"/>
      <c r="NSO96" s="706"/>
      <c r="NSP96" s="706"/>
      <c r="NSQ96" s="706"/>
      <c r="NSR96" s="706"/>
      <c r="NSS96" s="504"/>
      <c r="NST96" s="705"/>
      <c r="NSU96" s="706"/>
      <c r="NSV96" s="706"/>
      <c r="NSW96" s="706"/>
      <c r="NSX96" s="706"/>
      <c r="NSY96" s="706"/>
      <c r="NSZ96" s="504"/>
      <c r="NTA96" s="705"/>
      <c r="NTB96" s="706"/>
      <c r="NTC96" s="706"/>
      <c r="NTD96" s="706"/>
      <c r="NTE96" s="706"/>
      <c r="NTF96" s="706"/>
      <c r="NTG96" s="504"/>
      <c r="NTH96" s="705"/>
      <c r="NTI96" s="706"/>
      <c r="NTJ96" s="706"/>
      <c r="NTK96" s="706"/>
      <c r="NTL96" s="706"/>
      <c r="NTM96" s="706"/>
      <c r="NTN96" s="504"/>
      <c r="NTO96" s="705"/>
      <c r="NTP96" s="706"/>
      <c r="NTQ96" s="706"/>
      <c r="NTR96" s="706"/>
      <c r="NTS96" s="706"/>
      <c r="NTT96" s="706"/>
      <c r="NTU96" s="504"/>
      <c r="NTV96" s="705"/>
      <c r="NTW96" s="706"/>
      <c r="NTX96" s="706"/>
      <c r="NTY96" s="706"/>
      <c r="NTZ96" s="706"/>
      <c r="NUA96" s="706"/>
      <c r="NUB96" s="504"/>
      <c r="NUC96" s="705"/>
      <c r="NUD96" s="706"/>
      <c r="NUE96" s="706"/>
      <c r="NUF96" s="706"/>
      <c r="NUG96" s="706"/>
      <c r="NUH96" s="706"/>
      <c r="NUI96" s="504"/>
      <c r="NUJ96" s="705"/>
      <c r="NUK96" s="706"/>
      <c r="NUL96" s="706"/>
      <c r="NUM96" s="706"/>
      <c r="NUN96" s="706"/>
      <c r="NUO96" s="706"/>
      <c r="NUP96" s="504"/>
      <c r="NUQ96" s="705"/>
      <c r="NUR96" s="706"/>
      <c r="NUS96" s="706"/>
      <c r="NUT96" s="706"/>
      <c r="NUU96" s="706"/>
      <c r="NUV96" s="706"/>
      <c r="NUW96" s="504"/>
      <c r="NUX96" s="705"/>
      <c r="NUY96" s="706"/>
      <c r="NUZ96" s="706"/>
      <c r="NVA96" s="706"/>
      <c r="NVB96" s="706"/>
      <c r="NVC96" s="706"/>
      <c r="NVD96" s="504"/>
      <c r="NVE96" s="705"/>
      <c r="NVF96" s="706"/>
      <c r="NVG96" s="706"/>
      <c r="NVH96" s="706"/>
      <c r="NVI96" s="706"/>
      <c r="NVJ96" s="706"/>
      <c r="NVK96" s="504"/>
      <c r="NVL96" s="705"/>
      <c r="NVM96" s="706"/>
      <c r="NVN96" s="706"/>
      <c r="NVO96" s="706"/>
      <c r="NVP96" s="706"/>
      <c r="NVQ96" s="706"/>
      <c r="NVR96" s="504"/>
      <c r="NVS96" s="705"/>
      <c r="NVT96" s="706"/>
      <c r="NVU96" s="706"/>
      <c r="NVV96" s="706"/>
      <c r="NVW96" s="706"/>
      <c r="NVX96" s="706"/>
      <c r="NVY96" s="504"/>
      <c r="NVZ96" s="705"/>
      <c r="NWA96" s="706"/>
      <c r="NWB96" s="706"/>
      <c r="NWC96" s="706"/>
      <c r="NWD96" s="706"/>
      <c r="NWE96" s="706"/>
      <c r="NWF96" s="504"/>
      <c r="NWG96" s="705"/>
      <c r="NWH96" s="706"/>
      <c r="NWI96" s="706"/>
      <c r="NWJ96" s="706"/>
      <c r="NWK96" s="706"/>
      <c r="NWL96" s="706"/>
      <c r="NWM96" s="504"/>
      <c r="NWN96" s="705"/>
      <c r="NWO96" s="706"/>
      <c r="NWP96" s="706"/>
      <c r="NWQ96" s="706"/>
      <c r="NWR96" s="706"/>
      <c r="NWS96" s="706"/>
      <c r="NWT96" s="504"/>
      <c r="NWU96" s="705"/>
      <c r="NWV96" s="706"/>
      <c r="NWW96" s="706"/>
      <c r="NWX96" s="706"/>
      <c r="NWY96" s="706"/>
      <c r="NWZ96" s="706"/>
      <c r="NXA96" s="504"/>
      <c r="NXB96" s="705"/>
      <c r="NXC96" s="706"/>
      <c r="NXD96" s="706"/>
      <c r="NXE96" s="706"/>
      <c r="NXF96" s="706"/>
      <c r="NXG96" s="706"/>
      <c r="NXH96" s="504"/>
      <c r="NXI96" s="705"/>
      <c r="NXJ96" s="706"/>
      <c r="NXK96" s="706"/>
      <c r="NXL96" s="706"/>
      <c r="NXM96" s="706"/>
      <c r="NXN96" s="706"/>
      <c r="NXO96" s="504"/>
      <c r="NXP96" s="705"/>
      <c r="NXQ96" s="706"/>
      <c r="NXR96" s="706"/>
      <c r="NXS96" s="706"/>
      <c r="NXT96" s="706"/>
      <c r="NXU96" s="706"/>
      <c r="NXV96" s="504"/>
      <c r="NXW96" s="705"/>
      <c r="NXX96" s="706"/>
      <c r="NXY96" s="706"/>
      <c r="NXZ96" s="706"/>
      <c r="NYA96" s="706"/>
      <c r="NYB96" s="706"/>
      <c r="NYC96" s="504"/>
      <c r="NYD96" s="705"/>
      <c r="NYE96" s="706"/>
      <c r="NYF96" s="706"/>
      <c r="NYG96" s="706"/>
      <c r="NYH96" s="706"/>
      <c r="NYI96" s="706"/>
      <c r="NYJ96" s="504"/>
      <c r="NYK96" s="705"/>
      <c r="NYL96" s="706"/>
      <c r="NYM96" s="706"/>
      <c r="NYN96" s="706"/>
      <c r="NYO96" s="706"/>
      <c r="NYP96" s="706"/>
      <c r="NYQ96" s="504"/>
      <c r="NYR96" s="705"/>
      <c r="NYS96" s="706"/>
      <c r="NYT96" s="706"/>
      <c r="NYU96" s="706"/>
      <c r="NYV96" s="706"/>
      <c r="NYW96" s="706"/>
      <c r="NYX96" s="504"/>
      <c r="NYY96" s="705"/>
      <c r="NYZ96" s="706"/>
      <c r="NZA96" s="706"/>
      <c r="NZB96" s="706"/>
      <c r="NZC96" s="706"/>
      <c r="NZD96" s="706"/>
      <c r="NZE96" s="504"/>
      <c r="NZF96" s="705"/>
      <c r="NZG96" s="706"/>
      <c r="NZH96" s="706"/>
      <c r="NZI96" s="706"/>
      <c r="NZJ96" s="706"/>
      <c r="NZK96" s="706"/>
      <c r="NZL96" s="504"/>
      <c r="NZM96" s="705"/>
      <c r="NZN96" s="706"/>
      <c r="NZO96" s="706"/>
      <c r="NZP96" s="706"/>
      <c r="NZQ96" s="706"/>
      <c r="NZR96" s="706"/>
      <c r="NZS96" s="504"/>
      <c r="NZT96" s="705"/>
      <c r="NZU96" s="706"/>
      <c r="NZV96" s="706"/>
      <c r="NZW96" s="706"/>
      <c r="NZX96" s="706"/>
      <c r="NZY96" s="706"/>
      <c r="NZZ96" s="504"/>
      <c r="OAA96" s="705"/>
      <c r="OAB96" s="706"/>
      <c r="OAC96" s="706"/>
      <c r="OAD96" s="706"/>
      <c r="OAE96" s="706"/>
      <c r="OAF96" s="706"/>
      <c r="OAG96" s="504"/>
      <c r="OAH96" s="705"/>
      <c r="OAI96" s="706"/>
      <c r="OAJ96" s="706"/>
      <c r="OAK96" s="706"/>
      <c r="OAL96" s="706"/>
      <c r="OAM96" s="706"/>
      <c r="OAN96" s="504"/>
      <c r="OAO96" s="705"/>
      <c r="OAP96" s="706"/>
      <c r="OAQ96" s="706"/>
      <c r="OAR96" s="706"/>
      <c r="OAS96" s="706"/>
      <c r="OAT96" s="706"/>
      <c r="OAU96" s="504"/>
      <c r="OAV96" s="705"/>
      <c r="OAW96" s="706"/>
      <c r="OAX96" s="706"/>
      <c r="OAY96" s="706"/>
      <c r="OAZ96" s="706"/>
      <c r="OBA96" s="706"/>
      <c r="OBB96" s="504"/>
      <c r="OBC96" s="705"/>
      <c r="OBD96" s="706"/>
      <c r="OBE96" s="706"/>
      <c r="OBF96" s="706"/>
      <c r="OBG96" s="706"/>
      <c r="OBH96" s="706"/>
      <c r="OBI96" s="504"/>
      <c r="OBJ96" s="705"/>
      <c r="OBK96" s="706"/>
      <c r="OBL96" s="706"/>
      <c r="OBM96" s="706"/>
      <c r="OBN96" s="706"/>
      <c r="OBO96" s="706"/>
      <c r="OBP96" s="504"/>
      <c r="OBQ96" s="705"/>
      <c r="OBR96" s="706"/>
      <c r="OBS96" s="706"/>
      <c r="OBT96" s="706"/>
      <c r="OBU96" s="706"/>
      <c r="OBV96" s="706"/>
      <c r="OBW96" s="504"/>
      <c r="OBX96" s="705"/>
      <c r="OBY96" s="706"/>
      <c r="OBZ96" s="706"/>
      <c r="OCA96" s="706"/>
      <c r="OCB96" s="706"/>
      <c r="OCC96" s="706"/>
      <c r="OCD96" s="504"/>
      <c r="OCE96" s="705"/>
      <c r="OCF96" s="706"/>
      <c r="OCG96" s="706"/>
      <c r="OCH96" s="706"/>
      <c r="OCI96" s="706"/>
      <c r="OCJ96" s="706"/>
      <c r="OCK96" s="504"/>
      <c r="OCL96" s="705"/>
      <c r="OCM96" s="706"/>
      <c r="OCN96" s="706"/>
      <c r="OCO96" s="706"/>
      <c r="OCP96" s="706"/>
      <c r="OCQ96" s="706"/>
      <c r="OCR96" s="504"/>
      <c r="OCS96" s="705"/>
      <c r="OCT96" s="706"/>
      <c r="OCU96" s="706"/>
      <c r="OCV96" s="706"/>
      <c r="OCW96" s="706"/>
      <c r="OCX96" s="706"/>
      <c r="OCY96" s="504"/>
      <c r="OCZ96" s="705"/>
      <c r="ODA96" s="706"/>
      <c r="ODB96" s="706"/>
      <c r="ODC96" s="706"/>
      <c r="ODD96" s="706"/>
      <c r="ODE96" s="706"/>
      <c r="ODF96" s="504"/>
      <c r="ODG96" s="705"/>
      <c r="ODH96" s="706"/>
      <c r="ODI96" s="706"/>
      <c r="ODJ96" s="706"/>
      <c r="ODK96" s="706"/>
      <c r="ODL96" s="706"/>
      <c r="ODM96" s="504"/>
      <c r="ODN96" s="705"/>
      <c r="ODO96" s="706"/>
      <c r="ODP96" s="706"/>
      <c r="ODQ96" s="706"/>
      <c r="ODR96" s="706"/>
      <c r="ODS96" s="706"/>
      <c r="ODT96" s="504"/>
      <c r="ODU96" s="705"/>
      <c r="ODV96" s="706"/>
      <c r="ODW96" s="706"/>
      <c r="ODX96" s="706"/>
      <c r="ODY96" s="706"/>
      <c r="ODZ96" s="706"/>
      <c r="OEA96" s="504"/>
      <c r="OEB96" s="705"/>
      <c r="OEC96" s="706"/>
      <c r="OED96" s="706"/>
      <c r="OEE96" s="706"/>
      <c r="OEF96" s="706"/>
      <c r="OEG96" s="706"/>
      <c r="OEH96" s="504"/>
      <c r="OEI96" s="705"/>
      <c r="OEJ96" s="706"/>
      <c r="OEK96" s="706"/>
      <c r="OEL96" s="706"/>
      <c r="OEM96" s="706"/>
      <c r="OEN96" s="706"/>
      <c r="OEO96" s="504"/>
      <c r="OEP96" s="705"/>
      <c r="OEQ96" s="706"/>
      <c r="OER96" s="706"/>
      <c r="OES96" s="706"/>
      <c r="OET96" s="706"/>
      <c r="OEU96" s="706"/>
      <c r="OEV96" s="504"/>
      <c r="OEW96" s="705"/>
      <c r="OEX96" s="706"/>
      <c r="OEY96" s="706"/>
      <c r="OEZ96" s="706"/>
      <c r="OFA96" s="706"/>
      <c r="OFB96" s="706"/>
      <c r="OFC96" s="504"/>
      <c r="OFD96" s="705"/>
      <c r="OFE96" s="706"/>
      <c r="OFF96" s="706"/>
      <c r="OFG96" s="706"/>
      <c r="OFH96" s="706"/>
      <c r="OFI96" s="706"/>
      <c r="OFJ96" s="504"/>
      <c r="OFK96" s="705"/>
      <c r="OFL96" s="706"/>
      <c r="OFM96" s="706"/>
      <c r="OFN96" s="706"/>
      <c r="OFO96" s="706"/>
      <c r="OFP96" s="706"/>
      <c r="OFQ96" s="504"/>
      <c r="OFR96" s="705"/>
      <c r="OFS96" s="706"/>
      <c r="OFT96" s="706"/>
      <c r="OFU96" s="706"/>
      <c r="OFV96" s="706"/>
      <c r="OFW96" s="706"/>
      <c r="OFX96" s="504"/>
      <c r="OFY96" s="705"/>
      <c r="OFZ96" s="706"/>
      <c r="OGA96" s="706"/>
      <c r="OGB96" s="706"/>
      <c r="OGC96" s="706"/>
      <c r="OGD96" s="706"/>
      <c r="OGE96" s="504"/>
      <c r="OGF96" s="705"/>
      <c r="OGG96" s="706"/>
      <c r="OGH96" s="706"/>
      <c r="OGI96" s="706"/>
      <c r="OGJ96" s="706"/>
      <c r="OGK96" s="706"/>
      <c r="OGL96" s="504"/>
      <c r="OGM96" s="705"/>
      <c r="OGN96" s="706"/>
      <c r="OGO96" s="706"/>
      <c r="OGP96" s="706"/>
      <c r="OGQ96" s="706"/>
      <c r="OGR96" s="706"/>
      <c r="OGS96" s="504"/>
      <c r="OGT96" s="705"/>
      <c r="OGU96" s="706"/>
      <c r="OGV96" s="706"/>
      <c r="OGW96" s="706"/>
      <c r="OGX96" s="706"/>
      <c r="OGY96" s="706"/>
      <c r="OGZ96" s="504"/>
      <c r="OHA96" s="705"/>
      <c r="OHB96" s="706"/>
      <c r="OHC96" s="706"/>
      <c r="OHD96" s="706"/>
      <c r="OHE96" s="706"/>
      <c r="OHF96" s="706"/>
      <c r="OHG96" s="504"/>
      <c r="OHH96" s="705"/>
      <c r="OHI96" s="706"/>
      <c r="OHJ96" s="706"/>
      <c r="OHK96" s="706"/>
      <c r="OHL96" s="706"/>
      <c r="OHM96" s="706"/>
      <c r="OHN96" s="504"/>
      <c r="OHO96" s="705"/>
      <c r="OHP96" s="706"/>
      <c r="OHQ96" s="706"/>
      <c r="OHR96" s="706"/>
      <c r="OHS96" s="706"/>
      <c r="OHT96" s="706"/>
      <c r="OHU96" s="504"/>
      <c r="OHV96" s="705"/>
      <c r="OHW96" s="706"/>
      <c r="OHX96" s="706"/>
      <c r="OHY96" s="706"/>
      <c r="OHZ96" s="706"/>
      <c r="OIA96" s="706"/>
      <c r="OIB96" s="504"/>
      <c r="OIC96" s="705"/>
      <c r="OID96" s="706"/>
      <c r="OIE96" s="706"/>
      <c r="OIF96" s="706"/>
      <c r="OIG96" s="706"/>
      <c r="OIH96" s="706"/>
      <c r="OII96" s="504"/>
      <c r="OIJ96" s="705"/>
      <c r="OIK96" s="706"/>
      <c r="OIL96" s="706"/>
      <c r="OIM96" s="706"/>
      <c r="OIN96" s="706"/>
      <c r="OIO96" s="706"/>
      <c r="OIP96" s="504"/>
      <c r="OIQ96" s="705"/>
      <c r="OIR96" s="706"/>
      <c r="OIS96" s="706"/>
      <c r="OIT96" s="706"/>
      <c r="OIU96" s="706"/>
      <c r="OIV96" s="706"/>
      <c r="OIW96" s="504"/>
      <c r="OIX96" s="705"/>
      <c r="OIY96" s="706"/>
      <c r="OIZ96" s="706"/>
      <c r="OJA96" s="706"/>
      <c r="OJB96" s="706"/>
      <c r="OJC96" s="706"/>
      <c r="OJD96" s="504"/>
      <c r="OJE96" s="705"/>
      <c r="OJF96" s="706"/>
      <c r="OJG96" s="706"/>
      <c r="OJH96" s="706"/>
      <c r="OJI96" s="706"/>
      <c r="OJJ96" s="706"/>
      <c r="OJK96" s="504"/>
      <c r="OJL96" s="705"/>
      <c r="OJM96" s="706"/>
      <c r="OJN96" s="706"/>
      <c r="OJO96" s="706"/>
      <c r="OJP96" s="706"/>
      <c r="OJQ96" s="706"/>
      <c r="OJR96" s="504"/>
      <c r="OJS96" s="705"/>
      <c r="OJT96" s="706"/>
      <c r="OJU96" s="706"/>
      <c r="OJV96" s="706"/>
      <c r="OJW96" s="706"/>
      <c r="OJX96" s="706"/>
      <c r="OJY96" s="504"/>
      <c r="OJZ96" s="705"/>
      <c r="OKA96" s="706"/>
      <c r="OKB96" s="706"/>
      <c r="OKC96" s="706"/>
      <c r="OKD96" s="706"/>
      <c r="OKE96" s="706"/>
      <c r="OKF96" s="504"/>
      <c r="OKG96" s="705"/>
      <c r="OKH96" s="706"/>
      <c r="OKI96" s="706"/>
      <c r="OKJ96" s="706"/>
      <c r="OKK96" s="706"/>
      <c r="OKL96" s="706"/>
      <c r="OKM96" s="504"/>
      <c r="OKN96" s="705"/>
      <c r="OKO96" s="706"/>
      <c r="OKP96" s="706"/>
      <c r="OKQ96" s="706"/>
      <c r="OKR96" s="706"/>
      <c r="OKS96" s="706"/>
      <c r="OKT96" s="504"/>
      <c r="OKU96" s="705"/>
      <c r="OKV96" s="706"/>
      <c r="OKW96" s="706"/>
      <c r="OKX96" s="706"/>
      <c r="OKY96" s="706"/>
      <c r="OKZ96" s="706"/>
      <c r="OLA96" s="504"/>
      <c r="OLB96" s="705"/>
      <c r="OLC96" s="706"/>
      <c r="OLD96" s="706"/>
      <c r="OLE96" s="706"/>
      <c r="OLF96" s="706"/>
      <c r="OLG96" s="706"/>
      <c r="OLH96" s="504"/>
      <c r="OLI96" s="705"/>
      <c r="OLJ96" s="706"/>
      <c r="OLK96" s="706"/>
      <c r="OLL96" s="706"/>
      <c r="OLM96" s="706"/>
      <c r="OLN96" s="706"/>
      <c r="OLO96" s="504"/>
      <c r="OLP96" s="705"/>
      <c r="OLQ96" s="706"/>
      <c r="OLR96" s="706"/>
      <c r="OLS96" s="706"/>
      <c r="OLT96" s="706"/>
      <c r="OLU96" s="706"/>
      <c r="OLV96" s="504"/>
      <c r="OLW96" s="705"/>
      <c r="OLX96" s="706"/>
      <c r="OLY96" s="706"/>
      <c r="OLZ96" s="706"/>
      <c r="OMA96" s="706"/>
      <c r="OMB96" s="706"/>
      <c r="OMC96" s="504"/>
      <c r="OMD96" s="705"/>
      <c r="OME96" s="706"/>
      <c r="OMF96" s="706"/>
      <c r="OMG96" s="706"/>
      <c r="OMH96" s="706"/>
      <c r="OMI96" s="706"/>
      <c r="OMJ96" s="504"/>
      <c r="OMK96" s="705"/>
      <c r="OML96" s="706"/>
      <c r="OMM96" s="706"/>
      <c r="OMN96" s="706"/>
      <c r="OMO96" s="706"/>
      <c r="OMP96" s="706"/>
      <c r="OMQ96" s="504"/>
      <c r="OMR96" s="705"/>
      <c r="OMS96" s="706"/>
      <c r="OMT96" s="706"/>
      <c r="OMU96" s="706"/>
      <c r="OMV96" s="706"/>
      <c r="OMW96" s="706"/>
      <c r="OMX96" s="504"/>
      <c r="OMY96" s="705"/>
      <c r="OMZ96" s="706"/>
      <c r="ONA96" s="706"/>
      <c r="ONB96" s="706"/>
      <c r="ONC96" s="706"/>
      <c r="OND96" s="706"/>
      <c r="ONE96" s="504"/>
      <c r="ONF96" s="705"/>
      <c r="ONG96" s="706"/>
      <c r="ONH96" s="706"/>
      <c r="ONI96" s="706"/>
      <c r="ONJ96" s="706"/>
      <c r="ONK96" s="706"/>
      <c r="ONL96" s="504"/>
      <c r="ONM96" s="705"/>
      <c r="ONN96" s="706"/>
      <c r="ONO96" s="706"/>
      <c r="ONP96" s="706"/>
      <c r="ONQ96" s="706"/>
      <c r="ONR96" s="706"/>
      <c r="ONS96" s="504"/>
      <c r="ONT96" s="705"/>
      <c r="ONU96" s="706"/>
      <c r="ONV96" s="706"/>
      <c r="ONW96" s="706"/>
      <c r="ONX96" s="706"/>
      <c r="ONY96" s="706"/>
      <c r="ONZ96" s="504"/>
      <c r="OOA96" s="705"/>
      <c r="OOB96" s="706"/>
      <c r="OOC96" s="706"/>
      <c r="OOD96" s="706"/>
      <c r="OOE96" s="706"/>
      <c r="OOF96" s="706"/>
      <c r="OOG96" s="504"/>
      <c r="OOH96" s="705"/>
      <c r="OOI96" s="706"/>
      <c r="OOJ96" s="706"/>
      <c r="OOK96" s="706"/>
      <c r="OOL96" s="706"/>
      <c r="OOM96" s="706"/>
      <c r="OON96" s="504"/>
      <c r="OOO96" s="705"/>
      <c r="OOP96" s="706"/>
      <c r="OOQ96" s="706"/>
      <c r="OOR96" s="706"/>
      <c r="OOS96" s="706"/>
      <c r="OOT96" s="706"/>
      <c r="OOU96" s="504"/>
      <c r="OOV96" s="705"/>
      <c r="OOW96" s="706"/>
      <c r="OOX96" s="706"/>
      <c r="OOY96" s="706"/>
      <c r="OOZ96" s="706"/>
      <c r="OPA96" s="706"/>
      <c r="OPB96" s="504"/>
      <c r="OPC96" s="705"/>
      <c r="OPD96" s="706"/>
      <c r="OPE96" s="706"/>
      <c r="OPF96" s="706"/>
      <c r="OPG96" s="706"/>
      <c r="OPH96" s="706"/>
      <c r="OPI96" s="504"/>
      <c r="OPJ96" s="705"/>
      <c r="OPK96" s="706"/>
      <c r="OPL96" s="706"/>
      <c r="OPM96" s="706"/>
      <c r="OPN96" s="706"/>
      <c r="OPO96" s="706"/>
      <c r="OPP96" s="504"/>
      <c r="OPQ96" s="705"/>
      <c r="OPR96" s="706"/>
      <c r="OPS96" s="706"/>
      <c r="OPT96" s="706"/>
      <c r="OPU96" s="706"/>
      <c r="OPV96" s="706"/>
      <c r="OPW96" s="504"/>
      <c r="OPX96" s="705"/>
      <c r="OPY96" s="706"/>
      <c r="OPZ96" s="706"/>
      <c r="OQA96" s="706"/>
      <c r="OQB96" s="706"/>
      <c r="OQC96" s="706"/>
      <c r="OQD96" s="504"/>
      <c r="OQE96" s="705"/>
      <c r="OQF96" s="706"/>
      <c r="OQG96" s="706"/>
      <c r="OQH96" s="706"/>
      <c r="OQI96" s="706"/>
      <c r="OQJ96" s="706"/>
      <c r="OQK96" s="504"/>
      <c r="OQL96" s="705"/>
      <c r="OQM96" s="706"/>
      <c r="OQN96" s="706"/>
      <c r="OQO96" s="706"/>
      <c r="OQP96" s="706"/>
      <c r="OQQ96" s="706"/>
      <c r="OQR96" s="504"/>
      <c r="OQS96" s="705"/>
      <c r="OQT96" s="706"/>
      <c r="OQU96" s="706"/>
      <c r="OQV96" s="706"/>
      <c r="OQW96" s="706"/>
      <c r="OQX96" s="706"/>
      <c r="OQY96" s="504"/>
      <c r="OQZ96" s="705"/>
      <c r="ORA96" s="706"/>
      <c r="ORB96" s="706"/>
      <c r="ORC96" s="706"/>
      <c r="ORD96" s="706"/>
      <c r="ORE96" s="706"/>
      <c r="ORF96" s="504"/>
      <c r="ORG96" s="705"/>
      <c r="ORH96" s="706"/>
      <c r="ORI96" s="706"/>
      <c r="ORJ96" s="706"/>
      <c r="ORK96" s="706"/>
      <c r="ORL96" s="706"/>
      <c r="ORM96" s="504"/>
      <c r="ORN96" s="705"/>
      <c r="ORO96" s="706"/>
      <c r="ORP96" s="706"/>
      <c r="ORQ96" s="706"/>
      <c r="ORR96" s="706"/>
      <c r="ORS96" s="706"/>
      <c r="ORT96" s="504"/>
      <c r="ORU96" s="705"/>
      <c r="ORV96" s="706"/>
      <c r="ORW96" s="706"/>
      <c r="ORX96" s="706"/>
      <c r="ORY96" s="706"/>
      <c r="ORZ96" s="706"/>
      <c r="OSA96" s="504"/>
      <c r="OSB96" s="705"/>
      <c r="OSC96" s="706"/>
      <c r="OSD96" s="706"/>
      <c r="OSE96" s="706"/>
      <c r="OSF96" s="706"/>
      <c r="OSG96" s="706"/>
      <c r="OSH96" s="504"/>
      <c r="OSI96" s="705"/>
      <c r="OSJ96" s="706"/>
      <c r="OSK96" s="706"/>
      <c r="OSL96" s="706"/>
      <c r="OSM96" s="706"/>
      <c r="OSN96" s="706"/>
      <c r="OSO96" s="504"/>
      <c r="OSP96" s="705"/>
      <c r="OSQ96" s="706"/>
      <c r="OSR96" s="706"/>
      <c r="OSS96" s="706"/>
      <c r="OST96" s="706"/>
      <c r="OSU96" s="706"/>
      <c r="OSV96" s="504"/>
      <c r="OSW96" s="705"/>
      <c r="OSX96" s="706"/>
      <c r="OSY96" s="706"/>
      <c r="OSZ96" s="706"/>
      <c r="OTA96" s="706"/>
      <c r="OTB96" s="706"/>
      <c r="OTC96" s="504"/>
      <c r="OTD96" s="705"/>
      <c r="OTE96" s="706"/>
      <c r="OTF96" s="706"/>
      <c r="OTG96" s="706"/>
      <c r="OTH96" s="706"/>
      <c r="OTI96" s="706"/>
      <c r="OTJ96" s="504"/>
      <c r="OTK96" s="705"/>
      <c r="OTL96" s="706"/>
      <c r="OTM96" s="706"/>
      <c r="OTN96" s="706"/>
      <c r="OTO96" s="706"/>
      <c r="OTP96" s="706"/>
      <c r="OTQ96" s="504"/>
      <c r="OTR96" s="705"/>
      <c r="OTS96" s="706"/>
      <c r="OTT96" s="706"/>
      <c r="OTU96" s="706"/>
      <c r="OTV96" s="706"/>
      <c r="OTW96" s="706"/>
      <c r="OTX96" s="504"/>
      <c r="OTY96" s="705"/>
      <c r="OTZ96" s="706"/>
      <c r="OUA96" s="706"/>
      <c r="OUB96" s="706"/>
      <c r="OUC96" s="706"/>
      <c r="OUD96" s="706"/>
      <c r="OUE96" s="504"/>
      <c r="OUF96" s="705"/>
      <c r="OUG96" s="706"/>
      <c r="OUH96" s="706"/>
      <c r="OUI96" s="706"/>
      <c r="OUJ96" s="706"/>
      <c r="OUK96" s="706"/>
      <c r="OUL96" s="504"/>
      <c r="OUM96" s="705"/>
      <c r="OUN96" s="706"/>
      <c r="OUO96" s="706"/>
      <c r="OUP96" s="706"/>
      <c r="OUQ96" s="706"/>
      <c r="OUR96" s="706"/>
      <c r="OUS96" s="504"/>
      <c r="OUT96" s="705"/>
      <c r="OUU96" s="706"/>
      <c r="OUV96" s="706"/>
      <c r="OUW96" s="706"/>
      <c r="OUX96" s="706"/>
      <c r="OUY96" s="706"/>
      <c r="OUZ96" s="504"/>
      <c r="OVA96" s="705"/>
      <c r="OVB96" s="706"/>
      <c r="OVC96" s="706"/>
      <c r="OVD96" s="706"/>
      <c r="OVE96" s="706"/>
      <c r="OVF96" s="706"/>
      <c r="OVG96" s="504"/>
      <c r="OVH96" s="705"/>
      <c r="OVI96" s="706"/>
      <c r="OVJ96" s="706"/>
      <c r="OVK96" s="706"/>
      <c r="OVL96" s="706"/>
      <c r="OVM96" s="706"/>
      <c r="OVN96" s="504"/>
      <c r="OVO96" s="705"/>
      <c r="OVP96" s="706"/>
      <c r="OVQ96" s="706"/>
      <c r="OVR96" s="706"/>
      <c r="OVS96" s="706"/>
      <c r="OVT96" s="706"/>
      <c r="OVU96" s="504"/>
      <c r="OVV96" s="705"/>
      <c r="OVW96" s="706"/>
      <c r="OVX96" s="706"/>
      <c r="OVY96" s="706"/>
      <c r="OVZ96" s="706"/>
      <c r="OWA96" s="706"/>
      <c r="OWB96" s="504"/>
      <c r="OWC96" s="705"/>
      <c r="OWD96" s="706"/>
      <c r="OWE96" s="706"/>
      <c r="OWF96" s="706"/>
      <c r="OWG96" s="706"/>
      <c r="OWH96" s="706"/>
      <c r="OWI96" s="504"/>
      <c r="OWJ96" s="705"/>
      <c r="OWK96" s="706"/>
      <c r="OWL96" s="706"/>
      <c r="OWM96" s="706"/>
      <c r="OWN96" s="706"/>
      <c r="OWO96" s="706"/>
      <c r="OWP96" s="504"/>
      <c r="OWQ96" s="705"/>
      <c r="OWR96" s="706"/>
      <c r="OWS96" s="706"/>
      <c r="OWT96" s="706"/>
      <c r="OWU96" s="706"/>
      <c r="OWV96" s="706"/>
      <c r="OWW96" s="504"/>
      <c r="OWX96" s="705"/>
      <c r="OWY96" s="706"/>
      <c r="OWZ96" s="706"/>
      <c r="OXA96" s="706"/>
      <c r="OXB96" s="706"/>
      <c r="OXC96" s="706"/>
      <c r="OXD96" s="504"/>
      <c r="OXE96" s="705"/>
      <c r="OXF96" s="706"/>
      <c r="OXG96" s="706"/>
      <c r="OXH96" s="706"/>
      <c r="OXI96" s="706"/>
      <c r="OXJ96" s="706"/>
      <c r="OXK96" s="504"/>
      <c r="OXL96" s="705"/>
      <c r="OXM96" s="706"/>
      <c r="OXN96" s="706"/>
      <c r="OXO96" s="706"/>
      <c r="OXP96" s="706"/>
      <c r="OXQ96" s="706"/>
      <c r="OXR96" s="504"/>
      <c r="OXS96" s="705"/>
      <c r="OXT96" s="706"/>
      <c r="OXU96" s="706"/>
      <c r="OXV96" s="706"/>
      <c r="OXW96" s="706"/>
      <c r="OXX96" s="706"/>
      <c r="OXY96" s="504"/>
      <c r="OXZ96" s="705"/>
      <c r="OYA96" s="706"/>
      <c r="OYB96" s="706"/>
      <c r="OYC96" s="706"/>
      <c r="OYD96" s="706"/>
      <c r="OYE96" s="706"/>
      <c r="OYF96" s="504"/>
      <c r="OYG96" s="705"/>
      <c r="OYH96" s="706"/>
      <c r="OYI96" s="706"/>
      <c r="OYJ96" s="706"/>
      <c r="OYK96" s="706"/>
      <c r="OYL96" s="706"/>
      <c r="OYM96" s="504"/>
      <c r="OYN96" s="705"/>
      <c r="OYO96" s="706"/>
      <c r="OYP96" s="706"/>
      <c r="OYQ96" s="706"/>
      <c r="OYR96" s="706"/>
      <c r="OYS96" s="706"/>
      <c r="OYT96" s="504"/>
      <c r="OYU96" s="705"/>
      <c r="OYV96" s="706"/>
      <c r="OYW96" s="706"/>
      <c r="OYX96" s="706"/>
      <c r="OYY96" s="706"/>
      <c r="OYZ96" s="706"/>
      <c r="OZA96" s="504"/>
      <c r="OZB96" s="705"/>
      <c r="OZC96" s="706"/>
      <c r="OZD96" s="706"/>
      <c r="OZE96" s="706"/>
      <c r="OZF96" s="706"/>
      <c r="OZG96" s="706"/>
      <c r="OZH96" s="504"/>
      <c r="OZI96" s="705"/>
      <c r="OZJ96" s="706"/>
      <c r="OZK96" s="706"/>
      <c r="OZL96" s="706"/>
      <c r="OZM96" s="706"/>
      <c r="OZN96" s="706"/>
      <c r="OZO96" s="504"/>
      <c r="OZP96" s="705"/>
      <c r="OZQ96" s="706"/>
      <c r="OZR96" s="706"/>
      <c r="OZS96" s="706"/>
      <c r="OZT96" s="706"/>
      <c r="OZU96" s="706"/>
      <c r="OZV96" s="504"/>
      <c r="OZW96" s="705"/>
      <c r="OZX96" s="706"/>
      <c r="OZY96" s="706"/>
      <c r="OZZ96" s="706"/>
      <c r="PAA96" s="706"/>
      <c r="PAB96" s="706"/>
      <c r="PAC96" s="504"/>
      <c r="PAD96" s="705"/>
      <c r="PAE96" s="706"/>
      <c r="PAF96" s="706"/>
      <c r="PAG96" s="706"/>
      <c r="PAH96" s="706"/>
      <c r="PAI96" s="706"/>
      <c r="PAJ96" s="504"/>
      <c r="PAK96" s="705"/>
      <c r="PAL96" s="706"/>
      <c r="PAM96" s="706"/>
      <c r="PAN96" s="706"/>
      <c r="PAO96" s="706"/>
      <c r="PAP96" s="706"/>
      <c r="PAQ96" s="504"/>
      <c r="PAR96" s="705"/>
      <c r="PAS96" s="706"/>
      <c r="PAT96" s="706"/>
      <c r="PAU96" s="706"/>
      <c r="PAV96" s="706"/>
      <c r="PAW96" s="706"/>
      <c r="PAX96" s="504"/>
      <c r="PAY96" s="705"/>
      <c r="PAZ96" s="706"/>
      <c r="PBA96" s="706"/>
      <c r="PBB96" s="706"/>
      <c r="PBC96" s="706"/>
      <c r="PBD96" s="706"/>
      <c r="PBE96" s="504"/>
      <c r="PBF96" s="705"/>
      <c r="PBG96" s="706"/>
      <c r="PBH96" s="706"/>
      <c r="PBI96" s="706"/>
      <c r="PBJ96" s="706"/>
      <c r="PBK96" s="706"/>
      <c r="PBL96" s="504"/>
      <c r="PBM96" s="705"/>
      <c r="PBN96" s="706"/>
      <c r="PBO96" s="706"/>
      <c r="PBP96" s="706"/>
      <c r="PBQ96" s="706"/>
      <c r="PBR96" s="706"/>
      <c r="PBS96" s="504"/>
      <c r="PBT96" s="705"/>
      <c r="PBU96" s="706"/>
      <c r="PBV96" s="706"/>
      <c r="PBW96" s="706"/>
      <c r="PBX96" s="706"/>
      <c r="PBY96" s="706"/>
      <c r="PBZ96" s="504"/>
      <c r="PCA96" s="705"/>
      <c r="PCB96" s="706"/>
      <c r="PCC96" s="706"/>
      <c r="PCD96" s="706"/>
      <c r="PCE96" s="706"/>
      <c r="PCF96" s="706"/>
      <c r="PCG96" s="504"/>
      <c r="PCH96" s="705"/>
      <c r="PCI96" s="706"/>
      <c r="PCJ96" s="706"/>
      <c r="PCK96" s="706"/>
      <c r="PCL96" s="706"/>
      <c r="PCM96" s="706"/>
      <c r="PCN96" s="504"/>
      <c r="PCO96" s="705"/>
      <c r="PCP96" s="706"/>
      <c r="PCQ96" s="706"/>
      <c r="PCR96" s="706"/>
      <c r="PCS96" s="706"/>
      <c r="PCT96" s="706"/>
      <c r="PCU96" s="504"/>
      <c r="PCV96" s="705"/>
      <c r="PCW96" s="706"/>
      <c r="PCX96" s="706"/>
      <c r="PCY96" s="706"/>
      <c r="PCZ96" s="706"/>
      <c r="PDA96" s="706"/>
      <c r="PDB96" s="504"/>
      <c r="PDC96" s="705"/>
      <c r="PDD96" s="706"/>
      <c r="PDE96" s="706"/>
      <c r="PDF96" s="706"/>
      <c r="PDG96" s="706"/>
      <c r="PDH96" s="706"/>
      <c r="PDI96" s="504"/>
      <c r="PDJ96" s="705"/>
      <c r="PDK96" s="706"/>
      <c r="PDL96" s="706"/>
      <c r="PDM96" s="706"/>
      <c r="PDN96" s="706"/>
      <c r="PDO96" s="706"/>
      <c r="PDP96" s="504"/>
      <c r="PDQ96" s="705"/>
      <c r="PDR96" s="706"/>
      <c r="PDS96" s="706"/>
      <c r="PDT96" s="706"/>
      <c r="PDU96" s="706"/>
      <c r="PDV96" s="706"/>
      <c r="PDW96" s="504"/>
      <c r="PDX96" s="705"/>
      <c r="PDY96" s="706"/>
      <c r="PDZ96" s="706"/>
      <c r="PEA96" s="706"/>
      <c r="PEB96" s="706"/>
      <c r="PEC96" s="706"/>
      <c r="PED96" s="504"/>
      <c r="PEE96" s="705"/>
      <c r="PEF96" s="706"/>
      <c r="PEG96" s="706"/>
      <c r="PEH96" s="706"/>
      <c r="PEI96" s="706"/>
      <c r="PEJ96" s="706"/>
      <c r="PEK96" s="504"/>
      <c r="PEL96" s="705"/>
      <c r="PEM96" s="706"/>
      <c r="PEN96" s="706"/>
      <c r="PEO96" s="706"/>
      <c r="PEP96" s="706"/>
      <c r="PEQ96" s="706"/>
      <c r="PER96" s="504"/>
      <c r="PES96" s="705"/>
      <c r="PET96" s="706"/>
      <c r="PEU96" s="706"/>
      <c r="PEV96" s="706"/>
      <c r="PEW96" s="706"/>
      <c r="PEX96" s="706"/>
      <c r="PEY96" s="504"/>
      <c r="PEZ96" s="705"/>
      <c r="PFA96" s="706"/>
      <c r="PFB96" s="706"/>
      <c r="PFC96" s="706"/>
      <c r="PFD96" s="706"/>
      <c r="PFE96" s="706"/>
      <c r="PFF96" s="504"/>
      <c r="PFG96" s="705"/>
      <c r="PFH96" s="706"/>
      <c r="PFI96" s="706"/>
      <c r="PFJ96" s="706"/>
      <c r="PFK96" s="706"/>
      <c r="PFL96" s="706"/>
      <c r="PFM96" s="504"/>
      <c r="PFN96" s="705"/>
      <c r="PFO96" s="706"/>
      <c r="PFP96" s="706"/>
      <c r="PFQ96" s="706"/>
      <c r="PFR96" s="706"/>
      <c r="PFS96" s="706"/>
      <c r="PFT96" s="504"/>
      <c r="PFU96" s="705"/>
      <c r="PFV96" s="706"/>
      <c r="PFW96" s="706"/>
      <c r="PFX96" s="706"/>
      <c r="PFY96" s="706"/>
      <c r="PFZ96" s="706"/>
      <c r="PGA96" s="504"/>
      <c r="PGB96" s="705"/>
      <c r="PGC96" s="706"/>
      <c r="PGD96" s="706"/>
      <c r="PGE96" s="706"/>
      <c r="PGF96" s="706"/>
      <c r="PGG96" s="706"/>
      <c r="PGH96" s="504"/>
      <c r="PGI96" s="705"/>
      <c r="PGJ96" s="706"/>
      <c r="PGK96" s="706"/>
      <c r="PGL96" s="706"/>
      <c r="PGM96" s="706"/>
      <c r="PGN96" s="706"/>
      <c r="PGO96" s="504"/>
      <c r="PGP96" s="705"/>
      <c r="PGQ96" s="706"/>
      <c r="PGR96" s="706"/>
      <c r="PGS96" s="706"/>
      <c r="PGT96" s="706"/>
      <c r="PGU96" s="706"/>
      <c r="PGV96" s="504"/>
      <c r="PGW96" s="705"/>
      <c r="PGX96" s="706"/>
      <c r="PGY96" s="706"/>
      <c r="PGZ96" s="706"/>
      <c r="PHA96" s="706"/>
      <c r="PHB96" s="706"/>
      <c r="PHC96" s="504"/>
      <c r="PHD96" s="705"/>
      <c r="PHE96" s="706"/>
      <c r="PHF96" s="706"/>
      <c r="PHG96" s="706"/>
      <c r="PHH96" s="706"/>
      <c r="PHI96" s="706"/>
      <c r="PHJ96" s="504"/>
      <c r="PHK96" s="705"/>
      <c r="PHL96" s="706"/>
      <c r="PHM96" s="706"/>
      <c r="PHN96" s="706"/>
      <c r="PHO96" s="706"/>
      <c r="PHP96" s="706"/>
      <c r="PHQ96" s="504"/>
      <c r="PHR96" s="705"/>
      <c r="PHS96" s="706"/>
      <c r="PHT96" s="706"/>
      <c r="PHU96" s="706"/>
      <c r="PHV96" s="706"/>
      <c r="PHW96" s="706"/>
      <c r="PHX96" s="504"/>
      <c r="PHY96" s="705"/>
      <c r="PHZ96" s="706"/>
      <c r="PIA96" s="706"/>
      <c r="PIB96" s="706"/>
      <c r="PIC96" s="706"/>
      <c r="PID96" s="706"/>
      <c r="PIE96" s="504"/>
      <c r="PIF96" s="705"/>
      <c r="PIG96" s="706"/>
      <c r="PIH96" s="706"/>
      <c r="PII96" s="706"/>
      <c r="PIJ96" s="706"/>
      <c r="PIK96" s="706"/>
      <c r="PIL96" s="504"/>
      <c r="PIM96" s="705"/>
      <c r="PIN96" s="706"/>
      <c r="PIO96" s="706"/>
      <c r="PIP96" s="706"/>
      <c r="PIQ96" s="706"/>
      <c r="PIR96" s="706"/>
      <c r="PIS96" s="504"/>
      <c r="PIT96" s="705"/>
      <c r="PIU96" s="706"/>
      <c r="PIV96" s="706"/>
      <c r="PIW96" s="706"/>
      <c r="PIX96" s="706"/>
      <c r="PIY96" s="706"/>
      <c r="PIZ96" s="504"/>
      <c r="PJA96" s="705"/>
      <c r="PJB96" s="706"/>
      <c r="PJC96" s="706"/>
      <c r="PJD96" s="706"/>
      <c r="PJE96" s="706"/>
      <c r="PJF96" s="706"/>
      <c r="PJG96" s="504"/>
      <c r="PJH96" s="705"/>
      <c r="PJI96" s="706"/>
      <c r="PJJ96" s="706"/>
      <c r="PJK96" s="706"/>
      <c r="PJL96" s="706"/>
      <c r="PJM96" s="706"/>
      <c r="PJN96" s="504"/>
      <c r="PJO96" s="705"/>
      <c r="PJP96" s="706"/>
      <c r="PJQ96" s="706"/>
      <c r="PJR96" s="706"/>
      <c r="PJS96" s="706"/>
      <c r="PJT96" s="706"/>
      <c r="PJU96" s="504"/>
      <c r="PJV96" s="705"/>
      <c r="PJW96" s="706"/>
      <c r="PJX96" s="706"/>
      <c r="PJY96" s="706"/>
      <c r="PJZ96" s="706"/>
      <c r="PKA96" s="706"/>
      <c r="PKB96" s="504"/>
      <c r="PKC96" s="705"/>
      <c r="PKD96" s="706"/>
      <c r="PKE96" s="706"/>
      <c r="PKF96" s="706"/>
      <c r="PKG96" s="706"/>
      <c r="PKH96" s="706"/>
      <c r="PKI96" s="504"/>
      <c r="PKJ96" s="705"/>
      <c r="PKK96" s="706"/>
      <c r="PKL96" s="706"/>
      <c r="PKM96" s="706"/>
      <c r="PKN96" s="706"/>
      <c r="PKO96" s="706"/>
      <c r="PKP96" s="504"/>
      <c r="PKQ96" s="705"/>
      <c r="PKR96" s="706"/>
      <c r="PKS96" s="706"/>
      <c r="PKT96" s="706"/>
      <c r="PKU96" s="706"/>
      <c r="PKV96" s="706"/>
      <c r="PKW96" s="504"/>
      <c r="PKX96" s="705"/>
      <c r="PKY96" s="706"/>
      <c r="PKZ96" s="706"/>
      <c r="PLA96" s="706"/>
      <c r="PLB96" s="706"/>
      <c r="PLC96" s="706"/>
      <c r="PLD96" s="504"/>
      <c r="PLE96" s="705"/>
      <c r="PLF96" s="706"/>
      <c r="PLG96" s="706"/>
      <c r="PLH96" s="706"/>
      <c r="PLI96" s="706"/>
      <c r="PLJ96" s="706"/>
      <c r="PLK96" s="504"/>
      <c r="PLL96" s="705"/>
      <c r="PLM96" s="706"/>
      <c r="PLN96" s="706"/>
      <c r="PLO96" s="706"/>
      <c r="PLP96" s="706"/>
      <c r="PLQ96" s="706"/>
      <c r="PLR96" s="504"/>
      <c r="PLS96" s="705"/>
      <c r="PLT96" s="706"/>
      <c r="PLU96" s="706"/>
      <c r="PLV96" s="706"/>
      <c r="PLW96" s="706"/>
      <c r="PLX96" s="706"/>
      <c r="PLY96" s="504"/>
      <c r="PLZ96" s="705"/>
      <c r="PMA96" s="706"/>
      <c r="PMB96" s="706"/>
      <c r="PMC96" s="706"/>
      <c r="PMD96" s="706"/>
      <c r="PME96" s="706"/>
      <c r="PMF96" s="504"/>
      <c r="PMG96" s="705"/>
      <c r="PMH96" s="706"/>
      <c r="PMI96" s="706"/>
      <c r="PMJ96" s="706"/>
      <c r="PMK96" s="706"/>
      <c r="PML96" s="706"/>
      <c r="PMM96" s="504"/>
      <c r="PMN96" s="705"/>
      <c r="PMO96" s="706"/>
      <c r="PMP96" s="706"/>
      <c r="PMQ96" s="706"/>
      <c r="PMR96" s="706"/>
      <c r="PMS96" s="706"/>
      <c r="PMT96" s="504"/>
      <c r="PMU96" s="705"/>
      <c r="PMV96" s="706"/>
      <c r="PMW96" s="706"/>
      <c r="PMX96" s="706"/>
      <c r="PMY96" s="706"/>
      <c r="PMZ96" s="706"/>
      <c r="PNA96" s="504"/>
      <c r="PNB96" s="705"/>
      <c r="PNC96" s="706"/>
      <c r="PND96" s="706"/>
      <c r="PNE96" s="706"/>
      <c r="PNF96" s="706"/>
      <c r="PNG96" s="706"/>
      <c r="PNH96" s="504"/>
      <c r="PNI96" s="705"/>
      <c r="PNJ96" s="706"/>
      <c r="PNK96" s="706"/>
      <c r="PNL96" s="706"/>
      <c r="PNM96" s="706"/>
      <c r="PNN96" s="706"/>
      <c r="PNO96" s="504"/>
      <c r="PNP96" s="705"/>
      <c r="PNQ96" s="706"/>
      <c r="PNR96" s="706"/>
      <c r="PNS96" s="706"/>
      <c r="PNT96" s="706"/>
      <c r="PNU96" s="706"/>
      <c r="PNV96" s="504"/>
      <c r="PNW96" s="705"/>
      <c r="PNX96" s="706"/>
      <c r="PNY96" s="706"/>
      <c r="PNZ96" s="706"/>
      <c r="POA96" s="706"/>
      <c r="POB96" s="706"/>
      <c r="POC96" s="504"/>
      <c r="POD96" s="705"/>
      <c r="POE96" s="706"/>
      <c r="POF96" s="706"/>
      <c r="POG96" s="706"/>
      <c r="POH96" s="706"/>
      <c r="POI96" s="706"/>
      <c r="POJ96" s="504"/>
      <c r="POK96" s="705"/>
      <c r="POL96" s="706"/>
      <c r="POM96" s="706"/>
      <c r="PON96" s="706"/>
      <c r="POO96" s="706"/>
      <c r="POP96" s="706"/>
      <c r="POQ96" s="504"/>
      <c r="POR96" s="705"/>
      <c r="POS96" s="706"/>
      <c r="POT96" s="706"/>
      <c r="POU96" s="706"/>
      <c r="POV96" s="706"/>
      <c r="POW96" s="706"/>
      <c r="POX96" s="504"/>
      <c r="POY96" s="705"/>
      <c r="POZ96" s="706"/>
      <c r="PPA96" s="706"/>
      <c r="PPB96" s="706"/>
      <c r="PPC96" s="706"/>
      <c r="PPD96" s="706"/>
      <c r="PPE96" s="504"/>
      <c r="PPF96" s="705"/>
      <c r="PPG96" s="706"/>
      <c r="PPH96" s="706"/>
      <c r="PPI96" s="706"/>
      <c r="PPJ96" s="706"/>
      <c r="PPK96" s="706"/>
      <c r="PPL96" s="504"/>
      <c r="PPM96" s="705"/>
      <c r="PPN96" s="706"/>
      <c r="PPO96" s="706"/>
      <c r="PPP96" s="706"/>
      <c r="PPQ96" s="706"/>
      <c r="PPR96" s="706"/>
      <c r="PPS96" s="504"/>
      <c r="PPT96" s="705"/>
      <c r="PPU96" s="706"/>
      <c r="PPV96" s="706"/>
      <c r="PPW96" s="706"/>
      <c r="PPX96" s="706"/>
      <c r="PPY96" s="706"/>
      <c r="PPZ96" s="504"/>
      <c r="PQA96" s="705"/>
      <c r="PQB96" s="706"/>
      <c r="PQC96" s="706"/>
      <c r="PQD96" s="706"/>
      <c r="PQE96" s="706"/>
      <c r="PQF96" s="706"/>
      <c r="PQG96" s="504"/>
      <c r="PQH96" s="705"/>
      <c r="PQI96" s="706"/>
      <c r="PQJ96" s="706"/>
      <c r="PQK96" s="706"/>
      <c r="PQL96" s="706"/>
      <c r="PQM96" s="706"/>
      <c r="PQN96" s="504"/>
      <c r="PQO96" s="705"/>
      <c r="PQP96" s="706"/>
      <c r="PQQ96" s="706"/>
      <c r="PQR96" s="706"/>
      <c r="PQS96" s="706"/>
      <c r="PQT96" s="706"/>
      <c r="PQU96" s="504"/>
      <c r="PQV96" s="705"/>
      <c r="PQW96" s="706"/>
      <c r="PQX96" s="706"/>
      <c r="PQY96" s="706"/>
      <c r="PQZ96" s="706"/>
      <c r="PRA96" s="706"/>
      <c r="PRB96" s="504"/>
      <c r="PRC96" s="705"/>
      <c r="PRD96" s="706"/>
      <c r="PRE96" s="706"/>
      <c r="PRF96" s="706"/>
      <c r="PRG96" s="706"/>
      <c r="PRH96" s="706"/>
      <c r="PRI96" s="504"/>
      <c r="PRJ96" s="705"/>
      <c r="PRK96" s="706"/>
      <c r="PRL96" s="706"/>
      <c r="PRM96" s="706"/>
      <c r="PRN96" s="706"/>
      <c r="PRO96" s="706"/>
      <c r="PRP96" s="504"/>
      <c r="PRQ96" s="705"/>
      <c r="PRR96" s="706"/>
      <c r="PRS96" s="706"/>
      <c r="PRT96" s="706"/>
      <c r="PRU96" s="706"/>
      <c r="PRV96" s="706"/>
      <c r="PRW96" s="504"/>
      <c r="PRX96" s="705"/>
      <c r="PRY96" s="706"/>
      <c r="PRZ96" s="706"/>
      <c r="PSA96" s="706"/>
      <c r="PSB96" s="706"/>
      <c r="PSC96" s="706"/>
      <c r="PSD96" s="504"/>
      <c r="PSE96" s="705"/>
      <c r="PSF96" s="706"/>
      <c r="PSG96" s="706"/>
      <c r="PSH96" s="706"/>
      <c r="PSI96" s="706"/>
      <c r="PSJ96" s="706"/>
      <c r="PSK96" s="504"/>
      <c r="PSL96" s="705"/>
      <c r="PSM96" s="706"/>
      <c r="PSN96" s="706"/>
      <c r="PSO96" s="706"/>
      <c r="PSP96" s="706"/>
      <c r="PSQ96" s="706"/>
      <c r="PSR96" s="504"/>
      <c r="PSS96" s="705"/>
      <c r="PST96" s="706"/>
      <c r="PSU96" s="706"/>
      <c r="PSV96" s="706"/>
      <c r="PSW96" s="706"/>
      <c r="PSX96" s="706"/>
      <c r="PSY96" s="504"/>
      <c r="PSZ96" s="705"/>
      <c r="PTA96" s="706"/>
      <c r="PTB96" s="706"/>
      <c r="PTC96" s="706"/>
      <c r="PTD96" s="706"/>
      <c r="PTE96" s="706"/>
      <c r="PTF96" s="504"/>
      <c r="PTG96" s="705"/>
      <c r="PTH96" s="706"/>
      <c r="PTI96" s="706"/>
      <c r="PTJ96" s="706"/>
      <c r="PTK96" s="706"/>
      <c r="PTL96" s="706"/>
      <c r="PTM96" s="504"/>
      <c r="PTN96" s="705"/>
      <c r="PTO96" s="706"/>
      <c r="PTP96" s="706"/>
      <c r="PTQ96" s="706"/>
      <c r="PTR96" s="706"/>
      <c r="PTS96" s="706"/>
      <c r="PTT96" s="504"/>
      <c r="PTU96" s="705"/>
      <c r="PTV96" s="706"/>
      <c r="PTW96" s="706"/>
      <c r="PTX96" s="706"/>
      <c r="PTY96" s="706"/>
      <c r="PTZ96" s="706"/>
      <c r="PUA96" s="504"/>
      <c r="PUB96" s="705"/>
      <c r="PUC96" s="706"/>
      <c r="PUD96" s="706"/>
      <c r="PUE96" s="706"/>
      <c r="PUF96" s="706"/>
      <c r="PUG96" s="706"/>
      <c r="PUH96" s="504"/>
      <c r="PUI96" s="705"/>
      <c r="PUJ96" s="706"/>
      <c r="PUK96" s="706"/>
      <c r="PUL96" s="706"/>
      <c r="PUM96" s="706"/>
      <c r="PUN96" s="706"/>
      <c r="PUO96" s="504"/>
      <c r="PUP96" s="705"/>
      <c r="PUQ96" s="706"/>
      <c r="PUR96" s="706"/>
      <c r="PUS96" s="706"/>
      <c r="PUT96" s="706"/>
      <c r="PUU96" s="706"/>
      <c r="PUV96" s="504"/>
      <c r="PUW96" s="705"/>
      <c r="PUX96" s="706"/>
      <c r="PUY96" s="706"/>
      <c r="PUZ96" s="706"/>
      <c r="PVA96" s="706"/>
      <c r="PVB96" s="706"/>
      <c r="PVC96" s="504"/>
      <c r="PVD96" s="705"/>
      <c r="PVE96" s="706"/>
      <c r="PVF96" s="706"/>
      <c r="PVG96" s="706"/>
      <c r="PVH96" s="706"/>
      <c r="PVI96" s="706"/>
      <c r="PVJ96" s="504"/>
      <c r="PVK96" s="705"/>
      <c r="PVL96" s="706"/>
      <c r="PVM96" s="706"/>
      <c r="PVN96" s="706"/>
      <c r="PVO96" s="706"/>
      <c r="PVP96" s="706"/>
      <c r="PVQ96" s="504"/>
      <c r="PVR96" s="705"/>
      <c r="PVS96" s="706"/>
      <c r="PVT96" s="706"/>
      <c r="PVU96" s="706"/>
      <c r="PVV96" s="706"/>
      <c r="PVW96" s="706"/>
      <c r="PVX96" s="504"/>
      <c r="PVY96" s="705"/>
      <c r="PVZ96" s="706"/>
      <c r="PWA96" s="706"/>
      <c r="PWB96" s="706"/>
      <c r="PWC96" s="706"/>
      <c r="PWD96" s="706"/>
      <c r="PWE96" s="504"/>
      <c r="PWF96" s="705"/>
      <c r="PWG96" s="706"/>
      <c r="PWH96" s="706"/>
      <c r="PWI96" s="706"/>
      <c r="PWJ96" s="706"/>
      <c r="PWK96" s="706"/>
      <c r="PWL96" s="504"/>
      <c r="PWM96" s="705"/>
      <c r="PWN96" s="706"/>
      <c r="PWO96" s="706"/>
      <c r="PWP96" s="706"/>
      <c r="PWQ96" s="706"/>
      <c r="PWR96" s="706"/>
      <c r="PWS96" s="504"/>
      <c r="PWT96" s="705"/>
      <c r="PWU96" s="706"/>
      <c r="PWV96" s="706"/>
      <c r="PWW96" s="706"/>
      <c r="PWX96" s="706"/>
      <c r="PWY96" s="706"/>
      <c r="PWZ96" s="504"/>
      <c r="PXA96" s="705"/>
      <c r="PXB96" s="706"/>
      <c r="PXC96" s="706"/>
      <c r="PXD96" s="706"/>
      <c r="PXE96" s="706"/>
      <c r="PXF96" s="706"/>
      <c r="PXG96" s="504"/>
      <c r="PXH96" s="705"/>
      <c r="PXI96" s="706"/>
      <c r="PXJ96" s="706"/>
      <c r="PXK96" s="706"/>
      <c r="PXL96" s="706"/>
      <c r="PXM96" s="706"/>
      <c r="PXN96" s="504"/>
      <c r="PXO96" s="705"/>
      <c r="PXP96" s="706"/>
      <c r="PXQ96" s="706"/>
      <c r="PXR96" s="706"/>
      <c r="PXS96" s="706"/>
      <c r="PXT96" s="706"/>
      <c r="PXU96" s="504"/>
      <c r="PXV96" s="705"/>
      <c r="PXW96" s="706"/>
      <c r="PXX96" s="706"/>
      <c r="PXY96" s="706"/>
      <c r="PXZ96" s="706"/>
      <c r="PYA96" s="706"/>
      <c r="PYB96" s="504"/>
      <c r="PYC96" s="705"/>
      <c r="PYD96" s="706"/>
      <c r="PYE96" s="706"/>
      <c r="PYF96" s="706"/>
      <c r="PYG96" s="706"/>
      <c r="PYH96" s="706"/>
      <c r="PYI96" s="504"/>
      <c r="PYJ96" s="705"/>
      <c r="PYK96" s="706"/>
      <c r="PYL96" s="706"/>
      <c r="PYM96" s="706"/>
      <c r="PYN96" s="706"/>
      <c r="PYO96" s="706"/>
      <c r="PYP96" s="504"/>
      <c r="PYQ96" s="705"/>
      <c r="PYR96" s="706"/>
      <c r="PYS96" s="706"/>
      <c r="PYT96" s="706"/>
      <c r="PYU96" s="706"/>
      <c r="PYV96" s="706"/>
      <c r="PYW96" s="504"/>
      <c r="PYX96" s="705"/>
      <c r="PYY96" s="706"/>
      <c r="PYZ96" s="706"/>
      <c r="PZA96" s="706"/>
      <c r="PZB96" s="706"/>
      <c r="PZC96" s="706"/>
      <c r="PZD96" s="504"/>
      <c r="PZE96" s="705"/>
      <c r="PZF96" s="706"/>
      <c r="PZG96" s="706"/>
      <c r="PZH96" s="706"/>
      <c r="PZI96" s="706"/>
      <c r="PZJ96" s="706"/>
      <c r="PZK96" s="504"/>
      <c r="PZL96" s="705"/>
      <c r="PZM96" s="706"/>
      <c r="PZN96" s="706"/>
      <c r="PZO96" s="706"/>
      <c r="PZP96" s="706"/>
      <c r="PZQ96" s="706"/>
      <c r="PZR96" s="504"/>
      <c r="PZS96" s="705"/>
      <c r="PZT96" s="706"/>
      <c r="PZU96" s="706"/>
      <c r="PZV96" s="706"/>
      <c r="PZW96" s="706"/>
      <c r="PZX96" s="706"/>
      <c r="PZY96" s="504"/>
      <c r="PZZ96" s="705"/>
      <c r="QAA96" s="706"/>
      <c r="QAB96" s="706"/>
      <c r="QAC96" s="706"/>
      <c r="QAD96" s="706"/>
      <c r="QAE96" s="706"/>
      <c r="QAF96" s="504"/>
      <c r="QAG96" s="705"/>
      <c r="QAH96" s="706"/>
      <c r="QAI96" s="706"/>
      <c r="QAJ96" s="706"/>
      <c r="QAK96" s="706"/>
      <c r="QAL96" s="706"/>
      <c r="QAM96" s="504"/>
      <c r="QAN96" s="705"/>
      <c r="QAO96" s="706"/>
      <c r="QAP96" s="706"/>
      <c r="QAQ96" s="706"/>
      <c r="QAR96" s="706"/>
      <c r="QAS96" s="706"/>
      <c r="QAT96" s="504"/>
      <c r="QAU96" s="705"/>
      <c r="QAV96" s="706"/>
      <c r="QAW96" s="706"/>
      <c r="QAX96" s="706"/>
      <c r="QAY96" s="706"/>
      <c r="QAZ96" s="706"/>
      <c r="QBA96" s="504"/>
      <c r="QBB96" s="705"/>
      <c r="QBC96" s="706"/>
      <c r="QBD96" s="706"/>
      <c r="QBE96" s="706"/>
      <c r="QBF96" s="706"/>
      <c r="QBG96" s="706"/>
      <c r="QBH96" s="504"/>
      <c r="QBI96" s="705"/>
      <c r="QBJ96" s="706"/>
      <c r="QBK96" s="706"/>
      <c r="QBL96" s="706"/>
      <c r="QBM96" s="706"/>
      <c r="QBN96" s="706"/>
      <c r="QBO96" s="504"/>
      <c r="QBP96" s="705"/>
      <c r="QBQ96" s="706"/>
      <c r="QBR96" s="706"/>
      <c r="QBS96" s="706"/>
      <c r="QBT96" s="706"/>
      <c r="QBU96" s="706"/>
      <c r="QBV96" s="504"/>
      <c r="QBW96" s="705"/>
      <c r="QBX96" s="706"/>
      <c r="QBY96" s="706"/>
      <c r="QBZ96" s="706"/>
      <c r="QCA96" s="706"/>
      <c r="QCB96" s="706"/>
      <c r="QCC96" s="504"/>
      <c r="QCD96" s="705"/>
      <c r="QCE96" s="706"/>
      <c r="QCF96" s="706"/>
      <c r="QCG96" s="706"/>
      <c r="QCH96" s="706"/>
      <c r="QCI96" s="706"/>
      <c r="QCJ96" s="504"/>
      <c r="QCK96" s="705"/>
      <c r="QCL96" s="706"/>
      <c r="QCM96" s="706"/>
      <c r="QCN96" s="706"/>
      <c r="QCO96" s="706"/>
      <c r="QCP96" s="706"/>
      <c r="QCQ96" s="504"/>
      <c r="QCR96" s="705"/>
      <c r="QCS96" s="706"/>
      <c r="QCT96" s="706"/>
      <c r="QCU96" s="706"/>
      <c r="QCV96" s="706"/>
      <c r="QCW96" s="706"/>
      <c r="QCX96" s="504"/>
      <c r="QCY96" s="705"/>
      <c r="QCZ96" s="706"/>
      <c r="QDA96" s="706"/>
      <c r="QDB96" s="706"/>
      <c r="QDC96" s="706"/>
      <c r="QDD96" s="706"/>
      <c r="QDE96" s="504"/>
      <c r="QDF96" s="705"/>
      <c r="QDG96" s="706"/>
      <c r="QDH96" s="706"/>
      <c r="QDI96" s="706"/>
      <c r="QDJ96" s="706"/>
      <c r="QDK96" s="706"/>
      <c r="QDL96" s="504"/>
      <c r="QDM96" s="705"/>
      <c r="QDN96" s="706"/>
      <c r="QDO96" s="706"/>
      <c r="QDP96" s="706"/>
      <c r="QDQ96" s="706"/>
      <c r="QDR96" s="706"/>
      <c r="QDS96" s="504"/>
      <c r="QDT96" s="705"/>
      <c r="QDU96" s="706"/>
      <c r="QDV96" s="706"/>
      <c r="QDW96" s="706"/>
      <c r="QDX96" s="706"/>
      <c r="QDY96" s="706"/>
      <c r="QDZ96" s="504"/>
      <c r="QEA96" s="705"/>
      <c r="QEB96" s="706"/>
      <c r="QEC96" s="706"/>
      <c r="QED96" s="706"/>
      <c r="QEE96" s="706"/>
      <c r="QEF96" s="706"/>
      <c r="QEG96" s="504"/>
      <c r="QEH96" s="705"/>
      <c r="QEI96" s="706"/>
      <c r="QEJ96" s="706"/>
      <c r="QEK96" s="706"/>
      <c r="QEL96" s="706"/>
      <c r="QEM96" s="706"/>
      <c r="QEN96" s="504"/>
      <c r="QEO96" s="705"/>
      <c r="QEP96" s="706"/>
      <c r="QEQ96" s="706"/>
      <c r="QER96" s="706"/>
      <c r="QES96" s="706"/>
      <c r="QET96" s="706"/>
      <c r="QEU96" s="504"/>
      <c r="QEV96" s="705"/>
      <c r="QEW96" s="706"/>
      <c r="QEX96" s="706"/>
      <c r="QEY96" s="706"/>
      <c r="QEZ96" s="706"/>
      <c r="QFA96" s="706"/>
      <c r="QFB96" s="504"/>
      <c r="QFC96" s="705"/>
      <c r="QFD96" s="706"/>
      <c r="QFE96" s="706"/>
      <c r="QFF96" s="706"/>
      <c r="QFG96" s="706"/>
      <c r="QFH96" s="706"/>
      <c r="QFI96" s="504"/>
      <c r="QFJ96" s="705"/>
      <c r="QFK96" s="706"/>
      <c r="QFL96" s="706"/>
      <c r="QFM96" s="706"/>
      <c r="QFN96" s="706"/>
      <c r="QFO96" s="706"/>
      <c r="QFP96" s="504"/>
      <c r="QFQ96" s="705"/>
      <c r="QFR96" s="706"/>
      <c r="QFS96" s="706"/>
      <c r="QFT96" s="706"/>
      <c r="QFU96" s="706"/>
      <c r="QFV96" s="706"/>
      <c r="QFW96" s="504"/>
      <c r="QFX96" s="705"/>
      <c r="QFY96" s="706"/>
      <c r="QFZ96" s="706"/>
      <c r="QGA96" s="706"/>
      <c r="QGB96" s="706"/>
      <c r="QGC96" s="706"/>
      <c r="QGD96" s="504"/>
      <c r="QGE96" s="705"/>
      <c r="QGF96" s="706"/>
      <c r="QGG96" s="706"/>
      <c r="QGH96" s="706"/>
      <c r="QGI96" s="706"/>
      <c r="QGJ96" s="706"/>
      <c r="QGK96" s="504"/>
      <c r="QGL96" s="705"/>
      <c r="QGM96" s="706"/>
      <c r="QGN96" s="706"/>
      <c r="QGO96" s="706"/>
      <c r="QGP96" s="706"/>
      <c r="QGQ96" s="706"/>
      <c r="QGR96" s="504"/>
      <c r="QGS96" s="705"/>
      <c r="QGT96" s="706"/>
      <c r="QGU96" s="706"/>
      <c r="QGV96" s="706"/>
      <c r="QGW96" s="706"/>
      <c r="QGX96" s="706"/>
      <c r="QGY96" s="504"/>
      <c r="QGZ96" s="705"/>
      <c r="QHA96" s="706"/>
      <c r="QHB96" s="706"/>
      <c r="QHC96" s="706"/>
      <c r="QHD96" s="706"/>
      <c r="QHE96" s="706"/>
      <c r="QHF96" s="504"/>
      <c r="QHG96" s="705"/>
      <c r="QHH96" s="706"/>
      <c r="QHI96" s="706"/>
      <c r="QHJ96" s="706"/>
      <c r="QHK96" s="706"/>
      <c r="QHL96" s="706"/>
      <c r="QHM96" s="504"/>
      <c r="QHN96" s="705"/>
      <c r="QHO96" s="706"/>
      <c r="QHP96" s="706"/>
      <c r="QHQ96" s="706"/>
      <c r="QHR96" s="706"/>
      <c r="QHS96" s="706"/>
      <c r="QHT96" s="504"/>
      <c r="QHU96" s="705"/>
      <c r="QHV96" s="706"/>
      <c r="QHW96" s="706"/>
      <c r="QHX96" s="706"/>
      <c r="QHY96" s="706"/>
      <c r="QHZ96" s="706"/>
      <c r="QIA96" s="504"/>
      <c r="QIB96" s="705"/>
      <c r="QIC96" s="706"/>
      <c r="QID96" s="706"/>
      <c r="QIE96" s="706"/>
      <c r="QIF96" s="706"/>
      <c r="QIG96" s="706"/>
      <c r="QIH96" s="504"/>
      <c r="QII96" s="705"/>
      <c r="QIJ96" s="706"/>
      <c r="QIK96" s="706"/>
      <c r="QIL96" s="706"/>
      <c r="QIM96" s="706"/>
      <c r="QIN96" s="706"/>
      <c r="QIO96" s="504"/>
      <c r="QIP96" s="705"/>
      <c r="QIQ96" s="706"/>
      <c r="QIR96" s="706"/>
      <c r="QIS96" s="706"/>
      <c r="QIT96" s="706"/>
      <c r="QIU96" s="706"/>
      <c r="QIV96" s="504"/>
      <c r="QIW96" s="705"/>
      <c r="QIX96" s="706"/>
      <c r="QIY96" s="706"/>
      <c r="QIZ96" s="706"/>
      <c r="QJA96" s="706"/>
      <c r="QJB96" s="706"/>
      <c r="QJC96" s="504"/>
      <c r="QJD96" s="705"/>
      <c r="QJE96" s="706"/>
      <c r="QJF96" s="706"/>
      <c r="QJG96" s="706"/>
      <c r="QJH96" s="706"/>
      <c r="QJI96" s="706"/>
      <c r="QJJ96" s="504"/>
      <c r="QJK96" s="705"/>
      <c r="QJL96" s="706"/>
      <c r="QJM96" s="706"/>
      <c r="QJN96" s="706"/>
      <c r="QJO96" s="706"/>
      <c r="QJP96" s="706"/>
      <c r="QJQ96" s="504"/>
      <c r="QJR96" s="705"/>
      <c r="QJS96" s="706"/>
      <c r="QJT96" s="706"/>
      <c r="QJU96" s="706"/>
      <c r="QJV96" s="706"/>
      <c r="QJW96" s="706"/>
      <c r="QJX96" s="504"/>
      <c r="QJY96" s="705"/>
      <c r="QJZ96" s="706"/>
      <c r="QKA96" s="706"/>
      <c r="QKB96" s="706"/>
      <c r="QKC96" s="706"/>
      <c r="QKD96" s="706"/>
      <c r="QKE96" s="504"/>
      <c r="QKF96" s="705"/>
      <c r="QKG96" s="706"/>
      <c r="QKH96" s="706"/>
      <c r="QKI96" s="706"/>
      <c r="QKJ96" s="706"/>
      <c r="QKK96" s="706"/>
      <c r="QKL96" s="504"/>
      <c r="QKM96" s="705"/>
      <c r="QKN96" s="706"/>
      <c r="QKO96" s="706"/>
      <c r="QKP96" s="706"/>
      <c r="QKQ96" s="706"/>
      <c r="QKR96" s="706"/>
      <c r="QKS96" s="504"/>
      <c r="QKT96" s="705"/>
      <c r="QKU96" s="706"/>
      <c r="QKV96" s="706"/>
      <c r="QKW96" s="706"/>
      <c r="QKX96" s="706"/>
      <c r="QKY96" s="706"/>
      <c r="QKZ96" s="504"/>
      <c r="QLA96" s="705"/>
      <c r="QLB96" s="706"/>
      <c r="QLC96" s="706"/>
      <c r="QLD96" s="706"/>
      <c r="QLE96" s="706"/>
      <c r="QLF96" s="706"/>
      <c r="QLG96" s="504"/>
      <c r="QLH96" s="705"/>
      <c r="QLI96" s="706"/>
      <c r="QLJ96" s="706"/>
      <c r="QLK96" s="706"/>
      <c r="QLL96" s="706"/>
      <c r="QLM96" s="706"/>
      <c r="QLN96" s="504"/>
      <c r="QLO96" s="705"/>
      <c r="QLP96" s="706"/>
      <c r="QLQ96" s="706"/>
      <c r="QLR96" s="706"/>
      <c r="QLS96" s="706"/>
      <c r="QLT96" s="706"/>
      <c r="QLU96" s="504"/>
      <c r="QLV96" s="705"/>
      <c r="QLW96" s="706"/>
      <c r="QLX96" s="706"/>
      <c r="QLY96" s="706"/>
      <c r="QLZ96" s="706"/>
      <c r="QMA96" s="706"/>
      <c r="QMB96" s="504"/>
      <c r="QMC96" s="705"/>
      <c r="QMD96" s="706"/>
      <c r="QME96" s="706"/>
      <c r="QMF96" s="706"/>
      <c r="QMG96" s="706"/>
      <c r="QMH96" s="706"/>
      <c r="QMI96" s="504"/>
      <c r="QMJ96" s="705"/>
      <c r="QMK96" s="706"/>
      <c r="QML96" s="706"/>
      <c r="QMM96" s="706"/>
      <c r="QMN96" s="706"/>
      <c r="QMO96" s="706"/>
      <c r="QMP96" s="504"/>
      <c r="QMQ96" s="705"/>
      <c r="QMR96" s="706"/>
      <c r="QMS96" s="706"/>
      <c r="QMT96" s="706"/>
      <c r="QMU96" s="706"/>
      <c r="QMV96" s="706"/>
      <c r="QMW96" s="504"/>
      <c r="QMX96" s="705"/>
      <c r="QMY96" s="706"/>
      <c r="QMZ96" s="706"/>
      <c r="QNA96" s="706"/>
      <c r="QNB96" s="706"/>
      <c r="QNC96" s="706"/>
      <c r="QND96" s="504"/>
      <c r="QNE96" s="705"/>
      <c r="QNF96" s="706"/>
      <c r="QNG96" s="706"/>
      <c r="QNH96" s="706"/>
      <c r="QNI96" s="706"/>
      <c r="QNJ96" s="706"/>
      <c r="QNK96" s="504"/>
      <c r="QNL96" s="705"/>
      <c r="QNM96" s="706"/>
      <c r="QNN96" s="706"/>
      <c r="QNO96" s="706"/>
      <c r="QNP96" s="706"/>
      <c r="QNQ96" s="706"/>
      <c r="QNR96" s="504"/>
      <c r="QNS96" s="705"/>
      <c r="QNT96" s="706"/>
      <c r="QNU96" s="706"/>
      <c r="QNV96" s="706"/>
      <c r="QNW96" s="706"/>
      <c r="QNX96" s="706"/>
      <c r="QNY96" s="504"/>
      <c r="QNZ96" s="705"/>
      <c r="QOA96" s="706"/>
      <c r="QOB96" s="706"/>
      <c r="QOC96" s="706"/>
      <c r="QOD96" s="706"/>
      <c r="QOE96" s="706"/>
      <c r="QOF96" s="504"/>
      <c r="QOG96" s="705"/>
      <c r="QOH96" s="706"/>
      <c r="QOI96" s="706"/>
      <c r="QOJ96" s="706"/>
      <c r="QOK96" s="706"/>
      <c r="QOL96" s="706"/>
      <c r="QOM96" s="504"/>
      <c r="QON96" s="705"/>
      <c r="QOO96" s="706"/>
      <c r="QOP96" s="706"/>
      <c r="QOQ96" s="706"/>
      <c r="QOR96" s="706"/>
      <c r="QOS96" s="706"/>
      <c r="QOT96" s="504"/>
      <c r="QOU96" s="705"/>
      <c r="QOV96" s="706"/>
      <c r="QOW96" s="706"/>
      <c r="QOX96" s="706"/>
      <c r="QOY96" s="706"/>
      <c r="QOZ96" s="706"/>
      <c r="QPA96" s="504"/>
      <c r="QPB96" s="705"/>
      <c r="QPC96" s="706"/>
      <c r="QPD96" s="706"/>
      <c r="QPE96" s="706"/>
      <c r="QPF96" s="706"/>
      <c r="QPG96" s="706"/>
      <c r="QPH96" s="504"/>
      <c r="QPI96" s="705"/>
      <c r="QPJ96" s="706"/>
      <c r="QPK96" s="706"/>
      <c r="QPL96" s="706"/>
      <c r="QPM96" s="706"/>
      <c r="QPN96" s="706"/>
      <c r="QPO96" s="504"/>
      <c r="QPP96" s="705"/>
      <c r="QPQ96" s="706"/>
      <c r="QPR96" s="706"/>
      <c r="QPS96" s="706"/>
      <c r="QPT96" s="706"/>
      <c r="QPU96" s="706"/>
      <c r="QPV96" s="504"/>
      <c r="QPW96" s="705"/>
      <c r="QPX96" s="706"/>
      <c r="QPY96" s="706"/>
      <c r="QPZ96" s="706"/>
      <c r="QQA96" s="706"/>
      <c r="QQB96" s="706"/>
      <c r="QQC96" s="504"/>
      <c r="QQD96" s="705"/>
      <c r="QQE96" s="706"/>
      <c r="QQF96" s="706"/>
      <c r="QQG96" s="706"/>
      <c r="QQH96" s="706"/>
      <c r="QQI96" s="706"/>
      <c r="QQJ96" s="504"/>
      <c r="QQK96" s="705"/>
      <c r="QQL96" s="706"/>
      <c r="QQM96" s="706"/>
      <c r="QQN96" s="706"/>
      <c r="QQO96" s="706"/>
      <c r="QQP96" s="706"/>
      <c r="QQQ96" s="504"/>
      <c r="QQR96" s="705"/>
      <c r="QQS96" s="706"/>
      <c r="QQT96" s="706"/>
      <c r="QQU96" s="706"/>
      <c r="QQV96" s="706"/>
      <c r="QQW96" s="706"/>
      <c r="QQX96" s="504"/>
      <c r="QQY96" s="705"/>
      <c r="QQZ96" s="706"/>
      <c r="QRA96" s="706"/>
      <c r="QRB96" s="706"/>
      <c r="QRC96" s="706"/>
      <c r="QRD96" s="706"/>
      <c r="QRE96" s="504"/>
      <c r="QRF96" s="705"/>
      <c r="QRG96" s="706"/>
      <c r="QRH96" s="706"/>
      <c r="QRI96" s="706"/>
      <c r="QRJ96" s="706"/>
      <c r="QRK96" s="706"/>
      <c r="QRL96" s="504"/>
      <c r="QRM96" s="705"/>
      <c r="QRN96" s="706"/>
      <c r="QRO96" s="706"/>
      <c r="QRP96" s="706"/>
      <c r="QRQ96" s="706"/>
      <c r="QRR96" s="706"/>
      <c r="QRS96" s="504"/>
      <c r="QRT96" s="705"/>
      <c r="QRU96" s="706"/>
      <c r="QRV96" s="706"/>
      <c r="QRW96" s="706"/>
      <c r="QRX96" s="706"/>
      <c r="QRY96" s="706"/>
      <c r="QRZ96" s="504"/>
      <c r="QSA96" s="705"/>
      <c r="QSB96" s="706"/>
      <c r="QSC96" s="706"/>
      <c r="QSD96" s="706"/>
      <c r="QSE96" s="706"/>
      <c r="QSF96" s="706"/>
      <c r="QSG96" s="504"/>
      <c r="QSH96" s="705"/>
      <c r="QSI96" s="706"/>
      <c r="QSJ96" s="706"/>
      <c r="QSK96" s="706"/>
      <c r="QSL96" s="706"/>
      <c r="QSM96" s="706"/>
      <c r="QSN96" s="504"/>
      <c r="QSO96" s="705"/>
      <c r="QSP96" s="706"/>
      <c r="QSQ96" s="706"/>
      <c r="QSR96" s="706"/>
      <c r="QSS96" s="706"/>
      <c r="QST96" s="706"/>
      <c r="QSU96" s="504"/>
      <c r="QSV96" s="705"/>
      <c r="QSW96" s="706"/>
      <c r="QSX96" s="706"/>
      <c r="QSY96" s="706"/>
      <c r="QSZ96" s="706"/>
      <c r="QTA96" s="706"/>
      <c r="QTB96" s="504"/>
      <c r="QTC96" s="705"/>
      <c r="QTD96" s="706"/>
      <c r="QTE96" s="706"/>
      <c r="QTF96" s="706"/>
      <c r="QTG96" s="706"/>
      <c r="QTH96" s="706"/>
      <c r="QTI96" s="504"/>
      <c r="QTJ96" s="705"/>
      <c r="QTK96" s="706"/>
      <c r="QTL96" s="706"/>
      <c r="QTM96" s="706"/>
      <c r="QTN96" s="706"/>
      <c r="QTO96" s="706"/>
      <c r="QTP96" s="504"/>
      <c r="QTQ96" s="705"/>
      <c r="QTR96" s="706"/>
      <c r="QTS96" s="706"/>
      <c r="QTT96" s="706"/>
      <c r="QTU96" s="706"/>
      <c r="QTV96" s="706"/>
      <c r="QTW96" s="504"/>
      <c r="QTX96" s="705"/>
      <c r="QTY96" s="706"/>
      <c r="QTZ96" s="706"/>
      <c r="QUA96" s="706"/>
      <c r="QUB96" s="706"/>
      <c r="QUC96" s="706"/>
      <c r="QUD96" s="504"/>
      <c r="QUE96" s="705"/>
      <c r="QUF96" s="706"/>
      <c r="QUG96" s="706"/>
      <c r="QUH96" s="706"/>
      <c r="QUI96" s="706"/>
      <c r="QUJ96" s="706"/>
      <c r="QUK96" s="504"/>
      <c r="QUL96" s="705"/>
      <c r="QUM96" s="706"/>
      <c r="QUN96" s="706"/>
      <c r="QUO96" s="706"/>
      <c r="QUP96" s="706"/>
      <c r="QUQ96" s="706"/>
      <c r="QUR96" s="504"/>
      <c r="QUS96" s="705"/>
      <c r="QUT96" s="706"/>
      <c r="QUU96" s="706"/>
      <c r="QUV96" s="706"/>
      <c r="QUW96" s="706"/>
      <c r="QUX96" s="706"/>
      <c r="QUY96" s="504"/>
      <c r="QUZ96" s="705"/>
      <c r="QVA96" s="706"/>
      <c r="QVB96" s="706"/>
      <c r="QVC96" s="706"/>
      <c r="QVD96" s="706"/>
      <c r="QVE96" s="706"/>
      <c r="QVF96" s="504"/>
      <c r="QVG96" s="705"/>
      <c r="QVH96" s="706"/>
      <c r="QVI96" s="706"/>
      <c r="QVJ96" s="706"/>
      <c r="QVK96" s="706"/>
      <c r="QVL96" s="706"/>
      <c r="QVM96" s="504"/>
      <c r="QVN96" s="705"/>
      <c r="QVO96" s="706"/>
      <c r="QVP96" s="706"/>
      <c r="QVQ96" s="706"/>
      <c r="QVR96" s="706"/>
      <c r="QVS96" s="706"/>
      <c r="QVT96" s="504"/>
      <c r="QVU96" s="705"/>
      <c r="QVV96" s="706"/>
      <c r="QVW96" s="706"/>
      <c r="QVX96" s="706"/>
      <c r="QVY96" s="706"/>
      <c r="QVZ96" s="706"/>
      <c r="QWA96" s="504"/>
      <c r="QWB96" s="705"/>
      <c r="QWC96" s="706"/>
      <c r="QWD96" s="706"/>
      <c r="QWE96" s="706"/>
      <c r="QWF96" s="706"/>
      <c r="QWG96" s="706"/>
      <c r="QWH96" s="504"/>
      <c r="QWI96" s="705"/>
      <c r="QWJ96" s="706"/>
      <c r="QWK96" s="706"/>
      <c r="QWL96" s="706"/>
      <c r="QWM96" s="706"/>
      <c r="QWN96" s="706"/>
      <c r="QWO96" s="504"/>
      <c r="QWP96" s="705"/>
      <c r="QWQ96" s="706"/>
      <c r="QWR96" s="706"/>
      <c r="QWS96" s="706"/>
      <c r="QWT96" s="706"/>
      <c r="QWU96" s="706"/>
      <c r="QWV96" s="504"/>
      <c r="QWW96" s="705"/>
      <c r="QWX96" s="706"/>
      <c r="QWY96" s="706"/>
      <c r="QWZ96" s="706"/>
      <c r="QXA96" s="706"/>
      <c r="QXB96" s="706"/>
      <c r="QXC96" s="504"/>
      <c r="QXD96" s="705"/>
      <c r="QXE96" s="706"/>
      <c r="QXF96" s="706"/>
      <c r="QXG96" s="706"/>
      <c r="QXH96" s="706"/>
      <c r="QXI96" s="706"/>
      <c r="QXJ96" s="504"/>
      <c r="QXK96" s="705"/>
      <c r="QXL96" s="706"/>
      <c r="QXM96" s="706"/>
      <c r="QXN96" s="706"/>
      <c r="QXO96" s="706"/>
      <c r="QXP96" s="706"/>
      <c r="QXQ96" s="504"/>
      <c r="QXR96" s="705"/>
      <c r="QXS96" s="706"/>
      <c r="QXT96" s="706"/>
      <c r="QXU96" s="706"/>
      <c r="QXV96" s="706"/>
      <c r="QXW96" s="706"/>
      <c r="QXX96" s="504"/>
      <c r="QXY96" s="705"/>
      <c r="QXZ96" s="706"/>
      <c r="QYA96" s="706"/>
      <c r="QYB96" s="706"/>
      <c r="QYC96" s="706"/>
      <c r="QYD96" s="706"/>
      <c r="QYE96" s="504"/>
      <c r="QYF96" s="705"/>
      <c r="QYG96" s="706"/>
      <c r="QYH96" s="706"/>
      <c r="QYI96" s="706"/>
      <c r="QYJ96" s="706"/>
      <c r="QYK96" s="706"/>
      <c r="QYL96" s="504"/>
      <c r="QYM96" s="705"/>
      <c r="QYN96" s="706"/>
      <c r="QYO96" s="706"/>
      <c r="QYP96" s="706"/>
      <c r="QYQ96" s="706"/>
      <c r="QYR96" s="706"/>
      <c r="QYS96" s="504"/>
      <c r="QYT96" s="705"/>
      <c r="QYU96" s="706"/>
      <c r="QYV96" s="706"/>
      <c r="QYW96" s="706"/>
      <c r="QYX96" s="706"/>
      <c r="QYY96" s="706"/>
      <c r="QYZ96" s="504"/>
      <c r="QZA96" s="705"/>
      <c r="QZB96" s="706"/>
      <c r="QZC96" s="706"/>
      <c r="QZD96" s="706"/>
      <c r="QZE96" s="706"/>
      <c r="QZF96" s="706"/>
      <c r="QZG96" s="504"/>
      <c r="QZH96" s="705"/>
      <c r="QZI96" s="706"/>
      <c r="QZJ96" s="706"/>
      <c r="QZK96" s="706"/>
      <c r="QZL96" s="706"/>
      <c r="QZM96" s="706"/>
      <c r="QZN96" s="504"/>
      <c r="QZO96" s="705"/>
      <c r="QZP96" s="706"/>
      <c r="QZQ96" s="706"/>
      <c r="QZR96" s="706"/>
      <c r="QZS96" s="706"/>
      <c r="QZT96" s="706"/>
      <c r="QZU96" s="504"/>
      <c r="QZV96" s="705"/>
      <c r="QZW96" s="706"/>
      <c r="QZX96" s="706"/>
      <c r="QZY96" s="706"/>
      <c r="QZZ96" s="706"/>
      <c r="RAA96" s="706"/>
      <c r="RAB96" s="504"/>
      <c r="RAC96" s="705"/>
      <c r="RAD96" s="706"/>
      <c r="RAE96" s="706"/>
      <c r="RAF96" s="706"/>
      <c r="RAG96" s="706"/>
      <c r="RAH96" s="706"/>
      <c r="RAI96" s="504"/>
      <c r="RAJ96" s="705"/>
      <c r="RAK96" s="706"/>
      <c r="RAL96" s="706"/>
      <c r="RAM96" s="706"/>
      <c r="RAN96" s="706"/>
      <c r="RAO96" s="706"/>
      <c r="RAP96" s="504"/>
      <c r="RAQ96" s="705"/>
      <c r="RAR96" s="706"/>
      <c r="RAS96" s="706"/>
      <c r="RAT96" s="706"/>
      <c r="RAU96" s="706"/>
      <c r="RAV96" s="706"/>
      <c r="RAW96" s="504"/>
      <c r="RAX96" s="705"/>
      <c r="RAY96" s="706"/>
      <c r="RAZ96" s="706"/>
      <c r="RBA96" s="706"/>
      <c r="RBB96" s="706"/>
      <c r="RBC96" s="706"/>
      <c r="RBD96" s="504"/>
      <c r="RBE96" s="705"/>
      <c r="RBF96" s="706"/>
      <c r="RBG96" s="706"/>
      <c r="RBH96" s="706"/>
      <c r="RBI96" s="706"/>
      <c r="RBJ96" s="706"/>
      <c r="RBK96" s="504"/>
      <c r="RBL96" s="705"/>
      <c r="RBM96" s="706"/>
      <c r="RBN96" s="706"/>
      <c r="RBO96" s="706"/>
      <c r="RBP96" s="706"/>
      <c r="RBQ96" s="706"/>
      <c r="RBR96" s="504"/>
      <c r="RBS96" s="705"/>
      <c r="RBT96" s="706"/>
      <c r="RBU96" s="706"/>
      <c r="RBV96" s="706"/>
      <c r="RBW96" s="706"/>
      <c r="RBX96" s="706"/>
      <c r="RBY96" s="504"/>
      <c r="RBZ96" s="705"/>
      <c r="RCA96" s="706"/>
      <c r="RCB96" s="706"/>
      <c r="RCC96" s="706"/>
      <c r="RCD96" s="706"/>
      <c r="RCE96" s="706"/>
      <c r="RCF96" s="504"/>
      <c r="RCG96" s="705"/>
      <c r="RCH96" s="706"/>
      <c r="RCI96" s="706"/>
      <c r="RCJ96" s="706"/>
      <c r="RCK96" s="706"/>
      <c r="RCL96" s="706"/>
      <c r="RCM96" s="504"/>
      <c r="RCN96" s="705"/>
      <c r="RCO96" s="706"/>
      <c r="RCP96" s="706"/>
      <c r="RCQ96" s="706"/>
      <c r="RCR96" s="706"/>
      <c r="RCS96" s="706"/>
      <c r="RCT96" s="504"/>
      <c r="RCU96" s="705"/>
      <c r="RCV96" s="706"/>
      <c r="RCW96" s="706"/>
      <c r="RCX96" s="706"/>
      <c r="RCY96" s="706"/>
      <c r="RCZ96" s="706"/>
      <c r="RDA96" s="504"/>
      <c r="RDB96" s="705"/>
      <c r="RDC96" s="706"/>
      <c r="RDD96" s="706"/>
      <c r="RDE96" s="706"/>
      <c r="RDF96" s="706"/>
      <c r="RDG96" s="706"/>
      <c r="RDH96" s="504"/>
      <c r="RDI96" s="705"/>
      <c r="RDJ96" s="706"/>
      <c r="RDK96" s="706"/>
      <c r="RDL96" s="706"/>
      <c r="RDM96" s="706"/>
      <c r="RDN96" s="706"/>
      <c r="RDO96" s="504"/>
      <c r="RDP96" s="705"/>
      <c r="RDQ96" s="706"/>
      <c r="RDR96" s="706"/>
      <c r="RDS96" s="706"/>
      <c r="RDT96" s="706"/>
      <c r="RDU96" s="706"/>
      <c r="RDV96" s="504"/>
      <c r="RDW96" s="705"/>
      <c r="RDX96" s="706"/>
      <c r="RDY96" s="706"/>
      <c r="RDZ96" s="706"/>
      <c r="REA96" s="706"/>
      <c r="REB96" s="706"/>
      <c r="REC96" s="504"/>
      <c r="RED96" s="705"/>
      <c r="REE96" s="706"/>
      <c r="REF96" s="706"/>
      <c r="REG96" s="706"/>
      <c r="REH96" s="706"/>
      <c r="REI96" s="706"/>
      <c r="REJ96" s="504"/>
      <c r="REK96" s="705"/>
      <c r="REL96" s="706"/>
      <c r="REM96" s="706"/>
      <c r="REN96" s="706"/>
      <c r="REO96" s="706"/>
      <c r="REP96" s="706"/>
      <c r="REQ96" s="504"/>
      <c r="RER96" s="705"/>
      <c r="RES96" s="706"/>
      <c r="RET96" s="706"/>
      <c r="REU96" s="706"/>
      <c r="REV96" s="706"/>
      <c r="REW96" s="706"/>
      <c r="REX96" s="504"/>
      <c r="REY96" s="705"/>
      <c r="REZ96" s="706"/>
      <c r="RFA96" s="706"/>
      <c r="RFB96" s="706"/>
      <c r="RFC96" s="706"/>
      <c r="RFD96" s="706"/>
      <c r="RFE96" s="504"/>
      <c r="RFF96" s="705"/>
      <c r="RFG96" s="706"/>
      <c r="RFH96" s="706"/>
      <c r="RFI96" s="706"/>
      <c r="RFJ96" s="706"/>
      <c r="RFK96" s="706"/>
      <c r="RFL96" s="504"/>
      <c r="RFM96" s="705"/>
      <c r="RFN96" s="706"/>
      <c r="RFO96" s="706"/>
      <c r="RFP96" s="706"/>
      <c r="RFQ96" s="706"/>
      <c r="RFR96" s="706"/>
      <c r="RFS96" s="504"/>
      <c r="RFT96" s="705"/>
      <c r="RFU96" s="706"/>
      <c r="RFV96" s="706"/>
      <c r="RFW96" s="706"/>
      <c r="RFX96" s="706"/>
      <c r="RFY96" s="706"/>
      <c r="RFZ96" s="504"/>
      <c r="RGA96" s="705"/>
      <c r="RGB96" s="706"/>
      <c r="RGC96" s="706"/>
      <c r="RGD96" s="706"/>
      <c r="RGE96" s="706"/>
      <c r="RGF96" s="706"/>
      <c r="RGG96" s="504"/>
      <c r="RGH96" s="705"/>
      <c r="RGI96" s="706"/>
      <c r="RGJ96" s="706"/>
      <c r="RGK96" s="706"/>
      <c r="RGL96" s="706"/>
      <c r="RGM96" s="706"/>
      <c r="RGN96" s="504"/>
      <c r="RGO96" s="705"/>
      <c r="RGP96" s="706"/>
      <c r="RGQ96" s="706"/>
      <c r="RGR96" s="706"/>
      <c r="RGS96" s="706"/>
      <c r="RGT96" s="706"/>
      <c r="RGU96" s="504"/>
      <c r="RGV96" s="705"/>
      <c r="RGW96" s="706"/>
      <c r="RGX96" s="706"/>
      <c r="RGY96" s="706"/>
      <c r="RGZ96" s="706"/>
      <c r="RHA96" s="706"/>
      <c r="RHB96" s="504"/>
      <c r="RHC96" s="705"/>
      <c r="RHD96" s="706"/>
      <c r="RHE96" s="706"/>
      <c r="RHF96" s="706"/>
      <c r="RHG96" s="706"/>
      <c r="RHH96" s="706"/>
      <c r="RHI96" s="504"/>
      <c r="RHJ96" s="705"/>
      <c r="RHK96" s="706"/>
      <c r="RHL96" s="706"/>
      <c r="RHM96" s="706"/>
      <c r="RHN96" s="706"/>
      <c r="RHO96" s="706"/>
      <c r="RHP96" s="504"/>
      <c r="RHQ96" s="705"/>
      <c r="RHR96" s="706"/>
      <c r="RHS96" s="706"/>
      <c r="RHT96" s="706"/>
      <c r="RHU96" s="706"/>
      <c r="RHV96" s="706"/>
      <c r="RHW96" s="504"/>
      <c r="RHX96" s="705"/>
      <c r="RHY96" s="706"/>
      <c r="RHZ96" s="706"/>
      <c r="RIA96" s="706"/>
      <c r="RIB96" s="706"/>
      <c r="RIC96" s="706"/>
      <c r="RID96" s="504"/>
      <c r="RIE96" s="705"/>
      <c r="RIF96" s="706"/>
      <c r="RIG96" s="706"/>
      <c r="RIH96" s="706"/>
      <c r="RII96" s="706"/>
      <c r="RIJ96" s="706"/>
      <c r="RIK96" s="504"/>
      <c r="RIL96" s="705"/>
      <c r="RIM96" s="706"/>
      <c r="RIN96" s="706"/>
      <c r="RIO96" s="706"/>
      <c r="RIP96" s="706"/>
      <c r="RIQ96" s="706"/>
      <c r="RIR96" s="504"/>
      <c r="RIS96" s="705"/>
      <c r="RIT96" s="706"/>
      <c r="RIU96" s="706"/>
      <c r="RIV96" s="706"/>
      <c r="RIW96" s="706"/>
      <c r="RIX96" s="706"/>
      <c r="RIY96" s="504"/>
      <c r="RIZ96" s="705"/>
      <c r="RJA96" s="706"/>
      <c r="RJB96" s="706"/>
      <c r="RJC96" s="706"/>
      <c r="RJD96" s="706"/>
      <c r="RJE96" s="706"/>
      <c r="RJF96" s="504"/>
      <c r="RJG96" s="705"/>
      <c r="RJH96" s="706"/>
      <c r="RJI96" s="706"/>
      <c r="RJJ96" s="706"/>
      <c r="RJK96" s="706"/>
      <c r="RJL96" s="706"/>
      <c r="RJM96" s="504"/>
      <c r="RJN96" s="705"/>
      <c r="RJO96" s="706"/>
      <c r="RJP96" s="706"/>
      <c r="RJQ96" s="706"/>
      <c r="RJR96" s="706"/>
      <c r="RJS96" s="706"/>
      <c r="RJT96" s="504"/>
      <c r="RJU96" s="705"/>
      <c r="RJV96" s="706"/>
      <c r="RJW96" s="706"/>
      <c r="RJX96" s="706"/>
      <c r="RJY96" s="706"/>
      <c r="RJZ96" s="706"/>
      <c r="RKA96" s="504"/>
      <c r="RKB96" s="705"/>
      <c r="RKC96" s="706"/>
      <c r="RKD96" s="706"/>
      <c r="RKE96" s="706"/>
      <c r="RKF96" s="706"/>
      <c r="RKG96" s="706"/>
      <c r="RKH96" s="504"/>
      <c r="RKI96" s="705"/>
      <c r="RKJ96" s="706"/>
      <c r="RKK96" s="706"/>
      <c r="RKL96" s="706"/>
      <c r="RKM96" s="706"/>
      <c r="RKN96" s="706"/>
      <c r="RKO96" s="504"/>
      <c r="RKP96" s="705"/>
      <c r="RKQ96" s="706"/>
      <c r="RKR96" s="706"/>
      <c r="RKS96" s="706"/>
      <c r="RKT96" s="706"/>
      <c r="RKU96" s="706"/>
      <c r="RKV96" s="504"/>
      <c r="RKW96" s="705"/>
      <c r="RKX96" s="706"/>
      <c r="RKY96" s="706"/>
      <c r="RKZ96" s="706"/>
      <c r="RLA96" s="706"/>
      <c r="RLB96" s="706"/>
      <c r="RLC96" s="504"/>
      <c r="RLD96" s="705"/>
      <c r="RLE96" s="706"/>
      <c r="RLF96" s="706"/>
      <c r="RLG96" s="706"/>
      <c r="RLH96" s="706"/>
      <c r="RLI96" s="706"/>
      <c r="RLJ96" s="504"/>
      <c r="RLK96" s="705"/>
      <c r="RLL96" s="706"/>
      <c r="RLM96" s="706"/>
      <c r="RLN96" s="706"/>
      <c r="RLO96" s="706"/>
      <c r="RLP96" s="706"/>
      <c r="RLQ96" s="504"/>
      <c r="RLR96" s="705"/>
      <c r="RLS96" s="706"/>
      <c r="RLT96" s="706"/>
      <c r="RLU96" s="706"/>
      <c r="RLV96" s="706"/>
      <c r="RLW96" s="706"/>
      <c r="RLX96" s="504"/>
      <c r="RLY96" s="705"/>
      <c r="RLZ96" s="706"/>
      <c r="RMA96" s="706"/>
      <c r="RMB96" s="706"/>
      <c r="RMC96" s="706"/>
      <c r="RMD96" s="706"/>
      <c r="RME96" s="504"/>
      <c r="RMF96" s="705"/>
      <c r="RMG96" s="706"/>
      <c r="RMH96" s="706"/>
      <c r="RMI96" s="706"/>
      <c r="RMJ96" s="706"/>
      <c r="RMK96" s="706"/>
      <c r="RML96" s="504"/>
      <c r="RMM96" s="705"/>
      <c r="RMN96" s="706"/>
      <c r="RMO96" s="706"/>
      <c r="RMP96" s="706"/>
      <c r="RMQ96" s="706"/>
      <c r="RMR96" s="706"/>
      <c r="RMS96" s="504"/>
      <c r="RMT96" s="705"/>
      <c r="RMU96" s="706"/>
      <c r="RMV96" s="706"/>
      <c r="RMW96" s="706"/>
      <c r="RMX96" s="706"/>
      <c r="RMY96" s="706"/>
      <c r="RMZ96" s="504"/>
      <c r="RNA96" s="705"/>
      <c r="RNB96" s="706"/>
      <c r="RNC96" s="706"/>
      <c r="RND96" s="706"/>
      <c r="RNE96" s="706"/>
      <c r="RNF96" s="706"/>
      <c r="RNG96" s="504"/>
      <c r="RNH96" s="705"/>
      <c r="RNI96" s="706"/>
      <c r="RNJ96" s="706"/>
      <c r="RNK96" s="706"/>
      <c r="RNL96" s="706"/>
      <c r="RNM96" s="706"/>
      <c r="RNN96" s="504"/>
      <c r="RNO96" s="705"/>
      <c r="RNP96" s="706"/>
      <c r="RNQ96" s="706"/>
      <c r="RNR96" s="706"/>
      <c r="RNS96" s="706"/>
      <c r="RNT96" s="706"/>
      <c r="RNU96" s="504"/>
      <c r="RNV96" s="705"/>
      <c r="RNW96" s="706"/>
      <c r="RNX96" s="706"/>
      <c r="RNY96" s="706"/>
      <c r="RNZ96" s="706"/>
      <c r="ROA96" s="706"/>
      <c r="ROB96" s="504"/>
      <c r="ROC96" s="705"/>
      <c r="ROD96" s="706"/>
      <c r="ROE96" s="706"/>
      <c r="ROF96" s="706"/>
      <c r="ROG96" s="706"/>
      <c r="ROH96" s="706"/>
      <c r="ROI96" s="504"/>
      <c r="ROJ96" s="705"/>
      <c r="ROK96" s="706"/>
      <c r="ROL96" s="706"/>
      <c r="ROM96" s="706"/>
      <c r="RON96" s="706"/>
      <c r="ROO96" s="706"/>
      <c r="ROP96" s="504"/>
      <c r="ROQ96" s="705"/>
      <c r="ROR96" s="706"/>
      <c r="ROS96" s="706"/>
      <c r="ROT96" s="706"/>
      <c r="ROU96" s="706"/>
      <c r="ROV96" s="706"/>
      <c r="ROW96" s="504"/>
      <c r="ROX96" s="705"/>
      <c r="ROY96" s="706"/>
      <c r="ROZ96" s="706"/>
      <c r="RPA96" s="706"/>
      <c r="RPB96" s="706"/>
      <c r="RPC96" s="706"/>
      <c r="RPD96" s="504"/>
      <c r="RPE96" s="705"/>
      <c r="RPF96" s="706"/>
      <c r="RPG96" s="706"/>
      <c r="RPH96" s="706"/>
      <c r="RPI96" s="706"/>
      <c r="RPJ96" s="706"/>
      <c r="RPK96" s="504"/>
      <c r="RPL96" s="705"/>
      <c r="RPM96" s="706"/>
      <c r="RPN96" s="706"/>
      <c r="RPO96" s="706"/>
      <c r="RPP96" s="706"/>
      <c r="RPQ96" s="706"/>
      <c r="RPR96" s="504"/>
      <c r="RPS96" s="705"/>
      <c r="RPT96" s="706"/>
      <c r="RPU96" s="706"/>
      <c r="RPV96" s="706"/>
      <c r="RPW96" s="706"/>
      <c r="RPX96" s="706"/>
      <c r="RPY96" s="504"/>
      <c r="RPZ96" s="705"/>
      <c r="RQA96" s="706"/>
      <c r="RQB96" s="706"/>
      <c r="RQC96" s="706"/>
      <c r="RQD96" s="706"/>
      <c r="RQE96" s="706"/>
      <c r="RQF96" s="504"/>
      <c r="RQG96" s="705"/>
      <c r="RQH96" s="706"/>
      <c r="RQI96" s="706"/>
      <c r="RQJ96" s="706"/>
      <c r="RQK96" s="706"/>
      <c r="RQL96" s="706"/>
      <c r="RQM96" s="504"/>
      <c r="RQN96" s="705"/>
      <c r="RQO96" s="706"/>
      <c r="RQP96" s="706"/>
      <c r="RQQ96" s="706"/>
      <c r="RQR96" s="706"/>
      <c r="RQS96" s="706"/>
      <c r="RQT96" s="504"/>
      <c r="RQU96" s="705"/>
      <c r="RQV96" s="706"/>
      <c r="RQW96" s="706"/>
      <c r="RQX96" s="706"/>
      <c r="RQY96" s="706"/>
      <c r="RQZ96" s="706"/>
      <c r="RRA96" s="504"/>
      <c r="RRB96" s="705"/>
      <c r="RRC96" s="706"/>
      <c r="RRD96" s="706"/>
      <c r="RRE96" s="706"/>
      <c r="RRF96" s="706"/>
      <c r="RRG96" s="706"/>
      <c r="RRH96" s="504"/>
      <c r="RRI96" s="705"/>
      <c r="RRJ96" s="706"/>
      <c r="RRK96" s="706"/>
      <c r="RRL96" s="706"/>
      <c r="RRM96" s="706"/>
      <c r="RRN96" s="706"/>
      <c r="RRO96" s="504"/>
      <c r="RRP96" s="705"/>
      <c r="RRQ96" s="706"/>
      <c r="RRR96" s="706"/>
      <c r="RRS96" s="706"/>
      <c r="RRT96" s="706"/>
      <c r="RRU96" s="706"/>
      <c r="RRV96" s="504"/>
      <c r="RRW96" s="705"/>
      <c r="RRX96" s="706"/>
      <c r="RRY96" s="706"/>
      <c r="RRZ96" s="706"/>
      <c r="RSA96" s="706"/>
      <c r="RSB96" s="706"/>
      <c r="RSC96" s="504"/>
      <c r="RSD96" s="705"/>
      <c r="RSE96" s="706"/>
      <c r="RSF96" s="706"/>
      <c r="RSG96" s="706"/>
      <c r="RSH96" s="706"/>
      <c r="RSI96" s="706"/>
      <c r="RSJ96" s="504"/>
      <c r="RSK96" s="705"/>
      <c r="RSL96" s="706"/>
      <c r="RSM96" s="706"/>
      <c r="RSN96" s="706"/>
      <c r="RSO96" s="706"/>
      <c r="RSP96" s="706"/>
      <c r="RSQ96" s="504"/>
      <c r="RSR96" s="705"/>
      <c r="RSS96" s="706"/>
      <c r="RST96" s="706"/>
      <c r="RSU96" s="706"/>
      <c r="RSV96" s="706"/>
      <c r="RSW96" s="706"/>
      <c r="RSX96" s="504"/>
      <c r="RSY96" s="705"/>
      <c r="RSZ96" s="706"/>
      <c r="RTA96" s="706"/>
      <c r="RTB96" s="706"/>
      <c r="RTC96" s="706"/>
      <c r="RTD96" s="706"/>
      <c r="RTE96" s="504"/>
      <c r="RTF96" s="705"/>
      <c r="RTG96" s="706"/>
      <c r="RTH96" s="706"/>
      <c r="RTI96" s="706"/>
      <c r="RTJ96" s="706"/>
      <c r="RTK96" s="706"/>
      <c r="RTL96" s="504"/>
      <c r="RTM96" s="705"/>
      <c r="RTN96" s="706"/>
      <c r="RTO96" s="706"/>
      <c r="RTP96" s="706"/>
      <c r="RTQ96" s="706"/>
      <c r="RTR96" s="706"/>
      <c r="RTS96" s="504"/>
      <c r="RTT96" s="705"/>
      <c r="RTU96" s="706"/>
      <c r="RTV96" s="706"/>
      <c r="RTW96" s="706"/>
      <c r="RTX96" s="706"/>
      <c r="RTY96" s="706"/>
      <c r="RTZ96" s="504"/>
      <c r="RUA96" s="705"/>
      <c r="RUB96" s="706"/>
      <c r="RUC96" s="706"/>
      <c r="RUD96" s="706"/>
      <c r="RUE96" s="706"/>
      <c r="RUF96" s="706"/>
      <c r="RUG96" s="504"/>
      <c r="RUH96" s="705"/>
      <c r="RUI96" s="706"/>
      <c r="RUJ96" s="706"/>
      <c r="RUK96" s="706"/>
      <c r="RUL96" s="706"/>
      <c r="RUM96" s="706"/>
      <c r="RUN96" s="504"/>
      <c r="RUO96" s="705"/>
      <c r="RUP96" s="706"/>
      <c r="RUQ96" s="706"/>
      <c r="RUR96" s="706"/>
      <c r="RUS96" s="706"/>
      <c r="RUT96" s="706"/>
      <c r="RUU96" s="504"/>
      <c r="RUV96" s="705"/>
      <c r="RUW96" s="706"/>
      <c r="RUX96" s="706"/>
      <c r="RUY96" s="706"/>
      <c r="RUZ96" s="706"/>
      <c r="RVA96" s="706"/>
      <c r="RVB96" s="504"/>
      <c r="RVC96" s="705"/>
      <c r="RVD96" s="706"/>
      <c r="RVE96" s="706"/>
      <c r="RVF96" s="706"/>
      <c r="RVG96" s="706"/>
      <c r="RVH96" s="706"/>
      <c r="RVI96" s="504"/>
      <c r="RVJ96" s="705"/>
      <c r="RVK96" s="706"/>
      <c r="RVL96" s="706"/>
      <c r="RVM96" s="706"/>
      <c r="RVN96" s="706"/>
      <c r="RVO96" s="706"/>
      <c r="RVP96" s="504"/>
      <c r="RVQ96" s="705"/>
      <c r="RVR96" s="706"/>
      <c r="RVS96" s="706"/>
      <c r="RVT96" s="706"/>
      <c r="RVU96" s="706"/>
      <c r="RVV96" s="706"/>
      <c r="RVW96" s="504"/>
      <c r="RVX96" s="705"/>
      <c r="RVY96" s="706"/>
      <c r="RVZ96" s="706"/>
      <c r="RWA96" s="706"/>
      <c r="RWB96" s="706"/>
      <c r="RWC96" s="706"/>
      <c r="RWD96" s="504"/>
      <c r="RWE96" s="705"/>
      <c r="RWF96" s="706"/>
      <c r="RWG96" s="706"/>
      <c r="RWH96" s="706"/>
      <c r="RWI96" s="706"/>
      <c r="RWJ96" s="706"/>
      <c r="RWK96" s="504"/>
      <c r="RWL96" s="705"/>
      <c r="RWM96" s="706"/>
      <c r="RWN96" s="706"/>
      <c r="RWO96" s="706"/>
      <c r="RWP96" s="706"/>
      <c r="RWQ96" s="706"/>
      <c r="RWR96" s="504"/>
      <c r="RWS96" s="705"/>
      <c r="RWT96" s="706"/>
      <c r="RWU96" s="706"/>
      <c r="RWV96" s="706"/>
      <c r="RWW96" s="706"/>
      <c r="RWX96" s="706"/>
      <c r="RWY96" s="504"/>
      <c r="RWZ96" s="705"/>
      <c r="RXA96" s="706"/>
      <c r="RXB96" s="706"/>
      <c r="RXC96" s="706"/>
      <c r="RXD96" s="706"/>
      <c r="RXE96" s="706"/>
      <c r="RXF96" s="504"/>
      <c r="RXG96" s="705"/>
      <c r="RXH96" s="706"/>
      <c r="RXI96" s="706"/>
      <c r="RXJ96" s="706"/>
      <c r="RXK96" s="706"/>
      <c r="RXL96" s="706"/>
      <c r="RXM96" s="504"/>
      <c r="RXN96" s="705"/>
      <c r="RXO96" s="706"/>
      <c r="RXP96" s="706"/>
      <c r="RXQ96" s="706"/>
      <c r="RXR96" s="706"/>
      <c r="RXS96" s="706"/>
      <c r="RXT96" s="504"/>
      <c r="RXU96" s="705"/>
      <c r="RXV96" s="706"/>
      <c r="RXW96" s="706"/>
      <c r="RXX96" s="706"/>
      <c r="RXY96" s="706"/>
      <c r="RXZ96" s="706"/>
      <c r="RYA96" s="504"/>
      <c r="RYB96" s="705"/>
      <c r="RYC96" s="706"/>
      <c r="RYD96" s="706"/>
      <c r="RYE96" s="706"/>
      <c r="RYF96" s="706"/>
      <c r="RYG96" s="706"/>
      <c r="RYH96" s="504"/>
      <c r="RYI96" s="705"/>
      <c r="RYJ96" s="706"/>
      <c r="RYK96" s="706"/>
      <c r="RYL96" s="706"/>
      <c r="RYM96" s="706"/>
      <c r="RYN96" s="706"/>
      <c r="RYO96" s="504"/>
      <c r="RYP96" s="705"/>
      <c r="RYQ96" s="706"/>
      <c r="RYR96" s="706"/>
      <c r="RYS96" s="706"/>
      <c r="RYT96" s="706"/>
      <c r="RYU96" s="706"/>
      <c r="RYV96" s="504"/>
      <c r="RYW96" s="705"/>
      <c r="RYX96" s="706"/>
      <c r="RYY96" s="706"/>
      <c r="RYZ96" s="706"/>
      <c r="RZA96" s="706"/>
      <c r="RZB96" s="706"/>
      <c r="RZC96" s="504"/>
      <c r="RZD96" s="705"/>
      <c r="RZE96" s="706"/>
      <c r="RZF96" s="706"/>
      <c r="RZG96" s="706"/>
      <c r="RZH96" s="706"/>
      <c r="RZI96" s="706"/>
      <c r="RZJ96" s="504"/>
      <c r="RZK96" s="705"/>
      <c r="RZL96" s="706"/>
      <c r="RZM96" s="706"/>
      <c r="RZN96" s="706"/>
      <c r="RZO96" s="706"/>
      <c r="RZP96" s="706"/>
      <c r="RZQ96" s="504"/>
      <c r="RZR96" s="705"/>
      <c r="RZS96" s="706"/>
      <c r="RZT96" s="706"/>
      <c r="RZU96" s="706"/>
      <c r="RZV96" s="706"/>
      <c r="RZW96" s="706"/>
      <c r="RZX96" s="504"/>
      <c r="RZY96" s="705"/>
      <c r="RZZ96" s="706"/>
      <c r="SAA96" s="706"/>
      <c r="SAB96" s="706"/>
      <c r="SAC96" s="706"/>
      <c r="SAD96" s="706"/>
      <c r="SAE96" s="504"/>
      <c r="SAF96" s="705"/>
      <c r="SAG96" s="706"/>
      <c r="SAH96" s="706"/>
      <c r="SAI96" s="706"/>
      <c r="SAJ96" s="706"/>
      <c r="SAK96" s="706"/>
      <c r="SAL96" s="504"/>
      <c r="SAM96" s="705"/>
      <c r="SAN96" s="706"/>
      <c r="SAO96" s="706"/>
      <c r="SAP96" s="706"/>
      <c r="SAQ96" s="706"/>
      <c r="SAR96" s="706"/>
      <c r="SAS96" s="504"/>
      <c r="SAT96" s="705"/>
      <c r="SAU96" s="706"/>
      <c r="SAV96" s="706"/>
      <c r="SAW96" s="706"/>
      <c r="SAX96" s="706"/>
      <c r="SAY96" s="706"/>
      <c r="SAZ96" s="504"/>
      <c r="SBA96" s="705"/>
      <c r="SBB96" s="706"/>
      <c r="SBC96" s="706"/>
      <c r="SBD96" s="706"/>
      <c r="SBE96" s="706"/>
      <c r="SBF96" s="706"/>
      <c r="SBG96" s="504"/>
      <c r="SBH96" s="705"/>
      <c r="SBI96" s="706"/>
      <c r="SBJ96" s="706"/>
      <c r="SBK96" s="706"/>
      <c r="SBL96" s="706"/>
      <c r="SBM96" s="706"/>
      <c r="SBN96" s="504"/>
      <c r="SBO96" s="705"/>
      <c r="SBP96" s="706"/>
      <c r="SBQ96" s="706"/>
      <c r="SBR96" s="706"/>
      <c r="SBS96" s="706"/>
      <c r="SBT96" s="706"/>
      <c r="SBU96" s="504"/>
      <c r="SBV96" s="705"/>
      <c r="SBW96" s="706"/>
      <c r="SBX96" s="706"/>
      <c r="SBY96" s="706"/>
      <c r="SBZ96" s="706"/>
      <c r="SCA96" s="706"/>
      <c r="SCB96" s="504"/>
      <c r="SCC96" s="705"/>
      <c r="SCD96" s="706"/>
      <c r="SCE96" s="706"/>
      <c r="SCF96" s="706"/>
      <c r="SCG96" s="706"/>
      <c r="SCH96" s="706"/>
      <c r="SCI96" s="504"/>
      <c r="SCJ96" s="705"/>
      <c r="SCK96" s="706"/>
      <c r="SCL96" s="706"/>
      <c r="SCM96" s="706"/>
      <c r="SCN96" s="706"/>
      <c r="SCO96" s="706"/>
      <c r="SCP96" s="504"/>
      <c r="SCQ96" s="705"/>
      <c r="SCR96" s="706"/>
      <c r="SCS96" s="706"/>
      <c r="SCT96" s="706"/>
      <c r="SCU96" s="706"/>
      <c r="SCV96" s="706"/>
      <c r="SCW96" s="504"/>
      <c r="SCX96" s="705"/>
      <c r="SCY96" s="706"/>
      <c r="SCZ96" s="706"/>
      <c r="SDA96" s="706"/>
      <c r="SDB96" s="706"/>
      <c r="SDC96" s="706"/>
      <c r="SDD96" s="504"/>
      <c r="SDE96" s="705"/>
      <c r="SDF96" s="706"/>
      <c r="SDG96" s="706"/>
      <c r="SDH96" s="706"/>
      <c r="SDI96" s="706"/>
      <c r="SDJ96" s="706"/>
      <c r="SDK96" s="504"/>
      <c r="SDL96" s="705"/>
      <c r="SDM96" s="706"/>
      <c r="SDN96" s="706"/>
      <c r="SDO96" s="706"/>
      <c r="SDP96" s="706"/>
      <c r="SDQ96" s="706"/>
      <c r="SDR96" s="504"/>
      <c r="SDS96" s="705"/>
      <c r="SDT96" s="706"/>
      <c r="SDU96" s="706"/>
      <c r="SDV96" s="706"/>
      <c r="SDW96" s="706"/>
      <c r="SDX96" s="706"/>
      <c r="SDY96" s="504"/>
      <c r="SDZ96" s="705"/>
      <c r="SEA96" s="706"/>
      <c r="SEB96" s="706"/>
      <c r="SEC96" s="706"/>
      <c r="SED96" s="706"/>
      <c r="SEE96" s="706"/>
      <c r="SEF96" s="504"/>
      <c r="SEG96" s="705"/>
      <c r="SEH96" s="706"/>
      <c r="SEI96" s="706"/>
      <c r="SEJ96" s="706"/>
      <c r="SEK96" s="706"/>
      <c r="SEL96" s="706"/>
      <c r="SEM96" s="504"/>
      <c r="SEN96" s="705"/>
      <c r="SEO96" s="706"/>
      <c r="SEP96" s="706"/>
      <c r="SEQ96" s="706"/>
      <c r="SER96" s="706"/>
      <c r="SES96" s="706"/>
      <c r="SET96" s="504"/>
      <c r="SEU96" s="705"/>
      <c r="SEV96" s="706"/>
      <c r="SEW96" s="706"/>
      <c r="SEX96" s="706"/>
      <c r="SEY96" s="706"/>
      <c r="SEZ96" s="706"/>
      <c r="SFA96" s="504"/>
      <c r="SFB96" s="705"/>
      <c r="SFC96" s="706"/>
      <c r="SFD96" s="706"/>
      <c r="SFE96" s="706"/>
      <c r="SFF96" s="706"/>
      <c r="SFG96" s="706"/>
      <c r="SFH96" s="504"/>
      <c r="SFI96" s="705"/>
      <c r="SFJ96" s="706"/>
      <c r="SFK96" s="706"/>
      <c r="SFL96" s="706"/>
      <c r="SFM96" s="706"/>
      <c r="SFN96" s="706"/>
      <c r="SFO96" s="504"/>
      <c r="SFP96" s="705"/>
      <c r="SFQ96" s="706"/>
      <c r="SFR96" s="706"/>
      <c r="SFS96" s="706"/>
      <c r="SFT96" s="706"/>
      <c r="SFU96" s="706"/>
      <c r="SFV96" s="504"/>
      <c r="SFW96" s="705"/>
      <c r="SFX96" s="706"/>
      <c r="SFY96" s="706"/>
      <c r="SFZ96" s="706"/>
      <c r="SGA96" s="706"/>
      <c r="SGB96" s="706"/>
      <c r="SGC96" s="504"/>
      <c r="SGD96" s="705"/>
      <c r="SGE96" s="706"/>
      <c r="SGF96" s="706"/>
      <c r="SGG96" s="706"/>
      <c r="SGH96" s="706"/>
      <c r="SGI96" s="706"/>
      <c r="SGJ96" s="504"/>
      <c r="SGK96" s="705"/>
      <c r="SGL96" s="706"/>
      <c r="SGM96" s="706"/>
      <c r="SGN96" s="706"/>
      <c r="SGO96" s="706"/>
      <c r="SGP96" s="706"/>
      <c r="SGQ96" s="504"/>
      <c r="SGR96" s="705"/>
      <c r="SGS96" s="706"/>
      <c r="SGT96" s="706"/>
      <c r="SGU96" s="706"/>
      <c r="SGV96" s="706"/>
      <c r="SGW96" s="706"/>
      <c r="SGX96" s="504"/>
      <c r="SGY96" s="705"/>
      <c r="SGZ96" s="706"/>
      <c r="SHA96" s="706"/>
      <c r="SHB96" s="706"/>
      <c r="SHC96" s="706"/>
      <c r="SHD96" s="706"/>
      <c r="SHE96" s="504"/>
      <c r="SHF96" s="705"/>
      <c r="SHG96" s="706"/>
      <c r="SHH96" s="706"/>
      <c r="SHI96" s="706"/>
      <c r="SHJ96" s="706"/>
      <c r="SHK96" s="706"/>
      <c r="SHL96" s="504"/>
      <c r="SHM96" s="705"/>
      <c r="SHN96" s="706"/>
      <c r="SHO96" s="706"/>
      <c r="SHP96" s="706"/>
      <c r="SHQ96" s="706"/>
      <c r="SHR96" s="706"/>
      <c r="SHS96" s="504"/>
      <c r="SHT96" s="705"/>
      <c r="SHU96" s="706"/>
      <c r="SHV96" s="706"/>
      <c r="SHW96" s="706"/>
      <c r="SHX96" s="706"/>
      <c r="SHY96" s="706"/>
      <c r="SHZ96" s="504"/>
      <c r="SIA96" s="705"/>
      <c r="SIB96" s="706"/>
      <c r="SIC96" s="706"/>
      <c r="SID96" s="706"/>
      <c r="SIE96" s="706"/>
      <c r="SIF96" s="706"/>
      <c r="SIG96" s="504"/>
      <c r="SIH96" s="705"/>
      <c r="SII96" s="706"/>
      <c r="SIJ96" s="706"/>
      <c r="SIK96" s="706"/>
      <c r="SIL96" s="706"/>
      <c r="SIM96" s="706"/>
      <c r="SIN96" s="504"/>
      <c r="SIO96" s="705"/>
      <c r="SIP96" s="706"/>
      <c r="SIQ96" s="706"/>
      <c r="SIR96" s="706"/>
      <c r="SIS96" s="706"/>
      <c r="SIT96" s="706"/>
      <c r="SIU96" s="504"/>
      <c r="SIV96" s="705"/>
      <c r="SIW96" s="706"/>
      <c r="SIX96" s="706"/>
      <c r="SIY96" s="706"/>
      <c r="SIZ96" s="706"/>
      <c r="SJA96" s="706"/>
      <c r="SJB96" s="504"/>
      <c r="SJC96" s="705"/>
      <c r="SJD96" s="706"/>
      <c r="SJE96" s="706"/>
      <c r="SJF96" s="706"/>
      <c r="SJG96" s="706"/>
      <c r="SJH96" s="706"/>
      <c r="SJI96" s="504"/>
      <c r="SJJ96" s="705"/>
      <c r="SJK96" s="706"/>
      <c r="SJL96" s="706"/>
      <c r="SJM96" s="706"/>
      <c r="SJN96" s="706"/>
      <c r="SJO96" s="706"/>
      <c r="SJP96" s="504"/>
      <c r="SJQ96" s="705"/>
      <c r="SJR96" s="706"/>
      <c r="SJS96" s="706"/>
      <c r="SJT96" s="706"/>
      <c r="SJU96" s="706"/>
      <c r="SJV96" s="706"/>
      <c r="SJW96" s="504"/>
      <c r="SJX96" s="705"/>
      <c r="SJY96" s="706"/>
      <c r="SJZ96" s="706"/>
      <c r="SKA96" s="706"/>
      <c r="SKB96" s="706"/>
      <c r="SKC96" s="706"/>
      <c r="SKD96" s="504"/>
      <c r="SKE96" s="705"/>
      <c r="SKF96" s="706"/>
      <c r="SKG96" s="706"/>
      <c r="SKH96" s="706"/>
      <c r="SKI96" s="706"/>
      <c r="SKJ96" s="706"/>
      <c r="SKK96" s="504"/>
      <c r="SKL96" s="705"/>
      <c r="SKM96" s="706"/>
      <c r="SKN96" s="706"/>
      <c r="SKO96" s="706"/>
      <c r="SKP96" s="706"/>
      <c r="SKQ96" s="706"/>
      <c r="SKR96" s="504"/>
      <c r="SKS96" s="705"/>
      <c r="SKT96" s="706"/>
      <c r="SKU96" s="706"/>
      <c r="SKV96" s="706"/>
      <c r="SKW96" s="706"/>
      <c r="SKX96" s="706"/>
      <c r="SKY96" s="504"/>
      <c r="SKZ96" s="705"/>
      <c r="SLA96" s="706"/>
      <c r="SLB96" s="706"/>
      <c r="SLC96" s="706"/>
      <c r="SLD96" s="706"/>
      <c r="SLE96" s="706"/>
      <c r="SLF96" s="504"/>
      <c r="SLG96" s="705"/>
      <c r="SLH96" s="706"/>
      <c r="SLI96" s="706"/>
      <c r="SLJ96" s="706"/>
      <c r="SLK96" s="706"/>
      <c r="SLL96" s="706"/>
      <c r="SLM96" s="504"/>
      <c r="SLN96" s="705"/>
      <c r="SLO96" s="706"/>
      <c r="SLP96" s="706"/>
      <c r="SLQ96" s="706"/>
      <c r="SLR96" s="706"/>
      <c r="SLS96" s="706"/>
      <c r="SLT96" s="504"/>
      <c r="SLU96" s="705"/>
      <c r="SLV96" s="706"/>
      <c r="SLW96" s="706"/>
      <c r="SLX96" s="706"/>
      <c r="SLY96" s="706"/>
      <c r="SLZ96" s="706"/>
      <c r="SMA96" s="504"/>
      <c r="SMB96" s="705"/>
      <c r="SMC96" s="706"/>
      <c r="SMD96" s="706"/>
      <c r="SME96" s="706"/>
      <c r="SMF96" s="706"/>
      <c r="SMG96" s="706"/>
      <c r="SMH96" s="504"/>
      <c r="SMI96" s="705"/>
      <c r="SMJ96" s="706"/>
      <c r="SMK96" s="706"/>
      <c r="SML96" s="706"/>
      <c r="SMM96" s="706"/>
      <c r="SMN96" s="706"/>
      <c r="SMO96" s="504"/>
      <c r="SMP96" s="705"/>
      <c r="SMQ96" s="706"/>
      <c r="SMR96" s="706"/>
      <c r="SMS96" s="706"/>
      <c r="SMT96" s="706"/>
      <c r="SMU96" s="706"/>
      <c r="SMV96" s="504"/>
      <c r="SMW96" s="705"/>
      <c r="SMX96" s="706"/>
      <c r="SMY96" s="706"/>
      <c r="SMZ96" s="706"/>
      <c r="SNA96" s="706"/>
      <c r="SNB96" s="706"/>
      <c r="SNC96" s="504"/>
      <c r="SND96" s="705"/>
      <c r="SNE96" s="706"/>
      <c r="SNF96" s="706"/>
      <c r="SNG96" s="706"/>
      <c r="SNH96" s="706"/>
      <c r="SNI96" s="706"/>
      <c r="SNJ96" s="504"/>
      <c r="SNK96" s="705"/>
      <c r="SNL96" s="706"/>
      <c r="SNM96" s="706"/>
      <c r="SNN96" s="706"/>
      <c r="SNO96" s="706"/>
      <c r="SNP96" s="706"/>
      <c r="SNQ96" s="504"/>
      <c r="SNR96" s="705"/>
      <c r="SNS96" s="706"/>
      <c r="SNT96" s="706"/>
      <c r="SNU96" s="706"/>
      <c r="SNV96" s="706"/>
      <c r="SNW96" s="706"/>
      <c r="SNX96" s="504"/>
      <c r="SNY96" s="705"/>
      <c r="SNZ96" s="706"/>
      <c r="SOA96" s="706"/>
      <c r="SOB96" s="706"/>
      <c r="SOC96" s="706"/>
      <c r="SOD96" s="706"/>
      <c r="SOE96" s="504"/>
      <c r="SOF96" s="705"/>
      <c r="SOG96" s="706"/>
      <c r="SOH96" s="706"/>
      <c r="SOI96" s="706"/>
      <c r="SOJ96" s="706"/>
      <c r="SOK96" s="706"/>
      <c r="SOL96" s="504"/>
      <c r="SOM96" s="705"/>
      <c r="SON96" s="706"/>
      <c r="SOO96" s="706"/>
      <c r="SOP96" s="706"/>
      <c r="SOQ96" s="706"/>
      <c r="SOR96" s="706"/>
      <c r="SOS96" s="504"/>
      <c r="SOT96" s="705"/>
      <c r="SOU96" s="706"/>
      <c r="SOV96" s="706"/>
      <c r="SOW96" s="706"/>
      <c r="SOX96" s="706"/>
      <c r="SOY96" s="706"/>
      <c r="SOZ96" s="504"/>
      <c r="SPA96" s="705"/>
      <c r="SPB96" s="706"/>
      <c r="SPC96" s="706"/>
      <c r="SPD96" s="706"/>
      <c r="SPE96" s="706"/>
      <c r="SPF96" s="706"/>
      <c r="SPG96" s="504"/>
      <c r="SPH96" s="705"/>
      <c r="SPI96" s="706"/>
      <c r="SPJ96" s="706"/>
      <c r="SPK96" s="706"/>
      <c r="SPL96" s="706"/>
      <c r="SPM96" s="706"/>
      <c r="SPN96" s="504"/>
      <c r="SPO96" s="705"/>
      <c r="SPP96" s="706"/>
      <c r="SPQ96" s="706"/>
      <c r="SPR96" s="706"/>
      <c r="SPS96" s="706"/>
      <c r="SPT96" s="706"/>
      <c r="SPU96" s="504"/>
      <c r="SPV96" s="705"/>
      <c r="SPW96" s="706"/>
      <c r="SPX96" s="706"/>
      <c r="SPY96" s="706"/>
      <c r="SPZ96" s="706"/>
      <c r="SQA96" s="706"/>
      <c r="SQB96" s="504"/>
      <c r="SQC96" s="705"/>
      <c r="SQD96" s="706"/>
      <c r="SQE96" s="706"/>
      <c r="SQF96" s="706"/>
      <c r="SQG96" s="706"/>
      <c r="SQH96" s="706"/>
      <c r="SQI96" s="504"/>
      <c r="SQJ96" s="705"/>
      <c r="SQK96" s="706"/>
      <c r="SQL96" s="706"/>
      <c r="SQM96" s="706"/>
      <c r="SQN96" s="706"/>
      <c r="SQO96" s="706"/>
      <c r="SQP96" s="504"/>
      <c r="SQQ96" s="705"/>
      <c r="SQR96" s="706"/>
      <c r="SQS96" s="706"/>
      <c r="SQT96" s="706"/>
      <c r="SQU96" s="706"/>
      <c r="SQV96" s="706"/>
      <c r="SQW96" s="504"/>
      <c r="SQX96" s="705"/>
      <c r="SQY96" s="706"/>
      <c r="SQZ96" s="706"/>
      <c r="SRA96" s="706"/>
      <c r="SRB96" s="706"/>
      <c r="SRC96" s="706"/>
      <c r="SRD96" s="504"/>
      <c r="SRE96" s="705"/>
      <c r="SRF96" s="706"/>
      <c r="SRG96" s="706"/>
      <c r="SRH96" s="706"/>
      <c r="SRI96" s="706"/>
      <c r="SRJ96" s="706"/>
      <c r="SRK96" s="504"/>
      <c r="SRL96" s="705"/>
      <c r="SRM96" s="706"/>
      <c r="SRN96" s="706"/>
      <c r="SRO96" s="706"/>
      <c r="SRP96" s="706"/>
      <c r="SRQ96" s="706"/>
      <c r="SRR96" s="504"/>
      <c r="SRS96" s="705"/>
      <c r="SRT96" s="706"/>
      <c r="SRU96" s="706"/>
      <c r="SRV96" s="706"/>
      <c r="SRW96" s="706"/>
      <c r="SRX96" s="706"/>
      <c r="SRY96" s="504"/>
      <c r="SRZ96" s="705"/>
      <c r="SSA96" s="706"/>
      <c r="SSB96" s="706"/>
      <c r="SSC96" s="706"/>
      <c r="SSD96" s="706"/>
      <c r="SSE96" s="706"/>
      <c r="SSF96" s="504"/>
      <c r="SSG96" s="705"/>
      <c r="SSH96" s="706"/>
      <c r="SSI96" s="706"/>
      <c r="SSJ96" s="706"/>
      <c r="SSK96" s="706"/>
      <c r="SSL96" s="706"/>
      <c r="SSM96" s="504"/>
      <c r="SSN96" s="705"/>
      <c r="SSO96" s="706"/>
      <c r="SSP96" s="706"/>
      <c r="SSQ96" s="706"/>
      <c r="SSR96" s="706"/>
      <c r="SSS96" s="706"/>
      <c r="SST96" s="504"/>
      <c r="SSU96" s="705"/>
      <c r="SSV96" s="706"/>
      <c r="SSW96" s="706"/>
      <c r="SSX96" s="706"/>
      <c r="SSY96" s="706"/>
      <c r="SSZ96" s="706"/>
      <c r="STA96" s="504"/>
      <c r="STB96" s="705"/>
      <c r="STC96" s="706"/>
      <c r="STD96" s="706"/>
      <c r="STE96" s="706"/>
      <c r="STF96" s="706"/>
      <c r="STG96" s="706"/>
      <c r="STH96" s="504"/>
      <c r="STI96" s="705"/>
      <c r="STJ96" s="706"/>
      <c r="STK96" s="706"/>
      <c r="STL96" s="706"/>
      <c r="STM96" s="706"/>
      <c r="STN96" s="706"/>
      <c r="STO96" s="504"/>
      <c r="STP96" s="705"/>
      <c r="STQ96" s="706"/>
      <c r="STR96" s="706"/>
      <c r="STS96" s="706"/>
      <c r="STT96" s="706"/>
      <c r="STU96" s="706"/>
      <c r="STV96" s="504"/>
      <c r="STW96" s="705"/>
      <c r="STX96" s="706"/>
      <c r="STY96" s="706"/>
      <c r="STZ96" s="706"/>
      <c r="SUA96" s="706"/>
      <c r="SUB96" s="706"/>
      <c r="SUC96" s="504"/>
      <c r="SUD96" s="705"/>
      <c r="SUE96" s="706"/>
      <c r="SUF96" s="706"/>
      <c r="SUG96" s="706"/>
      <c r="SUH96" s="706"/>
      <c r="SUI96" s="706"/>
      <c r="SUJ96" s="504"/>
      <c r="SUK96" s="705"/>
      <c r="SUL96" s="706"/>
      <c r="SUM96" s="706"/>
      <c r="SUN96" s="706"/>
      <c r="SUO96" s="706"/>
      <c r="SUP96" s="706"/>
      <c r="SUQ96" s="504"/>
      <c r="SUR96" s="705"/>
      <c r="SUS96" s="706"/>
      <c r="SUT96" s="706"/>
      <c r="SUU96" s="706"/>
      <c r="SUV96" s="706"/>
      <c r="SUW96" s="706"/>
      <c r="SUX96" s="504"/>
      <c r="SUY96" s="705"/>
      <c r="SUZ96" s="706"/>
      <c r="SVA96" s="706"/>
      <c r="SVB96" s="706"/>
      <c r="SVC96" s="706"/>
      <c r="SVD96" s="706"/>
      <c r="SVE96" s="504"/>
      <c r="SVF96" s="705"/>
      <c r="SVG96" s="706"/>
      <c r="SVH96" s="706"/>
      <c r="SVI96" s="706"/>
      <c r="SVJ96" s="706"/>
      <c r="SVK96" s="706"/>
      <c r="SVL96" s="504"/>
      <c r="SVM96" s="705"/>
      <c r="SVN96" s="706"/>
      <c r="SVO96" s="706"/>
      <c r="SVP96" s="706"/>
      <c r="SVQ96" s="706"/>
      <c r="SVR96" s="706"/>
      <c r="SVS96" s="504"/>
      <c r="SVT96" s="705"/>
      <c r="SVU96" s="706"/>
      <c r="SVV96" s="706"/>
      <c r="SVW96" s="706"/>
      <c r="SVX96" s="706"/>
      <c r="SVY96" s="706"/>
      <c r="SVZ96" s="504"/>
      <c r="SWA96" s="705"/>
      <c r="SWB96" s="706"/>
      <c r="SWC96" s="706"/>
      <c r="SWD96" s="706"/>
      <c r="SWE96" s="706"/>
      <c r="SWF96" s="706"/>
      <c r="SWG96" s="504"/>
      <c r="SWH96" s="705"/>
      <c r="SWI96" s="706"/>
      <c r="SWJ96" s="706"/>
      <c r="SWK96" s="706"/>
      <c r="SWL96" s="706"/>
      <c r="SWM96" s="706"/>
      <c r="SWN96" s="504"/>
      <c r="SWO96" s="705"/>
      <c r="SWP96" s="706"/>
      <c r="SWQ96" s="706"/>
      <c r="SWR96" s="706"/>
      <c r="SWS96" s="706"/>
      <c r="SWT96" s="706"/>
      <c r="SWU96" s="504"/>
      <c r="SWV96" s="705"/>
      <c r="SWW96" s="706"/>
      <c r="SWX96" s="706"/>
      <c r="SWY96" s="706"/>
      <c r="SWZ96" s="706"/>
      <c r="SXA96" s="706"/>
      <c r="SXB96" s="504"/>
      <c r="SXC96" s="705"/>
      <c r="SXD96" s="706"/>
      <c r="SXE96" s="706"/>
      <c r="SXF96" s="706"/>
      <c r="SXG96" s="706"/>
      <c r="SXH96" s="706"/>
      <c r="SXI96" s="504"/>
      <c r="SXJ96" s="705"/>
      <c r="SXK96" s="706"/>
      <c r="SXL96" s="706"/>
      <c r="SXM96" s="706"/>
      <c r="SXN96" s="706"/>
      <c r="SXO96" s="706"/>
      <c r="SXP96" s="504"/>
      <c r="SXQ96" s="705"/>
      <c r="SXR96" s="706"/>
      <c r="SXS96" s="706"/>
      <c r="SXT96" s="706"/>
      <c r="SXU96" s="706"/>
      <c r="SXV96" s="706"/>
      <c r="SXW96" s="504"/>
      <c r="SXX96" s="705"/>
      <c r="SXY96" s="706"/>
      <c r="SXZ96" s="706"/>
      <c r="SYA96" s="706"/>
      <c r="SYB96" s="706"/>
      <c r="SYC96" s="706"/>
      <c r="SYD96" s="504"/>
      <c r="SYE96" s="705"/>
      <c r="SYF96" s="706"/>
      <c r="SYG96" s="706"/>
      <c r="SYH96" s="706"/>
      <c r="SYI96" s="706"/>
      <c r="SYJ96" s="706"/>
      <c r="SYK96" s="504"/>
      <c r="SYL96" s="705"/>
      <c r="SYM96" s="706"/>
      <c r="SYN96" s="706"/>
      <c r="SYO96" s="706"/>
      <c r="SYP96" s="706"/>
      <c r="SYQ96" s="706"/>
      <c r="SYR96" s="504"/>
      <c r="SYS96" s="705"/>
      <c r="SYT96" s="706"/>
      <c r="SYU96" s="706"/>
      <c r="SYV96" s="706"/>
      <c r="SYW96" s="706"/>
      <c r="SYX96" s="706"/>
      <c r="SYY96" s="504"/>
      <c r="SYZ96" s="705"/>
      <c r="SZA96" s="706"/>
      <c r="SZB96" s="706"/>
      <c r="SZC96" s="706"/>
      <c r="SZD96" s="706"/>
      <c r="SZE96" s="706"/>
      <c r="SZF96" s="504"/>
      <c r="SZG96" s="705"/>
      <c r="SZH96" s="706"/>
      <c r="SZI96" s="706"/>
      <c r="SZJ96" s="706"/>
      <c r="SZK96" s="706"/>
      <c r="SZL96" s="706"/>
      <c r="SZM96" s="504"/>
      <c r="SZN96" s="705"/>
      <c r="SZO96" s="706"/>
      <c r="SZP96" s="706"/>
      <c r="SZQ96" s="706"/>
      <c r="SZR96" s="706"/>
      <c r="SZS96" s="706"/>
      <c r="SZT96" s="504"/>
      <c r="SZU96" s="705"/>
      <c r="SZV96" s="706"/>
      <c r="SZW96" s="706"/>
      <c r="SZX96" s="706"/>
      <c r="SZY96" s="706"/>
      <c r="SZZ96" s="706"/>
      <c r="TAA96" s="504"/>
      <c r="TAB96" s="705"/>
      <c r="TAC96" s="706"/>
      <c r="TAD96" s="706"/>
      <c r="TAE96" s="706"/>
      <c r="TAF96" s="706"/>
      <c r="TAG96" s="706"/>
      <c r="TAH96" s="504"/>
      <c r="TAI96" s="705"/>
      <c r="TAJ96" s="706"/>
      <c r="TAK96" s="706"/>
      <c r="TAL96" s="706"/>
      <c r="TAM96" s="706"/>
      <c r="TAN96" s="706"/>
      <c r="TAO96" s="504"/>
      <c r="TAP96" s="705"/>
      <c r="TAQ96" s="706"/>
      <c r="TAR96" s="706"/>
      <c r="TAS96" s="706"/>
      <c r="TAT96" s="706"/>
      <c r="TAU96" s="706"/>
      <c r="TAV96" s="504"/>
      <c r="TAW96" s="705"/>
      <c r="TAX96" s="706"/>
      <c r="TAY96" s="706"/>
      <c r="TAZ96" s="706"/>
      <c r="TBA96" s="706"/>
      <c r="TBB96" s="706"/>
      <c r="TBC96" s="504"/>
      <c r="TBD96" s="705"/>
      <c r="TBE96" s="706"/>
      <c r="TBF96" s="706"/>
      <c r="TBG96" s="706"/>
      <c r="TBH96" s="706"/>
      <c r="TBI96" s="706"/>
      <c r="TBJ96" s="504"/>
      <c r="TBK96" s="705"/>
      <c r="TBL96" s="706"/>
      <c r="TBM96" s="706"/>
      <c r="TBN96" s="706"/>
      <c r="TBO96" s="706"/>
      <c r="TBP96" s="706"/>
      <c r="TBQ96" s="504"/>
      <c r="TBR96" s="705"/>
      <c r="TBS96" s="706"/>
      <c r="TBT96" s="706"/>
      <c r="TBU96" s="706"/>
      <c r="TBV96" s="706"/>
      <c r="TBW96" s="706"/>
      <c r="TBX96" s="504"/>
      <c r="TBY96" s="705"/>
      <c r="TBZ96" s="706"/>
      <c r="TCA96" s="706"/>
      <c r="TCB96" s="706"/>
      <c r="TCC96" s="706"/>
      <c r="TCD96" s="706"/>
      <c r="TCE96" s="504"/>
      <c r="TCF96" s="705"/>
      <c r="TCG96" s="706"/>
      <c r="TCH96" s="706"/>
      <c r="TCI96" s="706"/>
      <c r="TCJ96" s="706"/>
      <c r="TCK96" s="706"/>
      <c r="TCL96" s="504"/>
      <c r="TCM96" s="705"/>
      <c r="TCN96" s="706"/>
      <c r="TCO96" s="706"/>
      <c r="TCP96" s="706"/>
      <c r="TCQ96" s="706"/>
      <c r="TCR96" s="706"/>
      <c r="TCS96" s="504"/>
      <c r="TCT96" s="705"/>
      <c r="TCU96" s="706"/>
      <c r="TCV96" s="706"/>
      <c r="TCW96" s="706"/>
      <c r="TCX96" s="706"/>
      <c r="TCY96" s="706"/>
      <c r="TCZ96" s="504"/>
      <c r="TDA96" s="705"/>
      <c r="TDB96" s="706"/>
      <c r="TDC96" s="706"/>
      <c r="TDD96" s="706"/>
      <c r="TDE96" s="706"/>
      <c r="TDF96" s="706"/>
      <c r="TDG96" s="504"/>
      <c r="TDH96" s="705"/>
      <c r="TDI96" s="706"/>
      <c r="TDJ96" s="706"/>
      <c r="TDK96" s="706"/>
      <c r="TDL96" s="706"/>
      <c r="TDM96" s="706"/>
      <c r="TDN96" s="504"/>
      <c r="TDO96" s="705"/>
      <c r="TDP96" s="706"/>
      <c r="TDQ96" s="706"/>
      <c r="TDR96" s="706"/>
      <c r="TDS96" s="706"/>
      <c r="TDT96" s="706"/>
      <c r="TDU96" s="504"/>
      <c r="TDV96" s="705"/>
      <c r="TDW96" s="706"/>
      <c r="TDX96" s="706"/>
      <c r="TDY96" s="706"/>
      <c r="TDZ96" s="706"/>
      <c r="TEA96" s="706"/>
      <c r="TEB96" s="504"/>
      <c r="TEC96" s="705"/>
      <c r="TED96" s="706"/>
      <c r="TEE96" s="706"/>
      <c r="TEF96" s="706"/>
      <c r="TEG96" s="706"/>
      <c r="TEH96" s="706"/>
      <c r="TEI96" s="504"/>
      <c r="TEJ96" s="705"/>
      <c r="TEK96" s="706"/>
      <c r="TEL96" s="706"/>
      <c r="TEM96" s="706"/>
      <c r="TEN96" s="706"/>
      <c r="TEO96" s="706"/>
      <c r="TEP96" s="504"/>
      <c r="TEQ96" s="705"/>
      <c r="TER96" s="706"/>
      <c r="TES96" s="706"/>
      <c r="TET96" s="706"/>
      <c r="TEU96" s="706"/>
      <c r="TEV96" s="706"/>
      <c r="TEW96" s="504"/>
      <c r="TEX96" s="705"/>
      <c r="TEY96" s="706"/>
      <c r="TEZ96" s="706"/>
      <c r="TFA96" s="706"/>
      <c r="TFB96" s="706"/>
      <c r="TFC96" s="706"/>
      <c r="TFD96" s="504"/>
      <c r="TFE96" s="705"/>
      <c r="TFF96" s="706"/>
      <c r="TFG96" s="706"/>
      <c r="TFH96" s="706"/>
      <c r="TFI96" s="706"/>
      <c r="TFJ96" s="706"/>
      <c r="TFK96" s="504"/>
      <c r="TFL96" s="705"/>
      <c r="TFM96" s="706"/>
      <c r="TFN96" s="706"/>
      <c r="TFO96" s="706"/>
      <c r="TFP96" s="706"/>
      <c r="TFQ96" s="706"/>
      <c r="TFR96" s="504"/>
      <c r="TFS96" s="705"/>
      <c r="TFT96" s="706"/>
      <c r="TFU96" s="706"/>
      <c r="TFV96" s="706"/>
      <c r="TFW96" s="706"/>
      <c r="TFX96" s="706"/>
      <c r="TFY96" s="504"/>
      <c r="TFZ96" s="705"/>
      <c r="TGA96" s="706"/>
      <c r="TGB96" s="706"/>
      <c r="TGC96" s="706"/>
      <c r="TGD96" s="706"/>
      <c r="TGE96" s="706"/>
      <c r="TGF96" s="504"/>
      <c r="TGG96" s="705"/>
      <c r="TGH96" s="706"/>
      <c r="TGI96" s="706"/>
      <c r="TGJ96" s="706"/>
      <c r="TGK96" s="706"/>
      <c r="TGL96" s="706"/>
      <c r="TGM96" s="504"/>
      <c r="TGN96" s="705"/>
      <c r="TGO96" s="706"/>
      <c r="TGP96" s="706"/>
      <c r="TGQ96" s="706"/>
      <c r="TGR96" s="706"/>
      <c r="TGS96" s="706"/>
      <c r="TGT96" s="504"/>
      <c r="TGU96" s="705"/>
      <c r="TGV96" s="706"/>
      <c r="TGW96" s="706"/>
      <c r="TGX96" s="706"/>
      <c r="TGY96" s="706"/>
      <c r="TGZ96" s="706"/>
      <c r="THA96" s="504"/>
      <c r="THB96" s="705"/>
      <c r="THC96" s="706"/>
      <c r="THD96" s="706"/>
      <c r="THE96" s="706"/>
      <c r="THF96" s="706"/>
      <c r="THG96" s="706"/>
      <c r="THH96" s="504"/>
      <c r="THI96" s="705"/>
      <c r="THJ96" s="706"/>
      <c r="THK96" s="706"/>
      <c r="THL96" s="706"/>
      <c r="THM96" s="706"/>
      <c r="THN96" s="706"/>
      <c r="THO96" s="504"/>
      <c r="THP96" s="705"/>
      <c r="THQ96" s="706"/>
      <c r="THR96" s="706"/>
      <c r="THS96" s="706"/>
      <c r="THT96" s="706"/>
      <c r="THU96" s="706"/>
      <c r="THV96" s="504"/>
      <c r="THW96" s="705"/>
      <c r="THX96" s="706"/>
      <c r="THY96" s="706"/>
      <c r="THZ96" s="706"/>
      <c r="TIA96" s="706"/>
      <c r="TIB96" s="706"/>
      <c r="TIC96" s="504"/>
      <c r="TID96" s="705"/>
      <c r="TIE96" s="706"/>
      <c r="TIF96" s="706"/>
      <c r="TIG96" s="706"/>
      <c r="TIH96" s="706"/>
      <c r="TII96" s="706"/>
      <c r="TIJ96" s="504"/>
      <c r="TIK96" s="705"/>
      <c r="TIL96" s="706"/>
      <c r="TIM96" s="706"/>
      <c r="TIN96" s="706"/>
      <c r="TIO96" s="706"/>
      <c r="TIP96" s="706"/>
      <c r="TIQ96" s="504"/>
      <c r="TIR96" s="705"/>
      <c r="TIS96" s="706"/>
      <c r="TIT96" s="706"/>
      <c r="TIU96" s="706"/>
      <c r="TIV96" s="706"/>
      <c r="TIW96" s="706"/>
      <c r="TIX96" s="504"/>
      <c r="TIY96" s="705"/>
      <c r="TIZ96" s="706"/>
      <c r="TJA96" s="706"/>
      <c r="TJB96" s="706"/>
      <c r="TJC96" s="706"/>
      <c r="TJD96" s="706"/>
      <c r="TJE96" s="504"/>
      <c r="TJF96" s="705"/>
      <c r="TJG96" s="706"/>
      <c r="TJH96" s="706"/>
      <c r="TJI96" s="706"/>
      <c r="TJJ96" s="706"/>
      <c r="TJK96" s="706"/>
      <c r="TJL96" s="504"/>
      <c r="TJM96" s="705"/>
      <c r="TJN96" s="706"/>
      <c r="TJO96" s="706"/>
      <c r="TJP96" s="706"/>
      <c r="TJQ96" s="706"/>
      <c r="TJR96" s="706"/>
      <c r="TJS96" s="504"/>
      <c r="TJT96" s="705"/>
      <c r="TJU96" s="706"/>
      <c r="TJV96" s="706"/>
      <c r="TJW96" s="706"/>
      <c r="TJX96" s="706"/>
      <c r="TJY96" s="706"/>
      <c r="TJZ96" s="504"/>
      <c r="TKA96" s="705"/>
      <c r="TKB96" s="706"/>
      <c r="TKC96" s="706"/>
      <c r="TKD96" s="706"/>
      <c r="TKE96" s="706"/>
      <c r="TKF96" s="706"/>
      <c r="TKG96" s="504"/>
      <c r="TKH96" s="705"/>
      <c r="TKI96" s="706"/>
      <c r="TKJ96" s="706"/>
      <c r="TKK96" s="706"/>
      <c r="TKL96" s="706"/>
      <c r="TKM96" s="706"/>
      <c r="TKN96" s="504"/>
      <c r="TKO96" s="705"/>
      <c r="TKP96" s="706"/>
      <c r="TKQ96" s="706"/>
      <c r="TKR96" s="706"/>
      <c r="TKS96" s="706"/>
      <c r="TKT96" s="706"/>
      <c r="TKU96" s="504"/>
      <c r="TKV96" s="705"/>
      <c r="TKW96" s="706"/>
      <c r="TKX96" s="706"/>
      <c r="TKY96" s="706"/>
      <c r="TKZ96" s="706"/>
      <c r="TLA96" s="706"/>
      <c r="TLB96" s="504"/>
      <c r="TLC96" s="705"/>
      <c r="TLD96" s="706"/>
      <c r="TLE96" s="706"/>
      <c r="TLF96" s="706"/>
      <c r="TLG96" s="706"/>
      <c r="TLH96" s="706"/>
      <c r="TLI96" s="504"/>
      <c r="TLJ96" s="705"/>
      <c r="TLK96" s="706"/>
      <c r="TLL96" s="706"/>
      <c r="TLM96" s="706"/>
      <c r="TLN96" s="706"/>
      <c r="TLO96" s="706"/>
      <c r="TLP96" s="504"/>
      <c r="TLQ96" s="705"/>
      <c r="TLR96" s="706"/>
      <c r="TLS96" s="706"/>
      <c r="TLT96" s="706"/>
      <c r="TLU96" s="706"/>
      <c r="TLV96" s="706"/>
      <c r="TLW96" s="504"/>
      <c r="TLX96" s="705"/>
      <c r="TLY96" s="706"/>
      <c r="TLZ96" s="706"/>
      <c r="TMA96" s="706"/>
      <c r="TMB96" s="706"/>
      <c r="TMC96" s="706"/>
      <c r="TMD96" s="504"/>
      <c r="TME96" s="705"/>
      <c r="TMF96" s="706"/>
      <c r="TMG96" s="706"/>
      <c r="TMH96" s="706"/>
      <c r="TMI96" s="706"/>
      <c r="TMJ96" s="706"/>
      <c r="TMK96" s="504"/>
      <c r="TML96" s="705"/>
      <c r="TMM96" s="706"/>
      <c r="TMN96" s="706"/>
      <c r="TMO96" s="706"/>
      <c r="TMP96" s="706"/>
      <c r="TMQ96" s="706"/>
      <c r="TMR96" s="504"/>
      <c r="TMS96" s="705"/>
      <c r="TMT96" s="706"/>
      <c r="TMU96" s="706"/>
      <c r="TMV96" s="706"/>
      <c r="TMW96" s="706"/>
      <c r="TMX96" s="706"/>
      <c r="TMY96" s="504"/>
      <c r="TMZ96" s="705"/>
      <c r="TNA96" s="706"/>
      <c r="TNB96" s="706"/>
      <c r="TNC96" s="706"/>
      <c r="TND96" s="706"/>
      <c r="TNE96" s="706"/>
      <c r="TNF96" s="504"/>
      <c r="TNG96" s="705"/>
      <c r="TNH96" s="706"/>
      <c r="TNI96" s="706"/>
      <c r="TNJ96" s="706"/>
      <c r="TNK96" s="706"/>
      <c r="TNL96" s="706"/>
      <c r="TNM96" s="504"/>
      <c r="TNN96" s="705"/>
      <c r="TNO96" s="706"/>
      <c r="TNP96" s="706"/>
      <c r="TNQ96" s="706"/>
      <c r="TNR96" s="706"/>
      <c r="TNS96" s="706"/>
      <c r="TNT96" s="504"/>
      <c r="TNU96" s="705"/>
      <c r="TNV96" s="706"/>
      <c r="TNW96" s="706"/>
      <c r="TNX96" s="706"/>
      <c r="TNY96" s="706"/>
      <c r="TNZ96" s="706"/>
      <c r="TOA96" s="504"/>
      <c r="TOB96" s="705"/>
      <c r="TOC96" s="706"/>
      <c r="TOD96" s="706"/>
      <c r="TOE96" s="706"/>
      <c r="TOF96" s="706"/>
      <c r="TOG96" s="706"/>
      <c r="TOH96" s="504"/>
      <c r="TOI96" s="705"/>
      <c r="TOJ96" s="706"/>
      <c r="TOK96" s="706"/>
      <c r="TOL96" s="706"/>
      <c r="TOM96" s="706"/>
      <c r="TON96" s="706"/>
      <c r="TOO96" s="504"/>
      <c r="TOP96" s="705"/>
      <c r="TOQ96" s="706"/>
      <c r="TOR96" s="706"/>
      <c r="TOS96" s="706"/>
      <c r="TOT96" s="706"/>
      <c r="TOU96" s="706"/>
      <c r="TOV96" s="504"/>
      <c r="TOW96" s="705"/>
      <c r="TOX96" s="706"/>
      <c r="TOY96" s="706"/>
      <c r="TOZ96" s="706"/>
      <c r="TPA96" s="706"/>
      <c r="TPB96" s="706"/>
      <c r="TPC96" s="504"/>
      <c r="TPD96" s="705"/>
      <c r="TPE96" s="706"/>
      <c r="TPF96" s="706"/>
      <c r="TPG96" s="706"/>
      <c r="TPH96" s="706"/>
      <c r="TPI96" s="706"/>
      <c r="TPJ96" s="504"/>
      <c r="TPK96" s="705"/>
      <c r="TPL96" s="706"/>
      <c r="TPM96" s="706"/>
      <c r="TPN96" s="706"/>
      <c r="TPO96" s="706"/>
      <c r="TPP96" s="706"/>
      <c r="TPQ96" s="504"/>
      <c r="TPR96" s="705"/>
      <c r="TPS96" s="706"/>
      <c r="TPT96" s="706"/>
      <c r="TPU96" s="706"/>
      <c r="TPV96" s="706"/>
      <c r="TPW96" s="706"/>
      <c r="TPX96" s="504"/>
      <c r="TPY96" s="705"/>
      <c r="TPZ96" s="706"/>
      <c r="TQA96" s="706"/>
      <c r="TQB96" s="706"/>
      <c r="TQC96" s="706"/>
      <c r="TQD96" s="706"/>
      <c r="TQE96" s="504"/>
      <c r="TQF96" s="705"/>
      <c r="TQG96" s="706"/>
      <c r="TQH96" s="706"/>
      <c r="TQI96" s="706"/>
      <c r="TQJ96" s="706"/>
      <c r="TQK96" s="706"/>
      <c r="TQL96" s="504"/>
      <c r="TQM96" s="705"/>
      <c r="TQN96" s="706"/>
      <c r="TQO96" s="706"/>
      <c r="TQP96" s="706"/>
      <c r="TQQ96" s="706"/>
      <c r="TQR96" s="706"/>
      <c r="TQS96" s="504"/>
      <c r="TQT96" s="705"/>
      <c r="TQU96" s="706"/>
      <c r="TQV96" s="706"/>
      <c r="TQW96" s="706"/>
      <c r="TQX96" s="706"/>
      <c r="TQY96" s="706"/>
      <c r="TQZ96" s="504"/>
      <c r="TRA96" s="705"/>
      <c r="TRB96" s="706"/>
      <c r="TRC96" s="706"/>
      <c r="TRD96" s="706"/>
      <c r="TRE96" s="706"/>
      <c r="TRF96" s="706"/>
      <c r="TRG96" s="504"/>
      <c r="TRH96" s="705"/>
      <c r="TRI96" s="706"/>
      <c r="TRJ96" s="706"/>
      <c r="TRK96" s="706"/>
      <c r="TRL96" s="706"/>
      <c r="TRM96" s="706"/>
      <c r="TRN96" s="504"/>
      <c r="TRO96" s="705"/>
      <c r="TRP96" s="706"/>
      <c r="TRQ96" s="706"/>
      <c r="TRR96" s="706"/>
      <c r="TRS96" s="706"/>
      <c r="TRT96" s="706"/>
      <c r="TRU96" s="504"/>
      <c r="TRV96" s="705"/>
      <c r="TRW96" s="706"/>
      <c r="TRX96" s="706"/>
      <c r="TRY96" s="706"/>
      <c r="TRZ96" s="706"/>
      <c r="TSA96" s="706"/>
      <c r="TSB96" s="504"/>
      <c r="TSC96" s="705"/>
      <c r="TSD96" s="706"/>
      <c r="TSE96" s="706"/>
      <c r="TSF96" s="706"/>
      <c r="TSG96" s="706"/>
      <c r="TSH96" s="706"/>
      <c r="TSI96" s="504"/>
      <c r="TSJ96" s="705"/>
      <c r="TSK96" s="706"/>
      <c r="TSL96" s="706"/>
      <c r="TSM96" s="706"/>
      <c r="TSN96" s="706"/>
      <c r="TSO96" s="706"/>
      <c r="TSP96" s="504"/>
      <c r="TSQ96" s="705"/>
      <c r="TSR96" s="706"/>
      <c r="TSS96" s="706"/>
      <c r="TST96" s="706"/>
      <c r="TSU96" s="706"/>
      <c r="TSV96" s="706"/>
      <c r="TSW96" s="504"/>
      <c r="TSX96" s="705"/>
      <c r="TSY96" s="706"/>
      <c r="TSZ96" s="706"/>
      <c r="TTA96" s="706"/>
      <c r="TTB96" s="706"/>
      <c r="TTC96" s="706"/>
      <c r="TTD96" s="504"/>
      <c r="TTE96" s="705"/>
      <c r="TTF96" s="706"/>
      <c r="TTG96" s="706"/>
      <c r="TTH96" s="706"/>
      <c r="TTI96" s="706"/>
      <c r="TTJ96" s="706"/>
      <c r="TTK96" s="504"/>
      <c r="TTL96" s="705"/>
      <c r="TTM96" s="706"/>
      <c r="TTN96" s="706"/>
      <c r="TTO96" s="706"/>
      <c r="TTP96" s="706"/>
      <c r="TTQ96" s="706"/>
      <c r="TTR96" s="504"/>
      <c r="TTS96" s="705"/>
      <c r="TTT96" s="706"/>
      <c r="TTU96" s="706"/>
      <c r="TTV96" s="706"/>
      <c r="TTW96" s="706"/>
      <c r="TTX96" s="706"/>
      <c r="TTY96" s="504"/>
      <c r="TTZ96" s="705"/>
      <c r="TUA96" s="706"/>
      <c r="TUB96" s="706"/>
      <c r="TUC96" s="706"/>
      <c r="TUD96" s="706"/>
      <c r="TUE96" s="706"/>
      <c r="TUF96" s="504"/>
      <c r="TUG96" s="705"/>
      <c r="TUH96" s="706"/>
      <c r="TUI96" s="706"/>
      <c r="TUJ96" s="706"/>
      <c r="TUK96" s="706"/>
      <c r="TUL96" s="706"/>
      <c r="TUM96" s="504"/>
      <c r="TUN96" s="705"/>
      <c r="TUO96" s="706"/>
      <c r="TUP96" s="706"/>
      <c r="TUQ96" s="706"/>
      <c r="TUR96" s="706"/>
      <c r="TUS96" s="706"/>
      <c r="TUT96" s="504"/>
      <c r="TUU96" s="705"/>
      <c r="TUV96" s="706"/>
      <c r="TUW96" s="706"/>
      <c r="TUX96" s="706"/>
      <c r="TUY96" s="706"/>
      <c r="TUZ96" s="706"/>
      <c r="TVA96" s="504"/>
      <c r="TVB96" s="705"/>
      <c r="TVC96" s="706"/>
      <c r="TVD96" s="706"/>
      <c r="TVE96" s="706"/>
      <c r="TVF96" s="706"/>
      <c r="TVG96" s="706"/>
      <c r="TVH96" s="504"/>
      <c r="TVI96" s="705"/>
      <c r="TVJ96" s="706"/>
      <c r="TVK96" s="706"/>
      <c r="TVL96" s="706"/>
      <c r="TVM96" s="706"/>
      <c r="TVN96" s="706"/>
      <c r="TVO96" s="504"/>
      <c r="TVP96" s="705"/>
      <c r="TVQ96" s="706"/>
      <c r="TVR96" s="706"/>
      <c r="TVS96" s="706"/>
      <c r="TVT96" s="706"/>
      <c r="TVU96" s="706"/>
      <c r="TVV96" s="504"/>
      <c r="TVW96" s="705"/>
      <c r="TVX96" s="706"/>
      <c r="TVY96" s="706"/>
      <c r="TVZ96" s="706"/>
      <c r="TWA96" s="706"/>
      <c r="TWB96" s="706"/>
      <c r="TWC96" s="504"/>
      <c r="TWD96" s="705"/>
      <c r="TWE96" s="706"/>
      <c r="TWF96" s="706"/>
      <c r="TWG96" s="706"/>
      <c r="TWH96" s="706"/>
      <c r="TWI96" s="706"/>
      <c r="TWJ96" s="504"/>
      <c r="TWK96" s="705"/>
      <c r="TWL96" s="706"/>
      <c r="TWM96" s="706"/>
      <c r="TWN96" s="706"/>
      <c r="TWO96" s="706"/>
      <c r="TWP96" s="706"/>
      <c r="TWQ96" s="504"/>
      <c r="TWR96" s="705"/>
      <c r="TWS96" s="706"/>
      <c r="TWT96" s="706"/>
      <c r="TWU96" s="706"/>
      <c r="TWV96" s="706"/>
      <c r="TWW96" s="706"/>
      <c r="TWX96" s="504"/>
      <c r="TWY96" s="705"/>
      <c r="TWZ96" s="706"/>
      <c r="TXA96" s="706"/>
      <c r="TXB96" s="706"/>
      <c r="TXC96" s="706"/>
      <c r="TXD96" s="706"/>
      <c r="TXE96" s="504"/>
      <c r="TXF96" s="705"/>
      <c r="TXG96" s="706"/>
      <c r="TXH96" s="706"/>
      <c r="TXI96" s="706"/>
      <c r="TXJ96" s="706"/>
      <c r="TXK96" s="706"/>
      <c r="TXL96" s="504"/>
      <c r="TXM96" s="705"/>
      <c r="TXN96" s="706"/>
      <c r="TXO96" s="706"/>
      <c r="TXP96" s="706"/>
      <c r="TXQ96" s="706"/>
      <c r="TXR96" s="706"/>
      <c r="TXS96" s="504"/>
      <c r="TXT96" s="705"/>
      <c r="TXU96" s="706"/>
      <c r="TXV96" s="706"/>
      <c r="TXW96" s="706"/>
      <c r="TXX96" s="706"/>
      <c r="TXY96" s="706"/>
      <c r="TXZ96" s="504"/>
      <c r="TYA96" s="705"/>
      <c r="TYB96" s="706"/>
      <c r="TYC96" s="706"/>
      <c r="TYD96" s="706"/>
      <c r="TYE96" s="706"/>
      <c r="TYF96" s="706"/>
      <c r="TYG96" s="504"/>
      <c r="TYH96" s="705"/>
      <c r="TYI96" s="706"/>
      <c r="TYJ96" s="706"/>
      <c r="TYK96" s="706"/>
      <c r="TYL96" s="706"/>
      <c r="TYM96" s="706"/>
      <c r="TYN96" s="504"/>
      <c r="TYO96" s="705"/>
      <c r="TYP96" s="706"/>
      <c r="TYQ96" s="706"/>
      <c r="TYR96" s="706"/>
      <c r="TYS96" s="706"/>
      <c r="TYT96" s="706"/>
      <c r="TYU96" s="504"/>
      <c r="TYV96" s="705"/>
      <c r="TYW96" s="706"/>
      <c r="TYX96" s="706"/>
      <c r="TYY96" s="706"/>
      <c r="TYZ96" s="706"/>
      <c r="TZA96" s="706"/>
      <c r="TZB96" s="504"/>
      <c r="TZC96" s="705"/>
      <c r="TZD96" s="706"/>
      <c r="TZE96" s="706"/>
      <c r="TZF96" s="706"/>
      <c r="TZG96" s="706"/>
      <c r="TZH96" s="706"/>
      <c r="TZI96" s="504"/>
      <c r="TZJ96" s="705"/>
      <c r="TZK96" s="706"/>
      <c r="TZL96" s="706"/>
      <c r="TZM96" s="706"/>
      <c r="TZN96" s="706"/>
      <c r="TZO96" s="706"/>
      <c r="TZP96" s="504"/>
      <c r="TZQ96" s="705"/>
      <c r="TZR96" s="706"/>
      <c r="TZS96" s="706"/>
      <c r="TZT96" s="706"/>
      <c r="TZU96" s="706"/>
      <c r="TZV96" s="706"/>
      <c r="TZW96" s="504"/>
      <c r="TZX96" s="705"/>
      <c r="TZY96" s="706"/>
      <c r="TZZ96" s="706"/>
      <c r="UAA96" s="706"/>
      <c r="UAB96" s="706"/>
      <c r="UAC96" s="706"/>
      <c r="UAD96" s="504"/>
      <c r="UAE96" s="705"/>
      <c r="UAF96" s="706"/>
      <c r="UAG96" s="706"/>
      <c r="UAH96" s="706"/>
      <c r="UAI96" s="706"/>
      <c r="UAJ96" s="706"/>
      <c r="UAK96" s="504"/>
      <c r="UAL96" s="705"/>
      <c r="UAM96" s="706"/>
      <c r="UAN96" s="706"/>
      <c r="UAO96" s="706"/>
      <c r="UAP96" s="706"/>
      <c r="UAQ96" s="706"/>
      <c r="UAR96" s="504"/>
      <c r="UAS96" s="705"/>
      <c r="UAT96" s="706"/>
      <c r="UAU96" s="706"/>
      <c r="UAV96" s="706"/>
      <c r="UAW96" s="706"/>
      <c r="UAX96" s="706"/>
      <c r="UAY96" s="504"/>
      <c r="UAZ96" s="705"/>
      <c r="UBA96" s="706"/>
      <c r="UBB96" s="706"/>
      <c r="UBC96" s="706"/>
      <c r="UBD96" s="706"/>
      <c r="UBE96" s="706"/>
      <c r="UBF96" s="504"/>
      <c r="UBG96" s="705"/>
      <c r="UBH96" s="706"/>
      <c r="UBI96" s="706"/>
      <c r="UBJ96" s="706"/>
      <c r="UBK96" s="706"/>
      <c r="UBL96" s="706"/>
      <c r="UBM96" s="504"/>
      <c r="UBN96" s="705"/>
      <c r="UBO96" s="706"/>
      <c r="UBP96" s="706"/>
      <c r="UBQ96" s="706"/>
      <c r="UBR96" s="706"/>
      <c r="UBS96" s="706"/>
      <c r="UBT96" s="504"/>
      <c r="UBU96" s="705"/>
      <c r="UBV96" s="706"/>
      <c r="UBW96" s="706"/>
      <c r="UBX96" s="706"/>
      <c r="UBY96" s="706"/>
      <c r="UBZ96" s="706"/>
      <c r="UCA96" s="504"/>
      <c r="UCB96" s="705"/>
      <c r="UCC96" s="706"/>
      <c r="UCD96" s="706"/>
      <c r="UCE96" s="706"/>
      <c r="UCF96" s="706"/>
      <c r="UCG96" s="706"/>
      <c r="UCH96" s="504"/>
      <c r="UCI96" s="705"/>
      <c r="UCJ96" s="706"/>
      <c r="UCK96" s="706"/>
      <c r="UCL96" s="706"/>
      <c r="UCM96" s="706"/>
      <c r="UCN96" s="706"/>
      <c r="UCO96" s="504"/>
      <c r="UCP96" s="705"/>
      <c r="UCQ96" s="706"/>
      <c r="UCR96" s="706"/>
      <c r="UCS96" s="706"/>
      <c r="UCT96" s="706"/>
      <c r="UCU96" s="706"/>
      <c r="UCV96" s="504"/>
      <c r="UCW96" s="705"/>
      <c r="UCX96" s="706"/>
      <c r="UCY96" s="706"/>
      <c r="UCZ96" s="706"/>
      <c r="UDA96" s="706"/>
      <c r="UDB96" s="706"/>
      <c r="UDC96" s="504"/>
      <c r="UDD96" s="705"/>
      <c r="UDE96" s="706"/>
      <c r="UDF96" s="706"/>
      <c r="UDG96" s="706"/>
      <c r="UDH96" s="706"/>
      <c r="UDI96" s="706"/>
      <c r="UDJ96" s="504"/>
      <c r="UDK96" s="705"/>
      <c r="UDL96" s="706"/>
      <c r="UDM96" s="706"/>
      <c r="UDN96" s="706"/>
      <c r="UDO96" s="706"/>
      <c r="UDP96" s="706"/>
      <c r="UDQ96" s="504"/>
      <c r="UDR96" s="705"/>
      <c r="UDS96" s="706"/>
      <c r="UDT96" s="706"/>
      <c r="UDU96" s="706"/>
      <c r="UDV96" s="706"/>
      <c r="UDW96" s="706"/>
      <c r="UDX96" s="504"/>
      <c r="UDY96" s="705"/>
      <c r="UDZ96" s="706"/>
      <c r="UEA96" s="706"/>
      <c r="UEB96" s="706"/>
      <c r="UEC96" s="706"/>
      <c r="UED96" s="706"/>
      <c r="UEE96" s="504"/>
      <c r="UEF96" s="705"/>
      <c r="UEG96" s="706"/>
      <c r="UEH96" s="706"/>
      <c r="UEI96" s="706"/>
      <c r="UEJ96" s="706"/>
      <c r="UEK96" s="706"/>
      <c r="UEL96" s="504"/>
      <c r="UEM96" s="705"/>
      <c r="UEN96" s="706"/>
      <c r="UEO96" s="706"/>
      <c r="UEP96" s="706"/>
      <c r="UEQ96" s="706"/>
      <c r="UER96" s="706"/>
      <c r="UES96" s="504"/>
      <c r="UET96" s="705"/>
      <c r="UEU96" s="706"/>
      <c r="UEV96" s="706"/>
      <c r="UEW96" s="706"/>
      <c r="UEX96" s="706"/>
      <c r="UEY96" s="706"/>
      <c r="UEZ96" s="504"/>
      <c r="UFA96" s="705"/>
      <c r="UFB96" s="706"/>
      <c r="UFC96" s="706"/>
      <c r="UFD96" s="706"/>
      <c r="UFE96" s="706"/>
      <c r="UFF96" s="706"/>
      <c r="UFG96" s="504"/>
      <c r="UFH96" s="705"/>
      <c r="UFI96" s="706"/>
      <c r="UFJ96" s="706"/>
      <c r="UFK96" s="706"/>
      <c r="UFL96" s="706"/>
      <c r="UFM96" s="706"/>
      <c r="UFN96" s="504"/>
      <c r="UFO96" s="705"/>
      <c r="UFP96" s="706"/>
      <c r="UFQ96" s="706"/>
      <c r="UFR96" s="706"/>
      <c r="UFS96" s="706"/>
      <c r="UFT96" s="706"/>
      <c r="UFU96" s="504"/>
      <c r="UFV96" s="705"/>
      <c r="UFW96" s="706"/>
      <c r="UFX96" s="706"/>
      <c r="UFY96" s="706"/>
      <c r="UFZ96" s="706"/>
      <c r="UGA96" s="706"/>
      <c r="UGB96" s="504"/>
      <c r="UGC96" s="705"/>
      <c r="UGD96" s="706"/>
      <c r="UGE96" s="706"/>
      <c r="UGF96" s="706"/>
      <c r="UGG96" s="706"/>
      <c r="UGH96" s="706"/>
      <c r="UGI96" s="504"/>
      <c r="UGJ96" s="705"/>
      <c r="UGK96" s="706"/>
      <c r="UGL96" s="706"/>
      <c r="UGM96" s="706"/>
      <c r="UGN96" s="706"/>
      <c r="UGO96" s="706"/>
      <c r="UGP96" s="504"/>
      <c r="UGQ96" s="705"/>
      <c r="UGR96" s="706"/>
      <c r="UGS96" s="706"/>
      <c r="UGT96" s="706"/>
      <c r="UGU96" s="706"/>
      <c r="UGV96" s="706"/>
      <c r="UGW96" s="504"/>
      <c r="UGX96" s="705"/>
      <c r="UGY96" s="706"/>
      <c r="UGZ96" s="706"/>
      <c r="UHA96" s="706"/>
      <c r="UHB96" s="706"/>
      <c r="UHC96" s="706"/>
      <c r="UHD96" s="504"/>
      <c r="UHE96" s="705"/>
      <c r="UHF96" s="706"/>
      <c r="UHG96" s="706"/>
      <c r="UHH96" s="706"/>
      <c r="UHI96" s="706"/>
      <c r="UHJ96" s="706"/>
      <c r="UHK96" s="504"/>
      <c r="UHL96" s="705"/>
      <c r="UHM96" s="706"/>
      <c r="UHN96" s="706"/>
      <c r="UHO96" s="706"/>
      <c r="UHP96" s="706"/>
      <c r="UHQ96" s="706"/>
      <c r="UHR96" s="504"/>
      <c r="UHS96" s="705"/>
      <c r="UHT96" s="706"/>
      <c r="UHU96" s="706"/>
      <c r="UHV96" s="706"/>
      <c r="UHW96" s="706"/>
      <c r="UHX96" s="706"/>
      <c r="UHY96" s="504"/>
      <c r="UHZ96" s="705"/>
      <c r="UIA96" s="706"/>
      <c r="UIB96" s="706"/>
      <c r="UIC96" s="706"/>
      <c r="UID96" s="706"/>
      <c r="UIE96" s="706"/>
      <c r="UIF96" s="504"/>
      <c r="UIG96" s="705"/>
      <c r="UIH96" s="706"/>
      <c r="UII96" s="706"/>
      <c r="UIJ96" s="706"/>
      <c r="UIK96" s="706"/>
      <c r="UIL96" s="706"/>
      <c r="UIM96" s="504"/>
      <c r="UIN96" s="705"/>
      <c r="UIO96" s="706"/>
      <c r="UIP96" s="706"/>
      <c r="UIQ96" s="706"/>
      <c r="UIR96" s="706"/>
      <c r="UIS96" s="706"/>
      <c r="UIT96" s="504"/>
      <c r="UIU96" s="705"/>
      <c r="UIV96" s="706"/>
      <c r="UIW96" s="706"/>
      <c r="UIX96" s="706"/>
      <c r="UIY96" s="706"/>
      <c r="UIZ96" s="706"/>
      <c r="UJA96" s="504"/>
      <c r="UJB96" s="705"/>
      <c r="UJC96" s="706"/>
      <c r="UJD96" s="706"/>
      <c r="UJE96" s="706"/>
      <c r="UJF96" s="706"/>
      <c r="UJG96" s="706"/>
      <c r="UJH96" s="504"/>
      <c r="UJI96" s="705"/>
      <c r="UJJ96" s="706"/>
      <c r="UJK96" s="706"/>
      <c r="UJL96" s="706"/>
      <c r="UJM96" s="706"/>
      <c r="UJN96" s="706"/>
      <c r="UJO96" s="504"/>
      <c r="UJP96" s="705"/>
      <c r="UJQ96" s="706"/>
      <c r="UJR96" s="706"/>
      <c r="UJS96" s="706"/>
      <c r="UJT96" s="706"/>
      <c r="UJU96" s="706"/>
      <c r="UJV96" s="504"/>
      <c r="UJW96" s="705"/>
      <c r="UJX96" s="706"/>
      <c r="UJY96" s="706"/>
      <c r="UJZ96" s="706"/>
      <c r="UKA96" s="706"/>
      <c r="UKB96" s="706"/>
      <c r="UKC96" s="504"/>
      <c r="UKD96" s="705"/>
      <c r="UKE96" s="706"/>
      <c r="UKF96" s="706"/>
      <c r="UKG96" s="706"/>
      <c r="UKH96" s="706"/>
      <c r="UKI96" s="706"/>
      <c r="UKJ96" s="504"/>
      <c r="UKK96" s="705"/>
      <c r="UKL96" s="706"/>
      <c r="UKM96" s="706"/>
      <c r="UKN96" s="706"/>
      <c r="UKO96" s="706"/>
      <c r="UKP96" s="706"/>
      <c r="UKQ96" s="504"/>
      <c r="UKR96" s="705"/>
      <c r="UKS96" s="706"/>
      <c r="UKT96" s="706"/>
      <c r="UKU96" s="706"/>
      <c r="UKV96" s="706"/>
      <c r="UKW96" s="706"/>
      <c r="UKX96" s="504"/>
      <c r="UKY96" s="705"/>
      <c r="UKZ96" s="706"/>
      <c r="ULA96" s="706"/>
      <c r="ULB96" s="706"/>
      <c r="ULC96" s="706"/>
      <c r="ULD96" s="706"/>
      <c r="ULE96" s="504"/>
      <c r="ULF96" s="705"/>
      <c r="ULG96" s="706"/>
      <c r="ULH96" s="706"/>
      <c r="ULI96" s="706"/>
      <c r="ULJ96" s="706"/>
      <c r="ULK96" s="706"/>
      <c r="ULL96" s="504"/>
      <c r="ULM96" s="705"/>
      <c r="ULN96" s="706"/>
      <c r="ULO96" s="706"/>
      <c r="ULP96" s="706"/>
      <c r="ULQ96" s="706"/>
      <c r="ULR96" s="706"/>
      <c r="ULS96" s="504"/>
      <c r="ULT96" s="705"/>
      <c r="ULU96" s="706"/>
      <c r="ULV96" s="706"/>
      <c r="ULW96" s="706"/>
      <c r="ULX96" s="706"/>
      <c r="ULY96" s="706"/>
      <c r="ULZ96" s="504"/>
      <c r="UMA96" s="705"/>
      <c r="UMB96" s="706"/>
      <c r="UMC96" s="706"/>
      <c r="UMD96" s="706"/>
      <c r="UME96" s="706"/>
      <c r="UMF96" s="706"/>
      <c r="UMG96" s="504"/>
      <c r="UMH96" s="705"/>
      <c r="UMI96" s="706"/>
      <c r="UMJ96" s="706"/>
      <c r="UMK96" s="706"/>
      <c r="UML96" s="706"/>
      <c r="UMM96" s="706"/>
      <c r="UMN96" s="504"/>
      <c r="UMO96" s="705"/>
      <c r="UMP96" s="706"/>
      <c r="UMQ96" s="706"/>
      <c r="UMR96" s="706"/>
      <c r="UMS96" s="706"/>
      <c r="UMT96" s="706"/>
      <c r="UMU96" s="504"/>
      <c r="UMV96" s="705"/>
      <c r="UMW96" s="706"/>
      <c r="UMX96" s="706"/>
      <c r="UMY96" s="706"/>
      <c r="UMZ96" s="706"/>
      <c r="UNA96" s="706"/>
      <c r="UNB96" s="504"/>
      <c r="UNC96" s="705"/>
      <c r="UND96" s="706"/>
      <c r="UNE96" s="706"/>
      <c r="UNF96" s="706"/>
      <c r="UNG96" s="706"/>
      <c r="UNH96" s="706"/>
      <c r="UNI96" s="504"/>
      <c r="UNJ96" s="705"/>
      <c r="UNK96" s="706"/>
      <c r="UNL96" s="706"/>
      <c r="UNM96" s="706"/>
      <c r="UNN96" s="706"/>
      <c r="UNO96" s="706"/>
      <c r="UNP96" s="504"/>
      <c r="UNQ96" s="705"/>
      <c r="UNR96" s="706"/>
      <c r="UNS96" s="706"/>
      <c r="UNT96" s="706"/>
      <c r="UNU96" s="706"/>
      <c r="UNV96" s="706"/>
      <c r="UNW96" s="504"/>
      <c r="UNX96" s="705"/>
      <c r="UNY96" s="706"/>
      <c r="UNZ96" s="706"/>
      <c r="UOA96" s="706"/>
      <c r="UOB96" s="706"/>
      <c r="UOC96" s="706"/>
      <c r="UOD96" s="504"/>
      <c r="UOE96" s="705"/>
      <c r="UOF96" s="706"/>
      <c r="UOG96" s="706"/>
      <c r="UOH96" s="706"/>
      <c r="UOI96" s="706"/>
      <c r="UOJ96" s="706"/>
      <c r="UOK96" s="504"/>
      <c r="UOL96" s="705"/>
      <c r="UOM96" s="706"/>
      <c r="UON96" s="706"/>
      <c r="UOO96" s="706"/>
      <c r="UOP96" s="706"/>
      <c r="UOQ96" s="706"/>
      <c r="UOR96" s="504"/>
      <c r="UOS96" s="705"/>
      <c r="UOT96" s="706"/>
      <c r="UOU96" s="706"/>
      <c r="UOV96" s="706"/>
      <c r="UOW96" s="706"/>
      <c r="UOX96" s="706"/>
      <c r="UOY96" s="504"/>
      <c r="UOZ96" s="705"/>
      <c r="UPA96" s="706"/>
      <c r="UPB96" s="706"/>
      <c r="UPC96" s="706"/>
      <c r="UPD96" s="706"/>
      <c r="UPE96" s="706"/>
      <c r="UPF96" s="504"/>
      <c r="UPG96" s="705"/>
      <c r="UPH96" s="706"/>
      <c r="UPI96" s="706"/>
      <c r="UPJ96" s="706"/>
      <c r="UPK96" s="706"/>
      <c r="UPL96" s="706"/>
      <c r="UPM96" s="504"/>
      <c r="UPN96" s="705"/>
      <c r="UPO96" s="706"/>
      <c r="UPP96" s="706"/>
      <c r="UPQ96" s="706"/>
      <c r="UPR96" s="706"/>
      <c r="UPS96" s="706"/>
      <c r="UPT96" s="504"/>
      <c r="UPU96" s="705"/>
      <c r="UPV96" s="706"/>
      <c r="UPW96" s="706"/>
      <c r="UPX96" s="706"/>
      <c r="UPY96" s="706"/>
      <c r="UPZ96" s="706"/>
      <c r="UQA96" s="504"/>
      <c r="UQB96" s="705"/>
      <c r="UQC96" s="706"/>
      <c r="UQD96" s="706"/>
      <c r="UQE96" s="706"/>
      <c r="UQF96" s="706"/>
      <c r="UQG96" s="706"/>
      <c r="UQH96" s="504"/>
      <c r="UQI96" s="705"/>
      <c r="UQJ96" s="706"/>
      <c r="UQK96" s="706"/>
      <c r="UQL96" s="706"/>
      <c r="UQM96" s="706"/>
      <c r="UQN96" s="706"/>
      <c r="UQO96" s="504"/>
      <c r="UQP96" s="705"/>
      <c r="UQQ96" s="706"/>
      <c r="UQR96" s="706"/>
      <c r="UQS96" s="706"/>
      <c r="UQT96" s="706"/>
      <c r="UQU96" s="706"/>
      <c r="UQV96" s="504"/>
      <c r="UQW96" s="705"/>
      <c r="UQX96" s="706"/>
      <c r="UQY96" s="706"/>
      <c r="UQZ96" s="706"/>
      <c r="URA96" s="706"/>
      <c r="URB96" s="706"/>
      <c r="URC96" s="504"/>
      <c r="URD96" s="705"/>
      <c r="URE96" s="706"/>
      <c r="URF96" s="706"/>
      <c r="URG96" s="706"/>
      <c r="URH96" s="706"/>
      <c r="URI96" s="706"/>
      <c r="URJ96" s="504"/>
      <c r="URK96" s="705"/>
      <c r="URL96" s="706"/>
      <c r="URM96" s="706"/>
      <c r="URN96" s="706"/>
      <c r="URO96" s="706"/>
      <c r="URP96" s="706"/>
      <c r="URQ96" s="504"/>
      <c r="URR96" s="705"/>
      <c r="URS96" s="706"/>
      <c r="URT96" s="706"/>
      <c r="URU96" s="706"/>
      <c r="URV96" s="706"/>
      <c r="URW96" s="706"/>
      <c r="URX96" s="504"/>
      <c r="URY96" s="705"/>
      <c r="URZ96" s="706"/>
      <c r="USA96" s="706"/>
      <c r="USB96" s="706"/>
      <c r="USC96" s="706"/>
      <c r="USD96" s="706"/>
      <c r="USE96" s="504"/>
      <c r="USF96" s="705"/>
      <c r="USG96" s="706"/>
      <c r="USH96" s="706"/>
      <c r="USI96" s="706"/>
      <c r="USJ96" s="706"/>
      <c r="USK96" s="706"/>
      <c r="USL96" s="504"/>
      <c r="USM96" s="705"/>
      <c r="USN96" s="706"/>
      <c r="USO96" s="706"/>
      <c r="USP96" s="706"/>
      <c r="USQ96" s="706"/>
      <c r="USR96" s="706"/>
      <c r="USS96" s="504"/>
      <c r="UST96" s="705"/>
      <c r="USU96" s="706"/>
      <c r="USV96" s="706"/>
      <c r="USW96" s="706"/>
      <c r="USX96" s="706"/>
      <c r="USY96" s="706"/>
      <c r="USZ96" s="504"/>
      <c r="UTA96" s="705"/>
      <c r="UTB96" s="706"/>
      <c r="UTC96" s="706"/>
      <c r="UTD96" s="706"/>
      <c r="UTE96" s="706"/>
      <c r="UTF96" s="706"/>
      <c r="UTG96" s="504"/>
      <c r="UTH96" s="705"/>
      <c r="UTI96" s="706"/>
      <c r="UTJ96" s="706"/>
      <c r="UTK96" s="706"/>
      <c r="UTL96" s="706"/>
      <c r="UTM96" s="706"/>
      <c r="UTN96" s="504"/>
      <c r="UTO96" s="705"/>
      <c r="UTP96" s="706"/>
      <c r="UTQ96" s="706"/>
      <c r="UTR96" s="706"/>
      <c r="UTS96" s="706"/>
      <c r="UTT96" s="706"/>
      <c r="UTU96" s="504"/>
      <c r="UTV96" s="705"/>
      <c r="UTW96" s="706"/>
      <c r="UTX96" s="706"/>
      <c r="UTY96" s="706"/>
      <c r="UTZ96" s="706"/>
      <c r="UUA96" s="706"/>
      <c r="UUB96" s="504"/>
      <c r="UUC96" s="705"/>
      <c r="UUD96" s="706"/>
      <c r="UUE96" s="706"/>
      <c r="UUF96" s="706"/>
      <c r="UUG96" s="706"/>
      <c r="UUH96" s="706"/>
      <c r="UUI96" s="504"/>
      <c r="UUJ96" s="705"/>
      <c r="UUK96" s="706"/>
      <c r="UUL96" s="706"/>
      <c r="UUM96" s="706"/>
      <c r="UUN96" s="706"/>
      <c r="UUO96" s="706"/>
      <c r="UUP96" s="504"/>
      <c r="UUQ96" s="705"/>
      <c r="UUR96" s="706"/>
      <c r="UUS96" s="706"/>
      <c r="UUT96" s="706"/>
      <c r="UUU96" s="706"/>
      <c r="UUV96" s="706"/>
      <c r="UUW96" s="504"/>
      <c r="UUX96" s="705"/>
      <c r="UUY96" s="706"/>
      <c r="UUZ96" s="706"/>
      <c r="UVA96" s="706"/>
      <c r="UVB96" s="706"/>
      <c r="UVC96" s="706"/>
      <c r="UVD96" s="504"/>
      <c r="UVE96" s="705"/>
      <c r="UVF96" s="706"/>
      <c r="UVG96" s="706"/>
      <c r="UVH96" s="706"/>
      <c r="UVI96" s="706"/>
      <c r="UVJ96" s="706"/>
      <c r="UVK96" s="504"/>
      <c r="UVL96" s="705"/>
      <c r="UVM96" s="706"/>
      <c r="UVN96" s="706"/>
      <c r="UVO96" s="706"/>
      <c r="UVP96" s="706"/>
      <c r="UVQ96" s="706"/>
      <c r="UVR96" s="504"/>
      <c r="UVS96" s="705"/>
      <c r="UVT96" s="706"/>
      <c r="UVU96" s="706"/>
      <c r="UVV96" s="706"/>
      <c r="UVW96" s="706"/>
      <c r="UVX96" s="706"/>
      <c r="UVY96" s="504"/>
      <c r="UVZ96" s="705"/>
      <c r="UWA96" s="706"/>
      <c r="UWB96" s="706"/>
      <c r="UWC96" s="706"/>
      <c r="UWD96" s="706"/>
      <c r="UWE96" s="706"/>
      <c r="UWF96" s="504"/>
      <c r="UWG96" s="705"/>
      <c r="UWH96" s="706"/>
      <c r="UWI96" s="706"/>
      <c r="UWJ96" s="706"/>
      <c r="UWK96" s="706"/>
      <c r="UWL96" s="706"/>
      <c r="UWM96" s="504"/>
      <c r="UWN96" s="705"/>
      <c r="UWO96" s="706"/>
      <c r="UWP96" s="706"/>
      <c r="UWQ96" s="706"/>
      <c r="UWR96" s="706"/>
      <c r="UWS96" s="706"/>
      <c r="UWT96" s="504"/>
      <c r="UWU96" s="705"/>
      <c r="UWV96" s="706"/>
      <c r="UWW96" s="706"/>
      <c r="UWX96" s="706"/>
      <c r="UWY96" s="706"/>
      <c r="UWZ96" s="706"/>
      <c r="UXA96" s="504"/>
      <c r="UXB96" s="705"/>
      <c r="UXC96" s="706"/>
      <c r="UXD96" s="706"/>
      <c r="UXE96" s="706"/>
      <c r="UXF96" s="706"/>
      <c r="UXG96" s="706"/>
      <c r="UXH96" s="504"/>
      <c r="UXI96" s="705"/>
      <c r="UXJ96" s="706"/>
      <c r="UXK96" s="706"/>
      <c r="UXL96" s="706"/>
      <c r="UXM96" s="706"/>
      <c r="UXN96" s="706"/>
      <c r="UXO96" s="504"/>
      <c r="UXP96" s="705"/>
      <c r="UXQ96" s="706"/>
      <c r="UXR96" s="706"/>
      <c r="UXS96" s="706"/>
      <c r="UXT96" s="706"/>
      <c r="UXU96" s="706"/>
      <c r="UXV96" s="504"/>
      <c r="UXW96" s="705"/>
      <c r="UXX96" s="706"/>
      <c r="UXY96" s="706"/>
      <c r="UXZ96" s="706"/>
      <c r="UYA96" s="706"/>
      <c r="UYB96" s="706"/>
      <c r="UYC96" s="504"/>
      <c r="UYD96" s="705"/>
      <c r="UYE96" s="706"/>
      <c r="UYF96" s="706"/>
      <c r="UYG96" s="706"/>
      <c r="UYH96" s="706"/>
      <c r="UYI96" s="706"/>
      <c r="UYJ96" s="504"/>
      <c r="UYK96" s="705"/>
      <c r="UYL96" s="706"/>
      <c r="UYM96" s="706"/>
      <c r="UYN96" s="706"/>
      <c r="UYO96" s="706"/>
      <c r="UYP96" s="706"/>
      <c r="UYQ96" s="504"/>
      <c r="UYR96" s="705"/>
      <c r="UYS96" s="706"/>
      <c r="UYT96" s="706"/>
      <c r="UYU96" s="706"/>
      <c r="UYV96" s="706"/>
      <c r="UYW96" s="706"/>
      <c r="UYX96" s="504"/>
      <c r="UYY96" s="705"/>
      <c r="UYZ96" s="706"/>
      <c r="UZA96" s="706"/>
      <c r="UZB96" s="706"/>
      <c r="UZC96" s="706"/>
      <c r="UZD96" s="706"/>
      <c r="UZE96" s="504"/>
      <c r="UZF96" s="705"/>
      <c r="UZG96" s="706"/>
      <c r="UZH96" s="706"/>
      <c r="UZI96" s="706"/>
      <c r="UZJ96" s="706"/>
      <c r="UZK96" s="706"/>
      <c r="UZL96" s="504"/>
      <c r="UZM96" s="705"/>
      <c r="UZN96" s="706"/>
      <c r="UZO96" s="706"/>
      <c r="UZP96" s="706"/>
      <c r="UZQ96" s="706"/>
      <c r="UZR96" s="706"/>
      <c r="UZS96" s="504"/>
      <c r="UZT96" s="705"/>
      <c r="UZU96" s="706"/>
      <c r="UZV96" s="706"/>
      <c r="UZW96" s="706"/>
      <c r="UZX96" s="706"/>
      <c r="UZY96" s="706"/>
      <c r="UZZ96" s="504"/>
      <c r="VAA96" s="705"/>
      <c r="VAB96" s="706"/>
      <c r="VAC96" s="706"/>
      <c r="VAD96" s="706"/>
      <c r="VAE96" s="706"/>
      <c r="VAF96" s="706"/>
      <c r="VAG96" s="504"/>
      <c r="VAH96" s="705"/>
      <c r="VAI96" s="706"/>
      <c r="VAJ96" s="706"/>
      <c r="VAK96" s="706"/>
      <c r="VAL96" s="706"/>
      <c r="VAM96" s="706"/>
      <c r="VAN96" s="504"/>
      <c r="VAO96" s="705"/>
      <c r="VAP96" s="706"/>
      <c r="VAQ96" s="706"/>
      <c r="VAR96" s="706"/>
      <c r="VAS96" s="706"/>
      <c r="VAT96" s="706"/>
      <c r="VAU96" s="504"/>
      <c r="VAV96" s="705"/>
      <c r="VAW96" s="706"/>
      <c r="VAX96" s="706"/>
      <c r="VAY96" s="706"/>
      <c r="VAZ96" s="706"/>
      <c r="VBA96" s="706"/>
      <c r="VBB96" s="504"/>
      <c r="VBC96" s="705"/>
      <c r="VBD96" s="706"/>
      <c r="VBE96" s="706"/>
      <c r="VBF96" s="706"/>
      <c r="VBG96" s="706"/>
      <c r="VBH96" s="706"/>
      <c r="VBI96" s="504"/>
      <c r="VBJ96" s="705"/>
      <c r="VBK96" s="706"/>
      <c r="VBL96" s="706"/>
      <c r="VBM96" s="706"/>
      <c r="VBN96" s="706"/>
      <c r="VBO96" s="706"/>
      <c r="VBP96" s="504"/>
      <c r="VBQ96" s="705"/>
      <c r="VBR96" s="706"/>
      <c r="VBS96" s="706"/>
      <c r="VBT96" s="706"/>
      <c r="VBU96" s="706"/>
      <c r="VBV96" s="706"/>
      <c r="VBW96" s="504"/>
      <c r="VBX96" s="705"/>
      <c r="VBY96" s="706"/>
      <c r="VBZ96" s="706"/>
      <c r="VCA96" s="706"/>
      <c r="VCB96" s="706"/>
      <c r="VCC96" s="706"/>
      <c r="VCD96" s="504"/>
      <c r="VCE96" s="705"/>
      <c r="VCF96" s="706"/>
      <c r="VCG96" s="706"/>
      <c r="VCH96" s="706"/>
      <c r="VCI96" s="706"/>
      <c r="VCJ96" s="706"/>
      <c r="VCK96" s="504"/>
      <c r="VCL96" s="705"/>
      <c r="VCM96" s="706"/>
      <c r="VCN96" s="706"/>
      <c r="VCO96" s="706"/>
      <c r="VCP96" s="706"/>
      <c r="VCQ96" s="706"/>
      <c r="VCR96" s="504"/>
      <c r="VCS96" s="705"/>
      <c r="VCT96" s="706"/>
      <c r="VCU96" s="706"/>
      <c r="VCV96" s="706"/>
      <c r="VCW96" s="706"/>
      <c r="VCX96" s="706"/>
      <c r="VCY96" s="504"/>
      <c r="VCZ96" s="705"/>
      <c r="VDA96" s="706"/>
      <c r="VDB96" s="706"/>
      <c r="VDC96" s="706"/>
      <c r="VDD96" s="706"/>
      <c r="VDE96" s="706"/>
      <c r="VDF96" s="504"/>
      <c r="VDG96" s="705"/>
      <c r="VDH96" s="706"/>
      <c r="VDI96" s="706"/>
      <c r="VDJ96" s="706"/>
      <c r="VDK96" s="706"/>
      <c r="VDL96" s="706"/>
      <c r="VDM96" s="504"/>
      <c r="VDN96" s="705"/>
      <c r="VDO96" s="706"/>
      <c r="VDP96" s="706"/>
      <c r="VDQ96" s="706"/>
      <c r="VDR96" s="706"/>
      <c r="VDS96" s="706"/>
      <c r="VDT96" s="504"/>
      <c r="VDU96" s="705"/>
      <c r="VDV96" s="706"/>
      <c r="VDW96" s="706"/>
      <c r="VDX96" s="706"/>
      <c r="VDY96" s="706"/>
      <c r="VDZ96" s="706"/>
      <c r="VEA96" s="504"/>
      <c r="VEB96" s="705"/>
      <c r="VEC96" s="706"/>
      <c r="VED96" s="706"/>
      <c r="VEE96" s="706"/>
      <c r="VEF96" s="706"/>
      <c r="VEG96" s="706"/>
      <c r="VEH96" s="504"/>
      <c r="VEI96" s="705"/>
      <c r="VEJ96" s="706"/>
      <c r="VEK96" s="706"/>
      <c r="VEL96" s="706"/>
      <c r="VEM96" s="706"/>
      <c r="VEN96" s="706"/>
      <c r="VEO96" s="504"/>
      <c r="VEP96" s="705"/>
      <c r="VEQ96" s="706"/>
      <c r="VER96" s="706"/>
      <c r="VES96" s="706"/>
      <c r="VET96" s="706"/>
      <c r="VEU96" s="706"/>
      <c r="VEV96" s="504"/>
      <c r="VEW96" s="705"/>
      <c r="VEX96" s="706"/>
      <c r="VEY96" s="706"/>
      <c r="VEZ96" s="706"/>
      <c r="VFA96" s="706"/>
      <c r="VFB96" s="706"/>
      <c r="VFC96" s="504"/>
      <c r="VFD96" s="705"/>
      <c r="VFE96" s="706"/>
      <c r="VFF96" s="706"/>
      <c r="VFG96" s="706"/>
      <c r="VFH96" s="706"/>
      <c r="VFI96" s="706"/>
      <c r="VFJ96" s="504"/>
      <c r="VFK96" s="705"/>
      <c r="VFL96" s="706"/>
      <c r="VFM96" s="706"/>
      <c r="VFN96" s="706"/>
      <c r="VFO96" s="706"/>
      <c r="VFP96" s="706"/>
      <c r="VFQ96" s="504"/>
      <c r="VFR96" s="705"/>
      <c r="VFS96" s="706"/>
      <c r="VFT96" s="706"/>
      <c r="VFU96" s="706"/>
      <c r="VFV96" s="706"/>
      <c r="VFW96" s="706"/>
      <c r="VFX96" s="504"/>
      <c r="VFY96" s="705"/>
      <c r="VFZ96" s="706"/>
      <c r="VGA96" s="706"/>
      <c r="VGB96" s="706"/>
      <c r="VGC96" s="706"/>
      <c r="VGD96" s="706"/>
      <c r="VGE96" s="504"/>
      <c r="VGF96" s="705"/>
      <c r="VGG96" s="706"/>
      <c r="VGH96" s="706"/>
      <c r="VGI96" s="706"/>
      <c r="VGJ96" s="706"/>
      <c r="VGK96" s="706"/>
      <c r="VGL96" s="504"/>
      <c r="VGM96" s="705"/>
      <c r="VGN96" s="706"/>
      <c r="VGO96" s="706"/>
      <c r="VGP96" s="706"/>
      <c r="VGQ96" s="706"/>
      <c r="VGR96" s="706"/>
      <c r="VGS96" s="504"/>
      <c r="VGT96" s="705"/>
      <c r="VGU96" s="706"/>
      <c r="VGV96" s="706"/>
      <c r="VGW96" s="706"/>
      <c r="VGX96" s="706"/>
      <c r="VGY96" s="706"/>
      <c r="VGZ96" s="504"/>
      <c r="VHA96" s="705"/>
      <c r="VHB96" s="706"/>
      <c r="VHC96" s="706"/>
      <c r="VHD96" s="706"/>
      <c r="VHE96" s="706"/>
      <c r="VHF96" s="706"/>
      <c r="VHG96" s="504"/>
      <c r="VHH96" s="705"/>
      <c r="VHI96" s="706"/>
      <c r="VHJ96" s="706"/>
      <c r="VHK96" s="706"/>
      <c r="VHL96" s="706"/>
      <c r="VHM96" s="706"/>
      <c r="VHN96" s="504"/>
      <c r="VHO96" s="705"/>
      <c r="VHP96" s="706"/>
      <c r="VHQ96" s="706"/>
      <c r="VHR96" s="706"/>
      <c r="VHS96" s="706"/>
      <c r="VHT96" s="706"/>
      <c r="VHU96" s="504"/>
      <c r="VHV96" s="705"/>
      <c r="VHW96" s="706"/>
      <c r="VHX96" s="706"/>
      <c r="VHY96" s="706"/>
      <c r="VHZ96" s="706"/>
      <c r="VIA96" s="706"/>
      <c r="VIB96" s="504"/>
      <c r="VIC96" s="705"/>
      <c r="VID96" s="706"/>
      <c r="VIE96" s="706"/>
      <c r="VIF96" s="706"/>
      <c r="VIG96" s="706"/>
      <c r="VIH96" s="706"/>
      <c r="VII96" s="504"/>
      <c r="VIJ96" s="705"/>
      <c r="VIK96" s="706"/>
      <c r="VIL96" s="706"/>
      <c r="VIM96" s="706"/>
      <c r="VIN96" s="706"/>
      <c r="VIO96" s="706"/>
      <c r="VIP96" s="504"/>
      <c r="VIQ96" s="705"/>
      <c r="VIR96" s="706"/>
      <c r="VIS96" s="706"/>
      <c r="VIT96" s="706"/>
      <c r="VIU96" s="706"/>
      <c r="VIV96" s="706"/>
      <c r="VIW96" s="504"/>
      <c r="VIX96" s="705"/>
      <c r="VIY96" s="706"/>
      <c r="VIZ96" s="706"/>
      <c r="VJA96" s="706"/>
      <c r="VJB96" s="706"/>
      <c r="VJC96" s="706"/>
      <c r="VJD96" s="504"/>
      <c r="VJE96" s="705"/>
      <c r="VJF96" s="706"/>
      <c r="VJG96" s="706"/>
      <c r="VJH96" s="706"/>
      <c r="VJI96" s="706"/>
      <c r="VJJ96" s="706"/>
      <c r="VJK96" s="504"/>
      <c r="VJL96" s="705"/>
      <c r="VJM96" s="706"/>
      <c r="VJN96" s="706"/>
      <c r="VJO96" s="706"/>
      <c r="VJP96" s="706"/>
      <c r="VJQ96" s="706"/>
      <c r="VJR96" s="504"/>
      <c r="VJS96" s="705"/>
      <c r="VJT96" s="706"/>
      <c r="VJU96" s="706"/>
      <c r="VJV96" s="706"/>
      <c r="VJW96" s="706"/>
      <c r="VJX96" s="706"/>
      <c r="VJY96" s="504"/>
      <c r="VJZ96" s="705"/>
      <c r="VKA96" s="706"/>
      <c r="VKB96" s="706"/>
      <c r="VKC96" s="706"/>
      <c r="VKD96" s="706"/>
      <c r="VKE96" s="706"/>
      <c r="VKF96" s="504"/>
      <c r="VKG96" s="705"/>
      <c r="VKH96" s="706"/>
      <c r="VKI96" s="706"/>
      <c r="VKJ96" s="706"/>
      <c r="VKK96" s="706"/>
      <c r="VKL96" s="706"/>
      <c r="VKM96" s="504"/>
      <c r="VKN96" s="705"/>
      <c r="VKO96" s="706"/>
      <c r="VKP96" s="706"/>
      <c r="VKQ96" s="706"/>
      <c r="VKR96" s="706"/>
      <c r="VKS96" s="706"/>
      <c r="VKT96" s="504"/>
      <c r="VKU96" s="705"/>
      <c r="VKV96" s="706"/>
      <c r="VKW96" s="706"/>
      <c r="VKX96" s="706"/>
      <c r="VKY96" s="706"/>
      <c r="VKZ96" s="706"/>
      <c r="VLA96" s="504"/>
      <c r="VLB96" s="705"/>
      <c r="VLC96" s="706"/>
      <c r="VLD96" s="706"/>
      <c r="VLE96" s="706"/>
      <c r="VLF96" s="706"/>
      <c r="VLG96" s="706"/>
      <c r="VLH96" s="504"/>
      <c r="VLI96" s="705"/>
      <c r="VLJ96" s="706"/>
      <c r="VLK96" s="706"/>
      <c r="VLL96" s="706"/>
      <c r="VLM96" s="706"/>
      <c r="VLN96" s="706"/>
      <c r="VLO96" s="504"/>
      <c r="VLP96" s="705"/>
      <c r="VLQ96" s="706"/>
      <c r="VLR96" s="706"/>
      <c r="VLS96" s="706"/>
      <c r="VLT96" s="706"/>
      <c r="VLU96" s="706"/>
      <c r="VLV96" s="504"/>
      <c r="VLW96" s="705"/>
      <c r="VLX96" s="706"/>
      <c r="VLY96" s="706"/>
      <c r="VLZ96" s="706"/>
      <c r="VMA96" s="706"/>
      <c r="VMB96" s="706"/>
      <c r="VMC96" s="504"/>
      <c r="VMD96" s="705"/>
      <c r="VME96" s="706"/>
      <c r="VMF96" s="706"/>
      <c r="VMG96" s="706"/>
      <c r="VMH96" s="706"/>
      <c r="VMI96" s="706"/>
      <c r="VMJ96" s="504"/>
      <c r="VMK96" s="705"/>
      <c r="VML96" s="706"/>
      <c r="VMM96" s="706"/>
      <c r="VMN96" s="706"/>
      <c r="VMO96" s="706"/>
      <c r="VMP96" s="706"/>
      <c r="VMQ96" s="504"/>
      <c r="VMR96" s="705"/>
      <c r="VMS96" s="706"/>
      <c r="VMT96" s="706"/>
      <c r="VMU96" s="706"/>
      <c r="VMV96" s="706"/>
      <c r="VMW96" s="706"/>
      <c r="VMX96" s="504"/>
      <c r="VMY96" s="705"/>
      <c r="VMZ96" s="706"/>
      <c r="VNA96" s="706"/>
      <c r="VNB96" s="706"/>
      <c r="VNC96" s="706"/>
      <c r="VND96" s="706"/>
      <c r="VNE96" s="504"/>
      <c r="VNF96" s="705"/>
      <c r="VNG96" s="706"/>
      <c r="VNH96" s="706"/>
      <c r="VNI96" s="706"/>
      <c r="VNJ96" s="706"/>
      <c r="VNK96" s="706"/>
      <c r="VNL96" s="504"/>
      <c r="VNM96" s="705"/>
      <c r="VNN96" s="706"/>
      <c r="VNO96" s="706"/>
      <c r="VNP96" s="706"/>
      <c r="VNQ96" s="706"/>
      <c r="VNR96" s="706"/>
      <c r="VNS96" s="504"/>
      <c r="VNT96" s="705"/>
      <c r="VNU96" s="706"/>
      <c r="VNV96" s="706"/>
      <c r="VNW96" s="706"/>
      <c r="VNX96" s="706"/>
      <c r="VNY96" s="706"/>
      <c r="VNZ96" s="504"/>
      <c r="VOA96" s="705"/>
      <c r="VOB96" s="706"/>
      <c r="VOC96" s="706"/>
      <c r="VOD96" s="706"/>
      <c r="VOE96" s="706"/>
      <c r="VOF96" s="706"/>
      <c r="VOG96" s="504"/>
      <c r="VOH96" s="705"/>
      <c r="VOI96" s="706"/>
      <c r="VOJ96" s="706"/>
      <c r="VOK96" s="706"/>
      <c r="VOL96" s="706"/>
      <c r="VOM96" s="706"/>
      <c r="VON96" s="504"/>
      <c r="VOO96" s="705"/>
      <c r="VOP96" s="706"/>
      <c r="VOQ96" s="706"/>
      <c r="VOR96" s="706"/>
      <c r="VOS96" s="706"/>
      <c r="VOT96" s="706"/>
      <c r="VOU96" s="504"/>
      <c r="VOV96" s="705"/>
      <c r="VOW96" s="706"/>
      <c r="VOX96" s="706"/>
      <c r="VOY96" s="706"/>
      <c r="VOZ96" s="706"/>
      <c r="VPA96" s="706"/>
      <c r="VPB96" s="504"/>
      <c r="VPC96" s="705"/>
      <c r="VPD96" s="706"/>
      <c r="VPE96" s="706"/>
      <c r="VPF96" s="706"/>
      <c r="VPG96" s="706"/>
      <c r="VPH96" s="706"/>
      <c r="VPI96" s="504"/>
      <c r="VPJ96" s="705"/>
      <c r="VPK96" s="706"/>
      <c r="VPL96" s="706"/>
      <c r="VPM96" s="706"/>
      <c r="VPN96" s="706"/>
      <c r="VPO96" s="706"/>
      <c r="VPP96" s="504"/>
      <c r="VPQ96" s="705"/>
      <c r="VPR96" s="706"/>
      <c r="VPS96" s="706"/>
      <c r="VPT96" s="706"/>
      <c r="VPU96" s="706"/>
      <c r="VPV96" s="706"/>
      <c r="VPW96" s="504"/>
      <c r="VPX96" s="705"/>
      <c r="VPY96" s="706"/>
      <c r="VPZ96" s="706"/>
      <c r="VQA96" s="706"/>
      <c r="VQB96" s="706"/>
      <c r="VQC96" s="706"/>
      <c r="VQD96" s="504"/>
      <c r="VQE96" s="705"/>
      <c r="VQF96" s="706"/>
      <c r="VQG96" s="706"/>
      <c r="VQH96" s="706"/>
      <c r="VQI96" s="706"/>
      <c r="VQJ96" s="706"/>
      <c r="VQK96" s="504"/>
      <c r="VQL96" s="705"/>
      <c r="VQM96" s="706"/>
      <c r="VQN96" s="706"/>
      <c r="VQO96" s="706"/>
      <c r="VQP96" s="706"/>
      <c r="VQQ96" s="706"/>
      <c r="VQR96" s="504"/>
      <c r="VQS96" s="705"/>
      <c r="VQT96" s="706"/>
      <c r="VQU96" s="706"/>
      <c r="VQV96" s="706"/>
      <c r="VQW96" s="706"/>
      <c r="VQX96" s="706"/>
      <c r="VQY96" s="504"/>
      <c r="VQZ96" s="705"/>
      <c r="VRA96" s="706"/>
      <c r="VRB96" s="706"/>
      <c r="VRC96" s="706"/>
      <c r="VRD96" s="706"/>
      <c r="VRE96" s="706"/>
      <c r="VRF96" s="504"/>
      <c r="VRG96" s="705"/>
      <c r="VRH96" s="706"/>
      <c r="VRI96" s="706"/>
      <c r="VRJ96" s="706"/>
      <c r="VRK96" s="706"/>
      <c r="VRL96" s="706"/>
      <c r="VRM96" s="504"/>
      <c r="VRN96" s="705"/>
      <c r="VRO96" s="706"/>
      <c r="VRP96" s="706"/>
      <c r="VRQ96" s="706"/>
      <c r="VRR96" s="706"/>
      <c r="VRS96" s="706"/>
      <c r="VRT96" s="504"/>
      <c r="VRU96" s="705"/>
      <c r="VRV96" s="706"/>
      <c r="VRW96" s="706"/>
      <c r="VRX96" s="706"/>
      <c r="VRY96" s="706"/>
      <c r="VRZ96" s="706"/>
      <c r="VSA96" s="504"/>
      <c r="VSB96" s="705"/>
      <c r="VSC96" s="706"/>
      <c r="VSD96" s="706"/>
      <c r="VSE96" s="706"/>
      <c r="VSF96" s="706"/>
      <c r="VSG96" s="706"/>
      <c r="VSH96" s="504"/>
      <c r="VSI96" s="705"/>
      <c r="VSJ96" s="706"/>
      <c r="VSK96" s="706"/>
      <c r="VSL96" s="706"/>
      <c r="VSM96" s="706"/>
      <c r="VSN96" s="706"/>
      <c r="VSO96" s="504"/>
      <c r="VSP96" s="705"/>
      <c r="VSQ96" s="706"/>
      <c r="VSR96" s="706"/>
      <c r="VSS96" s="706"/>
      <c r="VST96" s="706"/>
      <c r="VSU96" s="706"/>
      <c r="VSV96" s="504"/>
      <c r="VSW96" s="705"/>
      <c r="VSX96" s="706"/>
      <c r="VSY96" s="706"/>
      <c r="VSZ96" s="706"/>
      <c r="VTA96" s="706"/>
      <c r="VTB96" s="706"/>
      <c r="VTC96" s="504"/>
      <c r="VTD96" s="705"/>
      <c r="VTE96" s="706"/>
      <c r="VTF96" s="706"/>
      <c r="VTG96" s="706"/>
      <c r="VTH96" s="706"/>
      <c r="VTI96" s="706"/>
      <c r="VTJ96" s="504"/>
      <c r="VTK96" s="705"/>
      <c r="VTL96" s="706"/>
      <c r="VTM96" s="706"/>
      <c r="VTN96" s="706"/>
      <c r="VTO96" s="706"/>
      <c r="VTP96" s="706"/>
      <c r="VTQ96" s="504"/>
      <c r="VTR96" s="705"/>
      <c r="VTS96" s="706"/>
      <c r="VTT96" s="706"/>
      <c r="VTU96" s="706"/>
      <c r="VTV96" s="706"/>
      <c r="VTW96" s="706"/>
      <c r="VTX96" s="504"/>
      <c r="VTY96" s="705"/>
      <c r="VTZ96" s="706"/>
      <c r="VUA96" s="706"/>
      <c r="VUB96" s="706"/>
      <c r="VUC96" s="706"/>
      <c r="VUD96" s="706"/>
      <c r="VUE96" s="504"/>
      <c r="VUF96" s="705"/>
      <c r="VUG96" s="706"/>
      <c r="VUH96" s="706"/>
      <c r="VUI96" s="706"/>
      <c r="VUJ96" s="706"/>
      <c r="VUK96" s="706"/>
      <c r="VUL96" s="504"/>
      <c r="VUM96" s="705"/>
      <c r="VUN96" s="706"/>
      <c r="VUO96" s="706"/>
      <c r="VUP96" s="706"/>
      <c r="VUQ96" s="706"/>
      <c r="VUR96" s="706"/>
      <c r="VUS96" s="504"/>
      <c r="VUT96" s="705"/>
      <c r="VUU96" s="706"/>
      <c r="VUV96" s="706"/>
      <c r="VUW96" s="706"/>
      <c r="VUX96" s="706"/>
      <c r="VUY96" s="706"/>
      <c r="VUZ96" s="504"/>
      <c r="VVA96" s="705"/>
      <c r="VVB96" s="706"/>
      <c r="VVC96" s="706"/>
      <c r="VVD96" s="706"/>
      <c r="VVE96" s="706"/>
      <c r="VVF96" s="706"/>
      <c r="VVG96" s="504"/>
      <c r="VVH96" s="705"/>
      <c r="VVI96" s="706"/>
      <c r="VVJ96" s="706"/>
      <c r="VVK96" s="706"/>
      <c r="VVL96" s="706"/>
      <c r="VVM96" s="706"/>
      <c r="VVN96" s="504"/>
      <c r="VVO96" s="705"/>
      <c r="VVP96" s="706"/>
      <c r="VVQ96" s="706"/>
      <c r="VVR96" s="706"/>
      <c r="VVS96" s="706"/>
      <c r="VVT96" s="706"/>
      <c r="VVU96" s="504"/>
      <c r="VVV96" s="705"/>
      <c r="VVW96" s="706"/>
      <c r="VVX96" s="706"/>
      <c r="VVY96" s="706"/>
      <c r="VVZ96" s="706"/>
      <c r="VWA96" s="706"/>
      <c r="VWB96" s="504"/>
      <c r="VWC96" s="705"/>
      <c r="VWD96" s="706"/>
      <c r="VWE96" s="706"/>
      <c r="VWF96" s="706"/>
      <c r="VWG96" s="706"/>
      <c r="VWH96" s="706"/>
      <c r="VWI96" s="504"/>
      <c r="VWJ96" s="705"/>
      <c r="VWK96" s="706"/>
      <c r="VWL96" s="706"/>
      <c r="VWM96" s="706"/>
      <c r="VWN96" s="706"/>
      <c r="VWO96" s="706"/>
      <c r="VWP96" s="504"/>
      <c r="VWQ96" s="705"/>
      <c r="VWR96" s="706"/>
      <c r="VWS96" s="706"/>
      <c r="VWT96" s="706"/>
      <c r="VWU96" s="706"/>
      <c r="VWV96" s="706"/>
      <c r="VWW96" s="504"/>
      <c r="VWX96" s="705"/>
      <c r="VWY96" s="706"/>
      <c r="VWZ96" s="706"/>
      <c r="VXA96" s="706"/>
      <c r="VXB96" s="706"/>
      <c r="VXC96" s="706"/>
      <c r="VXD96" s="504"/>
      <c r="VXE96" s="705"/>
      <c r="VXF96" s="706"/>
      <c r="VXG96" s="706"/>
      <c r="VXH96" s="706"/>
      <c r="VXI96" s="706"/>
      <c r="VXJ96" s="706"/>
      <c r="VXK96" s="504"/>
      <c r="VXL96" s="705"/>
      <c r="VXM96" s="706"/>
      <c r="VXN96" s="706"/>
      <c r="VXO96" s="706"/>
      <c r="VXP96" s="706"/>
      <c r="VXQ96" s="706"/>
      <c r="VXR96" s="504"/>
      <c r="VXS96" s="705"/>
      <c r="VXT96" s="706"/>
      <c r="VXU96" s="706"/>
      <c r="VXV96" s="706"/>
      <c r="VXW96" s="706"/>
      <c r="VXX96" s="706"/>
      <c r="VXY96" s="504"/>
      <c r="VXZ96" s="705"/>
      <c r="VYA96" s="706"/>
      <c r="VYB96" s="706"/>
      <c r="VYC96" s="706"/>
      <c r="VYD96" s="706"/>
      <c r="VYE96" s="706"/>
      <c r="VYF96" s="504"/>
      <c r="VYG96" s="705"/>
      <c r="VYH96" s="706"/>
      <c r="VYI96" s="706"/>
      <c r="VYJ96" s="706"/>
      <c r="VYK96" s="706"/>
      <c r="VYL96" s="706"/>
      <c r="VYM96" s="504"/>
      <c r="VYN96" s="705"/>
      <c r="VYO96" s="706"/>
      <c r="VYP96" s="706"/>
      <c r="VYQ96" s="706"/>
      <c r="VYR96" s="706"/>
      <c r="VYS96" s="706"/>
      <c r="VYT96" s="504"/>
      <c r="VYU96" s="705"/>
      <c r="VYV96" s="706"/>
      <c r="VYW96" s="706"/>
      <c r="VYX96" s="706"/>
      <c r="VYY96" s="706"/>
      <c r="VYZ96" s="706"/>
      <c r="VZA96" s="504"/>
      <c r="VZB96" s="705"/>
      <c r="VZC96" s="706"/>
      <c r="VZD96" s="706"/>
      <c r="VZE96" s="706"/>
      <c r="VZF96" s="706"/>
      <c r="VZG96" s="706"/>
      <c r="VZH96" s="504"/>
      <c r="VZI96" s="705"/>
      <c r="VZJ96" s="706"/>
      <c r="VZK96" s="706"/>
      <c r="VZL96" s="706"/>
      <c r="VZM96" s="706"/>
      <c r="VZN96" s="706"/>
      <c r="VZO96" s="504"/>
      <c r="VZP96" s="705"/>
      <c r="VZQ96" s="706"/>
      <c r="VZR96" s="706"/>
      <c r="VZS96" s="706"/>
      <c r="VZT96" s="706"/>
      <c r="VZU96" s="706"/>
      <c r="VZV96" s="504"/>
      <c r="VZW96" s="705"/>
      <c r="VZX96" s="706"/>
      <c r="VZY96" s="706"/>
      <c r="VZZ96" s="706"/>
      <c r="WAA96" s="706"/>
      <c r="WAB96" s="706"/>
      <c r="WAC96" s="504"/>
      <c r="WAD96" s="705"/>
      <c r="WAE96" s="706"/>
      <c r="WAF96" s="706"/>
      <c r="WAG96" s="706"/>
      <c r="WAH96" s="706"/>
      <c r="WAI96" s="706"/>
      <c r="WAJ96" s="504"/>
      <c r="WAK96" s="705"/>
      <c r="WAL96" s="706"/>
      <c r="WAM96" s="706"/>
      <c r="WAN96" s="706"/>
      <c r="WAO96" s="706"/>
      <c r="WAP96" s="706"/>
      <c r="WAQ96" s="504"/>
      <c r="WAR96" s="705"/>
      <c r="WAS96" s="706"/>
      <c r="WAT96" s="706"/>
      <c r="WAU96" s="706"/>
      <c r="WAV96" s="706"/>
      <c r="WAW96" s="706"/>
      <c r="WAX96" s="504"/>
      <c r="WAY96" s="705"/>
      <c r="WAZ96" s="706"/>
      <c r="WBA96" s="706"/>
      <c r="WBB96" s="706"/>
      <c r="WBC96" s="706"/>
      <c r="WBD96" s="706"/>
      <c r="WBE96" s="504"/>
      <c r="WBF96" s="705"/>
      <c r="WBG96" s="706"/>
      <c r="WBH96" s="706"/>
      <c r="WBI96" s="706"/>
      <c r="WBJ96" s="706"/>
      <c r="WBK96" s="706"/>
      <c r="WBL96" s="504"/>
      <c r="WBM96" s="705"/>
      <c r="WBN96" s="706"/>
      <c r="WBO96" s="706"/>
      <c r="WBP96" s="706"/>
      <c r="WBQ96" s="706"/>
      <c r="WBR96" s="706"/>
      <c r="WBS96" s="504"/>
      <c r="WBT96" s="705"/>
      <c r="WBU96" s="706"/>
      <c r="WBV96" s="706"/>
      <c r="WBW96" s="706"/>
      <c r="WBX96" s="706"/>
      <c r="WBY96" s="706"/>
      <c r="WBZ96" s="504"/>
      <c r="WCA96" s="705"/>
      <c r="WCB96" s="706"/>
      <c r="WCC96" s="706"/>
      <c r="WCD96" s="706"/>
      <c r="WCE96" s="706"/>
      <c r="WCF96" s="706"/>
      <c r="WCG96" s="504"/>
      <c r="WCH96" s="705"/>
      <c r="WCI96" s="706"/>
      <c r="WCJ96" s="706"/>
      <c r="WCK96" s="706"/>
      <c r="WCL96" s="706"/>
      <c r="WCM96" s="706"/>
      <c r="WCN96" s="504"/>
      <c r="WCO96" s="705"/>
      <c r="WCP96" s="706"/>
      <c r="WCQ96" s="706"/>
      <c r="WCR96" s="706"/>
      <c r="WCS96" s="706"/>
      <c r="WCT96" s="706"/>
      <c r="WCU96" s="504"/>
      <c r="WCV96" s="705"/>
      <c r="WCW96" s="706"/>
      <c r="WCX96" s="706"/>
      <c r="WCY96" s="706"/>
      <c r="WCZ96" s="706"/>
      <c r="WDA96" s="706"/>
      <c r="WDB96" s="504"/>
      <c r="WDC96" s="705"/>
      <c r="WDD96" s="706"/>
      <c r="WDE96" s="706"/>
      <c r="WDF96" s="706"/>
      <c r="WDG96" s="706"/>
      <c r="WDH96" s="706"/>
      <c r="WDI96" s="504"/>
      <c r="WDJ96" s="705"/>
      <c r="WDK96" s="706"/>
      <c r="WDL96" s="706"/>
      <c r="WDM96" s="706"/>
      <c r="WDN96" s="706"/>
      <c r="WDO96" s="706"/>
      <c r="WDP96" s="504"/>
      <c r="WDQ96" s="705"/>
      <c r="WDR96" s="706"/>
      <c r="WDS96" s="706"/>
      <c r="WDT96" s="706"/>
      <c r="WDU96" s="706"/>
      <c r="WDV96" s="706"/>
      <c r="WDW96" s="504"/>
      <c r="WDX96" s="705"/>
      <c r="WDY96" s="706"/>
      <c r="WDZ96" s="706"/>
      <c r="WEA96" s="706"/>
      <c r="WEB96" s="706"/>
      <c r="WEC96" s="706"/>
      <c r="WED96" s="504"/>
      <c r="WEE96" s="705"/>
      <c r="WEF96" s="706"/>
      <c r="WEG96" s="706"/>
      <c r="WEH96" s="706"/>
      <c r="WEI96" s="706"/>
      <c r="WEJ96" s="706"/>
      <c r="WEK96" s="504"/>
      <c r="WEL96" s="705"/>
      <c r="WEM96" s="706"/>
      <c r="WEN96" s="706"/>
      <c r="WEO96" s="706"/>
      <c r="WEP96" s="706"/>
      <c r="WEQ96" s="706"/>
      <c r="WER96" s="504"/>
      <c r="WES96" s="705"/>
      <c r="WET96" s="706"/>
      <c r="WEU96" s="706"/>
      <c r="WEV96" s="706"/>
      <c r="WEW96" s="706"/>
      <c r="WEX96" s="706"/>
      <c r="WEY96" s="504"/>
      <c r="WEZ96" s="705"/>
      <c r="WFA96" s="706"/>
      <c r="WFB96" s="706"/>
      <c r="WFC96" s="706"/>
      <c r="WFD96" s="706"/>
      <c r="WFE96" s="706"/>
      <c r="WFF96" s="504"/>
      <c r="WFG96" s="705"/>
      <c r="WFH96" s="706"/>
      <c r="WFI96" s="706"/>
      <c r="WFJ96" s="706"/>
      <c r="WFK96" s="706"/>
      <c r="WFL96" s="706"/>
      <c r="WFM96" s="504"/>
      <c r="WFN96" s="705"/>
      <c r="WFO96" s="706"/>
      <c r="WFP96" s="706"/>
      <c r="WFQ96" s="706"/>
      <c r="WFR96" s="706"/>
      <c r="WFS96" s="706"/>
      <c r="WFT96" s="504"/>
      <c r="WFU96" s="705"/>
      <c r="WFV96" s="706"/>
      <c r="WFW96" s="706"/>
      <c r="WFX96" s="706"/>
      <c r="WFY96" s="706"/>
      <c r="WFZ96" s="706"/>
      <c r="WGA96" s="504"/>
      <c r="WGB96" s="705"/>
      <c r="WGC96" s="706"/>
      <c r="WGD96" s="706"/>
      <c r="WGE96" s="706"/>
      <c r="WGF96" s="706"/>
      <c r="WGG96" s="706"/>
      <c r="WGH96" s="504"/>
      <c r="WGI96" s="705"/>
      <c r="WGJ96" s="706"/>
      <c r="WGK96" s="706"/>
      <c r="WGL96" s="706"/>
      <c r="WGM96" s="706"/>
      <c r="WGN96" s="706"/>
      <c r="WGO96" s="504"/>
      <c r="WGP96" s="705"/>
      <c r="WGQ96" s="706"/>
      <c r="WGR96" s="706"/>
      <c r="WGS96" s="706"/>
      <c r="WGT96" s="706"/>
      <c r="WGU96" s="706"/>
      <c r="WGV96" s="504"/>
      <c r="WGW96" s="705"/>
      <c r="WGX96" s="706"/>
      <c r="WGY96" s="706"/>
      <c r="WGZ96" s="706"/>
      <c r="WHA96" s="706"/>
      <c r="WHB96" s="706"/>
      <c r="WHC96" s="504"/>
      <c r="WHD96" s="705"/>
      <c r="WHE96" s="706"/>
      <c r="WHF96" s="706"/>
      <c r="WHG96" s="706"/>
      <c r="WHH96" s="706"/>
      <c r="WHI96" s="706"/>
      <c r="WHJ96" s="504"/>
      <c r="WHK96" s="705"/>
      <c r="WHL96" s="706"/>
      <c r="WHM96" s="706"/>
      <c r="WHN96" s="706"/>
      <c r="WHO96" s="706"/>
      <c r="WHP96" s="706"/>
      <c r="WHQ96" s="504"/>
      <c r="WHR96" s="705"/>
      <c r="WHS96" s="706"/>
      <c r="WHT96" s="706"/>
      <c r="WHU96" s="706"/>
      <c r="WHV96" s="706"/>
      <c r="WHW96" s="706"/>
      <c r="WHX96" s="504"/>
      <c r="WHY96" s="705"/>
      <c r="WHZ96" s="706"/>
      <c r="WIA96" s="706"/>
      <c r="WIB96" s="706"/>
      <c r="WIC96" s="706"/>
      <c r="WID96" s="706"/>
      <c r="WIE96" s="504"/>
      <c r="WIF96" s="705"/>
      <c r="WIG96" s="706"/>
      <c r="WIH96" s="706"/>
      <c r="WII96" s="706"/>
      <c r="WIJ96" s="706"/>
      <c r="WIK96" s="706"/>
      <c r="WIL96" s="504"/>
      <c r="WIM96" s="705"/>
      <c r="WIN96" s="706"/>
      <c r="WIO96" s="706"/>
      <c r="WIP96" s="706"/>
      <c r="WIQ96" s="706"/>
      <c r="WIR96" s="706"/>
      <c r="WIS96" s="504"/>
      <c r="WIT96" s="705"/>
      <c r="WIU96" s="706"/>
      <c r="WIV96" s="706"/>
      <c r="WIW96" s="706"/>
      <c r="WIX96" s="706"/>
      <c r="WIY96" s="706"/>
      <c r="WIZ96" s="504"/>
      <c r="WJA96" s="705"/>
      <c r="WJB96" s="706"/>
      <c r="WJC96" s="706"/>
      <c r="WJD96" s="706"/>
      <c r="WJE96" s="706"/>
      <c r="WJF96" s="706"/>
      <c r="WJG96" s="504"/>
      <c r="WJH96" s="705"/>
      <c r="WJI96" s="706"/>
      <c r="WJJ96" s="706"/>
      <c r="WJK96" s="706"/>
      <c r="WJL96" s="706"/>
      <c r="WJM96" s="706"/>
      <c r="WJN96" s="504"/>
      <c r="WJO96" s="705"/>
      <c r="WJP96" s="706"/>
      <c r="WJQ96" s="706"/>
      <c r="WJR96" s="706"/>
      <c r="WJS96" s="706"/>
      <c r="WJT96" s="706"/>
      <c r="WJU96" s="504"/>
      <c r="WJV96" s="705"/>
      <c r="WJW96" s="706"/>
      <c r="WJX96" s="706"/>
      <c r="WJY96" s="706"/>
      <c r="WJZ96" s="706"/>
      <c r="WKA96" s="706"/>
      <c r="WKB96" s="504"/>
      <c r="WKC96" s="705"/>
      <c r="WKD96" s="706"/>
      <c r="WKE96" s="706"/>
      <c r="WKF96" s="706"/>
      <c r="WKG96" s="706"/>
      <c r="WKH96" s="706"/>
      <c r="WKI96" s="504"/>
      <c r="WKJ96" s="705"/>
      <c r="WKK96" s="706"/>
      <c r="WKL96" s="706"/>
      <c r="WKM96" s="706"/>
      <c r="WKN96" s="706"/>
      <c r="WKO96" s="706"/>
      <c r="WKP96" s="504"/>
      <c r="WKQ96" s="705"/>
      <c r="WKR96" s="706"/>
      <c r="WKS96" s="706"/>
      <c r="WKT96" s="706"/>
      <c r="WKU96" s="706"/>
      <c r="WKV96" s="706"/>
      <c r="WKW96" s="504"/>
      <c r="WKX96" s="705"/>
      <c r="WKY96" s="706"/>
      <c r="WKZ96" s="706"/>
      <c r="WLA96" s="706"/>
      <c r="WLB96" s="706"/>
      <c r="WLC96" s="706"/>
      <c r="WLD96" s="504"/>
      <c r="WLE96" s="705"/>
      <c r="WLF96" s="706"/>
      <c r="WLG96" s="706"/>
      <c r="WLH96" s="706"/>
      <c r="WLI96" s="706"/>
      <c r="WLJ96" s="706"/>
      <c r="WLK96" s="504"/>
      <c r="WLL96" s="705"/>
      <c r="WLM96" s="706"/>
      <c r="WLN96" s="706"/>
      <c r="WLO96" s="706"/>
      <c r="WLP96" s="706"/>
      <c r="WLQ96" s="706"/>
      <c r="WLR96" s="504"/>
      <c r="WLS96" s="705"/>
      <c r="WLT96" s="706"/>
      <c r="WLU96" s="706"/>
      <c r="WLV96" s="706"/>
      <c r="WLW96" s="706"/>
      <c r="WLX96" s="706"/>
      <c r="WLY96" s="504"/>
      <c r="WLZ96" s="705"/>
      <c r="WMA96" s="706"/>
      <c r="WMB96" s="706"/>
      <c r="WMC96" s="706"/>
      <c r="WMD96" s="706"/>
      <c r="WME96" s="706"/>
      <c r="WMF96" s="504"/>
      <c r="WMG96" s="705"/>
      <c r="WMH96" s="706"/>
      <c r="WMI96" s="706"/>
      <c r="WMJ96" s="706"/>
      <c r="WMK96" s="706"/>
      <c r="WML96" s="706"/>
      <c r="WMM96" s="504"/>
      <c r="WMN96" s="705"/>
      <c r="WMO96" s="706"/>
      <c r="WMP96" s="706"/>
      <c r="WMQ96" s="706"/>
      <c r="WMR96" s="706"/>
      <c r="WMS96" s="706"/>
      <c r="WMT96" s="504"/>
      <c r="WMU96" s="705"/>
      <c r="WMV96" s="706"/>
      <c r="WMW96" s="706"/>
      <c r="WMX96" s="706"/>
      <c r="WMY96" s="706"/>
      <c r="WMZ96" s="706"/>
      <c r="WNA96" s="504"/>
      <c r="WNB96" s="705"/>
      <c r="WNC96" s="706"/>
      <c r="WND96" s="706"/>
      <c r="WNE96" s="706"/>
      <c r="WNF96" s="706"/>
      <c r="WNG96" s="706"/>
      <c r="WNH96" s="504"/>
      <c r="WNI96" s="705"/>
      <c r="WNJ96" s="706"/>
      <c r="WNK96" s="706"/>
      <c r="WNL96" s="706"/>
      <c r="WNM96" s="706"/>
      <c r="WNN96" s="706"/>
      <c r="WNO96" s="504"/>
      <c r="WNP96" s="705"/>
      <c r="WNQ96" s="706"/>
      <c r="WNR96" s="706"/>
      <c r="WNS96" s="706"/>
      <c r="WNT96" s="706"/>
      <c r="WNU96" s="706"/>
      <c r="WNV96" s="504"/>
      <c r="WNW96" s="705"/>
      <c r="WNX96" s="706"/>
      <c r="WNY96" s="706"/>
      <c r="WNZ96" s="706"/>
      <c r="WOA96" s="706"/>
      <c r="WOB96" s="706"/>
      <c r="WOC96" s="504"/>
      <c r="WOD96" s="705"/>
      <c r="WOE96" s="706"/>
      <c r="WOF96" s="706"/>
      <c r="WOG96" s="706"/>
      <c r="WOH96" s="706"/>
      <c r="WOI96" s="706"/>
      <c r="WOJ96" s="504"/>
      <c r="WOK96" s="705"/>
      <c r="WOL96" s="706"/>
      <c r="WOM96" s="706"/>
      <c r="WON96" s="706"/>
      <c r="WOO96" s="706"/>
      <c r="WOP96" s="706"/>
      <c r="WOQ96" s="504"/>
      <c r="WOR96" s="705"/>
      <c r="WOS96" s="706"/>
      <c r="WOT96" s="706"/>
      <c r="WOU96" s="706"/>
      <c r="WOV96" s="706"/>
      <c r="WOW96" s="706"/>
      <c r="WOX96" s="504"/>
      <c r="WOY96" s="705"/>
      <c r="WOZ96" s="706"/>
      <c r="WPA96" s="706"/>
      <c r="WPB96" s="706"/>
      <c r="WPC96" s="706"/>
      <c r="WPD96" s="706"/>
      <c r="WPE96" s="504"/>
      <c r="WPF96" s="705"/>
      <c r="WPG96" s="706"/>
      <c r="WPH96" s="706"/>
      <c r="WPI96" s="706"/>
      <c r="WPJ96" s="706"/>
      <c r="WPK96" s="706"/>
      <c r="WPL96" s="504"/>
      <c r="WPM96" s="705"/>
      <c r="WPN96" s="706"/>
      <c r="WPO96" s="706"/>
      <c r="WPP96" s="706"/>
      <c r="WPQ96" s="706"/>
      <c r="WPR96" s="706"/>
      <c r="WPS96" s="504"/>
      <c r="WPT96" s="705"/>
      <c r="WPU96" s="706"/>
      <c r="WPV96" s="706"/>
      <c r="WPW96" s="706"/>
      <c r="WPX96" s="706"/>
      <c r="WPY96" s="706"/>
      <c r="WPZ96" s="504"/>
      <c r="WQA96" s="705"/>
      <c r="WQB96" s="706"/>
      <c r="WQC96" s="706"/>
      <c r="WQD96" s="706"/>
      <c r="WQE96" s="706"/>
      <c r="WQF96" s="706"/>
      <c r="WQG96" s="504"/>
      <c r="WQH96" s="705"/>
      <c r="WQI96" s="706"/>
      <c r="WQJ96" s="706"/>
      <c r="WQK96" s="706"/>
      <c r="WQL96" s="706"/>
      <c r="WQM96" s="706"/>
      <c r="WQN96" s="504"/>
      <c r="WQO96" s="705"/>
      <c r="WQP96" s="706"/>
      <c r="WQQ96" s="706"/>
      <c r="WQR96" s="706"/>
      <c r="WQS96" s="706"/>
      <c r="WQT96" s="706"/>
      <c r="WQU96" s="504"/>
      <c r="WQV96" s="705"/>
      <c r="WQW96" s="706"/>
      <c r="WQX96" s="706"/>
      <c r="WQY96" s="706"/>
      <c r="WQZ96" s="706"/>
      <c r="WRA96" s="706"/>
      <c r="WRB96" s="504"/>
      <c r="WRC96" s="705"/>
      <c r="WRD96" s="706"/>
      <c r="WRE96" s="706"/>
      <c r="WRF96" s="706"/>
      <c r="WRG96" s="706"/>
      <c r="WRH96" s="706"/>
      <c r="WRI96" s="504"/>
      <c r="WRJ96" s="705"/>
      <c r="WRK96" s="706"/>
      <c r="WRL96" s="706"/>
      <c r="WRM96" s="706"/>
      <c r="WRN96" s="706"/>
      <c r="WRO96" s="706"/>
      <c r="WRP96" s="504"/>
      <c r="WRQ96" s="705"/>
      <c r="WRR96" s="706"/>
      <c r="WRS96" s="706"/>
      <c r="WRT96" s="706"/>
      <c r="WRU96" s="706"/>
      <c r="WRV96" s="706"/>
      <c r="WRW96" s="504"/>
      <c r="WRX96" s="705"/>
      <c r="WRY96" s="706"/>
      <c r="WRZ96" s="706"/>
      <c r="WSA96" s="706"/>
      <c r="WSB96" s="706"/>
      <c r="WSC96" s="706"/>
      <c r="WSD96" s="504"/>
      <c r="WSE96" s="705"/>
      <c r="WSF96" s="706"/>
      <c r="WSG96" s="706"/>
      <c r="WSH96" s="706"/>
      <c r="WSI96" s="706"/>
      <c r="WSJ96" s="706"/>
      <c r="WSK96" s="504"/>
      <c r="WSL96" s="705"/>
      <c r="WSM96" s="706"/>
      <c r="WSN96" s="706"/>
      <c r="WSO96" s="706"/>
      <c r="WSP96" s="706"/>
      <c r="WSQ96" s="706"/>
      <c r="WSR96" s="504"/>
      <c r="WSS96" s="705"/>
      <c r="WST96" s="706"/>
      <c r="WSU96" s="706"/>
      <c r="WSV96" s="706"/>
      <c r="WSW96" s="706"/>
      <c r="WSX96" s="706"/>
      <c r="WSY96" s="504"/>
      <c r="WSZ96" s="705"/>
      <c r="WTA96" s="706"/>
      <c r="WTB96" s="706"/>
      <c r="WTC96" s="706"/>
      <c r="WTD96" s="706"/>
      <c r="WTE96" s="706"/>
      <c r="WTF96" s="504"/>
      <c r="WTG96" s="705"/>
      <c r="WTH96" s="706"/>
      <c r="WTI96" s="706"/>
      <c r="WTJ96" s="706"/>
      <c r="WTK96" s="706"/>
      <c r="WTL96" s="706"/>
      <c r="WTM96" s="504"/>
      <c r="WTN96" s="705"/>
      <c r="WTO96" s="706"/>
      <c r="WTP96" s="706"/>
      <c r="WTQ96" s="706"/>
      <c r="WTR96" s="706"/>
      <c r="WTS96" s="706"/>
      <c r="WTT96" s="504"/>
      <c r="WTU96" s="705"/>
      <c r="WTV96" s="706"/>
      <c r="WTW96" s="706"/>
      <c r="WTX96" s="706"/>
      <c r="WTY96" s="706"/>
      <c r="WTZ96" s="706"/>
      <c r="WUA96" s="504"/>
      <c r="WUB96" s="705"/>
      <c r="WUC96" s="706"/>
      <c r="WUD96" s="706"/>
      <c r="WUE96" s="706"/>
      <c r="WUF96" s="706"/>
      <c r="WUG96" s="706"/>
      <c r="WUH96" s="504"/>
      <c r="WUI96" s="705"/>
      <c r="WUJ96" s="706"/>
      <c r="WUK96" s="706"/>
      <c r="WUL96" s="706"/>
      <c r="WUM96" s="706"/>
      <c r="WUN96" s="706"/>
      <c r="WUO96" s="504"/>
      <c r="WUP96" s="705"/>
      <c r="WUQ96" s="706"/>
      <c r="WUR96" s="706"/>
      <c r="WUS96" s="706"/>
      <c r="WUT96" s="706"/>
      <c r="WUU96" s="706"/>
      <c r="WUV96" s="504"/>
      <c r="WUW96" s="705"/>
      <c r="WUX96" s="706"/>
      <c r="WUY96" s="706"/>
      <c r="WUZ96" s="706"/>
      <c r="WVA96" s="706"/>
      <c r="WVB96" s="706"/>
      <c r="WVC96" s="504"/>
      <c r="WVD96" s="705"/>
      <c r="WVE96" s="706"/>
      <c r="WVF96" s="706"/>
      <c r="WVG96" s="706"/>
      <c r="WVH96" s="706"/>
      <c r="WVI96" s="706"/>
      <c r="WVJ96" s="504"/>
      <c r="WVK96" s="705"/>
      <c r="WVL96" s="706"/>
      <c r="WVM96" s="706"/>
      <c r="WVN96" s="706"/>
      <c r="WVO96" s="706"/>
      <c r="WVP96" s="706"/>
      <c r="WVQ96" s="504"/>
      <c r="WVR96" s="705"/>
      <c r="WVS96" s="706"/>
      <c r="WVT96" s="706"/>
      <c r="WVU96" s="706"/>
      <c r="WVV96" s="706"/>
      <c r="WVW96" s="706"/>
      <c r="WVX96" s="504"/>
      <c r="WVY96" s="705"/>
      <c r="WVZ96" s="706"/>
      <c r="WWA96" s="706"/>
      <c r="WWB96" s="706"/>
      <c r="WWC96" s="706"/>
      <c r="WWD96" s="706"/>
      <c r="WWE96" s="504"/>
      <c r="WWF96" s="705"/>
      <c r="WWG96" s="706"/>
      <c r="WWH96" s="706"/>
      <c r="WWI96" s="706"/>
      <c r="WWJ96" s="706"/>
      <c r="WWK96" s="706"/>
      <c r="WWL96" s="504"/>
      <c r="WWM96" s="705"/>
      <c r="WWN96" s="706"/>
      <c r="WWO96" s="706"/>
      <c r="WWP96" s="706"/>
      <c r="WWQ96" s="706"/>
      <c r="WWR96" s="706"/>
      <c r="WWS96" s="504"/>
      <c r="WWT96" s="705"/>
      <c r="WWU96" s="706"/>
      <c r="WWV96" s="706"/>
      <c r="WWW96" s="706"/>
      <c r="WWX96" s="706"/>
      <c r="WWY96" s="706"/>
      <c r="WWZ96" s="504"/>
      <c r="WXA96" s="705"/>
      <c r="WXB96" s="706"/>
      <c r="WXC96" s="706"/>
      <c r="WXD96" s="706"/>
      <c r="WXE96" s="706"/>
      <c r="WXF96" s="706"/>
      <c r="WXG96" s="504"/>
      <c r="WXH96" s="705"/>
      <c r="WXI96" s="706"/>
      <c r="WXJ96" s="706"/>
      <c r="WXK96" s="706"/>
      <c r="WXL96" s="706"/>
      <c r="WXM96" s="706"/>
      <c r="WXN96" s="504"/>
      <c r="WXO96" s="705"/>
      <c r="WXP96" s="706"/>
      <c r="WXQ96" s="706"/>
      <c r="WXR96" s="706"/>
      <c r="WXS96" s="706"/>
      <c r="WXT96" s="706"/>
      <c r="WXU96" s="504"/>
      <c r="WXV96" s="705"/>
      <c r="WXW96" s="706"/>
      <c r="WXX96" s="706"/>
      <c r="WXY96" s="706"/>
      <c r="WXZ96" s="706"/>
      <c r="WYA96" s="706"/>
      <c r="WYB96" s="504"/>
      <c r="WYC96" s="705"/>
      <c r="WYD96" s="706"/>
      <c r="WYE96" s="706"/>
      <c r="WYF96" s="706"/>
      <c r="WYG96" s="706"/>
      <c r="WYH96" s="706"/>
      <c r="WYI96" s="504"/>
      <c r="WYJ96" s="705"/>
      <c r="WYK96" s="706"/>
      <c r="WYL96" s="706"/>
      <c r="WYM96" s="706"/>
      <c r="WYN96" s="706"/>
      <c r="WYO96" s="706"/>
      <c r="WYP96" s="504"/>
      <c r="WYQ96" s="705"/>
      <c r="WYR96" s="706"/>
      <c r="WYS96" s="706"/>
      <c r="WYT96" s="706"/>
      <c r="WYU96" s="706"/>
      <c r="WYV96" s="706"/>
      <c r="WYW96" s="504"/>
      <c r="WYX96" s="705"/>
      <c r="WYY96" s="706"/>
      <c r="WYZ96" s="706"/>
      <c r="WZA96" s="706"/>
      <c r="WZB96" s="706"/>
      <c r="WZC96" s="706"/>
      <c r="WZD96" s="504"/>
      <c r="WZE96" s="705"/>
      <c r="WZF96" s="706"/>
      <c r="WZG96" s="706"/>
      <c r="WZH96" s="706"/>
      <c r="WZI96" s="706"/>
      <c r="WZJ96" s="706"/>
      <c r="WZK96" s="504"/>
      <c r="WZL96" s="705"/>
      <c r="WZM96" s="706"/>
      <c r="WZN96" s="706"/>
      <c r="WZO96" s="706"/>
      <c r="WZP96" s="706"/>
      <c r="WZQ96" s="706"/>
      <c r="WZR96" s="504"/>
      <c r="WZS96" s="705"/>
      <c r="WZT96" s="706"/>
      <c r="WZU96" s="706"/>
      <c r="WZV96" s="706"/>
      <c r="WZW96" s="706"/>
      <c r="WZX96" s="706"/>
      <c r="WZY96" s="504"/>
      <c r="WZZ96" s="705"/>
      <c r="XAA96" s="706"/>
      <c r="XAB96" s="706"/>
      <c r="XAC96" s="706"/>
      <c r="XAD96" s="706"/>
      <c r="XAE96" s="706"/>
      <c r="XAF96" s="504"/>
      <c r="XAG96" s="705"/>
      <c r="XAH96" s="706"/>
      <c r="XAI96" s="706"/>
      <c r="XAJ96" s="706"/>
      <c r="XAK96" s="706"/>
      <c r="XAL96" s="706"/>
      <c r="XAM96" s="504"/>
      <c r="XAN96" s="705"/>
      <c r="XAO96" s="706"/>
      <c r="XAP96" s="706"/>
      <c r="XAQ96" s="706"/>
      <c r="XAR96" s="706"/>
      <c r="XAS96" s="706"/>
      <c r="XAT96" s="504"/>
      <c r="XAU96" s="705"/>
      <c r="XAV96" s="706"/>
      <c r="XAW96" s="706"/>
      <c r="XAX96" s="706"/>
      <c r="XAY96" s="706"/>
      <c r="XAZ96" s="706"/>
      <c r="XBA96" s="504"/>
      <c r="XBB96" s="705"/>
      <c r="XBC96" s="706"/>
      <c r="XBD96" s="706"/>
      <c r="XBE96" s="706"/>
      <c r="XBF96" s="706"/>
      <c r="XBG96" s="706"/>
      <c r="XBH96" s="504"/>
      <c r="XBI96" s="705"/>
      <c r="XBJ96" s="706"/>
      <c r="XBK96" s="706"/>
      <c r="XBL96" s="706"/>
      <c r="XBM96" s="706"/>
      <c r="XBN96" s="706"/>
      <c r="XBO96" s="504"/>
      <c r="XBP96" s="705"/>
      <c r="XBQ96" s="706"/>
      <c r="XBR96" s="706"/>
      <c r="XBS96" s="706"/>
      <c r="XBT96" s="706"/>
      <c r="XBU96" s="706"/>
      <c r="XBV96" s="504"/>
      <c r="XBW96" s="705"/>
      <c r="XBX96" s="706"/>
      <c r="XBY96" s="706"/>
      <c r="XBZ96" s="706"/>
      <c r="XCA96" s="706"/>
      <c r="XCB96" s="706"/>
      <c r="XCC96" s="504"/>
      <c r="XCD96" s="705"/>
      <c r="XCE96" s="706"/>
      <c r="XCF96" s="706"/>
      <c r="XCG96" s="706"/>
      <c r="XCH96" s="706"/>
      <c r="XCI96" s="706"/>
      <c r="XCJ96" s="504"/>
      <c r="XCK96" s="705"/>
      <c r="XCL96" s="706"/>
      <c r="XCM96" s="706"/>
      <c r="XCN96" s="706"/>
      <c r="XCO96" s="706"/>
      <c r="XCP96" s="706"/>
      <c r="XCQ96" s="504"/>
      <c r="XCR96" s="705"/>
      <c r="XCS96" s="706"/>
      <c r="XCT96" s="706"/>
      <c r="XCU96" s="706"/>
      <c r="XCV96" s="706"/>
      <c r="XCW96" s="706"/>
      <c r="XCX96" s="504"/>
      <c r="XCY96" s="705"/>
      <c r="XCZ96" s="706"/>
      <c r="XDA96" s="706"/>
      <c r="XDB96" s="706"/>
      <c r="XDC96" s="706"/>
      <c r="XDD96" s="706"/>
      <c r="XDE96" s="504"/>
      <c r="XDF96" s="705"/>
      <c r="XDG96" s="706"/>
      <c r="XDH96" s="706"/>
      <c r="XDI96" s="706"/>
      <c r="XDJ96" s="706"/>
      <c r="XDK96" s="706"/>
      <c r="XDL96" s="504"/>
      <c r="XDM96" s="705"/>
      <c r="XDN96" s="706"/>
      <c r="XDO96" s="706"/>
      <c r="XDP96" s="706"/>
      <c r="XDQ96" s="706"/>
      <c r="XDR96" s="706"/>
      <c r="XDS96" s="504"/>
      <c r="XDT96" s="705"/>
      <c r="XDU96" s="706"/>
      <c r="XDV96" s="706"/>
      <c r="XDW96" s="706"/>
      <c r="XDX96" s="706"/>
      <c r="XDY96" s="706"/>
      <c r="XDZ96" s="504"/>
      <c r="XEA96" s="705"/>
      <c r="XEB96" s="706"/>
      <c r="XEC96" s="706"/>
      <c r="XED96" s="706"/>
      <c r="XEE96" s="706"/>
      <c r="XEF96" s="706"/>
      <c r="XEG96" s="504"/>
      <c r="XEH96" s="705"/>
      <c r="XEI96" s="706"/>
      <c r="XEJ96" s="706"/>
      <c r="XEK96" s="706"/>
      <c r="XEL96" s="706"/>
      <c r="XEM96" s="706"/>
      <c r="XEN96" s="504"/>
      <c r="XEO96" s="705"/>
      <c r="XEP96" s="706"/>
      <c r="XEQ96" s="706"/>
      <c r="XER96" s="706"/>
      <c r="XES96" s="706"/>
      <c r="XET96" s="706"/>
      <c r="XEU96" s="504"/>
      <c r="XEV96" s="705"/>
      <c r="XEW96" s="705"/>
      <c r="XEX96" s="705"/>
    </row>
    <row r="97" spans="1:16378" ht="78" customHeight="1">
      <c r="A97" s="503" t="s">
        <v>643</v>
      </c>
      <c r="B97" s="703" t="s">
        <v>644</v>
      </c>
      <c r="C97" s="704"/>
      <c r="D97" s="704"/>
      <c r="E97" s="704"/>
      <c r="F97" s="704"/>
      <c r="G97" s="704"/>
      <c r="I97" s="469"/>
      <c r="J97" s="712"/>
      <c r="K97" s="713"/>
      <c r="L97" s="713"/>
      <c r="M97" s="713"/>
      <c r="N97" s="713"/>
      <c r="O97" s="713"/>
      <c r="P97" s="469"/>
      <c r="Q97" s="712"/>
      <c r="R97" s="713"/>
      <c r="S97" s="713"/>
      <c r="T97" s="713"/>
      <c r="U97" s="713"/>
      <c r="V97" s="713"/>
      <c r="W97" s="469"/>
      <c r="X97" s="712"/>
      <c r="Y97" s="713"/>
      <c r="Z97" s="713"/>
      <c r="AA97" s="713"/>
      <c r="AB97" s="713"/>
      <c r="AC97" s="713"/>
      <c r="AD97" s="469"/>
      <c r="AE97" s="712"/>
      <c r="AF97" s="713"/>
      <c r="AG97" s="713"/>
      <c r="AH97" s="713"/>
      <c r="AI97" s="713"/>
      <c r="AJ97" s="713"/>
      <c r="AK97" s="469"/>
      <c r="AL97" s="712"/>
      <c r="AM97" s="713"/>
      <c r="AN97" s="713"/>
      <c r="AO97" s="713"/>
      <c r="AP97" s="713"/>
      <c r="AQ97" s="713"/>
      <c r="AR97" s="469"/>
      <c r="AS97" s="712"/>
      <c r="AT97" s="713"/>
      <c r="AU97" s="713"/>
      <c r="AV97" s="713"/>
      <c r="AW97" s="713"/>
      <c r="AX97" s="713"/>
      <c r="AY97" s="359"/>
      <c r="AZ97" s="705"/>
      <c r="BA97" s="706"/>
      <c r="BB97" s="706"/>
      <c r="BC97" s="706"/>
      <c r="BD97" s="706"/>
      <c r="BE97" s="706"/>
      <c r="BF97" s="504"/>
      <c r="BG97" s="705"/>
      <c r="BH97" s="706"/>
      <c r="BI97" s="706"/>
      <c r="BJ97" s="706"/>
      <c r="BK97" s="706"/>
      <c r="BL97" s="706"/>
      <c r="BM97" s="504"/>
      <c r="BN97" s="705"/>
      <c r="BO97" s="706"/>
      <c r="BP97" s="706"/>
      <c r="BQ97" s="706"/>
      <c r="BR97" s="706"/>
      <c r="BS97" s="706"/>
      <c r="BT97" s="504"/>
      <c r="BU97" s="705"/>
      <c r="BV97" s="706"/>
      <c r="BW97" s="706"/>
      <c r="BX97" s="706"/>
      <c r="BY97" s="706"/>
      <c r="BZ97" s="706"/>
      <c r="CA97" s="504"/>
      <c r="CB97" s="705"/>
      <c r="CC97" s="706"/>
      <c r="CD97" s="706"/>
      <c r="CE97" s="706"/>
      <c r="CF97" s="706"/>
      <c r="CG97" s="706"/>
      <c r="CH97" s="504"/>
      <c r="CI97" s="705"/>
      <c r="CJ97" s="706"/>
      <c r="CK97" s="706"/>
      <c r="CL97" s="706"/>
      <c r="CM97" s="706"/>
      <c r="CN97" s="706"/>
      <c r="CO97" s="504"/>
      <c r="CP97" s="705"/>
      <c r="CQ97" s="706"/>
      <c r="CR97" s="706"/>
      <c r="CS97" s="706"/>
      <c r="CT97" s="706"/>
      <c r="CU97" s="706"/>
      <c r="CV97" s="504"/>
      <c r="CW97" s="705"/>
      <c r="CX97" s="706"/>
      <c r="CY97" s="706"/>
      <c r="CZ97" s="706"/>
      <c r="DA97" s="706"/>
      <c r="DB97" s="706"/>
      <c r="DC97" s="504"/>
      <c r="DD97" s="705"/>
      <c r="DE97" s="706"/>
      <c r="DF97" s="706"/>
      <c r="DG97" s="706"/>
      <c r="DH97" s="706"/>
      <c r="DI97" s="706"/>
      <c r="DJ97" s="504"/>
      <c r="DK97" s="705"/>
      <c r="DL97" s="706"/>
      <c r="DM97" s="706"/>
      <c r="DN97" s="706"/>
      <c r="DO97" s="706"/>
      <c r="DP97" s="706"/>
      <c r="DQ97" s="504"/>
      <c r="DR97" s="705"/>
      <c r="DS97" s="706"/>
      <c r="DT97" s="706"/>
      <c r="DU97" s="706"/>
      <c r="DV97" s="706"/>
      <c r="DW97" s="706"/>
      <c r="DX97" s="504"/>
      <c r="DY97" s="705"/>
      <c r="DZ97" s="706"/>
      <c r="EA97" s="706"/>
      <c r="EB97" s="706"/>
      <c r="EC97" s="706"/>
      <c r="ED97" s="706"/>
      <c r="EE97" s="504"/>
      <c r="EF97" s="705"/>
      <c r="EG97" s="706"/>
      <c r="EH97" s="706"/>
      <c r="EI97" s="706"/>
      <c r="EJ97" s="706"/>
      <c r="EK97" s="706"/>
      <c r="EL97" s="504"/>
      <c r="EM97" s="705"/>
      <c r="EN97" s="706"/>
      <c r="EO97" s="706"/>
      <c r="EP97" s="706"/>
      <c r="EQ97" s="706"/>
      <c r="ER97" s="706"/>
      <c r="ES97" s="504"/>
      <c r="ET97" s="705"/>
      <c r="EU97" s="706"/>
      <c r="EV97" s="706"/>
      <c r="EW97" s="706"/>
      <c r="EX97" s="706"/>
      <c r="EY97" s="706"/>
      <c r="EZ97" s="504"/>
      <c r="FA97" s="705"/>
      <c r="FB97" s="706"/>
      <c r="FC97" s="706"/>
      <c r="FD97" s="706"/>
      <c r="FE97" s="706"/>
      <c r="FF97" s="706"/>
      <c r="FG97" s="504"/>
      <c r="FH97" s="705"/>
      <c r="FI97" s="706"/>
      <c r="FJ97" s="706"/>
      <c r="FK97" s="706"/>
      <c r="FL97" s="706"/>
      <c r="FM97" s="706"/>
      <c r="FN97" s="504"/>
      <c r="FO97" s="705"/>
      <c r="FP97" s="706"/>
      <c r="FQ97" s="706"/>
      <c r="FR97" s="706"/>
      <c r="FS97" s="706"/>
      <c r="FT97" s="706"/>
      <c r="FU97" s="504"/>
      <c r="FV97" s="705"/>
      <c r="FW97" s="706"/>
      <c r="FX97" s="706"/>
      <c r="FY97" s="706"/>
      <c r="FZ97" s="706"/>
      <c r="GA97" s="706"/>
      <c r="GB97" s="504"/>
      <c r="GC97" s="705"/>
      <c r="GD97" s="706"/>
      <c r="GE97" s="706"/>
      <c r="GF97" s="706"/>
      <c r="GG97" s="706"/>
      <c r="GH97" s="706"/>
      <c r="GI97" s="504"/>
      <c r="GJ97" s="705"/>
      <c r="GK97" s="706"/>
      <c r="GL97" s="706"/>
      <c r="GM97" s="706"/>
      <c r="GN97" s="706"/>
      <c r="GO97" s="706"/>
      <c r="GP97" s="504"/>
      <c r="GQ97" s="705"/>
      <c r="GR97" s="706"/>
      <c r="GS97" s="706"/>
      <c r="GT97" s="706"/>
      <c r="GU97" s="706"/>
      <c r="GV97" s="706"/>
      <c r="GW97" s="504"/>
      <c r="GX97" s="705"/>
      <c r="GY97" s="706"/>
      <c r="GZ97" s="706"/>
      <c r="HA97" s="706"/>
      <c r="HB97" s="706"/>
      <c r="HC97" s="706"/>
      <c r="HD97" s="504"/>
      <c r="HE97" s="705"/>
      <c r="HF97" s="706"/>
      <c r="HG97" s="706"/>
      <c r="HH97" s="706"/>
      <c r="HI97" s="706"/>
      <c r="HJ97" s="706"/>
      <c r="HK97" s="504"/>
      <c r="HL97" s="705"/>
      <c r="HM97" s="706"/>
      <c r="HN97" s="706"/>
      <c r="HO97" s="706"/>
      <c r="HP97" s="706"/>
      <c r="HQ97" s="706"/>
      <c r="HR97" s="504"/>
      <c r="HS97" s="705"/>
      <c r="HT97" s="706"/>
      <c r="HU97" s="706"/>
      <c r="HV97" s="706"/>
      <c r="HW97" s="706"/>
      <c r="HX97" s="706"/>
      <c r="HY97" s="504"/>
      <c r="HZ97" s="705"/>
      <c r="IA97" s="706"/>
      <c r="IB97" s="706"/>
      <c r="IC97" s="706"/>
      <c r="ID97" s="706"/>
      <c r="IE97" s="706"/>
      <c r="IF97" s="504"/>
      <c r="IG97" s="705"/>
      <c r="IH97" s="706"/>
      <c r="II97" s="706"/>
      <c r="IJ97" s="706"/>
      <c r="IK97" s="706"/>
      <c r="IL97" s="706"/>
      <c r="IM97" s="504"/>
      <c r="IN97" s="705"/>
      <c r="IO97" s="706"/>
      <c r="IP97" s="706"/>
      <c r="IQ97" s="706"/>
      <c r="IR97" s="706"/>
      <c r="IS97" s="706"/>
      <c r="IT97" s="504"/>
      <c r="IU97" s="705"/>
      <c r="IV97" s="706"/>
      <c r="IW97" s="706"/>
      <c r="IX97" s="706"/>
      <c r="IY97" s="706"/>
      <c r="IZ97" s="706"/>
      <c r="JA97" s="504"/>
      <c r="JB97" s="705"/>
      <c r="JC97" s="706"/>
      <c r="JD97" s="706"/>
      <c r="JE97" s="706"/>
      <c r="JF97" s="706"/>
      <c r="JG97" s="706"/>
      <c r="JH97" s="504"/>
      <c r="JI97" s="705"/>
      <c r="JJ97" s="706"/>
      <c r="JK97" s="706"/>
      <c r="JL97" s="706"/>
      <c r="JM97" s="706"/>
      <c r="JN97" s="706"/>
      <c r="JO97" s="504"/>
      <c r="JP97" s="705"/>
      <c r="JQ97" s="706"/>
      <c r="JR97" s="706"/>
      <c r="JS97" s="706"/>
      <c r="JT97" s="706"/>
      <c r="JU97" s="706"/>
      <c r="JV97" s="504"/>
      <c r="JW97" s="705"/>
      <c r="JX97" s="706"/>
      <c r="JY97" s="706"/>
      <c r="JZ97" s="706"/>
      <c r="KA97" s="706"/>
      <c r="KB97" s="706"/>
      <c r="KC97" s="504"/>
      <c r="KD97" s="705"/>
      <c r="KE97" s="706"/>
      <c r="KF97" s="706"/>
      <c r="KG97" s="706"/>
      <c r="KH97" s="706"/>
      <c r="KI97" s="706"/>
      <c r="KJ97" s="504"/>
      <c r="KK97" s="705"/>
      <c r="KL97" s="706"/>
      <c r="KM97" s="706"/>
      <c r="KN97" s="706"/>
      <c r="KO97" s="706"/>
      <c r="KP97" s="706"/>
      <c r="KQ97" s="504"/>
      <c r="KR97" s="705"/>
      <c r="KS97" s="706"/>
      <c r="KT97" s="706"/>
      <c r="KU97" s="706"/>
      <c r="KV97" s="706"/>
      <c r="KW97" s="706"/>
      <c r="KX97" s="504"/>
      <c r="KY97" s="705"/>
      <c r="KZ97" s="706"/>
      <c r="LA97" s="706"/>
      <c r="LB97" s="706"/>
      <c r="LC97" s="706"/>
      <c r="LD97" s="706"/>
      <c r="LE97" s="504"/>
      <c r="LF97" s="705"/>
      <c r="LG97" s="706"/>
      <c r="LH97" s="706"/>
      <c r="LI97" s="706"/>
      <c r="LJ97" s="706"/>
      <c r="LK97" s="706"/>
      <c r="LL97" s="504"/>
      <c r="LM97" s="705"/>
      <c r="LN97" s="706"/>
      <c r="LO97" s="706"/>
      <c r="LP97" s="706"/>
      <c r="LQ97" s="706"/>
      <c r="LR97" s="706"/>
      <c r="LS97" s="504"/>
      <c r="LT97" s="705"/>
      <c r="LU97" s="706"/>
      <c r="LV97" s="706"/>
      <c r="LW97" s="706"/>
      <c r="LX97" s="706"/>
      <c r="LY97" s="706"/>
      <c r="LZ97" s="504"/>
      <c r="MA97" s="705"/>
      <c r="MB97" s="706"/>
      <c r="MC97" s="706"/>
      <c r="MD97" s="706"/>
      <c r="ME97" s="706"/>
      <c r="MF97" s="706"/>
      <c r="MG97" s="504"/>
      <c r="MH97" s="705"/>
      <c r="MI97" s="706"/>
      <c r="MJ97" s="706"/>
      <c r="MK97" s="706"/>
      <c r="ML97" s="706"/>
      <c r="MM97" s="706"/>
      <c r="MN97" s="504"/>
      <c r="MO97" s="705"/>
      <c r="MP97" s="706"/>
      <c r="MQ97" s="706"/>
      <c r="MR97" s="706"/>
      <c r="MS97" s="706"/>
      <c r="MT97" s="706"/>
      <c r="MU97" s="504"/>
      <c r="MV97" s="705"/>
      <c r="MW97" s="706"/>
      <c r="MX97" s="706"/>
      <c r="MY97" s="706"/>
      <c r="MZ97" s="706"/>
      <c r="NA97" s="706"/>
      <c r="NB97" s="504"/>
      <c r="NC97" s="705"/>
      <c r="ND97" s="706"/>
      <c r="NE97" s="706"/>
      <c r="NF97" s="706"/>
      <c r="NG97" s="706"/>
      <c r="NH97" s="706"/>
      <c r="NI97" s="504"/>
      <c r="NJ97" s="705"/>
      <c r="NK97" s="706"/>
      <c r="NL97" s="706"/>
      <c r="NM97" s="706"/>
      <c r="NN97" s="706"/>
      <c r="NO97" s="706"/>
      <c r="NP97" s="504"/>
      <c r="NQ97" s="705"/>
      <c r="NR97" s="706"/>
      <c r="NS97" s="706"/>
      <c r="NT97" s="706"/>
      <c r="NU97" s="706"/>
      <c r="NV97" s="706"/>
      <c r="NW97" s="504"/>
      <c r="NX97" s="705"/>
      <c r="NY97" s="706"/>
      <c r="NZ97" s="706"/>
      <c r="OA97" s="706"/>
      <c r="OB97" s="706"/>
      <c r="OC97" s="706"/>
      <c r="OD97" s="504"/>
      <c r="OE97" s="705"/>
      <c r="OF97" s="706"/>
      <c r="OG97" s="706"/>
      <c r="OH97" s="706"/>
      <c r="OI97" s="706"/>
      <c r="OJ97" s="706"/>
      <c r="OK97" s="504"/>
      <c r="OL97" s="705"/>
      <c r="OM97" s="706"/>
      <c r="ON97" s="706"/>
      <c r="OO97" s="706"/>
      <c r="OP97" s="706"/>
      <c r="OQ97" s="706"/>
      <c r="OR97" s="504"/>
      <c r="OS97" s="705"/>
      <c r="OT97" s="706"/>
      <c r="OU97" s="706"/>
      <c r="OV97" s="706"/>
      <c r="OW97" s="706"/>
      <c r="OX97" s="706"/>
      <c r="OY97" s="504"/>
      <c r="OZ97" s="705"/>
      <c r="PA97" s="706"/>
      <c r="PB97" s="706"/>
      <c r="PC97" s="706"/>
      <c r="PD97" s="706"/>
      <c r="PE97" s="706"/>
      <c r="PF97" s="504"/>
      <c r="PG97" s="705"/>
      <c r="PH97" s="706"/>
      <c r="PI97" s="706"/>
      <c r="PJ97" s="706"/>
      <c r="PK97" s="706"/>
      <c r="PL97" s="706"/>
      <c r="PM97" s="504"/>
      <c r="PN97" s="705"/>
      <c r="PO97" s="706"/>
      <c r="PP97" s="706"/>
      <c r="PQ97" s="706"/>
      <c r="PR97" s="706"/>
      <c r="PS97" s="706"/>
      <c r="PT97" s="504"/>
      <c r="PU97" s="705"/>
      <c r="PV97" s="706"/>
      <c r="PW97" s="706"/>
      <c r="PX97" s="706"/>
      <c r="PY97" s="706"/>
      <c r="PZ97" s="706"/>
      <c r="QA97" s="504"/>
      <c r="QB97" s="705"/>
      <c r="QC97" s="706"/>
      <c r="QD97" s="706"/>
      <c r="QE97" s="706"/>
      <c r="QF97" s="706"/>
      <c r="QG97" s="706"/>
      <c r="QH97" s="504"/>
      <c r="QI97" s="705"/>
      <c r="QJ97" s="706"/>
      <c r="QK97" s="706"/>
      <c r="QL97" s="706"/>
      <c r="QM97" s="706"/>
      <c r="QN97" s="706"/>
      <c r="QO97" s="504"/>
      <c r="QP97" s="705"/>
      <c r="QQ97" s="706"/>
      <c r="QR97" s="706"/>
      <c r="QS97" s="706"/>
      <c r="QT97" s="706"/>
      <c r="QU97" s="706"/>
      <c r="QV97" s="504"/>
      <c r="QW97" s="705"/>
      <c r="QX97" s="706"/>
      <c r="QY97" s="706"/>
      <c r="QZ97" s="706"/>
      <c r="RA97" s="706"/>
      <c r="RB97" s="706"/>
      <c r="RC97" s="504"/>
      <c r="RD97" s="705"/>
      <c r="RE97" s="706"/>
      <c r="RF97" s="706"/>
      <c r="RG97" s="706"/>
      <c r="RH97" s="706"/>
      <c r="RI97" s="706"/>
      <c r="RJ97" s="504"/>
      <c r="RK97" s="705"/>
      <c r="RL97" s="706"/>
      <c r="RM97" s="706"/>
      <c r="RN97" s="706"/>
      <c r="RO97" s="706"/>
      <c r="RP97" s="706"/>
      <c r="RQ97" s="504"/>
      <c r="RR97" s="705"/>
      <c r="RS97" s="706"/>
      <c r="RT97" s="706"/>
      <c r="RU97" s="706"/>
      <c r="RV97" s="706"/>
      <c r="RW97" s="706"/>
      <c r="RX97" s="504"/>
      <c r="RY97" s="705"/>
      <c r="RZ97" s="706"/>
      <c r="SA97" s="706"/>
      <c r="SB97" s="706"/>
      <c r="SC97" s="706"/>
      <c r="SD97" s="706"/>
      <c r="SE97" s="504"/>
      <c r="SF97" s="705"/>
      <c r="SG97" s="706"/>
      <c r="SH97" s="706"/>
      <c r="SI97" s="706"/>
      <c r="SJ97" s="706"/>
      <c r="SK97" s="706"/>
      <c r="SL97" s="504"/>
      <c r="SM97" s="705"/>
      <c r="SN97" s="706"/>
      <c r="SO97" s="706"/>
      <c r="SP97" s="706"/>
      <c r="SQ97" s="706"/>
      <c r="SR97" s="706"/>
      <c r="SS97" s="504"/>
      <c r="ST97" s="705"/>
      <c r="SU97" s="706"/>
      <c r="SV97" s="706"/>
      <c r="SW97" s="706"/>
      <c r="SX97" s="706"/>
      <c r="SY97" s="706"/>
      <c r="SZ97" s="504"/>
      <c r="TA97" s="705"/>
      <c r="TB97" s="706"/>
      <c r="TC97" s="706"/>
      <c r="TD97" s="706"/>
      <c r="TE97" s="706"/>
      <c r="TF97" s="706"/>
      <c r="TG97" s="504"/>
      <c r="TH97" s="705"/>
      <c r="TI97" s="706"/>
      <c r="TJ97" s="706"/>
      <c r="TK97" s="706"/>
      <c r="TL97" s="706"/>
      <c r="TM97" s="706"/>
      <c r="TN97" s="504"/>
      <c r="TO97" s="705"/>
      <c r="TP97" s="706"/>
      <c r="TQ97" s="706"/>
      <c r="TR97" s="706"/>
      <c r="TS97" s="706"/>
      <c r="TT97" s="706"/>
      <c r="TU97" s="504"/>
      <c r="TV97" s="705"/>
      <c r="TW97" s="706"/>
      <c r="TX97" s="706"/>
      <c r="TY97" s="706"/>
      <c r="TZ97" s="706"/>
      <c r="UA97" s="706"/>
      <c r="UB97" s="504"/>
      <c r="UC97" s="705"/>
      <c r="UD97" s="706"/>
      <c r="UE97" s="706"/>
      <c r="UF97" s="706"/>
      <c r="UG97" s="706"/>
      <c r="UH97" s="706"/>
      <c r="UI97" s="504"/>
      <c r="UJ97" s="705"/>
      <c r="UK97" s="706"/>
      <c r="UL97" s="706"/>
      <c r="UM97" s="706"/>
      <c r="UN97" s="706"/>
      <c r="UO97" s="706"/>
      <c r="UP97" s="504"/>
      <c r="UQ97" s="705"/>
      <c r="UR97" s="706"/>
      <c r="US97" s="706"/>
      <c r="UT97" s="706"/>
      <c r="UU97" s="706"/>
      <c r="UV97" s="706"/>
      <c r="UW97" s="504"/>
      <c r="UX97" s="705"/>
      <c r="UY97" s="706"/>
      <c r="UZ97" s="706"/>
      <c r="VA97" s="706"/>
      <c r="VB97" s="706"/>
      <c r="VC97" s="706"/>
      <c r="VD97" s="504"/>
      <c r="VE97" s="705"/>
      <c r="VF97" s="706"/>
      <c r="VG97" s="706"/>
      <c r="VH97" s="706"/>
      <c r="VI97" s="706"/>
      <c r="VJ97" s="706"/>
      <c r="VK97" s="504"/>
      <c r="VL97" s="705"/>
      <c r="VM97" s="706"/>
      <c r="VN97" s="706"/>
      <c r="VO97" s="706"/>
      <c r="VP97" s="706"/>
      <c r="VQ97" s="706"/>
      <c r="VR97" s="504"/>
      <c r="VS97" s="705"/>
      <c r="VT97" s="706"/>
      <c r="VU97" s="706"/>
      <c r="VV97" s="706"/>
      <c r="VW97" s="706"/>
      <c r="VX97" s="706"/>
      <c r="VY97" s="504"/>
      <c r="VZ97" s="705"/>
      <c r="WA97" s="706"/>
      <c r="WB97" s="706"/>
      <c r="WC97" s="706"/>
      <c r="WD97" s="706"/>
      <c r="WE97" s="706"/>
      <c r="WF97" s="504"/>
      <c r="WG97" s="705"/>
      <c r="WH97" s="706"/>
      <c r="WI97" s="706"/>
      <c r="WJ97" s="706"/>
      <c r="WK97" s="706"/>
      <c r="WL97" s="706"/>
      <c r="WM97" s="504"/>
      <c r="WN97" s="705"/>
      <c r="WO97" s="706"/>
      <c r="WP97" s="706"/>
      <c r="WQ97" s="706"/>
      <c r="WR97" s="706"/>
      <c r="WS97" s="706"/>
      <c r="WT97" s="504"/>
      <c r="WU97" s="705"/>
      <c r="WV97" s="706"/>
      <c r="WW97" s="706"/>
      <c r="WX97" s="706"/>
      <c r="WY97" s="706"/>
      <c r="WZ97" s="706"/>
      <c r="XA97" s="504"/>
      <c r="XB97" s="705"/>
      <c r="XC97" s="706"/>
      <c r="XD97" s="706"/>
      <c r="XE97" s="706"/>
      <c r="XF97" s="706"/>
      <c r="XG97" s="706"/>
      <c r="XH97" s="504"/>
      <c r="XI97" s="705"/>
      <c r="XJ97" s="706"/>
      <c r="XK97" s="706"/>
      <c r="XL97" s="706"/>
      <c r="XM97" s="706"/>
      <c r="XN97" s="706"/>
      <c r="XO97" s="504"/>
      <c r="XP97" s="705"/>
      <c r="XQ97" s="706"/>
      <c r="XR97" s="706"/>
      <c r="XS97" s="706"/>
      <c r="XT97" s="706"/>
      <c r="XU97" s="706"/>
      <c r="XV97" s="504"/>
      <c r="XW97" s="705"/>
      <c r="XX97" s="706"/>
      <c r="XY97" s="706"/>
      <c r="XZ97" s="706"/>
      <c r="YA97" s="706"/>
      <c r="YB97" s="706"/>
      <c r="YC97" s="504"/>
      <c r="YD97" s="705"/>
      <c r="YE97" s="706"/>
      <c r="YF97" s="706"/>
      <c r="YG97" s="706"/>
      <c r="YH97" s="706"/>
      <c r="YI97" s="706"/>
      <c r="YJ97" s="504"/>
      <c r="YK97" s="705"/>
      <c r="YL97" s="706"/>
      <c r="YM97" s="706"/>
      <c r="YN97" s="706"/>
      <c r="YO97" s="706"/>
      <c r="YP97" s="706"/>
      <c r="YQ97" s="504"/>
      <c r="YR97" s="705"/>
      <c r="YS97" s="706"/>
      <c r="YT97" s="706"/>
      <c r="YU97" s="706"/>
      <c r="YV97" s="706"/>
      <c r="YW97" s="706"/>
      <c r="YX97" s="504"/>
      <c r="YY97" s="705"/>
      <c r="YZ97" s="706"/>
      <c r="ZA97" s="706"/>
      <c r="ZB97" s="706"/>
      <c r="ZC97" s="706"/>
      <c r="ZD97" s="706"/>
      <c r="ZE97" s="504"/>
      <c r="ZF97" s="705"/>
      <c r="ZG97" s="706"/>
      <c r="ZH97" s="706"/>
      <c r="ZI97" s="706"/>
      <c r="ZJ97" s="706"/>
      <c r="ZK97" s="706"/>
      <c r="ZL97" s="504"/>
      <c r="ZM97" s="705"/>
      <c r="ZN97" s="706"/>
      <c r="ZO97" s="706"/>
      <c r="ZP97" s="706"/>
      <c r="ZQ97" s="706"/>
      <c r="ZR97" s="706"/>
      <c r="ZS97" s="504"/>
      <c r="ZT97" s="705"/>
      <c r="ZU97" s="706"/>
      <c r="ZV97" s="706"/>
      <c r="ZW97" s="706"/>
      <c r="ZX97" s="706"/>
      <c r="ZY97" s="706"/>
      <c r="ZZ97" s="504"/>
      <c r="AAA97" s="705"/>
      <c r="AAB97" s="706"/>
      <c r="AAC97" s="706"/>
      <c r="AAD97" s="706"/>
      <c r="AAE97" s="706"/>
      <c r="AAF97" s="706"/>
      <c r="AAG97" s="504"/>
      <c r="AAH97" s="705"/>
      <c r="AAI97" s="706"/>
      <c r="AAJ97" s="706"/>
      <c r="AAK97" s="706"/>
      <c r="AAL97" s="706"/>
      <c r="AAM97" s="706"/>
      <c r="AAN97" s="504"/>
      <c r="AAO97" s="705"/>
      <c r="AAP97" s="706"/>
      <c r="AAQ97" s="706"/>
      <c r="AAR97" s="706"/>
      <c r="AAS97" s="706"/>
      <c r="AAT97" s="706"/>
      <c r="AAU97" s="504"/>
      <c r="AAV97" s="705"/>
      <c r="AAW97" s="706"/>
      <c r="AAX97" s="706"/>
      <c r="AAY97" s="706"/>
      <c r="AAZ97" s="706"/>
      <c r="ABA97" s="706"/>
      <c r="ABB97" s="504"/>
      <c r="ABC97" s="705"/>
      <c r="ABD97" s="706"/>
      <c r="ABE97" s="706"/>
      <c r="ABF97" s="706"/>
      <c r="ABG97" s="706"/>
      <c r="ABH97" s="706"/>
      <c r="ABI97" s="504"/>
      <c r="ABJ97" s="705"/>
      <c r="ABK97" s="706"/>
      <c r="ABL97" s="706"/>
      <c r="ABM97" s="706"/>
      <c r="ABN97" s="706"/>
      <c r="ABO97" s="706"/>
      <c r="ABP97" s="504"/>
      <c r="ABQ97" s="705"/>
      <c r="ABR97" s="706"/>
      <c r="ABS97" s="706"/>
      <c r="ABT97" s="706"/>
      <c r="ABU97" s="706"/>
      <c r="ABV97" s="706"/>
      <c r="ABW97" s="504"/>
      <c r="ABX97" s="705"/>
      <c r="ABY97" s="706"/>
      <c r="ABZ97" s="706"/>
      <c r="ACA97" s="706"/>
      <c r="ACB97" s="706"/>
      <c r="ACC97" s="706"/>
      <c r="ACD97" s="504"/>
      <c r="ACE97" s="705"/>
      <c r="ACF97" s="706"/>
      <c r="ACG97" s="706"/>
      <c r="ACH97" s="706"/>
      <c r="ACI97" s="706"/>
      <c r="ACJ97" s="706"/>
      <c r="ACK97" s="504"/>
      <c r="ACL97" s="705"/>
      <c r="ACM97" s="706"/>
      <c r="ACN97" s="706"/>
      <c r="ACO97" s="706"/>
      <c r="ACP97" s="706"/>
      <c r="ACQ97" s="706"/>
      <c r="ACR97" s="504"/>
      <c r="ACS97" s="705"/>
      <c r="ACT97" s="706"/>
      <c r="ACU97" s="706"/>
      <c r="ACV97" s="706"/>
      <c r="ACW97" s="706"/>
      <c r="ACX97" s="706"/>
      <c r="ACY97" s="504"/>
      <c r="ACZ97" s="705"/>
      <c r="ADA97" s="706"/>
      <c r="ADB97" s="706"/>
      <c r="ADC97" s="706"/>
      <c r="ADD97" s="706"/>
      <c r="ADE97" s="706"/>
      <c r="ADF97" s="504"/>
      <c r="ADG97" s="705"/>
      <c r="ADH97" s="706"/>
      <c r="ADI97" s="706"/>
      <c r="ADJ97" s="706"/>
      <c r="ADK97" s="706"/>
      <c r="ADL97" s="706"/>
      <c r="ADM97" s="504"/>
      <c r="ADN97" s="705"/>
      <c r="ADO97" s="706"/>
      <c r="ADP97" s="706"/>
      <c r="ADQ97" s="706"/>
      <c r="ADR97" s="706"/>
      <c r="ADS97" s="706"/>
      <c r="ADT97" s="504"/>
      <c r="ADU97" s="705"/>
      <c r="ADV97" s="706"/>
      <c r="ADW97" s="706"/>
      <c r="ADX97" s="706"/>
      <c r="ADY97" s="706"/>
      <c r="ADZ97" s="706"/>
      <c r="AEA97" s="504"/>
      <c r="AEB97" s="705"/>
      <c r="AEC97" s="706"/>
      <c r="AED97" s="706"/>
      <c r="AEE97" s="706"/>
      <c r="AEF97" s="706"/>
      <c r="AEG97" s="706"/>
      <c r="AEH97" s="504"/>
      <c r="AEI97" s="705"/>
      <c r="AEJ97" s="706"/>
      <c r="AEK97" s="706"/>
      <c r="AEL97" s="706"/>
      <c r="AEM97" s="706"/>
      <c r="AEN97" s="706"/>
      <c r="AEO97" s="504"/>
      <c r="AEP97" s="705"/>
      <c r="AEQ97" s="706"/>
      <c r="AER97" s="706"/>
      <c r="AES97" s="706"/>
      <c r="AET97" s="706"/>
      <c r="AEU97" s="706"/>
      <c r="AEV97" s="504"/>
      <c r="AEW97" s="705"/>
      <c r="AEX97" s="706"/>
      <c r="AEY97" s="706"/>
      <c r="AEZ97" s="706"/>
      <c r="AFA97" s="706"/>
      <c r="AFB97" s="706"/>
      <c r="AFC97" s="504"/>
      <c r="AFD97" s="705"/>
      <c r="AFE97" s="706"/>
      <c r="AFF97" s="706"/>
      <c r="AFG97" s="706"/>
      <c r="AFH97" s="706"/>
      <c r="AFI97" s="706"/>
      <c r="AFJ97" s="504"/>
      <c r="AFK97" s="705"/>
      <c r="AFL97" s="706"/>
      <c r="AFM97" s="706"/>
      <c r="AFN97" s="706"/>
      <c r="AFO97" s="706"/>
      <c r="AFP97" s="706"/>
      <c r="AFQ97" s="504"/>
      <c r="AFR97" s="705"/>
      <c r="AFS97" s="706"/>
      <c r="AFT97" s="706"/>
      <c r="AFU97" s="706"/>
      <c r="AFV97" s="706"/>
      <c r="AFW97" s="706"/>
      <c r="AFX97" s="504"/>
      <c r="AFY97" s="705"/>
      <c r="AFZ97" s="706"/>
      <c r="AGA97" s="706"/>
      <c r="AGB97" s="706"/>
      <c r="AGC97" s="706"/>
      <c r="AGD97" s="706"/>
      <c r="AGE97" s="504"/>
      <c r="AGF97" s="705"/>
      <c r="AGG97" s="706"/>
      <c r="AGH97" s="706"/>
      <c r="AGI97" s="706"/>
      <c r="AGJ97" s="706"/>
      <c r="AGK97" s="706"/>
      <c r="AGL97" s="504"/>
      <c r="AGM97" s="705"/>
      <c r="AGN97" s="706"/>
      <c r="AGO97" s="706"/>
      <c r="AGP97" s="706"/>
      <c r="AGQ97" s="706"/>
      <c r="AGR97" s="706"/>
      <c r="AGS97" s="504"/>
      <c r="AGT97" s="705"/>
      <c r="AGU97" s="706"/>
      <c r="AGV97" s="706"/>
      <c r="AGW97" s="706"/>
      <c r="AGX97" s="706"/>
      <c r="AGY97" s="706"/>
      <c r="AGZ97" s="504"/>
      <c r="AHA97" s="705"/>
      <c r="AHB97" s="706"/>
      <c r="AHC97" s="706"/>
      <c r="AHD97" s="706"/>
      <c r="AHE97" s="706"/>
      <c r="AHF97" s="706"/>
      <c r="AHG97" s="504"/>
      <c r="AHH97" s="705"/>
      <c r="AHI97" s="706"/>
      <c r="AHJ97" s="706"/>
      <c r="AHK97" s="706"/>
      <c r="AHL97" s="706"/>
      <c r="AHM97" s="706"/>
      <c r="AHN97" s="504"/>
      <c r="AHO97" s="705"/>
      <c r="AHP97" s="706"/>
      <c r="AHQ97" s="706"/>
      <c r="AHR97" s="706"/>
      <c r="AHS97" s="706"/>
      <c r="AHT97" s="706"/>
      <c r="AHU97" s="504"/>
      <c r="AHV97" s="705"/>
      <c r="AHW97" s="706"/>
      <c r="AHX97" s="706"/>
      <c r="AHY97" s="706"/>
      <c r="AHZ97" s="706"/>
      <c r="AIA97" s="706"/>
      <c r="AIB97" s="504"/>
      <c r="AIC97" s="705"/>
      <c r="AID97" s="706"/>
      <c r="AIE97" s="706"/>
      <c r="AIF97" s="706"/>
      <c r="AIG97" s="706"/>
      <c r="AIH97" s="706"/>
      <c r="AII97" s="504"/>
      <c r="AIJ97" s="705"/>
      <c r="AIK97" s="706"/>
      <c r="AIL97" s="706"/>
      <c r="AIM97" s="706"/>
      <c r="AIN97" s="706"/>
      <c r="AIO97" s="706"/>
      <c r="AIP97" s="504"/>
      <c r="AIQ97" s="705"/>
      <c r="AIR97" s="706"/>
      <c r="AIS97" s="706"/>
      <c r="AIT97" s="706"/>
      <c r="AIU97" s="706"/>
      <c r="AIV97" s="706"/>
      <c r="AIW97" s="504"/>
      <c r="AIX97" s="705"/>
      <c r="AIY97" s="706"/>
      <c r="AIZ97" s="706"/>
      <c r="AJA97" s="706"/>
      <c r="AJB97" s="706"/>
      <c r="AJC97" s="706"/>
      <c r="AJD97" s="504"/>
      <c r="AJE97" s="705"/>
      <c r="AJF97" s="706"/>
      <c r="AJG97" s="706"/>
      <c r="AJH97" s="706"/>
      <c r="AJI97" s="706"/>
      <c r="AJJ97" s="706"/>
      <c r="AJK97" s="504"/>
      <c r="AJL97" s="705"/>
      <c r="AJM97" s="706"/>
      <c r="AJN97" s="706"/>
      <c r="AJO97" s="706"/>
      <c r="AJP97" s="706"/>
      <c r="AJQ97" s="706"/>
      <c r="AJR97" s="504"/>
      <c r="AJS97" s="705"/>
      <c r="AJT97" s="706"/>
      <c r="AJU97" s="706"/>
      <c r="AJV97" s="706"/>
      <c r="AJW97" s="706"/>
      <c r="AJX97" s="706"/>
      <c r="AJY97" s="504"/>
      <c r="AJZ97" s="705"/>
      <c r="AKA97" s="706"/>
      <c r="AKB97" s="706"/>
      <c r="AKC97" s="706"/>
      <c r="AKD97" s="706"/>
      <c r="AKE97" s="706"/>
      <c r="AKF97" s="504"/>
      <c r="AKG97" s="705"/>
      <c r="AKH97" s="706"/>
      <c r="AKI97" s="706"/>
      <c r="AKJ97" s="706"/>
      <c r="AKK97" s="706"/>
      <c r="AKL97" s="706"/>
      <c r="AKM97" s="504"/>
      <c r="AKN97" s="705"/>
      <c r="AKO97" s="706"/>
      <c r="AKP97" s="706"/>
      <c r="AKQ97" s="706"/>
      <c r="AKR97" s="706"/>
      <c r="AKS97" s="706"/>
      <c r="AKT97" s="504"/>
      <c r="AKU97" s="705"/>
      <c r="AKV97" s="706"/>
      <c r="AKW97" s="706"/>
      <c r="AKX97" s="706"/>
      <c r="AKY97" s="706"/>
      <c r="AKZ97" s="706"/>
      <c r="ALA97" s="504"/>
      <c r="ALB97" s="705"/>
      <c r="ALC97" s="706"/>
      <c r="ALD97" s="706"/>
      <c r="ALE97" s="706"/>
      <c r="ALF97" s="706"/>
      <c r="ALG97" s="706"/>
      <c r="ALH97" s="504"/>
      <c r="ALI97" s="705"/>
      <c r="ALJ97" s="706"/>
      <c r="ALK97" s="706"/>
      <c r="ALL97" s="706"/>
      <c r="ALM97" s="706"/>
      <c r="ALN97" s="706"/>
      <c r="ALO97" s="504"/>
      <c r="ALP97" s="705"/>
      <c r="ALQ97" s="706"/>
      <c r="ALR97" s="706"/>
      <c r="ALS97" s="706"/>
      <c r="ALT97" s="706"/>
      <c r="ALU97" s="706"/>
      <c r="ALV97" s="504"/>
      <c r="ALW97" s="705"/>
      <c r="ALX97" s="706"/>
      <c r="ALY97" s="706"/>
      <c r="ALZ97" s="706"/>
      <c r="AMA97" s="706"/>
      <c r="AMB97" s="706"/>
      <c r="AMC97" s="504"/>
      <c r="AMD97" s="705"/>
      <c r="AME97" s="706"/>
      <c r="AMF97" s="706"/>
      <c r="AMG97" s="706"/>
      <c r="AMH97" s="706"/>
      <c r="AMI97" s="706"/>
      <c r="AMJ97" s="504"/>
      <c r="AMK97" s="705"/>
      <c r="AML97" s="706"/>
      <c r="AMM97" s="706"/>
      <c r="AMN97" s="706"/>
      <c r="AMO97" s="706"/>
      <c r="AMP97" s="706"/>
      <c r="AMQ97" s="504"/>
      <c r="AMR97" s="705"/>
      <c r="AMS97" s="706"/>
      <c r="AMT97" s="706"/>
      <c r="AMU97" s="706"/>
      <c r="AMV97" s="706"/>
      <c r="AMW97" s="706"/>
      <c r="AMX97" s="504"/>
      <c r="AMY97" s="705"/>
      <c r="AMZ97" s="706"/>
      <c r="ANA97" s="706"/>
      <c r="ANB97" s="706"/>
      <c r="ANC97" s="706"/>
      <c r="AND97" s="706"/>
      <c r="ANE97" s="504"/>
      <c r="ANF97" s="705"/>
      <c r="ANG97" s="706"/>
      <c r="ANH97" s="706"/>
      <c r="ANI97" s="706"/>
      <c r="ANJ97" s="706"/>
      <c r="ANK97" s="706"/>
      <c r="ANL97" s="504"/>
      <c r="ANM97" s="705"/>
      <c r="ANN97" s="706"/>
      <c r="ANO97" s="706"/>
      <c r="ANP97" s="706"/>
      <c r="ANQ97" s="706"/>
      <c r="ANR97" s="706"/>
      <c r="ANS97" s="504"/>
      <c r="ANT97" s="705"/>
      <c r="ANU97" s="706"/>
      <c r="ANV97" s="706"/>
      <c r="ANW97" s="706"/>
      <c r="ANX97" s="706"/>
      <c r="ANY97" s="706"/>
      <c r="ANZ97" s="504"/>
      <c r="AOA97" s="705"/>
      <c r="AOB97" s="706"/>
      <c r="AOC97" s="706"/>
      <c r="AOD97" s="706"/>
      <c r="AOE97" s="706"/>
      <c r="AOF97" s="706"/>
      <c r="AOG97" s="504"/>
      <c r="AOH97" s="705"/>
      <c r="AOI97" s="706"/>
      <c r="AOJ97" s="706"/>
      <c r="AOK97" s="706"/>
      <c r="AOL97" s="706"/>
      <c r="AOM97" s="706"/>
      <c r="AON97" s="504"/>
      <c r="AOO97" s="705"/>
      <c r="AOP97" s="706"/>
      <c r="AOQ97" s="706"/>
      <c r="AOR97" s="706"/>
      <c r="AOS97" s="706"/>
      <c r="AOT97" s="706"/>
      <c r="AOU97" s="504"/>
      <c r="AOV97" s="705"/>
      <c r="AOW97" s="706"/>
      <c r="AOX97" s="706"/>
      <c r="AOY97" s="706"/>
      <c r="AOZ97" s="706"/>
      <c r="APA97" s="706"/>
      <c r="APB97" s="504"/>
      <c r="APC97" s="705"/>
      <c r="APD97" s="706"/>
      <c r="APE97" s="706"/>
      <c r="APF97" s="706"/>
      <c r="APG97" s="706"/>
      <c r="APH97" s="706"/>
      <c r="API97" s="504"/>
      <c r="APJ97" s="705"/>
      <c r="APK97" s="706"/>
      <c r="APL97" s="706"/>
      <c r="APM97" s="706"/>
      <c r="APN97" s="706"/>
      <c r="APO97" s="706"/>
      <c r="APP97" s="504"/>
      <c r="APQ97" s="705"/>
      <c r="APR97" s="706"/>
      <c r="APS97" s="706"/>
      <c r="APT97" s="706"/>
      <c r="APU97" s="706"/>
      <c r="APV97" s="706"/>
      <c r="APW97" s="504"/>
      <c r="APX97" s="705"/>
      <c r="APY97" s="706"/>
      <c r="APZ97" s="706"/>
      <c r="AQA97" s="706"/>
      <c r="AQB97" s="706"/>
      <c r="AQC97" s="706"/>
      <c r="AQD97" s="504"/>
      <c r="AQE97" s="705"/>
      <c r="AQF97" s="706"/>
      <c r="AQG97" s="706"/>
      <c r="AQH97" s="706"/>
      <c r="AQI97" s="706"/>
      <c r="AQJ97" s="706"/>
      <c r="AQK97" s="504"/>
      <c r="AQL97" s="705"/>
      <c r="AQM97" s="706"/>
      <c r="AQN97" s="706"/>
      <c r="AQO97" s="706"/>
      <c r="AQP97" s="706"/>
      <c r="AQQ97" s="706"/>
      <c r="AQR97" s="504"/>
      <c r="AQS97" s="705"/>
      <c r="AQT97" s="706"/>
      <c r="AQU97" s="706"/>
      <c r="AQV97" s="706"/>
      <c r="AQW97" s="706"/>
      <c r="AQX97" s="706"/>
      <c r="AQY97" s="504"/>
      <c r="AQZ97" s="705"/>
      <c r="ARA97" s="706"/>
      <c r="ARB97" s="706"/>
      <c r="ARC97" s="706"/>
      <c r="ARD97" s="706"/>
      <c r="ARE97" s="706"/>
      <c r="ARF97" s="504"/>
      <c r="ARG97" s="705"/>
      <c r="ARH97" s="706"/>
      <c r="ARI97" s="706"/>
      <c r="ARJ97" s="706"/>
      <c r="ARK97" s="706"/>
      <c r="ARL97" s="706"/>
      <c r="ARM97" s="504"/>
      <c r="ARN97" s="705"/>
      <c r="ARO97" s="706"/>
      <c r="ARP97" s="706"/>
      <c r="ARQ97" s="706"/>
      <c r="ARR97" s="706"/>
      <c r="ARS97" s="706"/>
      <c r="ART97" s="504"/>
      <c r="ARU97" s="705"/>
      <c r="ARV97" s="706"/>
      <c r="ARW97" s="706"/>
      <c r="ARX97" s="706"/>
      <c r="ARY97" s="706"/>
      <c r="ARZ97" s="706"/>
      <c r="ASA97" s="504"/>
      <c r="ASB97" s="705"/>
      <c r="ASC97" s="706"/>
      <c r="ASD97" s="706"/>
      <c r="ASE97" s="706"/>
      <c r="ASF97" s="706"/>
      <c r="ASG97" s="706"/>
      <c r="ASH97" s="504"/>
      <c r="ASI97" s="705"/>
      <c r="ASJ97" s="706"/>
      <c r="ASK97" s="706"/>
      <c r="ASL97" s="706"/>
      <c r="ASM97" s="706"/>
      <c r="ASN97" s="706"/>
      <c r="ASO97" s="504"/>
      <c r="ASP97" s="705"/>
      <c r="ASQ97" s="706"/>
      <c r="ASR97" s="706"/>
      <c r="ASS97" s="706"/>
      <c r="AST97" s="706"/>
      <c r="ASU97" s="706"/>
      <c r="ASV97" s="504"/>
      <c r="ASW97" s="705"/>
      <c r="ASX97" s="706"/>
      <c r="ASY97" s="706"/>
      <c r="ASZ97" s="706"/>
      <c r="ATA97" s="706"/>
      <c r="ATB97" s="706"/>
      <c r="ATC97" s="504"/>
      <c r="ATD97" s="705"/>
      <c r="ATE97" s="706"/>
      <c r="ATF97" s="706"/>
      <c r="ATG97" s="706"/>
      <c r="ATH97" s="706"/>
      <c r="ATI97" s="706"/>
      <c r="ATJ97" s="504"/>
      <c r="ATK97" s="705"/>
      <c r="ATL97" s="706"/>
      <c r="ATM97" s="706"/>
      <c r="ATN97" s="706"/>
      <c r="ATO97" s="706"/>
      <c r="ATP97" s="706"/>
      <c r="ATQ97" s="504"/>
      <c r="ATR97" s="705"/>
      <c r="ATS97" s="706"/>
      <c r="ATT97" s="706"/>
      <c r="ATU97" s="706"/>
      <c r="ATV97" s="706"/>
      <c r="ATW97" s="706"/>
      <c r="ATX97" s="504"/>
      <c r="ATY97" s="705"/>
      <c r="ATZ97" s="706"/>
      <c r="AUA97" s="706"/>
      <c r="AUB97" s="706"/>
      <c r="AUC97" s="706"/>
      <c r="AUD97" s="706"/>
      <c r="AUE97" s="504"/>
      <c r="AUF97" s="705"/>
      <c r="AUG97" s="706"/>
      <c r="AUH97" s="706"/>
      <c r="AUI97" s="706"/>
      <c r="AUJ97" s="706"/>
      <c r="AUK97" s="706"/>
      <c r="AUL97" s="504"/>
      <c r="AUM97" s="705"/>
      <c r="AUN97" s="706"/>
      <c r="AUO97" s="706"/>
      <c r="AUP97" s="706"/>
      <c r="AUQ97" s="706"/>
      <c r="AUR97" s="706"/>
      <c r="AUS97" s="504"/>
      <c r="AUT97" s="705"/>
      <c r="AUU97" s="706"/>
      <c r="AUV97" s="706"/>
      <c r="AUW97" s="706"/>
      <c r="AUX97" s="706"/>
      <c r="AUY97" s="706"/>
      <c r="AUZ97" s="504"/>
      <c r="AVA97" s="705"/>
      <c r="AVB97" s="706"/>
      <c r="AVC97" s="706"/>
      <c r="AVD97" s="706"/>
      <c r="AVE97" s="706"/>
      <c r="AVF97" s="706"/>
      <c r="AVG97" s="504"/>
      <c r="AVH97" s="705"/>
      <c r="AVI97" s="706"/>
      <c r="AVJ97" s="706"/>
      <c r="AVK97" s="706"/>
      <c r="AVL97" s="706"/>
      <c r="AVM97" s="706"/>
      <c r="AVN97" s="504"/>
      <c r="AVO97" s="705"/>
      <c r="AVP97" s="706"/>
      <c r="AVQ97" s="706"/>
      <c r="AVR97" s="706"/>
      <c r="AVS97" s="706"/>
      <c r="AVT97" s="706"/>
      <c r="AVU97" s="504"/>
      <c r="AVV97" s="705"/>
      <c r="AVW97" s="706"/>
      <c r="AVX97" s="706"/>
      <c r="AVY97" s="706"/>
      <c r="AVZ97" s="706"/>
      <c r="AWA97" s="706"/>
      <c r="AWB97" s="504"/>
      <c r="AWC97" s="705"/>
      <c r="AWD97" s="706"/>
      <c r="AWE97" s="706"/>
      <c r="AWF97" s="706"/>
      <c r="AWG97" s="706"/>
      <c r="AWH97" s="706"/>
      <c r="AWI97" s="504"/>
      <c r="AWJ97" s="705"/>
      <c r="AWK97" s="706"/>
      <c r="AWL97" s="706"/>
      <c r="AWM97" s="706"/>
      <c r="AWN97" s="706"/>
      <c r="AWO97" s="706"/>
      <c r="AWP97" s="504"/>
      <c r="AWQ97" s="705"/>
      <c r="AWR97" s="706"/>
      <c r="AWS97" s="706"/>
      <c r="AWT97" s="706"/>
      <c r="AWU97" s="706"/>
      <c r="AWV97" s="706"/>
      <c r="AWW97" s="504"/>
      <c r="AWX97" s="705"/>
      <c r="AWY97" s="706"/>
      <c r="AWZ97" s="706"/>
      <c r="AXA97" s="706"/>
      <c r="AXB97" s="706"/>
      <c r="AXC97" s="706"/>
      <c r="AXD97" s="504"/>
      <c r="AXE97" s="705"/>
      <c r="AXF97" s="706"/>
      <c r="AXG97" s="706"/>
      <c r="AXH97" s="706"/>
      <c r="AXI97" s="706"/>
      <c r="AXJ97" s="706"/>
      <c r="AXK97" s="504"/>
      <c r="AXL97" s="705"/>
      <c r="AXM97" s="706"/>
      <c r="AXN97" s="706"/>
      <c r="AXO97" s="706"/>
      <c r="AXP97" s="706"/>
      <c r="AXQ97" s="706"/>
      <c r="AXR97" s="504"/>
      <c r="AXS97" s="705"/>
      <c r="AXT97" s="706"/>
      <c r="AXU97" s="706"/>
      <c r="AXV97" s="706"/>
      <c r="AXW97" s="706"/>
      <c r="AXX97" s="706"/>
      <c r="AXY97" s="504"/>
      <c r="AXZ97" s="705"/>
      <c r="AYA97" s="706"/>
      <c r="AYB97" s="706"/>
      <c r="AYC97" s="706"/>
      <c r="AYD97" s="706"/>
      <c r="AYE97" s="706"/>
      <c r="AYF97" s="504"/>
      <c r="AYG97" s="705"/>
      <c r="AYH97" s="706"/>
      <c r="AYI97" s="706"/>
      <c r="AYJ97" s="706"/>
      <c r="AYK97" s="706"/>
      <c r="AYL97" s="706"/>
      <c r="AYM97" s="504"/>
      <c r="AYN97" s="705"/>
      <c r="AYO97" s="706"/>
      <c r="AYP97" s="706"/>
      <c r="AYQ97" s="706"/>
      <c r="AYR97" s="706"/>
      <c r="AYS97" s="706"/>
      <c r="AYT97" s="504"/>
      <c r="AYU97" s="705"/>
      <c r="AYV97" s="706"/>
      <c r="AYW97" s="706"/>
      <c r="AYX97" s="706"/>
      <c r="AYY97" s="706"/>
      <c r="AYZ97" s="706"/>
      <c r="AZA97" s="504"/>
      <c r="AZB97" s="705"/>
      <c r="AZC97" s="706"/>
      <c r="AZD97" s="706"/>
      <c r="AZE97" s="706"/>
      <c r="AZF97" s="706"/>
      <c r="AZG97" s="706"/>
      <c r="AZH97" s="504"/>
      <c r="AZI97" s="705"/>
      <c r="AZJ97" s="706"/>
      <c r="AZK97" s="706"/>
      <c r="AZL97" s="706"/>
      <c r="AZM97" s="706"/>
      <c r="AZN97" s="706"/>
      <c r="AZO97" s="504"/>
      <c r="AZP97" s="705"/>
      <c r="AZQ97" s="706"/>
      <c r="AZR97" s="706"/>
      <c r="AZS97" s="706"/>
      <c r="AZT97" s="706"/>
      <c r="AZU97" s="706"/>
      <c r="AZV97" s="504"/>
      <c r="AZW97" s="705"/>
      <c r="AZX97" s="706"/>
      <c r="AZY97" s="706"/>
      <c r="AZZ97" s="706"/>
      <c r="BAA97" s="706"/>
      <c r="BAB97" s="706"/>
      <c r="BAC97" s="504"/>
      <c r="BAD97" s="705"/>
      <c r="BAE97" s="706"/>
      <c r="BAF97" s="706"/>
      <c r="BAG97" s="706"/>
      <c r="BAH97" s="706"/>
      <c r="BAI97" s="706"/>
      <c r="BAJ97" s="504"/>
      <c r="BAK97" s="705"/>
      <c r="BAL97" s="706"/>
      <c r="BAM97" s="706"/>
      <c r="BAN97" s="706"/>
      <c r="BAO97" s="706"/>
      <c r="BAP97" s="706"/>
      <c r="BAQ97" s="504"/>
      <c r="BAR97" s="705"/>
      <c r="BAS97" s="706"/>
      <c r="BAT97" s="706"/>
      <c r="BAU97" s="706"/>
      <c r="BAV97" s="706"/>
      <c r="BAW97" s="706"/>
      <c r="BAX97" s="504"/>
      <c r="BAY97" s="705"/>
      <c r="BAZ97" s="706"/>
      <c r="BBA97" s="706"/>
      <c r="BBB97" s="706"/>
      <c r="BBC97" s="706"/>
      <c r="BBD97" s="706"/>
      <c r="BBE97" s="504"/>
      <c r="BBF97" s="705"/>
      <c r="BBG97" s="706"/>
      <c r="BBH97" s="706"/>
      <c r="BBI97" s="706"/>
      <c r="BBJ97" s="706"/>
      <c r="BBK97" s="706"/>
      <c r="BBL97" s="504"/>
      <c r="BBM97" s="705"/>
      <c r="BBN97" s="706"/>
      <c r="BBO97" s="706"/>
      <c r="BBP97" s="706"/>
      <c r="BBQ97" s="706"/>
      <c r="BBR97" s="706"/>
      <c r="BBS97" s="504"/>
      <c r="BBT97" s="705"/>
      <c r="BBU97" s="706"/>
      <c r="BBV97" s="706"/>
      <c r="BBW97" s="706"/>
      <c r="BBX97" s="706"/>
      <c r="BBY97" s="706"/>
      <c r="BBZ97" s="504"/>
      <c r="BCA97" s="705"/>
      <c r="BCB97" s="706"/>
      <c r="BCC97" s="706"/>
      <c r="BCD97" s="706"/>
      <c r="BCE97" s="706"/>
      <c r="BCF97" s="706"/>
      <c r="BCG97" s="504"/>
      <c r="BCH97" s="705"/>
      <c r="BCI97" s="706"/>
      <c r="BCJ97" s="706"/>
      <c r="BCK97" s="706"/>
      <c r="BCL97" s="706"/>
      <c r="BCM97" s="706"/>
      <c r="BCN97" s="504"/>
      <c r="BCO97" s="705"/>
      <c r="BCP97" s="706"/>
      <c r="BCQ97" s="706"/>
      <c r="BCR97" s="706"/>
      <c r="BCS97" s="706"/>
      <c r="BCT97" s="706"/>
      <c r="BCU97" s="504"/>
      <c r="BCV97" s="705"/>
      <c r="BCW97" s="706"/>
      <c r="BCX97" s="706"/>
      <c r="BCY97" s="706"/>
      <c r="BCZ97" s="706"/>
      <c r="BDA97" s="706"/>
      <c r="BDB97" s="504"/>
      <c r="BDC97" s="705"/>
      <c r="BDD97" s="706"/>
      <c r="BDE97" s="706"/>
      <c r="BDF97" s="706"/>
      <c r="BDG97" s="706"/>
      <c r="BDH97" s="706"/>
      <c r="BDI97" s="504"/>
      <c r="BDJ97" s="705"/>
      <c r="BDK97" s="706"/>
      <c r="BDL97" s="706"/>
      <c r="BDM97" s="706"/>
      <c r="BDN97" s="706"/>
      <c r="BDO97" s="706"/>
      <c r="BDP97" s="504"/>
      <c r="BDQ97" s="705"/>
      <c r="BDR97" s="706"/>
      <c r="BDS97" s="706"/>
      <c r="BDT97" s="706"/>
      <c r="BDU97" s="706"/>
      <c r="BDV97" s="706"/>
      <c r="BDW97" s="504"/>
      <c r="BDX97" s="705"/>
      <c r="BDY97" s="706"/>
      <c r="BDZ97" s="706"/>
      <c r="BEA97" s="706"/>
      <c r="BEB97" s="706"/>
      <c r="BEC97" s="706"/>
      <c r="BED97" s="504"/>
      <c r="BEE97" s="705"/>
      <c r="BEF97" s="706"/>
      <c r="BEG97" s="706"/>
      <c r="BEH97" s="706"/>
      <c r="BEI97" s="706"/>
      <c r="BEJ97" s="706"/>
      <c r="BEK97" s="504"/>
      <c r="BEL97" s="705"/>
      <c r="BEM97" s="706"/>
      <c r="BEN97" s="706"/>
      <c r="BEO97" s="706"/>
      <c r="BEP97" s="706"/>
      <c r="BEQ97" s="706"/>
      <c r="BER97" s="504"/>
      <c r="BES97" s="705"/>
      <c r="BET97" s="706"/>
      <c r="BEU97" s="706"/>
      <c r="BEV97" s="706"/>
      <c r="BEW97" s="706"/>
      <c r="BEX97" s="706"/>
      <c r="BEY97" s="504"/>
      <c r="BEZ97" s="705"/>
      <c r="BFA97" s="706"/>
      <c r="BFB97" s="706"/>
      <c r="BFC97" s="706"/>
      <c r="BFD97" s="706"/>
      <c r="BFE97" s="706"/>
      <c r="BFF97" s="504"/>
      <c r="BFG97" s="705"/>
      <c r="BFH97" s="706"/>
      <c r="BFI97" s="706"/>
      <c r="BFJ97" s="706"/>
      <c r="BFK97" s="706"/>
      <c r="BFL97" s="706"/>
      <c r="BFM97" s="504"/>
      <c r="BFN97" s="705"/>
      <c r="BFO97" s="706"/>
      <c r="BFP97" s="706"/>
      <c r="BFQ97" s="706"/>
      <c r="BFR97" s="706"/>
      <c r="BFS97" s="706"/>
      <c r="BFT97" s="504"/>
      <c r="BFU97" s="705"/>
      <c r="BFV97" s="706"/>
      <c r="BFW97" s="706"/>
      <c r="BFX97" s="706"/>
      <c r="BFY97" s="706"/>
      <c r="BFZ97" s="706"/>
      <c r="BGA97" s="504"/>
      <c r="BGB97" s="705"/>
      <c r="BGC97" s="706"/>
      <c r="BGD97" s="706"/>
      <c r="BGE97" s="706"/>
      <c r="BGF97" s="706"/>
      <c r="BGG97" s="706"/>
      <c r="BGH97" s="504"/>
      <c r="BGI97" s="705"/>
      <c r="BGJ97" s="706"/>
      <c r="BGK97" s="706"/>
      <c r="BGL97" s="706"/>
      <c r="BGM97" s="706"/>
      <c r="BGN97" s="706"/>
      <c r="BGO97" s="504"/>
      <c r="BGP97" s="705"/>
      <c r="BGQ97" s="706"/>
      <c r="BGR97" s="706"/>
      <c r="BGS97" s="706"/>
      <c r="BGT97" s="706"/>
      <c r="BGU97" s="706"/>
      <c r="BGV97" s="504"/>
      <c r="BGW97" s="705"/>
      <c r="BGX97" s="706"/>
      <c r="BGY97" s="706"/>
      <c r="BGZ97" s="706"/>
      <c r="BHA97" s="706"/>
      <c r="BHB97" s="706"/>
      <c r="BHC97" s="504"/>
      <c r="BHD97" s="705"/>
      <c r="BHE97" s="706"/>
      <c r="BHF97" s="706"/>
      <c r="BHG97" s="706"/>
      <c r="BHH97" s="706"/>
      <c r="BHI97" s="706"/>
      <c r="BHJ97" s="504"/>
      <c r="BHK97" s="705"/>
      <c r="BHL97" s="706"/>
      <c r="BHM97" s="706"/>
      <c r="BHN97" s="706"/>
      <c r="BHO97" s="706"/>
      <c r="BHP97" s="706"/>
      <c r="BHQ97" s="504"/>
      <c r="BHR97" s="705"/>
      <c r="BHS97" s="706"/>
      <c r="BHT97" s="706"/>
      <c r="BHU97" s="706"/>
      <c r="BHV97" s="706"/>
      <c r="BHW97" s="706"/>
      <c r="BHX97" s="504"/>
      <c r="BHY97" s="705"/>
      <c r="BHZ97" s="706"/>
      <c r="BIA97" s="706"/>
      <c r="BIB97" s="706"/>
      <c r="BIC97" s="706"/>
      <c r="BID97" s="706"/>
      <c r="BIE97" s="504"/>
      <c r="BIF97" s="705"/>
      <c r="BIG97" s="706"/>
      <c r="BIH97" s="706"/>
      <c r="BII97" s="706"/>
      <c r="BIJ97" s="706"/>
      <c r="BIK97" s="706"/>
      <c r="BIL97" s="504"/>
      <c r="BIM97" s="705"/>
      <c r="BIN97" s="706"/>
      <c r="BIO97" s="706"/>
      <c r="BIP97" s="706"/>
      <c r="BIQ97" s="706"/>
      <c r="BIR97" s="706"/>
      <c r="BIS97" s="504"/>
      <c r="BIT97" s="705"/>
      <c r="BIU97" s="706"/>
      <c r="BIV97" s="706"/>
      <c r="BIW97" s="706"/>
      <c r="BIX97" s="706"/>
      <c r="BIY97" s="706"/>
      <c r="BIZ97" s="504"/>
      <c r="BJA97" s="705"/>
      <c r="BJB97" s="706"/>
      <c r="BJC97" s="706"/>
      <c r="BJD97" s="706"/>
      <c r="BJE97" s="706"/>
      <c r="BJF97" s="706"/>
      <c r="BJG97" s="504"/>
      <c r="BJH97" s="705"/>
      <c r="BJI97" s="706"/>
      <c r="BJJ97" s="706"/>
      <c r="BJK97" s="706"/>
      <c r="BJL97" s="706"/>
      <c r="BJM97" s="706"/>
      <c r="BJN97" s="504"/>
      <c r="BJO97" s="705"/>
      <c r="BJP97" s="706"/>
      <c r="BJQ97" s="706"/>
      <c r="BJR97" s="706"/>
      <c r="BJS97" s="706"/>
      <c r="BJT97" s="706"/>
      <c r="BJU97" s="504"/>
      <c r="BJV97" s="705"/>
      <c r="BJW97" s="706"/>
      <c r="BJX97" s="706"/>
      <c r="BJY97" s="706"/>
      <c r="BJZ97" s="706"/>
      <c r="BKA97" s="706"/>
      <c r="BKB97" s="504"/>
      <c r="BKC97" s="705"/>
      <c r="BKD97" s="706"/>
      <c r="BKE97" s="706"/>
      <c r="BKF97" s="706"/>
      <c r="BKG97" s="706"/>
      <c r="BKH97" s="706"/>
      <c r="BKI97" s="504"/>
      <c r="BKJ97" s="705"/>
      <c r="BKK97" s="706"/>
      <c r="BKL97" s="706"/>
      <c r="BKM97" s="706"/>
      <c r="BKN97" s="706"/>
      <c r="BKO97" s="706"/>
      <c r="BKP97" s="504"/>
      <c r="BKQ97" s="705"/>
      <c r="BKR97" s="706"/>
      <c r="BKS97" s="706"/>
      <c r="BKT97" s="706"/>
      <c r="BKU97" s="706"/>
      <c r="BKV97" s="706"/>
      <c r="BKW97" s="504"/>
      <c r="BKX97" s="705"/>
      <c r="BKY97" s="706"/>
      <c r="BKZ97" s="706"/>
      <c r="BLA97" s="706"/>
      <c r="BLB97" s="706"/>
      <c r="BLC97" s="706"/>
      <c r="BLD97" s="504"/>
      <c r="BLE97" s="705"/>
      <c r="BLF97" s="706"/>
      <c r="BLG97" s="706"/>
      <c r="BLH97" s="706"/>
      <c r="BLI97" s="706"/>
      <c r="BLJ97" s="706"/>
      <c r="BLK97" s="504"/>
      <c r="BLL97" s="705"/>
      <c r="BLM97" s="706"/>
      <c r="BLN97" s="706"/>
      <c r="BLO97" s="706"/>
      <c r="BLP97" s="706"/>
      <c r="BLQ97" s="706"/>
      <c r="BLR97" s="504"/>
      <c r="BLS97" s="705"/>
      <c r="BLT97" s="706"/>
      <c r="BLU97" s="706"/>
      <c r="BLV97" s="706"/>
      <c r="BLW97" s="706"/>
      <c r="BLX97" s="706"/>
      <c r="BLY97" s="504"/>
      <c r="BLZ97" s="705"/>
      <c r="BMA97" s="706"/>
      <c r="BMB97" s="706"/>
      <c r="BMC97" s="706"/>
      <c r="BMD97" s="706"/>
      <c r="BME97" s="706"/>
      <c r="BMF97" s="504"/>
      <c r="BMG97" s="705"/>
      <c r="BMH97" s="706"/>
      <c r="BMI97" s="706"/>
      <c r="BMJ97" s="706"/>
      <c r="BMK97" s="706"/>
      <c r="BML97" s="706"/>
      <c r="BMM97" s="504"/>
      <c r="BMN97" s="705"/>
      <c r="BMO97" s="706"/>
      <c r="BMP97" s="706"/>
      <c r="BMQ97" s="706"/>
      <c r="BMR97" s="706"/>
      <c r="BMS97" s="706"/>
      <c r="BMT97" s="504"/>
      <c r="BMU97" s="705"/>
      <c r="BMV97" s="706"/>
      <c r="BMW97" s="706"/>
      <c r="BMX97" s="706"/>
      <c r="BMY97" s="706"/>
      <c r="BMZ97" s="706"/>
      <c r="BNA97" s="504"/>
      <c r="BNB97" s="705"/>
      <c r="BNC97" s="706"/>
      <c r="BND97" s="706"/>
      <c r="BNE97" s="706"/>
      <c r="BNF97" s="706"/>
      <c r="BNG97" s="706"/>
      <c r="BNH97" s="504"/>
      <c r="BNI97" s="705"/>
      <c r="BNJ97" s="706"/>
      <c r="BNK97" s="706"/>
      <c r="BNL97" s="706"/>
      <c r="BNM97" s="706"/>
      <c r="BNN97" s="706"/>
      <c r="BNO97" s="504"/>
      <c r="BNP97" s="705"/>
      <c r="BNQ97" s="706"/>
      <c r="BNR97" s="706"/>
      <c r="BNS97" s="706"/>
      <c r="BNT97" s="706"/>
      <c r="BNU97" s="706"/>
      <c r="BNV97" s="504"/>
      <c r="BNW97" s="705"/>
      <c r="BNX97" s="706"/>
      <c r="BNY97" s="706"/>
      <c r="BNZ97" s="706"/>
      <c r="BOA97" s="706"/>
      <c r="BOB97" s="706"/>
      <c r="BOC97" s="504"/>
      <c r="BOD97" s="705"/>
      <c r="BOE97" s="706"/>
      <c r="BOF97" s="706"/>
      <c r="BOG97" s="706"/>
      <c r="BOH97" s="706"/>
      <c r="BOI97" s="706"/>
      <c r="BOJ97" s="504"/>
      <c r="BOK97" s="705"/>
      <c r="BOL97" s="706"/>
      <c r="BOM97" s="706"/>
      <c r="BON97" s="706"/>
      <c r="BOO97" s="706"/>
      <c r="BOP97" s="706"/>
      <c r="BOQ97" s="504"/>
      <c r="BOR97" s="705"/>
      <c r="BOS97" s="706"/>
      <c r="BOT97" s="706"/>
      <c r="BOU97" s="706"/>
      <c r="BOV97" s="706"/>
      <c r="BOW97" s="706"/>
      <c r="BOX97" s="504"/>
      <c r="BOY97" s="705"/>
      <c r="BOZ97" s="706"/>
      <c r="BPA97" s="706"/>
      <c r="BPB97" s="706"/>
      <c r="BPC97" s="706"/>
      <c r="BPD97" s="706"/>
      <c r="BPE97" s="504"/>
      <c r="BPF97" s="705"/>
      <c r="BPG97" s="706"/>
      <c r="BPH97" s="706"/>
      <c r="BPI97" s="706"/>
      <c r="BPJ97" s="706"/>
      <c r="BPK97" s="706"/>
      <c r="BPL97" s="504"/>
      <c r="BPM97" s="705"/>
      <c r="BPN97" s="706"/>
      <c r="BPO97" s="706"/>
      <c r="BPP97" s="706"/>
      <c r="BPQ97" s="706"/>
      <c r="BPR97" s="706"/>
      <c r="BPS97" s="504"/>
      <c r="BPT97" s="705"/>
      <c r="BPU97" s="706"/>
      <c r="BPV97" s="706"/>
      <c r="BPW97" s="706"/>
      <c r="BPX97" s="706"/>
      <c r="BPY97" s="706"/>
      <c r="BPZ97" s="504"/>
      <c r="BQA97" s="705"/>
      <c r="BQB97" s="706"/>
      <c r="BQC97" s="706"/>
      <c r="BQD97" s="706"/>
      <c r="BQE97" s="706"/>
      <c r="BQF97" s="706"/>
      <c r="BQG97" s="504"/>
      <c r="BQH97" s="705"/>
      <c r="BQI97" s="706"/>
      <c r="BQJ97" s="706"/>
      <c r="BQK97" s="706"/>
      <c r="BQL97" s="706"/>
      <c r="BQM97" s="706"/>
      <c r="BQN97" s="504"/>
      <c r="BQO97" s="705"/>
      <c r="BQP97" s="706"/>
      <c r="BQQ97" s="706"/>
      <c r="BQR97" s="706"/>
      <c r="BQS97" s="706"/>
      <c r="BQT97" s="706"/>
      <c r="BQU97" s="504"/>
      <c r="BQV97" s="705"/>
      <c r="BQW97" s="706"/>
      <c r="BQX97" s="706"/>
      <c r="BQY97" s="706"/>
      <c r="BQZ97" s="706"/>
      <c r="BRA97" s="706"/>
      <c r="BRB97" s="504"/>
      <c r="BRC97" s="705"/>
      <c r="BRD97" s="706"/>
      <c r="BRE97" s="706"/>
      <c r="BRF97" s="706"/>
      <c r="BRG97" s="706"/>
      <c r="BRH97" s="706"/>
      <c r="BRI97" s="504"/>
      <c r="BRJ97" s="705"/>
      <c r="BRK97" s="706"/>
      <c r="BRL97" s="706"/>
      <c r="BRM97" s="706"/>
      <c r="BRN97" s="706"/>
      <c r="BRO97" s="706"/>
      <c r="BRP97" s="504"/>
      <c r="BRQ97" s="705"/>
      <c r="BRR97" s="706"/>
      <c r="BRS97" s="706"/>
      <c r="BRT97" s="706"/>
      <c r="BRU97" s="706"/>
      <c r="BRV97" s="706"/>
      <c r="BRW97" s="504"/>
      <c r="BRX97" s="705"/>
      <c r="BRY97" s="706"/>
      <c r="BRZ97" s="706"/>
      <c r="BSA97" s="706"/>
      <c r="BSB97" s="706"/>
      <c r="BSC97" s="706"/>
      <c r="BSD97" s="504"/>
      <c r="BSE97" s="705"/>
      <c r="BSF97" s="706"/>
      <c r="BSG97" s="706"/>
      <c r="BSH97" s="706"/>
      <c r="BSI97" s="706"/>
      <c r="BSJ97" s="706"/>
      <c r="BSK97" s="504"/>
      <c r="BSL97" s="705"/>
      <c r="BSM97" s="706"/>
      <c r="BSN97" s="706"/>
      <c r="BSO97" s="706"/>
      <c r="BSP97" s="706"/>
      <c r="BSQ97" s="706"/>
      <c r="BSR97" s="504"/>
      <c r="BSS97" s="705"/>
      <c r="BST97" s="706"/>
      <c r="BSU97" s="706"/>
      <c r="BSV97" s="706"/>
      <c r="BSW97" s="706"/>
      <c r="BSX97" s="706"/>
      <c r="BSY97" s="504"/>
      <c r="BSZ97" s="705"/>
      <c r="BTA97" s="706"/>
      <c r="BTB97" s="706"/>
      <c r="BTC97" s="706"/>
      <c r="BTD97" s="706"/>
      <c r="BTE97" s="706"/>
      <c r="BTF97" s="504"/>
      <c r="BTG97" s="705"/>
      <c r="BTH97" s="706"/>
      <c r="BTI97" s="706"/>
      <c r="BTJ97" s="706"/>
      <c r="BTK97" s="706"/>
      <c r="BTL97" s="706"/>
      <c r="BTM97" s="504"/>
      <c r="BTN97" s="705"/>
      <c r="BTO97" s="706"/>
      <c r="BTP97" s="706"/>
      <c r="BTQ97" s="706"/>
      <c r="BTR97" s="706"/>
      <c r="BTS97" s="706"/>
      <c r="BTT97" s="504"/>
      <c r="BTU97" s="705"/>
      <c r="BTV97" s="706"/>
      <c r="BTW97" s="706"/>
      <c r="BTX97" s="706"/>
      <c r="BTY97" s="706"/>
      <c r="BTZ97" s="706"/>
      <c r="BUA97" s="504"/>
      <c r="BUB97" s="705"/>
      <c r="BUC97" s="706"/>
      <c r="BUD97" s="706"/>
      <c r="BUE97" s="706"/>
      <c r="BUF97" s="706"/>
      <c r="BUG97" s="706"/>
      <c r="BUH97" s="504"/>
      <c r="BUI97" s="705"/>
      <c r="BUJ97" s="706"/>
      <c r="BUK97" s="706"/>
      <c r="BUL97" s="706"/>
      <c r="BUM97" s="706"/>
      <c r="BUN97" s="706"/>
      <c r="BUO97" s="504"/>
      <c r="BUP97" s="705"/>
      <c r="BUQ97" s="706"/>
      <c r="BUR97" s="706"/>
      <c r="BUS97" s="706"/>
      <c r="BUT97" s="706"/>
      <c r="BUU97" s="706"/>
      <c r="BUV97" s="504"/>
      <c r="BUW97" s="705"/>
      <c r="BUX97" s="706"/>
      <c r="BUY97" s="706"/>
      <c r="BUZ97" s="706"/>
      <c r="BVA97" s="706"/>
      <c r="BVB97" s="706"/>
      <c r="BVC97" s="504"/>
      <c r="BVD97" s="705"/>
      <c r="BVE97" s="706"/>
      <c r="BVF97" s="706"/>
      <c r="BVG97" s="706"/>
      <c r="BVH97" s="706"/>
      <c r="BVI97" s="706"/>
      <c r="BVJ97" s="504"/>
      <c r="BVK97" s="705"/>
      <c r="BVL97" s="706"/>
      <c r="BVM97" s="706"/>
      <c r="BVN97" s="706"/>
      <c r="BVO97" s="706"/>
      <c r="BVP97" s="706"/>
      <c r="BVQ97" s="504"/>
      <c r="BVR97" s="705"/>
      <c r="BVS97" s="706"/>
      <c r="BVT97" s="706"/>
      <c r="BVU97" s="706"/>
      <c r="BVV97" s="706"/>
      <c r="BVW97" s="706"/>
      <c r="BVX97" s="504"/>
      <c r="BVY97" s="705"/>
      <c r="BVZ97" s="706"/>
      <c r="BWA97" s="706"/>
      <c r="BWB97" s="706"/>
      <c r="BWC97" s="706"/>
      <c r="BWD97" s="706"/>
      <c r="BWE97" s="504"/>
      <c r="BWF97" s="705"/>
      <c r="BWG97" s="706"/>
      <c r="BWH97" s="706"/>
      <c r="BWI97" s="706"/>
      <c r="BWJ97" s="706"/>
      <c r="BWK97" s="706"/>
      <c r="BWL97" s="504"/>
      <c r="BWM97" s="705"/>
      <c r="BWN97" s="706"/>
      <c r="BWO97" s="706"/>
      <c r="BWP97" s="706"/>
      <c r="BWQ97" s="706"/>
      <c r="BWR97" s="706"/>
      <c r="BWS97" s="504"/>
      <c r="BWT97" s="705"/>
      <c r="BWU97" s="706"/>
      <c r="BWV97" s="706"/>
      <c r="BWW97" s="706"/>
      <c r="BWX97" s="706"/>
      <c r="BWY97" s="706"/>
      <c r="BWZ97" s="504"/>
      <c r="BXA97" s="705"/>
      <c r="BXB97" s="706"/>
      <c r="BXC97" s="706"/>
      <c r="BXD97" s="706"/>
      <c r="BXE97" s="706"/>
      <c r="BXF97" s="706"/>
      <c r="BXG97" s="504"/>
      <c r="BXH97" s="705"/>
      <c r="BXI97" s="706"/>
      <c r="BXJ97" s="706"/>
      <c r="BXK97" s="706"/>
      <c r="BXL97" s="706"/>
      <c r="BXM97" s="706"/>
      <c r="BXN97" s="504"/>
      <c r="BXO97" s="705"/>
      <c r="BXP97" s="706"/>
      <c r="BXQ97" s="706"/>
      <c r="BXR97" s="706"/>
      <c r="BXS97" s="706"/>
      <c r="BXT97" s="706"/>
      <c r="BXU97" s="504"/>
      <c r="BXV97" s="705"/>
      <c r="BXW97" s="706"/>
      <c r="BXX97" s="706"/>
      <c r="BXY97" s="706"/>
      <c r="BXZ97" s="706"/>
      <c r="BYA97" s="706"/>
      <c r="BYB97" s="504"/>
      <c r="BYC97" s="705"/>
      <c r="BYD97" s="706"/>
      <c r="BYE97" s="706"/>
      <c r="BYF97" s="706"/>
      <c r="BYG97" s="706"/>
      <c r="BYH97" s="706"/>
      <c r="BYI97" s="504"/>
      <c r="BYJ97" s="705"/>
      <c r="BYK97" s="706"/>
      <c r="BYL97" s="706"/>
      <c r="BYM97" s="706"/>
      <c r="BYN97" s="706"/>
      <c r="BYO97" s="706"/>
      <c r="BYP97" s="504"/>
      <c r="BYQ97" s="705"/>
      <c r="BYR97" s="706"/>
      <c r="BYS97" s="706"/>
      <c r="BYT97" s="706"/>
      <c r="BYU97" s="706"/>
      <c r="BYV97" s="706"/>
      <c r="BYW97" s="504"/>
      <c r="BYX97" s="705"/>
      <c r="BYY97" s="706"/>
      <c r="BYZ97" s="706"/>
      <c r="BZA97" s="706"/>
      <c r="BZB97" s="706"/>
      <c r="BZC97" s="706"/>
      <c r="BZD97" s="504"/>
      <c r="BZE97" s="705"/>
      <c r="BZF97" s="706"/>
      <c r="BZG97" s="706"/>
      <c r="BZH97" s="706"/>
      <c r="BZI97" s="706"/>
      <c r="BZJ97" s="706"/>
      <c r="BZK97" s="504"/>
      <c r="BZL97" s="705"/>
      <c r="BZM97" s="706"/>
      <c r="BZN97" s="706"/>
      <c r="BZO97" s="706"/>
      <c r="BZP97" s="706"/>
      <c r="BZQ97" s="706"/>
      <c r="BZR97" s="504"/>
      <c r="BZS97" s="705"/>
      <c r="BZT97" s="706"/>
      <c r="BZU97" s="706"/>
      <c r="BZV97" s="706"/>
      <c r="BZW97" s="706"/>
      <c r="BZX97" s="706"/>
      <c r="BZY97" s="504"/>
      <c r="BZZ97" s="705"/>
      <c r="CAA97" s="706"/>
      <c r="CAB97" s="706"/>
      <c r="CAC97" s="706"/>
      <c r="CAD97" s="706"/>
      <c r="CAE97" s="706"/>
      <c r="CAF97" s="504"/>
      <c r="CAG97" s="705"/>
      <c r="CAH97" s="706"/>
      <c r="CAI97" s="706"/>
      <c r="CAJ97" s="706"/>
      <c r="CAK97" s="706"/>
      <c r="CAL97" s="706"/>
      <c r="CAM97" s="504"/>
      <c r="CAN97" s="705"/>
      <c r="CAO97" s="706"/>
      <c r="CAP97" s="706"/>
      <c r="CAQ97" s="706"/>
      <c r="CAR97" s="706"/>
      <c r="CAS97" s="706"/>
      <c r="CAT97" s="504"/>
      <c r="CAU97" s="705"/>
      <c r="CAV97" s="706"/>
      <c r="CAW97" s="706"/>
      <c r="CAX97" s="706"/>
      <c r="CAY97" s="706"/>
      <c r="CAZ97" s="706"/>
      <c r="CBA97" s="504"/>
      <c r="CBB97" s="705"/>
      <c r="CBC97" s="706"/>
      <c r="CBD97" s="706"/>
      <c r="CBE97" s="706"/>
      <c r="CBF97" s="706"/>
      <c r="CBG97" s="706"/>
      <c r="CBH97" s="504"/>
      <c r="CBI97" s="705"/>
      <c r="CBJ97" s="706"/>
      <c r="CBK97" s="706"/>
      <c r="CBL97" s="706"/>
      <c r="CBM97" s="706"/>
      <c r="CBN97" s="706"/>
      <c r="CBO97" s="504"/>
      <c r="CBP97" s="705"/>
      <c r="CBQ97" s="706"/>
      <c r="CBR97" s="706"/>
      <c r="CBS97" s="706"/>
      <c r="CBT97" s="706"/>
      <c r="CBU97" s="706"/>
      <c r="CBV97" s="504"/>
      <c r="CBW97" s="705"/>
      <c r="CBX97" s="706"/>
      <c r="CBY97" s="706"/>
      <c r="CBZ97" s="706"/>
      <c r="CCA97" s="706"/>
      <c r="CCB97" s="706"/>
      <c r="CCC97" s="504"/>
      <c r="CCD97" s="705"/>
      <c r="CCE97" s="706"/>
      <c r="CCF97" s="706"/>
      <c r="CCG97" s="706"/>
      <c r="CCH97" s="706"/>
      <c r="CCI97" s="706"/>
      <c r="CCJ97" s="504"/>
      <c r="CCK97" s="705"/>
      <c r="CCL97" s="706"/>
      <c r="CCM97" s="706"/>
      <c r="CCN97" s="706"/>
      <c r="CCO97" s="706"/>
      <c r="CCP97" s="706"/>
      <c r="CCQ97" s="504"/>
      <c r="CCR97" s="705"/>
      <c r="CCS97" s="706"/>
      <c r="CCT97" s="706"/>
      <c r="CCU97" s="706"/>
      <c r="CCV97" s="706"/>
      <c r="CCW97" s="706"/>
      <c r="CCX97" s="504"/>
      <c r="CCY97" s="705"/>
      <c r="CCZ97" s="706"/>
      <c r="CDA97" s="706"/>
      <c r="CDB97" s="706"/>
      <c r="CDC97" s="706"/>
      <c r="CDD97" s="706"/>
      <c r="CDE97" s="504"/>
      <c r="CDF97" s="705"/>
      <c r="CDG97" s="706"/>
      <c r="CDH97" s="706"/>
      <c r="CDI97" s="706"/>
      <c r="CDJ97" s="706"/>
      <c r="CDK97" s="706"/>
      <c r="CDL97" s="504"/>
      <c r="CDM97" s="705"/>
      <c r="CDN97" s="706"/>
      <c r="CDO97" s="706"/>
      <c r="CDP97" s="706"/>
      <c r="CDQ97" s="706"/>
      <c r="CDR97" s="706"/>
      <c r="CDS97" s="504"/>
      <c r="CDT97" s="705"/>
      <c r="CDU97" s="706"/>
      <c r="CDV97" s="706"/>
      <c r="CDW97" s="706"/>
      <c r="CDX97" s="706"/>
      <c r="CDY97" s="706"/>
      <c r="CDZ97" s="504"/>
      <c r="CEA97" s="705"/>
      <c r="CEB97" s="706"/>
      <c r="CEC97" s="706"/>
      <c r="CED97" s="706"/>
      <c r="CEE97" s="706"/>
      <c r="CEF97" s="706"/>
      <c r="CEG97" s="504"/>
      <c r="CEH97" s="705"/>
      <c r="CEI97" s="706"/>
      <c r="CEJ97" s="706"/>
      <c r="CEK97" s="706"/>
      <c r="CEL97" s="706"/>
      <c r="CEM97" s="706"/>
      <c r="CEN97" s="504"/>
      <c r="CEO97" s="705"/>
      <c r="CEP97" s="706"/>
      <c r="CEQ97" s="706"/>
      <c r="CER97" s="706"/>
      <c r="CES97" s="706"/>
      <c r="CET97" s="706"/>
      <c r="CEU97" s="504"/>
      <c r="CEV97" s="705"/>
      <c r="CEW97" s="706"/>
      <c r="CEX97" s="706"/>
      <c r="CEY97" s="706"/>
      <c r="CEZ97" s="706"/>
      <c r="CFA97" s="706"/>
      <c r="CFB97" s="504"/>
      <c r="CFC97" s="705"/>
      <c r="CFD97" s="706"/>
      <c r="CFE97" s="706"/>
      <c r="CFF97" s="706"/>
      <c r="CFG97" s="706"/>
      <c r="CFH97" s="706"/>
      <c r="CFI97" s="504"/>
      <c r="CFJ97" s="705"/>
      <c r="CFK97" s="706"/>
      <c r="CFL97" s="706"/>
      <c r="CFM97" s="706"/>
      <c r="CFN97" s="706"/>
      <c r="CFO97" s="706"/>
      <c r="CFP97" s="504"/>
      <c r="CFQ97" s="705"/>
      <c r="CFR97" s="706"/>
      <c r="CFS97" s="706"/>
      <c r="CFT97" s="706"/>
      <c r="CFU97" s="706"/>
      <c r="CFV97" s="706"/>
      <c r="CFW97" s="504"/>
      <c r="CFX97" s="705"/>
      <c r="CFY97" s="706"/>
      <c r="CFZ97" s="706"/>
      <c r="CGA97" s="706"/>
      <c r="CGB97" s="706"/>
      <c r="CGC97" s="706"/>
      <c r="CGD97" s="504"/>
      <c r="CGE97" s="705"/>
      <c r="CGF97" s="706"/>
      <c r="CGG97" s="706"/>
      <c r="CGH97" s="706"/>
      <c r="CGI97" s="706"/>
      <c r="CGJ97" s="706"/>
      <c r="CGK97" s="504"/>
      <c r="CGL97" s="705"/>
      <c r="CGM97" s="706"/>
      <c r="CGN97" s="706"/>
      <c r="CGO97" s="706"/>
      <c r="CGP97" s="706"/>
      <c r="CGQ97" s="706"/>
      <c r="CGR97" s="504"/>
      <c r="CGS97" s="705"/>
      <c r="CGT97" s="706"/>
      <c r="CGU97" s="706"/>
      <c r="CGV97" s="706"/>
      <c r="CGW97" s="706"/>
      <c r="CGX97" s="706"/>
      <c r="CGY97" s="504"/>
      <c r="CGZ97" s="705"/>
      <c r="CHA97" s="706"/>
      <c r="CHB97" s="706"/>
      <c r="CHC97" s="706"/>
      <c r="CHD97" s="706"/>
      <c r="CHE97" s="706"/>
      <c r="CHF97" s="504"/>
      <c r="CHG97" s="705"/>
      <c r="CHH97" s="706"/>
      <c r="CHI97" s="706"/>
      <c r="CHJ97" s="706"/>
      <c r="CHK97" s="706"/>
      <c r="CHL97" s="706"/>
      <c r="CHM97" s="504"/>
      <c r="CHN97" s="705"/>
      <c r="CHO97" s="706"/>
      <c r="CHP97" s="706"/>
      <c r="CHQ97" s="706"/>
      <c r="CHR97" s="706"/>
      <c r="CHS97" s="706"/>
      <c r="CHT97" s="504"/>
      <c r="CHU97" s="705"/>
      <c r="CHV97" s="706"/>
      <c r="CHW97" s="706"/>
      <c r="CHX97" s="706"/>
      <c r="CHY97" s="706"/>
      <c r="CHZ97" s="706"/>
      <c r="CIA97" s="504"/>
      <c r="CIB97" s="705"/>
      <c r="CIC97" s="706"/>
      <c r="CID97" s="706"/>
      <c r="CIE97" s="706"/>
      <c r="CIF97" s="706"/>
      <c r="CIG97" s="706"/>
      <c r="CIH97" s="504"/>
      <c r="CII97" s="705"/>
      <c r="CIJ97" s="706"/>
      <c r="CIK97" s="706"/>
      <c r="CIL97" s="706"/>
      <c r="CIM97" s="706"/>
      <c r="CIN97" s="706"/>
      <c r="CIO97" s="504"/>
      <c r="CIP97" s="705"/>
      <c r="CIQ97" s="706"/>
      <c r="CIR97" s="706"/>
      <c r="CIS97" s="706"/>
      <c r="CIT97" s="706"/>
      <c r="CIU97" s="706"/>
      <c r="CIV97" s="504"/>
      <c r="CIW97" s="705"/>
      <c r="CIX97" s="706"/>
      <c r="CIY97" s="706"/>
      <c r="CIZ97" s="706"/>
      <c r="CJA97" s="706"/>
      <c r="CJB97" s="706"/>
      <c r="CJC97" s="504"/>
      <c r="CJD97" s="705"/>
      <c r="CJE97" s="706"/>
      <c r="CJF97" s="706"/>
      <c r="CJG97" s="706"/>
      <c r="CJH97" s="706"/>
      <c r="CJI97" s="706"/>
      <c r="CJJ97" s="504"/>
      <c r="CJK97" s="705"/>
      <c r="CJL97" s="706"/>
      <c r="CJM97" s="706"/>
      <c r="CJN97" s="706"/>
      <c r="CJO97" s="706"/>
      <c r="CJP97" s="706"/>
      <c r="CJQ97" s="504"/>
      <c r="CJR97" s="705"/>
      <c r="CJS97" s="706"/>
      <c r="CJT97" s="706"/>
      <c r="CJU97" s="706"/>
      <c r="CJV97" s="706"/>
      <c r="CJW97" s="706"/>
      <c r="CJX97" s="504"/>
      <c r="CJY97" s="705"/>
      <c r="CJZ97" s="706"/>
      <c r="CKA97" s="706"/>
      <c r="CKB97" s="706"/>
      <c r="CKC97" s="706"/>
      <c r="CKD97" s="706"/>
      <c r="CKE97" s="504"/>
      <c r="CKF97" s="705"/>
      <c r="CKG97" s="706"/>
      <c r="CKH97" s="706"/>
      <c r="CKI97" s="706"/>
      <c r="CKJ97" s="706"/>
      <c r="CKK97" s="706"/>
      <c r="CKL97" s="504"/>
      <c r="CKM97" s="705"/>
      <c r="CKN97" s="706"/>
      <c r="CKO97" s="706"/>
      <c r="CKP97" s="706"/>
      <c r="CKQ97" s="706"/>
      <c r="CKR97" s="706"/>
      <c r="CKS97" s="504"/>
      <c r="CKT97" s="705"/>
      <c r="CKU97" s="706"/>
      <c r="CKV97" s="706"/>
      <c r="CKW97" s="706"/>
      <c r="CKX97" s="706"/>
      <c r="CKY97" s="706"/>
      <c r="CKZ97" s="504"/>
      <c r="CLA97" s="705"/>
      <c r="CLB97" s="706"/>
      <c r="CLC97" s="706"/>
      <c r="CLD97" s="706"/>
      <c r="CLE97" s="706"/>
      <c r="CLF97" s="706"/>
      <c r="CLG97" s="504"/>
      <c r="CLH97" s="705"/>
      <c r="CLI97" s="706"/>
      <c r="CLJ97" s="706"/>
      <c r="CLK97" s="706"/>
      <c r="CLL97" s="706"/>
      <c r="CLM97" s="706"/>
      <c r="CLN97" s="504"/>
      <c r="CLO97" s="705"/>
      <c r="CLP97" s="706"/>
      <c r="CLQ97" s="706"/>
      <c r="CLR97" s="706"/>
      <c r="CLS97" s="706"/>
      <c r="CLT97" s="706"/>
      <c r="CLU97" s="504"/>
      <c r="CLV97" s="705"/>
      <c r="CLW97" s="706"/>
      <c r="CLX97" s="706"/>
      <c r="CLY97" s="706"/>
      <c r="CLZ97" s="706"/>
      <c r="CMA97" s="706"/>
      <c r="CMB97" s="504"/>
      <c r="CMC97" s="705"/>
      <c r="CMD97" s="706"/>
      <c r="CME97" s="706"/>
      <c r="CMF97" s="706"/>
      <c r="CMG97" s="706"/>
      <c r="CMH97" s="706"/>
      <c r="CMI97" s="504"/>
      <c r="CMJ97" s="705"/>
      <c r="CMK97" s="706"/>
      <c r="CML97" s="706"/>
      <c r="CMM97" s="706"/>
      <c r="CMN97" s="706"/>
      <c r="CMO97" s="706"/>
      <c r="CMP97" s="504"/>
      <c r="CMQ97" s="705"/>
      <c r="CMR97" s="706"/>
      <c r="CMS97" s="706"/>
      <c r="CMT97" s="706"/>
      <c r="CMU97" s="706"/>
      <c r="CMV97" s="706"/>
      <c r="CMW97" s="504"/>
      <c r="CMX97" s="705"/>
      <c r="CMY97" s="706"/>
      <c r="CMZ97" s="706"/>
      <c r="CNA97" s="706"/>
      <c r="CNB97" s="706"/>
      <c r="CNC97" s="706"/>
      <c r="CND97" s="504"/>
      <c r="CNE97" s="705"/>
      <c r="CNF97" s="706"/>
      <c r="CNG97" s="706"/>
      <c r="CNH97" s="706"/>
      <c r="CNI97" s="706"/>
      <c r="CNJ97" s="706"/>
      <c r="CNK97" s="504"/>
      <c r="CNL97" s="705"/>
      <c r="CNM97" s="706"/>
      <c r="CNN97" s="706"/>
      <c r="CNO97" s="706"/>
      <c r="CNP97" s="706"/>
      <c r="CNQ97" s="706"/>
      <c r="CNR97" s="504"/>
      <c r="CNS97" s="705"/>
      <c r="CNT97" s="706"/>
      <c r="CNU97" s="706"/>
      <c r="CNV97" s="706"/>
      <c r="CNW97" s="706"/>
      <c r="CNX97" s="706"/>
      <c r="CNY97" s="504"/>
      <c r="CNZ97" s="705"/>
      <c r="COA97" s="706"/>
      <c r="COB97" s="706"/>
      <c r="COC97" s="706"/>
      <c r="COD97" s="706"/>
      <c r="COE97" s="706"/>
      <c r="COF97" s="504"/>
      <c r="COG97" s="705"/>
      <c r="COH97" s="706"/>
      <c r="COI97" s="706"/>
      <c r="COJ97" s="706"/>
      <c r="COK97" s="706"/>
      <c r="COL97" s="706"/>
      <c r="COM97" s="504"/>
      <c r="CON97" s="705"/>
      <c r="COO97" s="706"/>
      <c r="COP97" s="706"/>
      <c r="COQ97" s="706"/>
      <c r="COR97" s="706"/>
      <c r="COS97" s="706"/>
      <c r="COT97" s="504"/>
      <c r="COU97" s="705"/>
      <c r="COV97" s="706"/>
      <c r="COW97" s="706"/>
      <c r="COX97" s="706"/>
      <c r="COY97" s="706"/>
      <c r="COZ97" s="706"/>
      <c r="CPA97" s="504"/>
      <c r="CPB97" s="705"/>
      <c r="CPC97" s="706"/>
      <c r="CPD97" s="706"/>
      <c r="CPE97" s="706"/>
      <c r="CPF97" s="706"/>
      <c r="CPG97" s="706"/>
      <c r="CPH97" s="504"/>
      <c r="CPI97" s="705"/>
      <c r="CPJ97" s="706"/>
      <c r="CPK97" s="706"/>
      <c r="CPL97" s="706"/>
      <c r="CPM97" s="706"/>
      <c r="CPN97" s="706"/>
      <c r="CPO97" s="504"/>
      <c r="CPP97" s="705"/>
      <c r="CPQ97" s="706"/>
      <c r="CPR97" s="706"/>
      <c r="CPS97" s="706"/>
      <c r="CPT97" s="706"/>
      <c r="CPU97" s="706"/>
      <c r="CPV97" s="504"/>
      <c r="CPW97" s="705"/>
      <c r="CPX97" s="706"/>
      <c r="CPY97" s="706"/>
      <c r="CPZ97" s="706"/>
      <c r="CQA97" s="706"/>
      <c r="CQB97" s="706"/>
      <c r="CQC97" s="504"/>
      <c r="CQD97" s="705"/>
      <c r="CQE97" s="706"/>
      <c r="CQF97" s="706"/>
      <c r="CQG97" s="706"/>
      <c r="CQH97" s="706"/>
      <c r="CQI97" s="706"/>
      <c r="CQJ97" s="504"/>
      <c r="CQK97" s="705"/>
      <c r="CQL97" s="706"/>
      <c r="CQM97" s="706"/>
      <c r="CQN97" s="706"/>
      <c r="CQO97" s="706"/>
      <c r="CQP97" s="706"/>
      <c r="CQQ97" s="504"/>
      <c r="CQR97" s="705"/>
      <c r="CQS97" s="706"/>
      <c r="CQT97" s="706"/>
      <c r="CQU97" s="706"/>
      <c r="CQV97" s="706"/>
      <c r="CQW97" s="706"/>
      <c r="CQX97" s="504"/>
      <c r="CQY97" s="705"/>
      <c r="CQZ97" s="706"/>
      <c r="CRA97" s="706"/>
      <c r="CRB97" s="706"/>
      <c r="CRC97" s="706"/>
      <c r="CRD97" s="706"/>
      <c r="CRE97" s="504"/>
      <c r="CRF97" s="705"/>
      <c r="CRG97" s="706"/>
      <c r="CRH97" s="706"/>
      <c r="CRI97" s="706"/>
      <c r="CRJ97" s="706"/>
      <c r="CRK97" s="706"/>
      <c r="CRL97" s="504"/>
      <c r="CRM97" s="705"/>
      <c r="CRN97" s="706"/>
      <c r="CRO97" s="706"/>
      <c r="CRP97" s="706"/>
      <c r="CRQ97" s="706"/>
      <c r="CRR97" s="706"/>
      <c r="CRS97" s="504"/>
      <c r="CRT97" s="705"/>
      <c r="CRU97" s="706"/>
      <c r="CRV97" s="706"/>
      <c r="CRW97" s="706"/>
      <c r="CRX97" s="706"/>
      <c r="CRY97" s="706"/>
      <c r="CRZ97" s="504"/>
      <c r="CSA97" s="705"/>
      <c r="CSB97" s="706"/>
      <c r="CSC97" s="706"/>
      <c r="CSD97" s="706"/>
      <c r="CSE97" s="706"/>
      <c r="CSF97" s="706"/>
      <c r="CSG97" s="504"/>
      <c r="CSH97" s="705"/>
      <c r="CSI97" s="706"/>
      <c r="CSJ97" s="706"/>
      <c r="CSK97" s="706"/>
      <c r="CSL97" s="706"/>
      <c r="CSM97" s="706"/>
      <c r="CSN97" s="504"/>
      <c r="CSO97" s="705"/>
      <c r="CSP97" s="706"/>
      <c r="CSQ97" s="706"/>
      <c r="CSR97" s="706"/>
      <c r="CSS97" s="706"/>
      <c r="CST97" s="706"/>
      <c r="CSU97" s="504"/>
      <c r="CSV97" s="705"/>
      <c r="CSW97" s="706"/>
      <c r="CSX97" s="706"/>
      <c r="CSY97" s="706"/>
      <c r="CSZ97" s="706"/>
      <c r="CTA97" s="706"/>
      <c r="CTB97" s="504"/>
      <c r="CTC97" s="705"/>
      <c r="CTD97" s="706"/>
      <c r="CTE97" s="706"/>
      <c r="CTF97" s="706"/>
      <c r="CTG97" s="706"/>
      <c r="CTH97" s="706"/>
      <c r="CTI97" s="504"/>
      <c r="CTJ97" s="705"/>
      <c r="CTK97" s="706"/>
      <c r="CTL97" s="706"/>
      <c r="CTM97" s="706"/>
      <c r="CTN97" s="706"/>
      <c r="CTO97" s="706"/>
      <c r="CTP97" s="504"/>
      <c r="CTQ97" s="705"/>
      <c r="CTR97" s="706"/>
      <c r="CTS97" s="706"/>
      <c r="CTT97" s="706"/>
      <c r="CTU97" s="706"/>
      <c r="CTV97" s="706"/>
      <c r="CTW97" s="504"/>
      <c r="CTX97" s="705"/>
      <c r="CTY97" s="706"/>
      <c r="CTZ97" s="706"/>
      <c r="CUA97" s="706"/>
      <c r="CUB97" s="706"/>
      <c r="CUC97" s="706"/>
      <c r="CUD97" s="504"/>
      <c r="CUE97" s="705"/>
      <c r="CUF97" s="706"/>
      <c r="CUG97" s="706"/>
      <c r="CUH97" s="706"/>
      <c r="CUI97" s="706"/>
      <c r="CUJ97" s="706"/>
      <c r="CUK97" s="504"/>
      <c r="CUL97" s="705"/>
      <c r="CUM97" s="706"/>
      <c r="CUN97" s="706"/>
      <c r="CUO97" s="706"/>
      <c r="CUP97" s="706"/>
      <c r="CUQ97" s="706"/>
      <c r="CUR97" s="504"/>
      <c r="CUS97" s="705"/>
      <c r="CUT97" s="706"/>
      <c r="CUU97" s="706"/>
      <c r="CUV97" s="706"/>
      <c r="CUW97" s="706"/>
      <c r="CUX97" s="706"/>
      <c r="CUY97" s="504"/>
      <c r="CUZ97" s="705"/>
      <c r="CVA97" s="706"/>
      <c r="CVB97" s="706"/>
      <c r="CVC97" s="706"/>
      <c r="CVD97" s="706"/>
      <c r="CVE97" s="706"/>
      <c r="CVF97" s="504"/>
      <c r="CVG97" s="705"/>
      <c r="CVH97" s="706"/>
      <c r="CVI97" s="706"/>
      <c r="CVJ97" s="706"/>
      <c r="CVK97" s="706"/>
      <c r="CVL97" s="706"/>
      <c r="CVM97" s="504"/>
      <c r="CVN97" s="705"/>
      <c r="CVO97" s="706"/>
      <c r="CVP97" s="706"/>
      <c r="CVQ97" s="706"/>
      <c r="CVR97" s="706"/>
      <c r="CVS97" s="706"/>
      <c r="CVT97" s="504"/>
      <c r="CVU97" s="705"/>
      <c r="CVV97" s="706"/>
      <c r="CVW97" s="706"/>
      <c r="CVX97" s="706"/>
      <c r="CVY97" s="706"/>
      <c r="CVZ97" s="706"/>
      <c r="CWA97" s="504"/>
      <c r="CWB97" s="705"/>
      <c r="CWC97" s="706"/>
      <c r="CWD97" s="706"/>
      <c r="CWE97" s="706"/>
      <c r="CWF97" s="706"/>
      <c r="CWG97" s="706"/>
      <c r="CWH97" s="504"/>
      <c r="CWI97" s="705"/>
      <c r="CWJ97" s="706"/>
      <c r="CWK97" s="706"/>
      <c r="CWL97" s="706"/>
      <c r="CWM97" s="706"/>
      <c r="CWN97" s="706"/>
      <c r="CWO97" s="504"/>
      <c r="CWP97" s="705"/>
      <c r="CWQ97" s="706"/>
      <c r="CWR97" s="706"/>
      <c r="CWS97" s="706"/>
      <c r="CWT97" s="706"/>
      <c r="CWU97" s="706"/>
      <c r="CWV97" s="504"/>
      <c r="CWW97" s="705"/>
      <c r="CWX97" s="706"/>
      <c r="CWY97" s="706"/>
      <c r="CWZ97" s="706"/>
      <c r="CXA97" s="706"/>
      <c r="CXB97" s="706"/>
      <c r="CXC97" s="504"/>
      <c r="CXD97" s="705"/>
      <c r="CXE97" s="706"/>
      <c r="CXF97" s="706"/>
      <c r="CXG97" s="706"/>
      <c r="CXH97" s="706"/>
      <c r="CXI97" s="706"/>
      <c r="CXJ97" s="504"/>
      <c r="CXK97" s="705"/>
      <c r="CXL97" s="706"/>
      <c r="CXM97" s="706"/>
      <c r="CXN97" s="706"/>
      <c r="CXO97" s="706"/>
      <c r="CXP97" s="706"/>
      <c r="CXQ97" s="504"/>
      <c r="CXR97" s="705"/>
      <c r="CXS97" s="706"/>
      <c r="CXT97" s="706"/>
      <c r="CXU97" s="706"/>
      <c r="CXV97" s="706"/>
      <c r="CXW97" s="706"/>
      <c r="CXX97" s="504"/>
      <c r="CXY97" s="705"/>
      <c r="CXZ97" s="706"/>
      <c r="CYA97" s="706"/>
      <c r="CYB97" s="706"/>
      <c r="CYC97" s="706"/>
      <c r="CYD97" s="706"/>
      <c r="CYE97" s="504"/>
      <c r="CYF97" s="705"/>
      <c r="CYG97" s="706"/>
      <c r="CYH97" s="706"/>
      <c r="CYI97" s="706"/>
      <c r="CYJ97" s="706"/>
      <c r="CYK97" s="706"/>
      <c r="CYL97" s="504"/>
      <c r="CYM97" s="705"/>
      <c r="CYN97" s="706"/>
      <c r="CYO97" s="706"/>
      <c r="CYP97" s="706"/>
      <c r="CYQ97" s="706"/>
      <c r="CYR97" s="706"/>
      <c r="CYS97" s="504"/>
      <c r="CYT97" s="705"/>
      <c r="CYU97" s="706"/>
      <c r="CYV97" s="706"/>
      <c r="CYW97" s="706"/>
      <c r="CYX97" s="706"/>
      <c r="CYY97" s="706"/>
      <c r="CYZ97" s="504"/>
      <c r="CZA97" s="705"/>
      <c r="CZB97" s="706"/>
      <c r="CZC97" s="706"/>
      <c r="CZD97" s="706"/>
      <c r="CZE97" s="706"/>
      <c r="CZF97" s="706"/>
      <c r="CZG97" s="504"/>
      <c r="CZH97" s="705"/>
      <c r="CZI97" s="706"/>
      <c r="CZJ97" s="706"/>
      <c r="CZK97" s="706"/>
      <c r="CZL97" s="706"/>
      <c r="CZM97" s="706"/>
      <c r="CZN97" s="504"/>
      <c r="CZO97" s="705"/>
      <c r="CZP97" s="706"/>
      <c r="CZQ97" s="706"/>
      <c r="CZR97" s="706"/>
      <c r="CZS97" s="706"/>
      <c r="CZT97" s="706"/>
      <c r="CZU97" s="504"/>
      <c r="CZV97" s="705"/>
      <c r="CZW97" s="706"/>
      <c r="CZX97" s="706"/>
      <c r="CZY97" s="706"/>
      <c r="CZZ97" s="706"/>
      <c r="DAA97" s="706"/>
      <c r="DAB97" s="504"/>
      <c r="DAC97" s="705"/>
      <c r="DAD97" s="706"/>
      <c r="DAE97" s="706"/>
      <c r="DAF97" s="706"/>
      <c r="DAG97" s="706"/>
      <c r="DAH97" s="706"/>
      <c r="DAI97" s="504"/>
      <c r="DAJ97" s="705"/>
      <c r="DAK97" s="706"/>
      <c r="DAL97" s="706"/>
      <c r="DAM97" s="706"/>
      <c r="DAN97" s="706"/>
      <c r="DAO97" s="706"/>
      <c r="DAP97" s="504"/>
      <c r="DAQ97" s="705"/>
      <c r="DAR97" s="706"/>
      <c r="DAS97" s="706"/>
      <c r="DAT97" s="706"/>
      <c r="DAU97" s="706"/>
      <c r="DAV97" s="706"/>
      <c r="DAW97" s="504"/>
      <c r="DAX97" s="705"/>
      <c r="DAY97" s="706"/>
      <c r="DAZ97" s="706"/>
      <c r="DBA97" s="706"/>
      <c r="DBB97" s="706"/>
      <c r="DBC97" s="706"/>
      <c r="DBD97" s="504"/>
      <c r="DBE97" s="705"/>
      <c r="DBF97" s="706"/>
      <c r="DBG97" s="706"/>
      <c r="DBH97" s="706"/>
      <c r="DBI97" s="706"/>
      <c r="DBJ97" s="706"/>
      <c r="DBK97" s="504"/>
      <c r="DBL97" s="705"/>
      <c r="DBM97" s="706"/>
      <c r="DBN97" s="706"/>
      <c r="DBO97" s="706"/>
      <c r="DBP97" s="706"/>
      <c r="DBQ97" s="706"/>
      <c r="DBR97" s="504"/>
      <c r="DBS97" s="705"/>
      <c r="DBT97" s="706"/>
      <c r="DBU97" s="706"/>
      <c r="DBV97" s="706"/>
      <c r="DBW97" s="706"/>
      <c r="DBX97" s="706"/>
      <c r="DBY97" s="504"/>
      <c r="DBZ97" s="705"/>
      <c r="DCA97" s="706"/>
      <c r="DCB97" s="706"/>
      <c r="DCC97" s="706"/>
      <c r="DCD97" s="706"/>
      <c r="DCE97" s="706"/>
      <c r="DCF97" s="504"/>
      <c r="DCG97" s="705"/>
      <c r="DCH97" s="706"/>
      <c r="DCI97" s="706"/>
      <c r="DCJ97" s="706"/>
      <c r="DCK97" s="706"/>
      <c r="DCL97" s="706"/>
      <c r="DCM97" s="504"/>
      <c r="DCN97" s="705"/>
      <c r="DCO97" s="706"/>
      <c r="DCP97" s="706"/>
      <c r="DCQ97" s="706"/>
      <c r="DCR97" s="706"/>
      <c r="DCS97" s="706"/>
      <c r="DCT97" s="504"/>
      <c r="DCU97" s="705"/>
      <c r="DCV97" s="706"/>
      <c r="DCW97" s="706"/>
      <c r="DCX97" s="706"/>
      <c r="DCY97" s="706"/>
      <c r="DCZ97" s="706"/>
      <c r="DDA97" s="504"/>
      <c r="DDB97" s="705"/>
      <c r="DDC97" s="706"/>
      <c r="DDD97" s="706"/>
      <c r="DDE97" s="706"/>
      <c r="DDF97" s="706"/>
      <c r="DDG97" s="706"/>
      <c r="DDH97" s="504"/>
      <c r="DDI97" s="705"/>
      <c r="DDJ97" s="706"/>
      <c r="DDK97" s="706"/>
      <c r="DDL97" s="706"/>
      <c r="DDM97" s="706"/>
      <c r="DDN97" s="706"/>
      <c r="DDO97" s="504"/>
      <c r="DDP97" s="705"/>
      <c r="DDQ97" s="706"/>
      <c r="DDR97" s="706"/>
      <c r="DDS97" s="706"/>
      <c r="DDT97" s="706"/>
      <c r="DDU97" s="706"/>
      <c r="DDV97" s="504"/>
      <c r="DDW97" s="705"/>
      <c r="DDX97" s="706"/>
      <c r="DDY97" s="706"/>
      <c r="DDZ97" s="706"/>
      <c r="DEA97" s="706"/>
      <c r="DEB97" s="706"/>
      <c r="DEC97" s="504"/>
      <c r="DED97" s="705"/>
      <c r="DEE97" s="706"/>
      <c r="DEF97" s="706"/>
      <c r="DEG97" s="706"/>
      <c r="DEH97" s="706"/>
      <c r="DEI97" s="706"/>
      <c r="DEJ97" s="504"/>
      <c r="DEK97" s="705"/>
      <c r="DEL97" s="706"/>
      <c r="DEM97" s="706"/>
      <c r="DEN97" s="706"/>
      <c r="DEO97" s="706"/>
      <c r="DEP97" s="706"/>
      <c r="DEQ97" s="504"/>
      <c r="DER97" s="705"/>
      <c r="DES97" s="706"/>
      <c r="DET97" s="706"/>
      <c r="DEU97" s="706"/>
      <c r="DEV97" s="706"/>
      <c r="DEW97" s="706"/>
      <c r="DEX97" s="504"/>
      <c r="DEY97" s="705"/>
      <c r="DEZ97" s="706"/>
      <c r="DFA97" s="706"/>
      <c r="DFB97" s="706"/>
      <c r="DFC97" s="706"/>
      <c r="DFD97" s="706"/>
      <c r="DFE97" s="504"/>
      <c r="DFF97" s="705"/>
      <c r="DFG97" s="706"/>
      <c r="DFH97" s="706"/>
      <c r="DFI97" s="706"/>
      <c r="DFJ97" s="706"/>
      <c r="DFK97" s="706"/>
      <c r="DFL97" s="504"/>
      <c r="DFM97" s="705"/>
      <c r="DFN97" s="706"/>
      <c r="DFO97" s="706"/>
      <c r="DFP97" s="706"/>
      <c r="DFQ97" s="706"/>
      <c r="DFR97" s="706"/>
      <c r="DFS97" s="504"/>
      <c r="DFT97" s="705"/>
      <c r="DFU97" s="706"/>
      <c r="DFV97" s="706"/>
      <c r="DFW97" s="706"/>
      <c r="DFX97" s="706"/>
      <c r="DFY97" s="706"/>
      <c r="DFZ97" s="504"/>
      <c r="DGA97" s="705"/>
      <c r="DGB97" s="706"/>
      <c r="DGC97" s="706"/>
      <c r="DGD97" s="706"/>
      <c r="DGE97" s="706"/>
      <c r="DGF97" s="706"/>
      <c r="DGG97" s="504"/>
      <c r="DGH97" s="705"/>
      <c r="DGI97" s="706"/>
      <c r="DGJ97" s="706"/>
      <c r="DGK97" s="706"/>
      <c r="DGL97" s="706"/>
      <c r="DGM97" s="706"/>
      <c r="DGN97" s="504"/>
      <c r="DGO97" s="705"/>
      <c r="DGP97" s="706"/>
      <c r="DGQ97" s="706"/>
      <c r="DGR97" s="706"/>
      <c r="DGS97" s="706"/>
      <c r="DGT97" s="706"/>
      <c r="DGU97" s="504"/>
      <c r="DGV97" s="705"/>
      <c r="DGW97" s="706"/>
      <c r="DGX97" s="706"/>
      <c r="DGY97" s="706"/>
      <c r="DGZ97" s="706"/>
      <c r="DHA97" s="706"/>
      <c r="DHB97" s="504"/>
      <c r="DHC97" s="705"/>
      <c r="DHD97" s="706"/>
      <c r="DHE97" s="706"/>
      <c r="DHF97" s="706"/>
      <c r="DHG97" s="706"/>
      <c r="DHH97" s="706"/>
      <c r="DHI97" s="504"/>
      <c r="DHJ97" s="705"/>
      <c r="DHK97" s="706"/>
      <c r="DHL97" s="706"/>
      <c r="DHM97" s="706"/>
      <c r="DHN97" s="706"/>
      <c r="DHO97" s="706"/>
      <c r="DHP97" s="504"/>
      <c r="DHQ97" s="705"/>
      <c r="DHR97" s="706"/>
      <c r="DHS97" s="706"/>
      <c r="DHT97" s="706"/>
      <c r="DHU97" s="706"/>
      <c r="DHV97" s="706"/>
      <c r="DHW97" s="504"/>
      <c r="DHX97" s="705"/>
      <c r="DHY97" s="706"/>
      <c r="DHZ97" s="706"/>
      <c r="DIA97" s="706"/>
      <c r="DIB97" s="706"/>
      <c r="DIC97" s="706"/>
      <c r="DID97" s="504"/>
      <c r="DIE97" s="705"/>
      <c r="DIF97" s="706"/>
      <c r="DIG97" s="706"/>
      <c r="DIH97" s="706"/>
      <c r="DII97" s="706"/>
      <c r="DIJ97" s="706"/>
      <c r="DIK97" s="504"/>
      <c r="DIL97" s="705"/>
      <c r="DIM97" s="706"/>
      <c r="DIN97" s="706"/>
      <c r="DIO97" s="706"/>
      <c r="DIP97" s="706"/>
      <c r="DIQ97" s="706"/>
      <c r="DIR97" s="504"/>
      <c r="DIS97" s="705"/>
      <c r="DIT97" s="706"/>
      <c r="DIU97" s="706"/>
      <c r="DIV97" s="706"/>
      <c r="DIW97" s="706"/>
      <c r="DIX97" s="706"/>
      <c r="DIY97" s="504"/>
      <c r="DIZ97" s="705"/>
      <c r="DJA97" s="706"/>
      <c r="DJB97" s="706"/>
      <c r="DJC97" s="706"/>
      <c r="DJD97" s="706"/>
      <c r="DJE97" s="706"/>
      <c r="DJF97" s="504"/>
      <c r="DJG97" s="705"/>
      <c r="DJH97" s="706"/>
      <c r="DJI97" s="706"/>
      <c r="DJJ97" s="706"/>
      <c r="DJK97" s="706"/>
      <c r="DJL97" s="706"/>
      <c r="DJM97" s="504"/>
      <c r="DJN97" s="705"/>
      <c r="DJO97" s="706"/>
      <c r="DJP97" s="706"/>
      <c r="DJQ97" s="706"/>
      <c r="DJR97" s="706"/>
      <c r="DJS97" s="706"/>
      <c r="DJT97" s="504"/>
      <c r="DJU97" s="705"/>
      <c r="DJV97" s="706"/>
      <c r="DJW97" s="706"/>
      <c r="DJX97" s="706"/>
      <c r="DJY97" s="706"/>
      <c r="DJZ97" s="706"/>
      <c r="DKA97" s="504"/>
      <c r="DKB97" s="705"/>
      <c r="DKC97" s="706"/>
      <c r="DKD97" s="706"/>
      <c r="DKE97" s="706"/>
      <c r="DKF97" s="706"/>
      <c r="DKG97" s="706"/>
      <c r="DKH97" s="504"/>
      <c r="DKI97" s="705"/>
      <c r="DKJ97" s="706"/>
      <c r="DKK97" s="706"/>
      <c r="DKL97" s="706"/>
      <c r="DKM97" s="706"/>
      <c r="DKN97" s="706"/>
      <c r="DKO97" s="504"/>
      <c r="DKP97" s="705"/>
      <c r="DKQ97" s="706"/>
      <c r="DKR97" s="706"/>
      <c r="DKS97" s="706"/>
      <c r="DKT97" s="706"/>
      <c r="DKU97" s="706"/>
      <c r="DKV97" s="504"/>
      <c r="DKW97" s="705"/>
      <c r="DKX97" s="706"/>
      <c r="DKY97" s="706"/>
      <c r="DKZ97" s="706"/>
      <c r="DLA97" s="706"/>
      <c r="DLB97" s="706"/>
      <c r="DLC97" s="504"/>
      <c r="DLD97" s="705"/>
      <c r="DLE97" s="706"/>
      <c r="DLF97" s="706"/>
      <c r="DLG97" s="706"/>
      <c r="DLH97" s="706"/>
      <c r="DLI97" s="706"/>
      <c r="DLJ97" s="504"/>
      <c r="DLK97" s="705"/>
      <c r="DLL97" s="706"/>
      <c r="DLM97" s="706"/>
      <c r="DLN97" s="706"/>
      <c r="DLO97" s="706"/>
      <c r="DLP97" s="706"/>
      <c r="DLQ97" s="504"/>
      <c r="DLR97" s="705"/>
      <c r="DLS97" s="706"/>
      <c r="DLT97" s="706"/>
      <c r="DLU97" s="706"/>
      <c r="DLV97" s="706"/>
      <c r="DLW97" s="706"/>
      <c r="DLX97" s="504"/>
      <c r="DLY97" s="705"/>
      <c r="DLZ97" s="706"/>
      <c r="DMA97" s="706"/>
      <c r="DMB97" s="706"/>
      <c r="DMC97" s="706"/>
      <c r="DMD97" s="706"/>
      <c r="DME97" s="504"/>
      <c r="DMF97" s="705"/>
      <c r="DMG97" s="706"/>
      <c r="DMH97" s="706"/>
      <c r="DMI97" s="706"/>
      <c r="DMJ97" s="706"/>
      <c r="DMK97" s="706"/>
      <c r="DML97" s="504"/>
      <c r="DMM97" s="705"/>
      <c r="DMN97" s="706"/>
      <c r="DMO97" s="706"/>
      <c r="DMP97" s="706"/>
      <c r="DMQ97" s="706"/>
      <c r="DMR97" s="706"/>
      <c r="DMS97" s="504"/>
      <c r="DMT97" s="705"/>
      <c r="DMU97" s="706"/>
      <c r="DMV97" s="706"/>
      <c r="DMW97" s="706"/>
      <c r="DMX97" s="706"/>
      <c r="DMY97" s="706"/>
      <c r="DMZ97" s="504"/>
      <c r="DNA97" s="705"/>
      <c r="DNB97" s="706"/>
      <c r="DNC97" s="706"/>
      <c r="DND97" s="706"/>
      <c r="DNE97" s="706"/>
      <c r="DNF97" s="706"/>
      <c r="DNG97" s="504"/>
      <c r="DNH97" s="705"/>
      <c r="DNI97" s="706"/>
      <c r="DNJ97" s="706"/>
      <c r="DNK97" s="706"/>
      <c r="DNL97" s="706"/>
      <c r="DNM97" s="706"/>
      <c r="DNN97" s="504"/>
      <c r="DNO97" s="705"/>
      <c r="DNP97" s="706"/>
      <c r="DNQ97" s="706"/>
      <c r="DNR97" s="706"/>
      <c r="DNS97" s="706"/>
      <c r="DNT97" s="706"/>
      <c r="DNU97" s="504"/>
      <c r="DNV97" s="705"/>
      <c r="DNW97" s="706"/>
      <c r="DNX97" s="706"/>
      <c r="DNY97" s="706"/>
      <c r="DNZ97" s="706"/>
      <c r="DOA97" s="706"/>
      <c r="DOB97" s="504"/>
      <c r="DOC97" s="705"/>
      <c r="DOD97" s="706"/>
      <c r="DOE97" s="706"/>
      <c r="DOF97" s="706"/>
      <c r="DOG97" s="706"/>
      <c r="DOH97" s="706"/>
      <c r="DOI97" s="504"/>
      <c r="DOJ97" s="705"/>
      <c r="DOK97" s="706"/>
      <c r="DOL97" s="706"/>
      <c r="DOM97" s="706"/>
      <c r="DON97" s="706"/>
      <c r="DOO97" s="706"/>
      <c r="DOP97" s="504"/>
      <c r="DOQ97" s="705"/>
      <c r="DOR97" s="706"/>
      <c r="DOS97" s="706"/>
      <c r="DOT97" s="706"/>
      <c r="DOU97" s="706"/>
      <c r="DOV97" s="706"/>
      <c r="DOW97" s="504"/>
      <c r="DOX97" s="705"/>
      <c r="DOY97" s="706"/>
      <c r="DOZ97" s="706"/>
      <c r="DPA97" s="706"/>
      <c r="DPB97" s="706"/>
      <c r="DPC97" s="706"/>
      <c r="DPD97" s="504"/>
      <c r="DPE97" s="705"/>
      <c r="DPF97" s="706"/>
      <c r="DPG97" s="706"/>
      <c r="DPH97" s="706"/>
      <c r="DPI97" s="706"/>
      <c r="DPJ97" s="706"/>
      <c r="DPK97" s="504"/>
      <c r="DPL97" s="705"/>
      <c r="DPM97" s="706"/>
      <c r="DPN97" s="706"/>
      <c r="DPO97" s="706"/>
      <c r="DPP97" s="706"/>
      <c r="DPQ97" s="706"/>
      <c r="DPR97" s="504"/>
      <c r="DPS97" s="705"/>
      <c r="DPT97" s="706"/>
      <c r="DPU97" s="706"/>
      <c r="DPV97" s="706"/>
      <c r="DPW97" s="706"/>
      <c r="DPX97" s="706"/>
      <c r="DPY97" s="504"/>
      <c r="DPZ97" s="705"/>
      <c r="DQA97" s="706"/>
      <c r="DQB97" s="706"/>
      <c r="DQC97" s="706"/>
      <c r="DQD97" s="706"/>
      <c r="DQE97" s="706"/>
      <c r="DQF97" s="504"/>
      <c r="DQG97" s="705"/>
      <c r="DQH97" s="706"/>
      <c r="DQI97" s="706"/>
      <c r="DQJ97" s="706"/>
      <c r="DQK97" s="706"/>
      <c r="DQL97" s="706"/>
      <c r="DQM97" s="504"/>
      <c r="DQN97" s="705"/>
      <c r="DQO97" s="706"/>
      <c r="DQP97" s="706"/>
      <c r="DQQ97" s="706"/>
      <c r="DQR97" s="706"/>
      <c r="DQS97" s="706"/>
      <c r="DQT97" s="504"/>
      <c r="DQU97" s="705"/>
      <c r="DQV97" s="706"/>
      <c r="DQW97" s="706"/>
      <c r="DQX97" s="706"/>
      <c r="DQY97" s="706"/>
      <c r="DQZ97" s="706"/>
      <c r="DRA97" s="504"/>
      <c r="DRB97" s="705"/>
      <c r="DRC97" s="706"/>
      <c r="DRD97" s="706"/>
      <c r="DRE97" s="706"/>
      <c r="DRF97" s="706"/>
      <c r="DRG97" s="706"/>
      <c r="DRH97" s="504"/>
      <c r="DRI97" s="705"/>
      <c r="DRJ97" s="706"/>
      <c r="DRK97" s="706"/>
      <c r="DRL97" s="706"/>
      <c r="DRM97" s="706"/>
      <c r="DRN97" s="706"/>
      <c r="DRO97" s="504"/>
      <c r="DRP97" s="705"/>
      <c r="DRQ97" s="706"/>
      <c r="DRR97" s="706"/>
      <c r="DRS97" s="706"/>
      <c r="DRT97" s="706"/>
      <c r="DRU97" s="706"/>
      <c r="DRV97" s="504"/>
      <c r="DRW97" s="705"/>
      <c r="DRX97" s="706"/>
      <c r="DRY97" s="706"/>
      <c r="DRZ97" s="706"/>
      <c r="DSA97" s="706"/>
      <c r="DSB97" s="706"/>
      <c r="DSC97" s="504"/>
      <c r="DSD97" s="705"/>
      <c r="DSE97" s="706"/>
      <c r="DSF97" s="706"/>
      <c r="DSG97" s="706"/>
      <c r="DSH97" s="706"/>
      <c r="DSI97" s="706"/>
      <c r="DSJ97" s="504"/>
      <c r="DSK97" s="705"/>
      <c r="DSL97" s="706"/>
      <c r="DSM97" s="706"/>
      <c r="DSN97" s="706"/>
      <c r="DSO97" s="706"/>
      <c r="DSP97" s="706"/>
      <c r="DSQ97" s="504"/>
      <c r="DSR97" s="705"/>
      <c r="DSS97" s="706"/>
      <c r="DST97" s="706"/>
      <c r="DSU97" s="706"/>
      <c r="DSV97" s="706"/>
      <c r="DSW97" s="706"/>
      <c r="DSX97" s="504"/>
      <c r="DSY97" s="705"/>
      <c r="DSZ97" s="706"/>
      <c r="DTA97" s="706"/>
      <c r="DTB97" s="706"/>
      <c r="DTC97" s="706"/>
      <c r="DTD97" s="706"/>
      <c r="DTE97" s="504"/>
      <c r="DTF97" s="705"/>
      <c r="DTG97" s="706"/>
      <c r="DTH97" s="706"/>
      <c r="DTI97" s="706"/>
      <c r="DTJ97" s="706"/>
      <c r="DTK97" s="706"/>
      <c r="DTL97" s="504"/>
      <c r="DTM97" s="705"/>
      <c r="DTN97" s="706"/>
      <c r="DTO97" s="706"/>
      <c r="DTP97" s="706"/>
      <c r="DTQ97" s="706"/>
      <c r="DTR97" s="706"/>
      <c r="DTS97" s="504"/>
      <c r="DTT97" s="705"/>
      <c r="DTU97" s="706"/>
      <c r="DTV97" s="706"/>
      <c r="DTW97" s="706"/>
      <c r="DTX97" s="706"/>
      <c r="DTY97" s="706"/>
      <c r="DTZ97" s="504"/>
      <c r="DUA97" s="705"/>
      <c r="DUB97" s="706"/>
      <c r="DUC97" s="706"/>
      <c r="DUD97" s="706"/>
      <c r="DUE97" s="706"/>
      <c r="DUF97" s="706"/>
      <c r="DUG97" s="504"/>
      <c r="DUH97" s="705"/>
      <c r="DUI97" s="706"/>
      <c r="DUJ97" s="706"/>
      <c r="DUK97" s="706"/>
      <c r="DUL97" s="706"/>
      <c r="DUM97" s="706"/>
      <c r="DUN97" s="504"/>
      <c r="DUO97" s="705"/>
      <c r="DUP97" s="706"/>
      <c r="DUQ97" s="706"/>
      <c r="DUR97" s="706"/>
      <c r="DUS97" s="706"/>
      <c r="DUT97" s="706"/>
      <c r="DUU97" s="504"/>
      <c r="DUV97" s="705"/>
      <c r="DUW97" s="706"/>
      <c r="DUX97" s="706"/>
      <c r="DUY97" s="706"/>
      <c r="DUZ97" s="706"/>
      <c r="DVA97" s="706"/>
      <c r="DVB97" s="504"/>
      <c r="DVC97" s="705"/>
      <c r="DVD97" s="706"/>
      <c r="DVE97" s="706"/>
      <c r="DVF97" s="706"/>
      <c r="DVG97" s="706"/>
      <c r="DVH97" s="706"/>
      <c r="DVI97" s="504"/>
      <c r="DVJ97" s="705"/>
      <c r="DVK97" s="706"/>
      <c r="DVL97" s="706"/>
      <c r="DVM97" s="706"/>
      <c r="DVN97" s="706"/>
      <c r="DVO97" s="706"/>
      <c r="DVP97" s="504"/>
      <c r="DVQ97" s="705"/>
      <c r="DVR97" s="706"/>
      <c r="DVS97" s="706"/>
      <c r="DVT97" s="706"/>
      <c r="DVU97" s="706"/>
      <c r="DVV97" s="706"/>
      <c r="DVW97" s="504"/>
      <c r="DVX97" s="705"/>
      <c r="DVY97" s="706"/>
      <c r="DVZ97" s="706"/>
      <c r="DWA97" s="706"/>
      <c r="DWB97" s="706"/>
      <c r="DWC97" s="706"/>
      <c r="DWD97" s="504"/>
      <c r="DWE97" s="705"/>
      <c r="DWF97" s="706"/>
      <c r="DWG97" s="706"/>
      <c r="DWH97" s="706"/>
      <c r="DWI97" s="706"/>
      <c r="DWJ97" s="706"/>
      <c r="DWK97" s="504"/>
      <c r="DWL97" s="705"/>
      <c r="DWM97" s="706"/>
      <c r="DWN97" s="706"/>
      <c r="DWO97" s="706"/>
      <c r="DWP97" s="706"/>
      <c r="DWQ97" s="706"/>
      <c r="DWR97" s="504"/>
      <c r="DWS97" s="705"/>
      <c r="DWT97" s="706"/>
      <c r="DWU97" s="706"/>
      <c r="DWV97" s="706"/>
      <c r="DWW97" s="706"/>
      <c r="DWX97" s="706"/>
      <c r="DWY97" s="504"/>
      <c r="DWZ97" s="705"/>
      <c r="DXA97" s="706"/>
      <c r="DXB97" s="706"/>
      <c r="DXC97" s="706"/>
      <c r="DXD97" s="706"/>
      <c r="DXE97" s="706"/>
      <c r="DXF97" s="504"/>
      <c r="DXG97" s="705"/>
      <c r="DXH97" s="706"/>
      <c r="DXI97" s="706"/>
      <c r="DXJ97" s="706"/>
      <c r="DXK97" s="706"/>
      <c r="DXL97" s="706"/>
      <c r="DXM97" s="504"/>
      <c r="DXN97" s="705"/>
      <c r="DXO97" s="706"/>
      <c r="DXP97" s="706"/>
      <c r="DXQ97" s="706"/>
      <c r="DXR97" s="706"/>
      <c r="DXS97" s="706"/>
      <c r="DXT97" s="504"/>
      <c r="DXU97" s="705"/>
      <c r="DXV97" s="706"/>
      <c r="DXW97" s="706"/>
      <c r="DXX97" s="706"/>
      <c r="DXY97" s="706"/>
      <c r="DXZ97" s="706"/>
      <c r="DYA97" s="504"/>
      <c r="DYB97" s="705"/>
      <c r="DYC97" s="706"/>
      <c r="DYD97" s="706"/>
      <c r="DYE97" s="706"/>
      <c r="DYF97" s="706"/>
      <c r="DYG97" s="706"/>
      <c r="DYH97" s="504"/>
      <c r="DYI97" s="705"/>
      <c r="DYJ97" s="706"/>
      <c r="DYK97" s="706"/>
      <c r="DYL97" s="706"/>
      <c r="DYM97" s="706"/>
      <c r="DYN97" s="706"/>
      <c r="DYO97" s="504"/>
      <c r="DYP97" s="705"/>
      <c r="DYQ97" s="706"/>
      <c r="DYR97" s="706"/>
      <c r="DYS97" s="706"/>
      <c r="DYT97" s="706"/>
      <c r="DYU97" s="706"/>
      <c r="DYV97" s="504"/>
      <c r="DYW97" s="705"/>
      <c r="DYX97" s="706"/>
      <c r="DYY97" s="706"/>
      <c r="DYZ97" s="706"/>
      <c r="DZA97" s="706"/>
      <c r="DZB97" s="706"/>
      <c r="DZC97" s="504"/>
      <c r="DZD97" s="705"/>
      <c r="DZE97" s="706"/>
      <c r="DZF97" s="706"/>
      <c r="DZG97" s="706"/>
      <c r="DZH97" s="706"/>
      <c r="DZI97" s="706"/>
      <c r="DZJ97" s="504"/>
      <c r="DZK97" s="705"/>
      <c r="DZL97" s="706"/>
      <c r="DZM97" s="706"/>
      <c r="DZN97" s="706"/>
      <c r="DZO97" s="706"/>
      <c r="DZP97" s="706"/>
      <c r="DZQ97" s="504"/>
      <c r="DZR97" s="705"/>
      <c r="DZS97" s="706"/>
      <c r="DZT97" s="706"/>
      <c r="DZU97" s="706"/>
      <c r="DZV97" s="706"/>
      <c r="DZW97" s="706"/>
      <c r="DZX97" s="504"/>
      <c r="DZY97" s="705"/>
      <c r="DZZ97" s="706"/>
      <c r="EAA97" s="706"/>
      <c r="EAB97" s="706"/>
      <c r="EAC97" s="706"/>
      <c r="EAD97" s="706"/>
      <c r="EAE97" s="504"/>
      <c r="EAF97" s="705"/>
      <c r="EAG97" s="706"/>
      <c r="EAH97" s="706"/>
      <c r="EAI97" s="706"/>
      <c r="EAJ97" s="706"/>
      <c r="EAK97" s="706"/>
      <c r="EAL97" s="504"/>
      <c r="EAM97" s="705"/>
      <c r="EAN97" s="706"/>
      <c r="EAO97" s="706"/>
      <c r="EAP97" s="706"/>
      <c r="EAQ97" s="706"/>
      <c r="EAR97" s="706"/>
      <c r="EAS97" s="504"/>
      <c r="EAT97" s="705"/>
      <c r="EAU97" s="706"/>
      <c r="EAV97" s="706"/>
      <c r="EAW97" s="706"/>
      <c r="EAX97" s="706"/>
      <c r="EAY97" s="706"/>
      <c r="EAZ97" s="504"/>
      <c r="EBA97" s="705"/>
      <c r="EBB97" s="706"/>
      <c r="EBC97" s="706"/>
      <c r="EBD97" s="706"/>
      <c r="EBE97" s="706"/>
      <c r="EBF97" s="706"/>
      <c r="EBG97" s="504"/>
      <c r="EBH97" s="705"/>
      <c r="EBI97" s="706"/>
      <c r="EBJ97" s="706"/>
      <c r="EBK97" s="706"/>
      <c r="EBL97" s="706"/>
      <c r="EBM97" s="706"/>
      <c r="EBN97" s="504"/>
      <c r="EBO97" s="705"/>
      <c r="EBP97" s="706"/>
      <c r="EBQ97" s="706"/>
      <c r="EBR97" s="706"/>
      <c r="EBS97" s="706"/>
      <c r="EBT97" s="706"/>
      <c r="EBU97" s="504"/>
      <c r="EBV97" s="705"/>
      <c r="EBW97" s="706"/>
      <c r="EBX97" s="706"/>
      <c r="EBY97" s="706"/>
      <c r="EBZ97" s="706"/>
      <c r="ECA97" s="706"/>
      <c r="ECB97" s="504"/>
      <c r="ECC97" s="705"/>
      <c r="ECD97" s="706"/>
      <c r="ECE97" s="706"/>
      <c r="ECF97" s="706"/>
      <c r="ECG97" s="706"/>
      <c r="ECH97" s="706"/>
      <c r="ECI97" s="504"/>
      <c r="ECJ97" s="705"/>
      <c r="ECK97" s="706"/>
      <c r="ECL97" s="706"/>
      <c r="ECM97" s="706"/>
      <c r="ECN97" s="706"/>
      <c r="ECO97" s="706"/>
      <c r="ECP97" s="504"/>
      <c r="ECQ97" s="705"/>
      <c r="ECR97" s="706"/>
      <c r="ECS97" s="706"/>
      <c r="ECT97" s="706"/>
      <c r="ECU97" s="706"/>
      <c r="ECV97" s="706"/>
      <c r="ECW97" s="504"/>
      <c r="ECX97" s="705"/>
      <c r="ECY97" s="706"/>
      <c r="ECZ97" s="706"/>
      <c r="EDA97" s="706"/>
      <c r="EDB97" s="706"/>
      <c r="EDC97" s="706"/>
      <c r="EDD97" s="504"/>
      <c r="EDE97" s="705"/>
      <c r="EDF97" s="706"/>
      <c r="EDG97" s="706"/>
      <c r="EDH97" s="706"/>
      <c r="EDI97" s="706"/>
      <c r="EDJ97" s="706"/>
      <c r="EDK97" s="504"/>
      <c r="EDL97" s="705"/>
      <c r="EDM97" s="706"/>
      <c r="EDN97" s="706"/>
      <c r="EDO97" s="706"/>
      <c r="EDP97" s="706"/>
      <c r="EDQ97" s="706"/>
      <c r="EDR97" s="504"/>
      <c r="EDS97" s="705"/>
      <c r="EDT97" s="706"/>
      <c r="EDU97" s="706"/>
      <c r="EDV97" s="706"/>
      <c r="EDW97" s="706"/>
      <c r="EDX97" s="706"/>
      <c r="EDY97" s="504"/>
      <c r="EDZ97" s="705"/>
      <c r="EEA97" s="706"/>
      <c r="EEB97" s="706"/>
      <c r="EEC97" s="706"/>
      <c r="EED97" s="706"/>
      <c r="EEE97" s="706"/>
      <c r="EEF97" s="504"/>
      <c r="EEG97" s="705"/>
      <c r="EEH97" s="706"/>
      <c r="EEI97" s="706"/>
      <c r="EEJ97" s="706"/>
      <c r="EEK97" s="706"/>
      <c r="EEL97" s="706"/>
      <c r="EEM97" s="504"/>
      <c r="EEN97" s="705"/>
      <c r="EEO97" s="706"/>
      <c r="EEP97" s="706"/>
      <c r="EEQ97" s="706"/>
      <c r="EER97" s="706"/>
      <c r="EES97" s="706"/>
      <c r="EET97" s="504"/>
      <c r="EEU97" s="705"/>
      <c r="EEV97" s="706"/>
      <c r="EEW97" s="706"/>
      <c r="EEX97" s="706"/>
      <c r="EEY97" s="706"/>
      <c r="EEZ97" s="706"/>
      <c r="EFA97" s="504"/>
      <c r="EFB97" s="705"/>
      <c r="EFC97" s="706"/>
      <c r="EFD97" s="706"/>
      <c r="EFE97" s="706"/>
      <c r="EFF97" s="706"/>
      <c r="EFG97" s="706"/>
      <c r="EFH97" s="504"/>
      <c r="EFI97" s="705"/>
      <c r="EFJ97" s="706"/>
      <c r="EFK97" s="706"/>
      <c r="EFL97" s="706"/>
      <c r="EFM97" s="706"/>
      <c r="EFN97" s="706"/>
      <c r="EFO97" s="504"/>
      <c r="EFP97" s="705"/>
      <c r="EFQ97" s="706"/>
      <c r="EFR97" s="706"/>
      <c r="EFS97" s="706"/>
      <c r="EFT97" s="706"/>
      <c r="EFU97" s="706"/>
      <c r="EFV97" s="504"/>
      <c r="EFW97" s="705"/>
      <c r="EFX97" s="706"/>
      <c r="EFY97" s="706"/>
      <c r="EFZ97" s="706"/>
      <c r="EGA97" s="706"/>
      <c r="EGB97" s="706"/>
      <c r="EGC97" s="504"/>
      <c r="EGD97" s="705"/>
      <c r="EGE97" s="706"/>
      <c r="EGF97" s="706"/>
      <c r="EGG97" s="706"/>
      <c r="EGH97" s="706"/>
      <c r="EGI97" s="706"/>
      <c r="EGJ97" s="504"/>
      <c r="EGK97" s="705"/>
      <c r="EGL97" s="706"/>
      <c r="EGM97" s="706"/>
      <c r="EGN97" s="706"/>
      <c r="EGO97" s="706"/>
      <c r="EGP97" s="706"/>
      <c r="EGQ97" s="504"/>
      <c r="EGR97" s="705"/>
      <c r="EGS97" s="706"/>
      <c r="EGT97" s="706"/>
      <c r="EGU97" s="706"/>
      <c r="EGV97" s="706"/>
      <c r="EGW97" s="706"/>
      <c r="EGX97" s="504"/>
      <c r="EGY97" s="705"/>
      <c r="EGZ97" s="706"/>
      <c r="EHA97" s="706"/>
      <c r="EHB97" s="706"/>
      <c r="EHC97" s="706"/>
      <c r="EHD97" s="706"/>
      <c r="EHE97" s="504"/>
      <c r="EHF97" s="705"/>
      <c r="EHG97" s="706"/>
      <c r="EHH97" s="706"/>
      <c r="EHI97" s="706"/>
      <c r="EHJ97" s="706"/>
      <c r="EHK97" s="706"/>
      <c r="EHL97" s="504"/>
      <c r="EHM97" s="705"/>
      <c r="EHN97" s="706"/>
      <c r="EHO97" s="706"/>
      <c r="EHP97" s="706"/>
      <c r="EHQ97" s="706"/>
      <c r="EHR97" s="706"/>
      <c r="EHS97" s="504"/>
      <c r="EHT97" s="705"/>
      <c r="EHU97" s="706"/>
      <c r="EHV97" s="706"/>
      <c r="EHW97" s="706"/>
      <c r="EHX97" s="706"/>
      <c r="EHY97" s="706"/>
      <c r="EHZ97" s="504"/>
      <c r="EIA97" s="705"/>
      <c r="EIB97" s="706"/>
      <c r="EIC97" s="706"/>
      <c r="EID97" s="706"/>
      <c r="EIE97" s="706"/>
      <c r="EIF97" s="706"/>
      <c r="EIG97" s="504"/>
      <c r="EIH97" s="705"/>
      <c r="EII97" s="706"/>
      <c r="EIJ97" s="706"/>
      <c r="EIK97" s="706"/>
      <c r="EIL97" s="706"/>
      <c r="EIM97" s="706"/>
      <c r="EIN97" s="504"/>
      <c r="EIO97" s="705"/>
      <c r="EIP97" s="706"/>
      <c r="EIQ97" s="706"/>
      <c r="EIR97" s="706"/>
      <c r="EIS97" s="706"/>
      <c r="EIT97" s="706"/>
      <c r="EIU97" s="504"/>
      <c r="EIV97" s="705"/>
      <c r="EIW97" s="706"/>
      <c r="EIX97" s="706"/>
      <c r="EIY97" s="706"/>
      <c r="EIZ97" s="706"/>
      <c r="EJA97" s="706"/>
      <c r="EJB97" s="504"/>
      <c r="EJC97" s="705"/>
      <c r="EJD97" s="706"/>
      <c r="EJE97" s="706"/>
      <c r="EJF97" s="706"/>
      <c r="EJG97" s="706"/>
      <c r="EJH97" s="706"/>
      <c r="EJI97" s="504"/>
      <c r="EJJ97" s="705"/>
      <c r="EJK97" s="706"/>
      <c r="EJL97" s="706"/>
      <c r="EJM97" s="706"/>
      <c r="EJN97" s="706"/>
      <c r="EJO97" s="706"/>
      <c r="EJP97" s="504"/>
      <c r="EJQ97" s="705"/>
      <c r="EJR97" s="706"/>
      <c r="EJS97" s="706"/>
      <c r="EJT97" s="706"/>
      <c r="EJU97" s="706"/>
      <c r="EJV97" s="706"/>
      <c r="EJW97" s="504"/>
      <c r="EJX97" s="705"/>
      <c r="EJY97" s="706"/>
      <c r="EJZ97" s="706"/>
      <c r="EKA97" s="706"/>
      <c r="EKB97" s="706"/>
      <c r="EKC97" s="706"/>
      <c r="EKD97" s="504"/>
      <c r="EKE97" s="705"/>
      <c r="EKF97" s="706"/>
      <c r="EKG97" s="706"/>
      <c r="EKH97" s="706"/>
      <c r="EKI97" s="706"/>
      <c r="EKJ97" s="706"/>
      <c r="EKK97" s="504"/>
      <c r="EKL97" s="705"/>
      <c r="EKM97" s="706"/>
      <c r="EKN97" s="706"/>
      <c r="EKO97" s="706"/>
      <c r="EKP97" s="706"/>
      <c r="EKQ97" s="706"/>
      <c r="EKR97" s="504"/>
      <c r="EKS97" s="705"/>
      <c r="EKT97" s="706"/>
      <c r="EKU97" s="706"/>
      <c r="EKV97" s="706"/>
      <c r="EKW97" s="706"/>
      <c r="EKX97" s="706"/>
      <c r="EKY97" s="504"/>
      <c r="EKZ97" s="705"/>
      <c r="ELA97" s="706"/>
      <c r="ELB97" s="706"/>
      <c r="ELC97" s="706"/>
      <c r="ELD97" s="706"/>
      <c r="ELE97" s="706"/>
      <c r="ELF97" s="504"/>
      <c r="ELG97" s="705"/>
      <c r="ELH97" s="706"/>
      <c r="ELI97" s="706"/>
      <c r="ELJ97" s="706"/>
      <c r="ELK97" s="706"/>
      <c r="ELL97" s="706"/>
      <c r="ELM97" s="504"/>
      <c r="ELN97" s="705"/>
      <c r="ELO97" s="706"/>
      <c r="ELP97" s="706"/>
      <c r="ELQ97" s="706"/>
      <c r="ELR97" s="706"/>
      <c r="ELS97" s="706"/>
      <c r="ELT97" s="504"/>
      <c r="ELU97" s="705"/>
      <c r="ELV97" s="706"/>
      <c r="ELW97" s="706"/>
      <c r="ELX97" s="706"/>
      <c r="ELY97" s="706"/>
      <c r="ELZ97" s="706"/>
      <c r="EMA97" s="504"/>
      <c r="EMB97" s="705"/>
      <c r="EMC97" s="706"/>
      <c r="EMD97" s="706"/>
      <c r="EME97" s="706"/>
      <c r="EMF97" s="706"/>
      <c r="EMG97" s="706"/>
      <c r="EMH97" s="504"/>
      <c r="EMI97" s="705"/>
      <c r="EMJ97" s="706"/>
      <c r="EMK97" s="706"/>
      <c r="EML97" s="706"/>
      <c r="EMM97" s="706"/>
      <c r="EMN97" s="706"/>
      <c r="EMO97" s="504"/>
      <c r="EMP97" s="705"/>
      <c r="EMQ97" s="706"/>
      <c r="EMR97" s="706"/>
      <c r="EMS97" s="706"/>
      <c r="EMT97" s="706"/>
      <c r="EMU97" s="706"/>
      <c r="EMV97" s="504"/>
      <c r="EMW97" s="705"/>
      <c r="EMX97" s="706"/>
      <c r="EMY97" s="706"/>
      <c r="EMZ97" s="706"/>
      <c r="ENA97" s="706"/>
      <c r="ENB97" s="706"/>
      <c r="ENC97" s="504"/>
      <c r="END97" s="705"/>
      <c r="ENE97" s="706"/>
      <c r="ENF97" s="706"/>
      <c r="ENG97" s="706"/>
      <c r="ENH97" s="706"/>
      <c r="ENI97" s="706"/>
      <c r="ENJ97" s="504"/>
      <c r="ENK97" s="705"/>
      <c r="ENL97" s="706"/>
      <c r="ENM97" s="706"/>
      <c r="ENN97" s="706"/>
      <c r="ENO97" s="706"/>
      <c r="ENP97" s="706"/>
      <c r="ENQ97" s="504"/>
      <c r="ENR97" s="705"/>
      <c r="ENS97" s="706"/>
      <c r="ENT97" s="706"/>
      <c r="ENU97" s="706"/>
      <c r="ENV97" s="706"/>
      <c r="ENW97" s="706"/>
      <c r="ENX97" s="504"/>
      <c r="ENY97" s="705"/>
      <c r="ENZ97" s="706"/>
      <c r="EOA97" s="706"/>
      <c r="EOB97" s="706"/>
      <c r="EOC97" s="706"/>
      <c r="EOD97" s="706"/>
      <c r="EOE97" s="504"/>
      <c r="EOF97" s="705"/>
      <c r="EOG97" s="706"/>
      <c r="EOH97" s="706"/>
      <c r="EOI97" s="706"/>
      <c r="EOJ97" s="706"/>
      <c r="EOK97" s="706"/>
      <c r="EOL97" s="504"/>
      <c r="EOM97" s="705"/>
      <c r="EON97" s="706"/>
      <c r="EOO97" s="706"/>
      <c r="EOP97" s="706"/>
      <c r="EOQ97" s="706"/>
      <c r="EOR97" s="706"/>
      <c r="EOS97" s="504"/>
      <c r="EOT97" s="705"/>
      <c r="EOU97" s="706"/>
      <c r="EOV97" s="706"/>
      <c r="EOW97" s="706"/>
      <c r="EOX97" s="706"/>
      <c r="EOY97" s="706"/>
      <c r="EOZ97" s="504"/>
      <c r="EPA97" s="705"/>
      <c r="EPB97" s="706"/>
      <c r="EPC97" s="706"/>
      <c r="EPD97" s="706"/>
      <c r="EPE97" s="706"/>
      <c r="EPF97" s="706"/>
      <c r="EPG97" s="504"/>
      <c r="EPH97" s="705"/>
      <c r="EPI97" s="706"/>
      <c r="EPJ97" s="706"/>
      <c r="EPK97" s="706"/>
      <c r="EPL97" s="706"/>
      <c r="EPM97" s="706"/>
      <c r="EPN97" s="504"/>
      <c r="EPO97" s="705"/>
      <c r="EPP97" s="706"/>
      <c r="EPQ97" s="706"/>
      <c r="EPR97" s="706"/>
      <c r="EPS97" s="706"/>
      <c r="EPT97" s="706"/>
      <c r="EPU97" s="504"/>
      <c r="EPV97" s="705"/>
      <c r="EPW97" s="706"/>
      <c r="EPX97" s="706"/>
      <c r="EPY97" s="706"/>
      <c r="EPZ97" s="706"/>
      <c r="EQA97" s="706"/>
      <c r="EQB97" s="504"/>
      <c r="EQC97" s="705"/>
      <c r="EQD97" s="706"/>
      <c r="EQE97" s="706"/>
      <c r="EQF97" s="706"/>
      <c r="EQG97" s="706"/>
      <c r="EQH97" s="706"/>
      <c r="EQI97" s="504"/>
      <c r="EQJ97" s="705"/>
      <c r="EQK97" s="706"/>
      <c r="EQL97" s="706"/>
      <c r="EQM97" s="706"/>
      <c r="EQN97" s="706"/>
      <c r="EQO97" s="706"/>
      <c r="EQP97" s="504"/>
      <c r="EQQ97" s="705"/>
      <c r="EQR97" s="706"/>
      <c r="EQS97" s="706"/>
      <c r="EQT97" s="706"/>
      <c r="EQU97" s="706"/>
      <c r="EQV97" s="706"/>
      <c r="EQW97" s="504"/>
      <c r="EQX97" s="705"/>
      <c r="EQY97" s="706"/>
      <c r="EQZ97" s="706"/>
      <c r="ERA97" s="706"/>
      <c r="ERB97" s="706"/>
      <c r="ERC97" s="706"/>
      <c r="ERD97" s="504"/>
      <c r="ERE97" s="705"/>
      <c r="ERF97" s="706"/>
      <c r="ERG97" s="706"/>
      <c r="ERH97" s="706"/>
      <c r="ERI97" s="706"/>
      <c r="ERJ97" s="706"/>
      <c r="ERK97" s="504"/>
      <c r="ERL97" s="705"/>
      <c r="ERM97" s="706"/>
      <c r="ERN97" s="706"/>
      <c r="ERO97" s="706"/>
      <c r="ERP97" s="706"/>
      <c r="ERQ97" s="706"/>
      <c r="ERR97" s="504"/>
      <c r="ERS97" s="705"/>
      <c r="ERT97" s="706"/>
      <c r="ERU97" s="706"/>
      <c r="ERV97" s="706"/>
      <c r="ERW97" s="706"/>
      <c r="ERX97" s="706"/>
      <c r="ERY97" s="504"/>
      <c r="ERZ97" s="705"/>
      <c r="ESA97" s="706"/>
      <c r="ESB97" s="706"/>
      <c r="ESC97" s="706"/>
      <c r="ESD97" s="706"/>
      <c r="ESE97" s="706"/>
      <c r="ESF97" s="504"/>
      <c r="ESG97" s="705"/>
      <c r="ESH97" s="706"/>
      <c r="ESI97" s="706"/>
      <c r="ESJ97" s="706"/>
      <c r="ESK97" s="706"/>
      <c r="ESL97" s="706"/>
      <c r="ESM97" s="504"/>
      <c r="ESN97" s="705"/>
      <c r="ESO97" s="706"/>
      <c r="ESP97" s="706"/>
      <c r="ESQ97" s="706"/>
      <c r="ESR97" s="706"/>
      <c r="ESS97" s="706"/>
      <c r="EST97" s="504"/>
      <c r="ESU97" s="705"/>
      <c r="ESV97" s="706"/>
      <c r="ESW97" s="706"/>
      <c r="ESX97" s="706"/>
      <c r="ESY97" s="706"/>
      <c r="ESZ97" s="706"/>
      <c r="ETA97" s="504"/>
      <c r="ETB97" s="705"/>
      <c r="ETC97" s="706"/>
      <c r="ETD97" s="706"/>
      <c r="ETE97" s="706"/>
      <c r="ETF97" s="706"/>
      <c r="ETG97" s="706"/>
      <c r="ETH97" s="504"/>
      <c r="ETI97" s="705"/>
      <c r="ETJ97" s="706"/>
      <c r="ETK97" s="706"/>
      <c r="ETL97" s="706"/>
      <c r="ETM97" s="706"/>
      <c r="ETN97" s="706"/>
      <c r="ETO97" s="504"/>
      <c r="ETP97" s="705"/>
      <c r="ETQ97" s="706"/>
      <c r="ETR97" s="706"/>
      <c r="ETS97" s="706"/>
      <c r="ETT97" s="706"/>
      <c r="ETU97" s="706"/>
      <c r="ETV97" s="504"/>
      <c r="ETW97" s="705"/>
      <c r="ETX97" s="706"/>
      <c r="ETY97" s="706"/>
      <c r="ETZ97" s="706"/>
      <c r="EUA97" s="706"/>
      <c r="EUB97" s="706"/>
      <c r="EUC97" s="504"/>
      <c r="EUD97" s="705"/>
      <c r="EUE97" s="706"/>
      <c r="EUF97" s="706"/>
      <c r="EUG97" s="706"/>
      <c r="EUH97" s="706"/>
      <c r="EUI97" s="706"/>
      <c r="EUJ97" s="504"/>
      <c r="EUK97" s="705"/>
      <c r="EUL97" s="706"/>
      <c r="EUM97" s="706"/>
      <c r="EUN97" s="706"/>
      <c r="EUO97" s="706"/>
      <c r="EUP97" s="706"/>
      <c r="EUQ97" s="504"/>
      <c r="EUR97" s="705"/>
      <c r="EUS97" s="706"/>
      <c r="EUT97" s="706"/>
      <c r="EUU97" s="706"/>
      <c r="EUV97" s="706"/>
      <c r="EUW97" s="706"/>
      <c r="EUX97" s="504"/>
      <c r="EUY97" s="705"/>
      <c r="EUZ97" s="706"/>
      <c r="EVA97" s="706"/>
      <c r="EVB97" s="706"/>
      <c r="EVC97" s="706"/>
      <c r="EVD97" s="706"/>
      <c r="EVE97" s="504"/>
      <c r="EVF97" s="705"/>
      <c r="EVG97" s="706"/>
      <c r="EVH97" s="706"/>
      <c r="EVI97" s="706"/>
      <c r="EVJ97" s="706"/>
      <c r="EVK97" s="706"/>
      <c r="EVL97" s="504"/>
      <c r="EVM97" s="705"/>
      <c r="EVN97" s="706"/>
      <c r="EVO97" s="706"/>
      <c r="EVP97" s="706"/>
      <c r="EVQ97" s="706"/>
      <c r="EVR97" s="706"/>
      <c r="EVS97" s="504"/>
      <c r="EVT97" s="705"/>
      <c r="EVU97" s="706"/>
      <c r="EVV97" s="706"/>
      <c r="EVW97" s="706"/>
      <c r="EVX97" s="706"/>
      <c r="EVY97" s="706"/>
      <c r="EVZ97" s="504"/>
      <c r="EWA97" s="705"/>
      <c r="EWB97" s="706"/>
      <c r="EWC97" s="706"/>
      <c r="EWD97" s="706"/>
      <c r="EWE97" s="706"/>
      <c r="EWF97" s="706"/>
      <c r="EWG97" s="504"/>
      <c r="EWH97" s="705"/>
      <c r="EWI97" s="706"/>
      <c r="EWJ97" s="706"/>
      <c r="EWK97" s="706"/>
      <c r="EWL97" s="706"/>
      <c r="EWM97" s="706"/>
      <c r="EWN97" s="504"/>
      <c r="EWO97" s="705"/>
      <c r="EWP97" s="706"/>
      <c r="EWQ97" s="706"/>
      <c r="EWR97" s="706"/>
      <c r="EWS97" s="706"/>
      <c r="EWT97" s="706"/>
      <c r="EWU97" s="504"/>
      <c r="EWV97" s="705"/>
      <c r="EWW97" s="706"/>
      <c r="EWX97" s="706"/>
      <c r="EWY97" s="706"/>
      <c r="EWZ97" s="706"/>
      <c r="EXA97" s="706"/>
      <c r="EXB97" s="504"/>
      <c r="EXC97" s="705"/>
      <c r="EXD97" s="706"/>
      <c r="EXE97" s="706"/>
      <c r="EXF97" s="706"/>
      <c r="EXG97" s="706"/>
      <c r="EXH97" s="706"/>
      <c r="EXI97" s="504"/>
      <c r="EXJ97" s="705"/>
      <c r="EXK97" s="706"/>
      <c r="EXL97" s="706"/>
      <c r="EXM97" s="706"/>
      <c r="EXN97" s="706"/>
      <c r="EXO97" s="706"/>
      <c r="EXP97" s="504"/>
      <c r="EXQ97" s="705"/>
      <c r="EXR97" s="706"/>
      <c r="EXS97" s="706"/>
      <c r="EXT97" s="706"/>
      <c r="EXU97" s="706"/>
      <c r="EXV97" s="706"/>
      <c r="EXW97" s="504"/>
      <c r="EXX97" s="705"/>
      <c r="EXY97" s="706"/>
      <c r="EXZ97" s="706"/>
      <c r="EYA97" s="706"/>
      <c r="EYB97" s="706"/>
      <c r="EYC97" s="706"/>
      <c r="EYD97" s="504"/>
      <c r="EYE97" s="705"/>
      <c r="EYF97" s="706"/>
      <c r="EYG97" s="706"/>
      <c r="EYH97" s="706"/>
      <c r="EYI97" s="706"/>
      <c r="EYJ97" s="706"/>
      <c r="EYK97" s="504"/>
      <c r="EYL97" s="705"/>
      <c r="EYM97" s="706"/>
      <c r="EYN97" s="706"/>
      <c r="EYO97" s="706"/>
      <c r="EYP97" s="706"/>
      <c r="EYQ97" s="706"/>
      <c r="EYR97" s="504"/>
      <c r="EYS97" s="705"/>
      <c r="EYT97" s="706"/>
      <c r="EYU97" s="706"/>
      <c r="EYV97" s="706"/>
      <c r="EYW97" s="706"/>
      <c r="EYX97" s="706"/>
      <c r="EYY97" s="504"/>
      <c r="EYZ97" s="705"/>
      <c r="EZA97" s="706"/>
      <c r="EZB97" s="706"/>
      <c r="EZC97" s="706"/>
      <c r="EZD97" s="706"/>
      <c r="EZE97" s="706"/>
      <c r="EZF97" s="504"/>
      <c r="EZG97" s="705"/>
      <c r="EZH97" s="706"/>
      <c r="EZI97" s="706"/>
      <c r="EZJ97" s="706"/>
      <c r="EZK97" s="706"/>
      <c r="EZL97" s="706"/>
      <c r="EZM97" s="504"/>
      <c r="EZN97" s="705"/>
      <c r="EZO97" s="706"/>
      <c r="EZP97" s="706"/>
      <c r="EZQ97" s="706"/>
      <c r="EZR97" s="706"/>
      <c r="EZS97" s="706"/>
      <c r="EZT97" s="504"/>
      <c r="EZU97" s="705"/>
      <c r="EZV97" s="706"/>
      <c r="EZW97" s="706"/>
      <c r="EZX97" s="706"/>
      <c r="EZY97" s="706"/>
      <c r="EZZ97" s="706"/>
      <c r="FAA97" s="504"/>
      <c r="FAB97" s="705"/>
      <c r="FAC97" s="706"/>
      <c r="FAD97" s="706"/>
      <c r="FAE97" s="706"/>
      <c r="FAF97" s="706"/>
      <c r="FAG97" s="706"/>
      <c r="FAH97" s="504"/>
      <c r="FAI97" s="705"/>
      <c r="FAJ97" s="706"/>
      <c r="FAK97" s="706"/>
      <c r="FAL97" s="706"/>
      <c r="FAM97" s="706"/>
      <c r="FAN97" s="706"/>
      <c r="FAO97" s="504"/>
      <c r="FAP97" s="705"/>
      <c r="FAQ97" s="706"/>
      <c r="FAR97" s="706"/>
      <c r="FAS97" s="706"/>
      <c r="FAT97" s="706"/>
      <c r="FAU97" s="706"/>
      <c r="FAV97" s="504"/>
      <c r="FAW97" s="705"/>
      <c r="FAX97" s="706"/>
      <c r="FAY97" s="706"/>
      <c r="FAZ97" s="706"/>
      <c r="FBA97" s="706"/>
      <c r="FBB97" s="706"/>
      <c r="FBC97" s="504"/>
      <c r="FBD97" s="705"/>
      <c r="FBE97" s="706"/>
      <c r="FBF97" s="706"/>
      <c r="FBG97" s="706"/>
      <c r="FBH97" s="706"/>
      <c r="FBI97" s="706"/>
      <c r="FBJ97" s="504"/>
      <c r="FBK97" s="705"/>
      <c r="FBL97" s="706"/>
      <c r="FBM97" s="706"/>
      <c r="FBN97" s="706"/>
      <c r="FBO97" s="706"/>
      <c r="FBP97" s="706"/>
      <c r="FBQ97" s="504"/>
      <c r="FBR97" s="705"/>
      <c r="FBS97" s="706"/>
      <c r="FBT97" s="706"/>
      <c r="FBU97" s="706"/>
      <c r="FBV97" s="706"/>
      <c r="FBW97" s="706"/>
      <c r="FBX97" s="504"/>
      <c r="FBY97" s="705"/>
      <c r="FBZ97" s="706"/>
      <c r="FCA97" s="706"/>
      <c r="FCB97" s="706"/>
      <c r="FCC97" s="706"/>
      <c r="FCD97" s="706"/>
      <c r="FCE97" s="504"/>
      <c r="FCF97" s="705"/>
      <c r="FCG97" s="706"/>
      <c r="FCH97" s="706"/>
      <c r="FCI97" s="706"/>
      <c r="FCJ97" s="706"/>
      <c r="FCK97" s="706"/>
      <c r="FCL97" s="504"/>
      <c r="FCM97" s="705"/>
      <c r="FCN97" s="706"/>
      <c r="FCO97" s="706"/>
      <c r="FCP97" s="706"/>
      <c r="FCQ97" s="706"/>
      <c r="FCR97" s="706"/>
      <c r="FCS97" s="504"/>
      <c r="FCT97" s="705"/>
      <c r="FCU97" s="706"/>
      <c r="FCV97" s="706"/>
      <c r="FCW97" s="706"/>
      <c r="FCX97" s="706"/>
      <c r="FCY97" s="706"/>
      <c r="FCZ97" s="504"/>
      <c r="FDA97" s="705"/>
      <c r="FDB97" s="706"/>
      <c r="FDC97" s="706"/>
      <c r="FDD97" s="706"/>
      <c r="FDE97" s="706"/>
      <c r="FDF97" s="706"/>
      <c r="FDG97" s="504"/>
      <c r="FDH97" s="705"/>
      <c r="FDI97" s="706"/>
      <c r="FDJ97" s="706"/>
      <c r="FDK97" s="706"/>
      <c r="FDL97" s="706"/>
      <c r="FDM97" s="706"/>
      <c r="FDN97" s="504"/>
      <c r="FDO97" s="705"/>
      <c r="FDP97" s="706"/>
      <c r="FDQ97" s="706"/>
      <c r="FDR97" s="706"/>
      <c r="FDS97" s="706"/>
      <c r="FDT97" s="706"/>
      <c r="FDU97" s="504"/>
      <c r="FDV97" s="705"/>
      <c r="FDW97" s="706"/>
      <c r="FDX97" s="706"/>
      <c r="FDY97" s="706"/>
      <c r="FDZ97" s="706"/>
      <c r="FEA97" s="706"/>
      <c r="FEB97" s="504"/>
      <c r="FEC97" s="705"/>
      <c r="FED97" s="706"/>
      <c r="FEE97" s="706"/>
      <c r="FEF97" s="706"/>
      <c r="FEG97" s="706"/>
      <c r="FEH97" s="706"/>
      <c r="FEI97" s="504"/>
      <c r="FEJ97" s="705"/>
      <c r="FEK97" s="706"/>
      <c r="FEL97" s="706"/>
      <c r="FEM97" s="706"/>
      <c r="FEN97" s="706"/>
      <c r="FEO97" s="706"/>
      <c r="FEP97" s="504"/>
      <c r="FEQ97" s="705"/>
      <c r="FER97" s="706"/>
      <c r="FES97" s="706"/>
      <c r="FET97" s="706"/>
      <c r="FEU97" s="706"/>
      <c r="FEV97" s="706"/>
      <c r="FEW97" s="504"/>
      <c r="FEX97" s="705"/>
      <c r="FEY97" s="706"/>
      <c r="FEZ97" s="706"/>
      <c r="FFA97" s="706"/>
      <c r="FFB97" s="706"/>
      <c r="FFC97" s="706"/>
      <c r="FFD97" s="504"/>
      <c r="FFE97" s="705"/>
      <c r="FFF97" s="706"/>
      <c r="FFG97" s="706"/>
      <c r="FFH97" s="706"/>
      <c r="FFI97" s="706"/>
      <c r="FFJ97" s="706"/>
      <c r="FFK97" s="504"/>
      <c r="FFL97" s="705"/>
      <c r="FFM97" s="706"/>
      <c r="FFN97" s="706"/>
      <c r="FFO97" s="706"/>
      <c r="FFP97" s="706"/>
      <c r="FFQ97" s="706"/>
      <c r="FFR97" s="504"/>
      <c r="FFS97" s="705"/>
      <c r="FFT97" s="706"/>
      <c r="FFU97" s="706"/>
      <c r="FFV97" s="706"/>
      <c r="FFW97" s="706"/>
      <c r="FFX97" s="706"/>
      <c r="FFY97" s="504"/>
      <c r="FFZ97" s="705"/>
      <c r="FGA97" s="706"/>
      <c r="FGB97" s="706"/>
      <c r="FGC97" s="706"/>
      <c r="FGD97" s="706"/>
      <c r="FGE97" s="706"/>
      <c r="FGF97" s="504"/>
      <c r="FGG97" s="705"/>
      <c r="FGH97" s="706"/>
      <c r="FGI97" s="706"/>
      <c r="FGJ97" s="706"/>
      <c r="FGK97" s="706"/>
      <c r="FGL97" s="706"/>
      <c r="FGM97" s="504"/>
      <c r="FGN97" s="705"/>
      <c r="FGO97" s="706"/>
      <c r="FGP97" s="706"/>
      <c r="FGQ97" s="706"/>
      <c r="FGR97" s="706"/>
      <c r="FGS97" s="706"/>
      <c r="FGT97" s="504"/>
      <c r="FGU97" s="705"/>
      <c r="FGV97" s="706"/>
      <c r="FGW97" s="706"/>
      <c r="FGX97" s="706"/>
      <c r="FGY97" s="706"/>
      <c r="FGZ97" s="706"/>
      <c r="FHA97" s="504"/>
      <c r="FHB97" s="705"/>
      <c r="FHC97" s="706"/>
      <c r="FHD97" s="706"/>
      <c r="FHE97" s="706"/>
      <c r="FHF97" s="706"/>
      <c r="FHG97" s="706"/>
      <c r="FHH97" s="504"/>
      <c r="FHI97" s="705"/>
      <c r="FHJ97" s="706"/>
      <c r="FHK97" s="706"/>
      <c r="FHL97" s="706"/>
      <c r="FHM97" s="706"/>
      <c r="FHN97" s="706"/>
      <c r="FHO97" s="504"/>
      <c r="FHP97" s="705"/>
      <c r="FHQ97" s="706"/>
      <c r="FHR97" s="706"/>
      <c r="FHS97" s="706"/>
      <c r="FHT97" s="706"/>
      <c r="FHU97" s="706"/>
      <c r="FHV97" s="504"/>
      <c r="FHW97" s="705"/>
      <c r="FHX97" s="706"/>
      <c r="FHY97" s="706"/>
      <c r="FHZ97" s="706"/>
      <c r="FIA97" s="706"/>
      <c r="FIB97" s="706"/>
      <c r="FIC97" s="504"/>
      <c r="FID97" s="705"/>
      <c r="FIE97" s="706"/>
      <c r="FIF97" s="706"/>
      <c r="FIG97" s="706"/>
      <c r="FIH97" s="706"/>
      <c r="FII97" s="706"/>
      <c r="FIJ97" s="504"/>
      <c r="FIK97" s="705"/>
      <c r="FIL97" s="706"/>
      <c r="FIM97" s="706"/>
      <c r="FIN97" s="706"/>
      <c r="FIO97" s="706"/>
      <c r="FIP97" s="706"/>
      <c r="FIQ97" s="504"/>
      <c r="FIR97" s="705"/>
      <c r="FIS97" s="706"/>
      <c r="FIT97" s="706"/>
      <c r="FIU97" s="706"/>
      <c r="FIV97" s="706"/>
      <c r="FIW97" s="706"/>
      <c r="FIX97" s="504"/>
      <c r="FIY97" s="705"/>
      <c r="FIZ97" s="706"/>
      <c r="FJA97" s="706"/>
      <c r="FJB97" s="706"/>
      <c r="FJC97" s="706"/>
      <c r="FJD97" s="706"/>
      <c r="FJE97" s="504"/>
      <c r="FJF97" s="705"/>
      <c r="FJG97" s="706"/>
      <c r="FJH97" s="706"/>
      <c r="FJI97" s="706"/>
      <c r="FJJ97" s="706"/>
      <c r="FJK97" s="706"/>
      <c r="FJL97" s="504"/>
      <c r="FJM97" s="705"/>
      <c r="FJN97" s="706"/>
      <c r="FJO97" s="706"/>
      <c r="FJP97" s="706"/>
      <c r="FJQ97" s="706"/>
      <c r="FJR97" s="706"/>
      <c r="FJS97" s="504"/>
      <c r="FJT97" s="705"/>
      <c r="FJU97" s="706"/>
      <c r="FJV97" s="706"/>
      <c r="FJW97" s="706"/>
      <c r="FJX97" s="706"/>
      <c r="FJY97" s="706"/>
      <c r="FJZ97" s="504"/>
      <c r="FKA97" s="705"/>
      <c r="FKB97" s="706"/>
      <c r="FKC97" s="706"/>
      <c r="FKD97" s="706"/>
      <c r="FKE97" s="706"/>
      <c r="FKF97" s="706"/>
      <c r="FKG97" s="504"/>
      <c r="FKH97" s="705"/>
      <c r="FKI97" s="706"/>
      <c r="FKJ97" s="706"/>
      <c r="FKK97" s="706"/>
      <c r="FKL97" s="706"/>
      <c r="FKM97" s="706"/>
      <c r="FKN97" s="504"/>
      <c r="FKO97" s="705"/>
      <c r="FKP97" s="706"/>
      <c r="FKQ97" s="706"/>
      <c r="FKR97" s="706"/>
      <c r="FKS97" s="706"/>
      <c r="FKT97" s="706"/>
      <c r="FKU97" s="504"/>
      <c r="FKV97" s="705"/>
      <c r="FKW97" s="706"/>
      <c r="FKX97" s="706"/>
      <c r="FKY97" s="706"/>
      <c r="FKZ97" s="706"/>
      <c r="FLA97" s="706"/>
      <c r="FLB97" s="504"/>
      <c r="FLC97" s="705"/>
      <c r="FLD97" s="706"/>
      <c r="FLE97" s="706"/>
      <c r="FLF97" s="706"/>
      <c r="FLG97" s="706"/>
      <c r="FLH97" s="706"/>
      <c r="FLI97" s="504"/>
      <c r="FLJ97" s="705"/>
      <c r="FLK97" s="706"/>
      <c r="FLL97" s="706"/>
      <c r="FLM97" s="706"/>
      <c r="FLN97" s="706"/>
      <c r="FLO97" s="706"/>
      <c r="FLP97" s="504"/>
      <c r="FLQ97" s="705"/>
      <c r="FLR97" s="706"/>
      <c r="FLS97" s="706"/>
      <c r="FLT97" s="706"/>
      <c r="FLU97" s="706"/>
      <c r="FLV97" s="706"/>
      <c r="FLW97" s="504"/>
      <c r="FLX97" s="705"/>
      <c r="FLY97" s="706"/>
      <c r="FLZ97" s="706"/>
      <c r="FMA97" s="706"/>
      <c r="FMB97" s="706"/>
      <c r="FMC97" s="706"/>
      <c r="FMD97" s="504"/>
      <c r="FME97" s="705"/>
      <c r="FMF97" s="706"/>
      <c r="FMG97" s="706"/>
      <c r="FMH97" s="706"/>
      <c r="FMI97" s="706"/>
      <c r="FMJ97" s="706"/>
      <c r="FMK97" s="504"/>
      <c r="FML97" s="705"/>
      <c r="FMM97" s="706"/>
      <c r="FMN97" s="706"/>
      <c r="FMO97" s="706"/>
      <c r="FMP97" s="706"/>
      <c r="FMQ97" s="706"/>
      <c r="FMR97" s="504"/>
      <c r="FMS97" s="705"/>
      <c r="FMT97" s="706"/>
      <c r="FMU97" s="706"/>
      <c r="FMV97" s="706"/>
      <c r="FMW97" s="706"/>
      <c r="FMX97" s="706"/>
      <c r="FMY97" s="504"/>
      <c r="FMZ97" s="705"/>
      <c r="FNA97" s="706"/>
      <c r="FNB97" s="706"/>
      <c r="FNC97" s="706"/>
      <c r="FND97" s="706"/>
      <c r="FNE97" s="706"/>
      <c r="FNF97" s="504"/>
      <c r="FNG97" s="705"/>
      <c r="FNH97" s="706"/>
      <c r="FNI97" s="706"/>
      <c r="FNJ97" s="706"/>
      <c r="FNK97" s="706"/>
      <c r="FNL97" s="706"/>
      <c r="FNM97" s="504"/>
      <c r="FNN97" s="705"/>
      <c r="FNO97" s="706"/>
      <c r="FNP97" s="706"/>
      <c r="FNQ97" s="706"/>
      <c r="FNR97" s="706"/>
      <c r="FNS97" s="706"/>
      <c r="FNT97" s="504"/>
      <c r="FNU97" s="705"/>
      <c r="FNV97" s="706"/>
      <c r="FNW97" s="706"/>
      <c r="FNX97" s="706"/>
      <c r="FNY97" s="706"/>
      <c r="FNZ97" s="706"/>
      <c r="FOA97" s="504"/>
      <c r="FOB97" s="705"/>
      <c r="FOC97" s="706"/>
      <c r="FOD97" s="706"/>
      <c r="FOE97" s="706"/>
      <c r="FOF97" s="706"/>
      <c r="FOG97" s="706"/>
      <c r="FOH97" s="504"/>
      <c r="FOI97" s="705"/>
      <c r="FOJ97" s="706"/>
      <c r="FOK97" s="706"/>
      <c r="FOL97" s="706"/>
      <c r="FOM97" s="706"/>
      <c r="FON97" s="706"/>
      <c r="FOO97" s="504"/>
      <c r="FOP97" s="705"/>
      <c r="FOQ97" s="706"/>
      <c r="FOR97" s="706"/>
      <c r="FOS97" s="706"/>
      <c r="FOT97" s="706"/>
      <c r="FOU97" s="706"/>
      <c r="FOV97" s="504"/>
      <c r="FOW97" s="705"/>
      <c r="FOX97" s="706"/>
      <c r="FOY97" s="706"/>
      <c r="FOZ97" s="706"/>
      <c r="FPA97" s="706"/>
      <c r="FPB97" s="706"/>
      <c r="FPC97" s="504"/>
      <c r="FPD97" s="705"/>
      <c r="FPE97" s="706"/>
      <c r="FPF97" s="706"/>
      <c r="FPG97" s="706"/>
      <c r="FPH97" s="706"/>
      <c r="FPI97" s="706"/>
      <c r="FPJ97" s="504"/>
      <c r="FPK97" s="705"/>
      <c r="FPL97" s="706"/>
      <c r="FPM97" s="706"/>
      <c r="FPN97" s="706"/>
      <c r="FPO97" s="706"/>
      <c r="FPP97" s="706"/>
      <c r="FPQ97" s="504"/>
      <c r="FPR97" s="705"/>
      <c r="FPS97" s="706"/>
      <c r="FPT97" s="706"/>
      <c r="FPU97" s="706"/>
      <c r="FPV97" s="706"/>
      <c r="FPW97" s="706"/>
      <c r="FPX97" s="504"/>
      <c r="FPY97" s="705"/>
      <c r="FPZ97" s="706"/>
      <c r="FQA97" s="706"/>
      <c r="FQB97" s="706"/>
      <c r="FQC97" s="706"/>
      <c r="FQD97" s="706"/>
      <c r="FQE97" s="504"/>
      <c r="FQF97" s="705"/>
      <c r="FQG97" s="706"/>
      <c r="FQH97" s="706"/>
      <c r="FQI97" s="706"/>
      <c r="FQJ97" s="706"/>
      <c r="FQK97" s="706"/>
      <c r="FQL97" s="504"/>
      <c r="FQM97" s="705"/>
      <c r="FQN97" s="706"/>
      <c r="FQO97" s="706"/>
      <c r="FQP97" s="706"/>
      <c r="FQQ97" s="706"/>
      <c r="FQR97" s="706"/>
      <c r="FQS97" s="504"/>
      <c r="FQT97" s="705"/>
      <c r="FQU97" s="706"/>
      <c r="FQV97" s="706"/>
      <c r="FQW97" s="706"/>
      <c r="FQX97" s="706"/>
      <c r="FQY97" s="706"/>
      <c r="FQZ97" s="504"/>
      <c r="FRA97" s="705"/>
      <c r="FRB97" s="706"/>
      <c r="FRC97" s="706"/>
      <c r="FRD97" s="706"/>
      <c r="FRE97" s="706"/>
      <c r="FRF97" s="706"/>
      <c r="FRG97" s="504"/>
      <c r="FRH97" s="705"/>
      <c r="FRI97" s="706"/>
      <c r="FRJ97" s="706"/>
      <c r="FRK97" s="706"/>
      <c r="FRL97" s="706"/>
      <c r="FRM97" s="706"/>
      <c r="FRN97" s="504"/>
      <c r="FRO97" s="705"/>
      <c r="FRP97" s="706"/>
      <c r="FRQ97" s="706"/>
      <c r="FRR97" s="706"/>
      <c r="FRS97" s="706"/>
      <c r="FRT97" s="706"/>
      <c r="FRU97" s="504"/>
      <c r="FRV97" s="705"/>
      <c r="FRW97" s="706"/>
      <c r="FRX97" s="706"/>
      <c r="FRY97" s="706"/>
      <c r="FRZ97" s="706"/>
      <c r="FSA97" s="706"/>
      <c r="FSB97" s="504"/>
      <c r="FSC97" s="705"/>
      <c r="FSD97" s="706"/>
      <c r="FSE97" s="706"/>
      <c r="FSF97" s="706"/>
      <c r="FSG97" s="706"/>
      <c r="FSH97" s="706"/>
      <c r="FSI97" s="504"/>
      <c r="FSJ97" s="705"/>
      <c r="FSK97" s="706"/>
      <c r="FSL97" s="706"/>
      <c r="FSM97" s="706"/>
      <c r="FSN97" s="706"/>
      <c r="FSO97" s="706"/>
      <c r="FSP97" s="504"/>
      <c r="FSQ97" s="705"/>
      <c r="FSR97" s="706"/>
      <c r="FSS97" s="706"/>
      <c r="FST97" s="706"/>
      <c r="FSU97" s="706"/>
      <c r="FSV97" s="706"/>
      <c r="FSW97" s="504"/>
      <c r="FSX97" s="705"/>
      <c r="FSY97" s="706"/>
      <c r="FSZ97" s="706"/>
      <c r="FTA97" s="706"/>
      <c r="FTB97" s="706"/>
      <c r="FTC97" s="706"/>
      <c r="FTD97" s="504"/>
      <c r="FTE97" s="705"/>
      <c r="FTF97" s="706"/>
      <c r="FTG97" s="706"/>
      <c r="FTH97" s="706"/>
      <c r="FTI97" s="706"/>
      <c r="FTJ97" s="706"/>
      <c r="FTK97" s="504"/>
      <c r="FTL97" s="705"/>
      <c r="FTM97" s="706"/>
      <c r="FTN97" s="706"/>
      <c r="FTO97" s="706"/>
      <c r="FTP97" s="706"/>
      <c r="FTQ97" s="706"/>
      <c r="FTR97" s="504"/>
      <c r="FTS97" s="705"/>
      <c r="FTT97" s="706"/>
      <c r="FTU97" s="706"/>
      <c r="FTV97" s="706"/>
      <c r="FTW97" s="706"/>
      <c r="FTX97" s="706"/>
      <c r="FTY97" s="504"/>
      <c r="FTZ97" s="705"/>
      <c r="FUA97" s="706"/>
      <c r="FUB97" s="706"/>
      <c r="FUC97" s="706"/>
      <c r="FUD97" s="706"/>
      <c r="FUE97" s="706"/>
      <c r="FUF97" s="504"/>
      <c r="FUG97" s="705"/>
      <c r="FUH97" s="706"/>
      <c r="FUI97" s="706"/>
      <c r="FUJ97" s="706"/>
      <c r="FUK97" s="706"/>
      <c r="FUL97" s="706"/>
      <c r="FUM97" s="504"/>
      <c r="FUN97" s="705"/>
      <c r="FUO97" s="706"/>
      <c r="FUP97" s="706"/>
      <c r="FUQ97" s="706"/>
      <c r="FUR97" s="706"/>
      <c r="FUS97" s="706"/>
      <c r="FUT97" s="504"/>
      <c r="FUU97" s="705"/>
      <c r="FUV97" s="706"/>
      <c r="FUW97" s="706"/>
      <c r="FUX97" s="706"/>
      <c r="FUY97" s="706"/>
      <c r="FUZ97" s="706"/>
      <c r="FVA97" s="504"/>
      <c r="FVB97" s="705"/>
      <c r="FVC97" s="706"/>
      <c r="FVD97" s="706"/>
      <c r="FVE97" s="706"/>
      <c r="FVF97" s="706"/>
      <c r="FVG97" s="706"/>
      <c r="FVH97" s="504"/>
      <c r="FVI97" s="705"/>
      <c r="FVJ97" s="706"/>
      <c r="FVK97" s="706"/>
      <c r="FVL97" s="706"/>
      <c r="FVM97" s="706"/>
      <c r="FVN97" s="706"/>
      <c r="FVO97" s="504"/>
      <c r="FVP97" s="705"/>
      <c r="FVQ97" s="706"/>
      <c r="FVR97" s="706"/>
      <c r="FVS97" s="706"/>
      <c r="FVT97" s="706"/>
      <c r="FVU97" s="706"/>
      <c r="FVV97" s="504"/>
      <c r="FVW97" s="705"/>
      <c r="FVX97" s="706"/>
      <c r="FVY97" s="706"/>
      <c r="FVZ97" s="706"/>
      <c r="FWA97" s="706"/>
      <c r="FWB97" s="706"/>
      <c r="FWC97" s="504"/>
      <c r="FWD97" s="705"/>
      <c r="FWE97" s="706"/>
      <c r="FWF97" s="706"/>
      <c r="FWG97" s="706"/>
      <c r="FWH97" s="706"/>
      <c r="FWI97" s="706"/>
      <c r="FWJ97" s="504"/>
      <c r="FWK97" s="705"/>
      <c r="FWL97" s="706"/>
      <c r="FWM97" s="706"/>
      <c r="FWN97" s="706"/>
      <c r="FWO97" s="706"/>
      <c r="FWP97" s="706"/>
      <c r="FWQ97" s="504"/>
      <c r="FWR97" s="705"/>
      <c r="FWS97" s="706"/>
      <c r="FWT97" s="706"/>
      <c r="FWU97" s="706"/>
      <c r="FWV97" s="706"/>
      <c r="FWW97" s="706"/>
      <c r="FWX97" s="504"/>
      <c r="FWY97" s="705"/>
      <c r="FWZ97" s="706"/>
      <c r="FXA97" s="706"/>
      <c r="FXB97" s="706"/>
      <c r="FXC97" s="706"/>
      <c r="FXD97" s="706"/>
      <c r="FXE97" s="504"/>
      <c r="FXF97" s="705"/>
      <c r="FXG97" s="706"/>
      <c r="FXH97" s="706"/>
      <c r="FXI97" s="706"/>
      <c r="FXJ97" s="706"/>
      <c r="FXK97" s="706"/>
      <c r="FXL97" s="504"/>
      <c r="FXM97" s="705"/>
      <c r="FXN97" s="706"/>
      <c r="FXO97" s="706"/>
      <c r="FXP97" s="706"/>
      <c r="FXQ97" s="706"/>
      <c r="FXR97" s="706"/>
      <c r="FXS97" s="504"/>
      <c r="FXT97" s="705"/>
      <c r="FXU97" s="706"/>
      <c r="FXV97" s="706"/>
      <c r="FXW97" s="706"/>
      <c r="FXX97" s="706"/>
      <c r="FXY97" s="706"/>
      <c r="FXZ97" s="504"/>
      <c r="FYA97" s="705"/>
      <c r="FYB97" s="706"/>
      <c r="FYC97" s="706"/>
      <c r="FYD97" s="706"/>
      <c r="FYE97" s="706"/>
      <c r="FYF97" s="706"/>
      <c r="FYG97" s="504"/>
      <c r="FYH97" s="705"/>
      <c r="FYI97" s="706"/>
      <c r="FYJ97" s="706"/>
      <c r="FYK97" s="706"/>
      <c r="FYL97" s="706"/>
      <c r="FYM97" s="706"/>
      <c r="FYN97" s="504"/>
      <c r="FYO97" s="705"/>
      <c r="FYP97" s="706"/>
      <c r="FYQ97" s="706"/>
      <c r="FYR97" s="706"/>
      <c r="FYS97" s="706"/>
      <c r="FYT97" s="706"/>
      <c r="FYU97" s="504"/>
      <c r="FYV97" s="705"/>
      <c r="FYW97" s="706"/>
      <c r="FYX97" s="706"/>
      <c r="FYY97" s="706"/>
      <c r="FYZ97" s="706"/>
      <c r="FZA97" s="706"/>
      <c r="FZB97" s="504"/>
      <c r="FZC97" s="705"/>
      <c r="FZD97" s="706"/>
      <c r="FZE97" s="706"/>
      <c r="FZF97" s="706"/>
      <c r="FZG97" s="706"/>
      <c r="FZH97" s="706"/>
      <c r="FZI97" s="504"/>
      <c r="FZJ97" s="705"/>
      <c r="FZK97" s="706"/>
      <c r="FZL97" s="706"/>
      <c r="FZM97" s="706"/>
      <c r="FZN97" s="706"/>
      <c r="FZO97" s="706"/>
      <c r="FZP97" s="504"/>
      <c r="FZQ97" s="705"/>
      <c r="FZR97" s="706"/>
      <c r="FZS97" s="706"/>
      <c r="FZT97" s="706"/>
      <c r="FZU97" s="706"/>
      <c r="FZV97" s="706"/>
      <c r="FZW97" s="504"/>
      <c r="FZX97" s="705"/>
      <c r="FZY97" s="706"/>
      <c r="FZZ97" s="706"/>
      <c r="GAA97" s="706"/>
      <c r="GAB97" s="706"/>
      <c r="GAC97" s="706"/>
      <c r="GAD97" s="504"/>
      <c r="GAE97" s="705"/>
      <c r="GAF97" s="706"/>
      <c r="GAG97" s="706"/>
      <c r="GAH97" s="706"/>
      <c r="GAI97" s="706"/>
      <c r="GAJ97" s="706"/>
      <c r="GAK97" s="504"/>
      <c r="GAL97" s="705"/>
      <c r="GAM97" s="706"/>
      <c r="GAN97" s="706"/>
      <c r="GAO97" s="706"/>
      <c r="GAP97" s="706"/>
      <c r="GAQ97" s="706"/>
      <c r="GAR97" s="504"/>
      <c r="GAS97" s="705"/>
      <c r="GAT97" s="706"/>
      <c r="GAU97" s="706"/>
      <c r="GAV97" s="706"/>
      <c r="GAW97" s="706"/>
      <c r="GAX97" s="706"/>
      <c r="GAY97" s="504"/>
      <c r="GAZ97" s="705"/>
      <c r="GBA97" s="706"/>
      <c r="GBB97" s="706"/>
      <c r="GBC97" s="706"/>
      <c r="GBD97" s="706"/>
      <c r="GBE97" s="706"/>
      <c r="GBF97" s="504"/>
      <c r="GBG97" s="705"/>
      <c r="GBH97" s="706"/>
      <c r="GBI97" s="706"/>
      <c r="GBJ97" s="706"/>
      <c r="GBK97" s="706"/>
      <c r="GBL97" s="706"/>
      <c r="GBM97" s="504"/>
      <c r="GBN97" s="705"/>
      <c r="GBO97" s="706"/>
      <c r="GBP97" s="706"/>
      <c r="GBQ97" s="706"/>
      <c r="GBR97" s="706"/>
      <c r="GBS97" s="706"/>
      <c r="GBT97" s="504"/>
      <c r="GBU97" s="705"/>
      <c r="GBV97" s="706"/>
      <c r="GBW97" s="706"/>
      <c r="GBX97" s="706"/>
      <c r="GBY97" s="706"/>
      <c r="GBZ97" s="706"/>
      <c r="GCA97" s="504"/>
      <c r="GCB97" s="705"/>
      <c r="GCC97" s="706"/>
      <c r="GCD97" s="706"/>
      <c r="GCE97" s="706"/>
      <c r="GCF97" s="706"/>
      <c r="GCG97" s="706"/>
      <c r="GCH97" s="504"/>
      <c r="GCI97" s="705"/>
      <c r="GCJ97" s="706"/>
      <c r="GCK97" s="706"/>
      <c r="GCL97" s="706"/>
      <c r="GCM97" s="706"/>
      <c r="GCN97" s="706"/>
      <c r="GCO97" s="504"/>
      <c r="GCP97" s="705"/>
      <c r="GCQ97" s="706"/>
      <c r="GCR97" s="706"/>
      <c r="GCS97" s="706"/>
      <c r="GCT97" s="706"/>
      <c r="GCU97" s="706"/>
      <c r="GCV97" s="504"/>
      <c r="GCW97" s="705"/>
      <c r="GCX97" s="706"/>
      <c r="GCY97" s="706"/>
      <c r="GCZ97" s="706"/>
      <c r="GDA97" s="706"/>
      <c r="GDB97" s="706"/>
      <c r="GDC97" s="504"/>
      <c r="GDD97" s="705"/>
      <c r="GDE97" s="706"/>
      <c r="GDF97" s="706"/>
      <c r="GDG97" s="706"/>
      <c r="GDH97" s="706"/>
      <c r="GDI97" s="706"/>
      <c r="GDJ97" s="504"/>
      <c r="GDK97" s="705"/>
      <c r="GDL97" s="706"/>
      <c r="GDM97" s="706"/>
      <c r="GDN97" s="706"/>
      <c r="GDO97" s="706"/>
      <c r="GDP97" s="706"/>
      <c r="GDQ97" s="504"/>
      <c r="GDR97" s="705"/>
      <c r="GDS97" s="706"/>
      <c r="GDT97" s="706"/>
      <c r="GDU97" s="706"/>
      <c r="GDV97" s="706"/>
      <c r="GDW97" s="706"/>
      <c r="GDX97" s="504"/>
      <c r="GDY97" s="705"/>
      <c r="GDZ97" s="706"/>
      <c r="GEA97" s="706"/>
      <c r="GEB97" s="706"/>
      <c r="GEC97" s="706"/>
      <c r="GED97" s="706"/>
      <c r="GEE97" s="504"/>
      <c r="GEF97" s="705"/>
      <c r="GEG97" s="706"/>
      <c r="GEH97" s="706"/>
      <c r="GEI97" s="706"/>
      <c r="GEJ97" s="706"/>
      <c r="GEK97" s="706"/>
      <c r="GEL97" s="504"/>
      <c r="GEM97" s="705"/>
      <c r="GEN97" s="706"/>
      <c r="GEO97" s="706"/>
      <c r="GEP97" s="706"/>
      <c r="GEQ97" s="706"/>
      <c r="GER97" s="706"/>
      <c r="GES97" s="504"/>
      <c r="GET97" s="705"/>
      <c r="GEU97" s="706"/>
      <c r="GEV97" s="706"/>
      <c r="GEW97" s="706"/>
      <c r="GEX97" s="706"/>
      <c r="GEY97" s="706"/>
      <c r="GEZ97" s="504"/>
      <c r="GFA97" s="705"/>
      <c r="GFB97" s="706"/>
      <c r="GFC97" s="706"/>
      <c r="GFD97" s="706"/>
      <c r="GFE97" s="706"/>
      <c r="GFF97" s="706"/>
      <c r="GFG97" s="504"/>
      <c r="GFH97" s="705"/>
      <c r="GFI97" s="706"/>
      <c r="GFJ97" s="706"/>
      <c r="GFK97" s="706"/>
      <c r="GFL97" s="706"/>
      <c r="GFM97" s="706"/>
      <c r="GFN97" s="504"/>
      <c r="GFO97" s="705"/>
      <c r="GFP97" s="706"/>
      <c r="GFQ97" s="706"/>
      <c r="GFR97" s="706"/>
      <c r="GFS97" s="706"/>
      <c r="GFT97" s="706"/>
      <c r="GFU97" s="504"/>
      <c r="GFV97" s="705"/>
      <c r="GFW97" s="706"/>
      <c r="GFX97" s="706"/>
      <c r="GFY97" s="706"/>
      <c r="GFZ97" s="706"/>
      <c r="GGA97" s="706"/>
      <c r="GGB97" s="504"/>
      <c r="GGC97" s="705"/>
      <c r="GGD97" s="706"/>
      <c r="GGE97" s="706"/>
      <c r="GGF97" s="706"/>
      <c r="GGG97" s="706"/>
      <c r="GGH97" s="706"/>
      <c r="GGI97" s="504"/>
      <c r="GGJ97" s="705"/>
      <c r="GGK97" s="706"/>
      <c r="GGL97" s="706"/>
      <c r="GGM97" s="706"/>
      <c r="GGN97" s="706"/>
      <c r="GGO97" s="706"/>
      <c r="GGP97" s="504"/>
      <c r="GGQ97" s="705"/>
      <c r="GGR97" s="706"/>
      <c r="GGS97" s="706"/>
      <c r="GGT97" s="706"/>
      <c r="GGU97" s="706"/>
      <c r="GGV97" s="706"/>
      <c r="GGW97" s="504"/>
      <c r="GGX97" s="705"/>
      <c r="GGY97" s="706"/>
      <c r="GGZ97" s="706"/>
      <c r="GHA97" s="706"/>
      <c r="GHB97" s="706"/>
      <c r="GHC97" s="706"/>
      <c r="GHD97" s="504"/>
      <c r="GHE97" s="705"/>
      <c r="GHF97" s="706"/>
      <c r="GHG97" s="706"/>
      <c r="GHH97" s="706"/>
      <c r="GHI97" s="706"/>
      <c r="GHJ97" s="706"/>
      <c r="GHK97" s="504"/>
      <c r="GHL97" s="705"/>
      <c r="GHM97" s="706"/>
      <c r="GHN97" s="706"/>
      <c r="GHO97" s="706"/>
      <c r="GHP97" s="706"/>
      <c r="GHQ97" s="706"/>
      <c r="GHR97" s="504"/>
      <c r="GHS97" s="705"/>
      <c r="GHT97" s="706"/>
      <c r="GHU97" s="706"/>
      <c r="GHV97" s="706"/>
      <c r="GHW97" s="706"/>
      <c r="GHX97" s="706"/>
      <c r="GHY97" s="504"/>
      <c r="GHZ97" s="705"/>
      <c r="GIA97" s="706"/>
      <c r="GIB97" s="706"/>
      <c r="GIC97" s="706"/>
      <c r="GID97" s="706"/>
      <c r="GIE97" s="706"/>
      <c r="GIF97" s="504"/>
      <c r="GIG97" s="705"/>
      <c r="GIH97" s="706"/>
      <c r="GII97" s="706"/>
      <c r="GIJ97" s="706"/>
      <c r="GIK97" s="706"/>
      <c r="GIL97" s="706"/>
      <c r="GIM97" s="504"/>
      <c r="GIN97" s="705"/>
      <c r="GIO97" s="706"/>
      <c r="GIP97" s="706"/>
      <c r="GIQ97" s="706"/>
      <c r="GIR97" s="706"/>
      <c r="GIS97" s="706"/>
      <c r="GIT97" s="504"/>
      <c r="GIU97" s="705"/>
      <c r="GIV97" s="706"/>
      <c r="GIW97" s="706"/>
      <c r="GIX97" s="706"/>
      <c r="GIY97" s="706"/>
      <c r="GIZ97" s="706"/>
      <c r="GJA97" s="504"/>
      <c r="GJB97" s="705"/>
      <c r="GJC97" s="706"/>
      <c r="GJD97" s="706"/>
      <c r="GJE97" s="706"/>
      <c r="GJF97" s="706"/>
      <c r="GJG97" s="706"/>
      <c r="GJH97" s="504"/>
      <c r="GJI97" s="705"/>
      <c r="GJJ97" s="706"/>
      <c r="GJK97" s="706"/>
      <c r="GJL97" s="706"/>
      <c r="GJM97" s="706"/>
      <c r="GJN97" s="706"/>
      <c r="GJO97" s="504"/>
      <c r="GJP97" s="705"/>
      <c r="GJQ97" s="706"/>
      <c r="GJR97" s="706"/>
      <c r="GJS97" s="706"/>
      <c r="GJT97" s="706"/>
      <c r="GJU97" s="706"/>
      <c r="GJV97" s="504"/>
      <c r="GJW97" s="705"/>
      <c r="GJX97" s="706"/>
      <c r="GJY97" s="706"/>
      <c r="GJZ97" s="706"/>
      <c r="GKA97" s="706"/>
      <c r="GKB97" s="706"/>
      <c r="GKC97" s="504"/>
      <c r="GKD97" s="705"/>
      <c r="GKE97" s="706"/>
      <c r="GKF97" s="706"/>
      <c r="GKG97" s="706"/>
      <c r="GKH97" s="706"/>
      <c r="GKI97" s="706"/>
      <c r="GKJ97" s="504"/>
      <c r="GKK97" s="705"/>
      <c r="GKL97" s="706"/>
      <c r="GKM97" s="706"/>
      <c r="GKN97" s="706"/>
      <c r="GKO97" s="706"/>
      <c r="GKP97" s="706"/>
      <c r="GKQ97" s="504"/>
      <c r="GKR97" s="705"/>
      <c r="GKS97" s="706"/>
      <c r="GKT97" s="706"/>
      <c r="GKU97" s="706"/>
      <c r="GKV97" s="706"/>
      <c r="GKW97" s="706"/>
      <c r="GKX97" s="504"/>
      <c r="GKY97" s="705"/>
      <c r="GKZ97" s="706"/>
      <c r="GLA97" s="706"/>
      <c r="GLB97" s="706"/>
      <c r="GLC97" s="706"/>
      <c r="GLD97" s="706"/>
      <c r="GLE97" s="504"/>
      <c r="GLF97" s="705"/>
      <c r="GLG97" s="706"/>
      <c r="GLH97" s="706"/>
      <c r="GLI97" s="706"/>
      <c r="GLJ97" s="706"/>
      <c r="GLK97" s="706"/>
      <c r="GLL97" s="504"/>
      <c r="GLM97" s="705"/>
      <c r="GLN97" s="706"/>
      <c r="GLO97" s="706"/>
      <c r="GLP97" s="706"/>
      <c r="GLQ97" s="706"/>
      <c r="GLR97" s="706"/>
      <c r="GLS97" s="504"/>
      <c r="GLT97" s="705"/>
      <c r="GLU97" s="706"/>
      <c r="GLV97" s="706"/>
      <c r="GLW97" s="706"/>
      <c r="GLX97" s="706"/>
      <c r="GLY97" s="706"/>
      <c r="GLZ97" s="504"/>
      <c r="GMA97" s="705"/>
      <c r="GMB97" s="706"/>
      <c r="GMC97" s="706"/>
      <c r="GMD97" s="706"/>
      <c r="GME97" s="706"/>
      <c r="GMF97" s="706"/>
      <c r="GMG97" s="504"/>
      <c r="GMH97" s="705"/>
      <c r="GMI97" s="706"/>
      <c r="GMJ97" s="706"/>
      <c r="GMK97" s="706"/>
      <c r="GML97" s="706"/>
      <c r="GMM97" s="706"/>
      <c r="GMN97" s="504"/>
      <c r="GMO97" s="705"/>
      <c r="GMP97" s="706"/>
      <c r="GMQ97" s="706"/>
      <c r="GMR97" s="706"/>
      <c r="GMS97" s="706"/>
      <c r="GMT97" s="706"/>
      <c r="GMU97" s="504"/>
      <c r="GMV97" s="705"/>
      <c r="GMW97" s="706"/>
      <c r="GMX97" s="706"/>
      <c r="GMY97" s="706"/>
      <c r="GMZ97" s="706"/>
      <c r="GNA97" s="706"/>
      <c r="GNB97" s="504"/>
      <c r="GNC97" s="705"/>
      <c r="GND97" s="706"/>
      <c r="GNE97" s="706"/>
      <c r="GNF97" s="706"/>
      <c r="GNG97" s="706"/>
      <c r="GNH97" s="706"/>
      <c r="GNI97" s="504"/>
      <c r="GNJ97" s="705"/>
      <c r="GNK97" s="706"/>
      <c r="GNL97" s="706"/>
      <c r="GNM97" s="706"/>
      <c r="GNN97" s="706"/>
      <c r="GNO97" s="706"/>
      <c r="GNP97" s="504"/>
      <c r="GNQ97" s="705"/>
      <c r="GNR97" s="706"/>
      <c r="GNS97" s="706"/>
      <c r="GNT97" s="706"/>
      <c r="GNU97" s="706"/>
      <c r="GNV97" s="706"/>
      <c r="GNW97" s="504"/>
      <c r="GNX97" s="705"/>
      <c r="GNY97" s="706"/>
      <c r="GNZ97" s="706"/>
      <c r="GOA97" s="706"/>
      <c r="GOB97" s="706"/>
      <c r="GOC97" s="706"/>
      <c r="GOD97" s="504"/>
      <c r="GOE97" s="705"/>
      <c r="GOF97" s="706"/>
      <c r="GOG97" s="706"/>
      <c r="GOH97" s="706"/>
      <c r="GOI97" s="706"/>
      <c r="GOJ97" s="706"/>
      <c r="GOK97" s="504"/>
      <c r="GOL97" s="705"/>
      <c r="GOM97" s="706"/>
      <c r="GON97" s="706"/>
      <c r="GOO97" s="706"/>
      <c r="GOP97" s="706"/>
      <c r="GOQ97" s="706"/>
      <c r="GOR97" s="504"/>
      <c r="GOS97" s="705"/>
      <c r="GOT97" s="706"/>
      <c r="GOU97" s="706"/>
      <c r="GOV97" s="706"/>
      <c r="GOW97" s="706"/>
      <c r="GOX97" s="706"/>
      <c r="GOY97" s="504"/>
      <c r="GOZ97" s="705"/>
      <c r="GPA97" s="706"/>
      <c r="GPB97" s="706"/>
      <c r="GPC97" s="706"/>
      <c r="GPD97" s="706"/>
      <c r="GPE97" s="706"/>
      <c r="GPF97" s="504"/>
      <c r="GPG97" s="705"/>
      <c r="GPH97" s="706"/>
      <c r="GPI97" s="706"/>
      <c r="GPJ97" s="706"/>
      <c r="GPK97" s="706"/>
      <c r="GPL97" s="706"/>
      <c r="GPM97" s="504"/>
      <c r="GPN97" s="705"/>
      <c r="GPO97" s="706"/>
      <c r="GPP97" s="706"/>
      <c r="GPQ97" s="706"/>
      <c r="GPR97" s="706"/>
      <c r="GPS97" s="706"/>
      <c r="GPT97" s="504"/>
      <c r="GPU97" s="705"/>
      <c r="GPV97" s="706"/>
      <c r="GPW97" s="706"/>
      <c r="GPX97" s="706"/>
      <c r="GPY97" s="706"/>
      <c r="GPZ97" s="706"/>
      <c r="GQA97" s="504"/>
      <c r="GQB97" s="705"/>
      <c r="GQC97" s="706"/>
      <c r="GQD97" s="706"/>
      <c r="GQE97" s="706"/>
      <c r="GQF97" s="706"/>
      <c r="GQG97" s="706"/>
      <c r="GQH97" s="504"/>
      <c r="GQI97" s="705"/>
      <c r="GQJ97" s="706"/>
      <c r="GQK97" s="706"/>
      <c r="GQL97" s="706"/>
      <c r="GQM97" s="706"/>
      <c r="GQN97" s="706"/>
      <c r="GQO97" s="504"/>
      <c r="GQP97" s="705"/>
      <c r="GQQ97" s="706"/>
      <c r="GQR97" s="706"/>
      <c r="GQS97" s="706"/>
      <c r="GQT97" s="706"/>
      <c r="GQU97" s="706"/>
      <c r="GQV97" s="504"/>
      <c r="GQW97" s="705"/>
      <c r="GQX97" s="706"/>
      <c r="GQY97" s="706"/>
      <c r="GQZ97" s="706"/>
      <c r="GRA97" s="706"/>
      <c r="GRB97" s="706"/>
      <c r="GRC97" s="504"/>
      <c r="GRD97" s="705"/>
      <c r="GRE97" s="706"/>
      <c r="GRF97" s="706"/>
      <c r="GRG97" s="706"/>
      <c r="GRH97" s="706"/>
      <c r="GRI97" s="706"/>
      <c r="GRJ97" s="504"/>
      <c r="GRK97" s="705"/>
      <c r="GRL97" s="706"/>
      <c r="GRM97" s="706"/>
      <c r="GRN97" s="706"/>
      <c r="GRO97" s="706"/>
      <c r="GRP97" s="706"/>
      <c r="GRQ97" s="504"/>
      <c r="GRR97" s="705"/>
      <c r="GRS97" s="706"/>
      <c r="GRT97" s="706"/>
      <c r="GRU97" s="706"/>
      <c r="GRV97" s="706"/>
      <c r="GRW97" s="706"/>
      <c r="GRX97" s="504"/>
      <c r="GRY97" s="705"/>
      <c r="GRZ97" s="706"/>
      <c r="GSA97" s="706"/>
      <c r="GSB97" s="706"/>
      <c r="GSC97" s="706"/>
      <c r="GSD97" s="706"/>
      <c r="GSE97" s="504"/>
      <c r="GSF97" s="705"/>
      <c r="GSG97" s="706"/>
      <c r="GSH97" s="706"/>
      <c r="GSI97" s="706"/>
      <c r="GSJ97" s="706"/>
      <c r="GSK97" s="706"/>
      <c r="GSL97" s="504"/>
      <c r="GSM97" s="705"/>
      <c r="GSN97" s="706"/>
      <c r="GSO97" s="706"/>
      <c r="GSP97" s="706"/>
      <c r="GSQ97" s="706"/>
      <c r="GSR97" s="706"/>
      <c r="GSS97" s="504"/>
      <c r="GST97" s="705"/>
      <c r="GSU97" s="706"/>
      <c r="GSV97" s="706"/>
      <c r="GSW97" s="706"/>
      <c r="GSX97" s="706"/>
      <c r="GSY97" s="706"/>
      <c r="GSZ97" s="504"/>
      <c r="GTA97" s="705"/>
      <c r="GTB97" s="706"/>
      <c r="GTC97" s="706"/>
      <c r="GTD97" s="706"/>
      <c r="GTE97" s="706"/>
      <c r="GTF97" s="706"/>
      <c r="GTG97" s="504"/>
      <c r="GTH97" s="705"/>
      <c r="GTI97" s="706"/>
      <c r="GTJ97" s="706"/>
      <c r="GTK97" s="706"/>
      <c r="GTL97" s="706"/>
      <c r="GTM97" s="706"/>
      <c r="GTN97" s="504"/>
      <c r="GTO97" s="705"/>
      <c r="GTP97" s="706"/>
      <c r="GTQ97" s="706"/>
      <c r="GTR97" s="706"/>
      <c r="GTS97" s="706"/>
      <c r="GTT97" s="706"/>
      <c r="GTU97" s="504"/>
      <c r="GTV97" s="705"/>
      <c r="GTW97" s="706"/>
      <c r="GTX97" s="706"/>
      <c r="GTY97" s="706"/>
      <c r="GTZ97" s="706"/>
      <c r="GUA97" s="706"/>
      <c r="GUB97" s="504"/>
      <c r="GUC97" s="705"/>
      <c r="GUD97" s="706"/>
      <c r="GUE97" s="706"/>
      <c r="GUF97" s="706"/>
      <c r="GUG97" s="706"/>
      <c r="GUH97" s="706"/>
      <c r="GUI97" s="504"/>
      <c r="GUJ97" s="705"/>
      <c r="GUK97" s="706"/>
      <c r="GUL97" s="706"/>
      <c r="GUM97" s="706"/>
      <c r="GUN97" s="706"/>
      <c r="GUO97" s="706"/>
      <c r="GUP97" s="504"/>
      <c r="GUQ97" s="705"/>
      <c r="GUR97" s="706"/>
      <c r="GUS97" s="706"/>
      <c r="GUT97" s="706"/>
      <c r="GUU97" s="706"/>
      <c r="GUV97" s="706"/>
      <c r="GUW97" s="504"/>
      <c r="GUX97" s="705"/>
      <c r="GUY97" s="706"/>
      <c r="GUZ97" s="706"/>
      <c r="GVA97" s="706"/>
      <c r="GVB97" s="706"/>
      <c r="GVC97" s="706"/>
      <c r="GVD97" s="504"/>
      <c r="GVE97" s="705"/>
      <c r="GVF97" s="706"/>
      <c r="GVG97" s="706"/>
      <c r="GVH97" s="706"/>
      <c r="GVI97" s="706"/>
      <c r="GVJ97" s="706"/>
      <c r="GVK97" s="504"/>
      <c r="GVL97" s="705"/>
      <c r="GVM97" s="706"/>
      <c r="GVN97" s="706"/>
      <c r="GVO97" s="706"/>
      <c r="GVP97" s="706"/>
      <c r="GVQ97" s="706"/>
      <c r="GVR97" s="504"/>
      <c r="GVS97" s="705"/>
      <c r="GVT97" s="706"/>
      <c r="GVU97" s="706"/>
      <c r="GVV97" s="706"/>
      <c r="GVW97" s="706"/>
      <c r="GVX97" s="706"/>
      <c r="GVY97" s="504"/>
      <c r="GVZ97" s="705"/>
      <c r="GWA97" s="706"/>
      <c r="GWB97" s="706"/>
      <c r="GWC97" s="706"/>
      <c r="GWD97" s="706"/>
      <c r="GWE97" s="706"/>
      <c r="GWF97" s="504"/>
      <c r="GWG97" s="705"/>
      <c r="GWH97" s="706"/>
      <c r="GWI97" s="706"/>
      <c r="GWJ97" s="706"/>
      <c r="GWK97" s="706"/>
      <c r="GWL97" s="706"/>
      <c r="GWM97" s="504"/>
      <c r="GWN97" s="705"/>
      <c r="GWO97" s="706"/>
      <c r="GWP97" s="706"/>
      <c r="GWQ97" s="706"/>
      <c r="GWR97" s="706"/>
      <c r="GWS97" s="706"/>
      <c r="GWT97" s="504"/>
      <c r="GWU97" s="705"/>
      <c r="GWV97" s="706"/>
      <c r="GWW97" s="706"/>
      <c r="GWX97" s="706"/>
      <c r="GWY97" s="706"/>
      <c r="GWZ97" s="706"/>
      <c r="GXA97" s="504"/>
      <c r="GXB97" s="705"/>
      <c r="GXC97" s="706"/>
      <c r="GXD97" s="706"/>
      <c r="GXE97" s="706"/>
      <c r="GXF97" s="706"/>
      <c r="GXG97" s="706"/>
      <c r="GXH97" s="504"/>
      <c r="GXI97" s="705"/>
      <c r="GXJ97" s="706"/>
      <c r="GXK97" s="706"/>
      <c r="GXL97" s="706"/>
      <c r="GXM97" s="706"/>
      <c r="GXN97" s="706"/>
      <c r="GXO97" s="504"/>
      <c r="GXP97" s="705"/>
      <c r="GXQ97" s="706"/>
      <c r="GXR97" s="706"/>
      <c r="GXS97" s="706"/>
      <c r="GXT97" s="706"/>
      <c r="GXU97" s="706"/>
      <c r="GXV97" s="504"/>
      <c r="GXW97" s="705"/>
      <c r="GXX97" s="706"/>
      <c r="GXY97" s="706"/>
      <c r="GXZ97" s="706"/>
      <c r="GYA97" s="706"/>
      <c r="GYB97" s="706"/>
      <c r="GYC97" s="504"/>
      <c r="GYD97" s="705"/>
      <c r="GYE97" s="706"/>
      <c r="GYF97" s="706"/>
      <c r="GYG97" s="706"/>
      <c r="GYH97" s="706"/>
      <c r="GYI97" s="706"/>
      <c r="GYJ97" s="504"/>
      <c r="GYK97" s="705"/>
      <c r="GYL97" s="706"/>
      <c r="GYM97" s="706"/>
      <c r="GYN97" s="706"/>
      <c r="GYO97" s="706"/>
      <c r="GYP97" s="706"/>
      <c r="GYQ97" s="504"/>
      <c r="GYR97" s="705"/>
      <c r="GYS97" s="706"/>
      <c r="GYT97" s="706"/>
      <c r="GYU97" s="706"/>
      <c r="GYV97" s="706"/>
      <c r="GYW97" s="706"/>
      <c r="GYX97" s="504"/>
      <c r="GYY97" s="705"/>
      <c r="GYZ97" s="706"/>
      <c r="GZA97" s="706"/>
      <c r="GZB97" s="706"/>
      <c r="GZC97" s="706"/>
      <c r="GZD97" s="706"/>
      <c r="GZE97" s="504"/>
      <c r="GZF97" s="705"/>
      <c r="GZG97" s="706"/>
      <c r="GZH97" s="706"/>
      <c r="GZI97" s="706"/>
      <c r="GZJ97" s="706"/>
      <c r="GZK97" s="706"/>
      <c r="GZL97" s="504"/>
      <c r="GZM97" s="705"/>
      <c r="GZN97" s="706"/>
      <c r="GZO97" s="706"/>
      <c r="GZP97" s="706"/>
      <c r="GZQ97" s="706"/>
      <c r="GZR97" s="706"/>
      <c r="GZS97" s="504"/>
      <c r="GZT97" s="705"/>
      <c r="GZU97" s="706"/>
      <c r="GZV97" s="706"/>
      <c r="GZW97" s="706"/>
      <c r="GZX97" s="706"/>
      <c r="GZY97" s="706"/>
      <c r="GZZ97" s="504"/>
      <c r="HAA97" s="705"/>
      <c r="HAB97" s="706"/>
      <c r="HAC97" s="706"/>
      <c r="HAD97" s="706"/>
      <c r="HAE97" s="706"/>
      <c r="HAF97" s="706"/>
      <c r="HAG97" s="504"/>
      <c r="HAH97" s="705"/>
      <c r="HAI97" s="706"/>
      <c r="HAJ97" s="706"/>
      <c r="HAK97" s="706"/>
      <c r="HAL97" s="706"/>
      <c r="HAM97" s="706"/>
      <c r="HAN97" s="504"/>
      <c r="HAO97" s="705"/>
      <c r="HAP97" s="706"/>
      <c r="HAQ97" s="706"/>
      <c r="HAR97" s="706"/>
      <c r="HAS97" s="706"/>
      <c r="HAT97" s="706"/>
      <c r="HAU97" s="504"/>
      <c r="HAV97" s="705"/>
      <c r="HAW97" s="706"/>
      <c r="HAX97" s="706"/>
      <c r="HAY97" s="706"/>
      <c r="HAZ97" s="706"/>
      <c r="HBA97" s="706"/>
      <c r="HBB97" s="504"/>
      <c r="HBC97" s="705"/>
      <c r="HBD97" s="706"/>
      <c r="HBE97" s="706"/>
      <c r="HBF97" s="706"/>
      <c r="HBG97" s="706"/>
      <c r="HBH97" s="706"/>
      <c r="HBI97" s="504"/>
      <c r="HBJ97" s="705"/>
      <c r="HBK97" s="706"/>
      <c r="HBL97" s="706"/>
      <c r="HBM97" s="706"/>
      <c r="HBN97" s="706"/>
      <c r="HBO97" s="706"/>
      <c r="HBP97" s="504"/>
      <c r="HBQ97" s="705"/>
      <c r="HBR97" s="706"/>
      <c r="HBS97" s="706"/>
      <c r="HBT97" s="706"/>
      <c r="HBU97" s="706"/>
      <c r="HBV97" s="706"/>
      <c r="HBW97" s="504"/>
      <c r="HBX97" s="705"/>
      <c r="HBY97" s="706"/>
      <c r="HBZ97" s="706"/>
      <c r="HCA97" s="706"/>
      <c r="HCB97" s="706"/>
      <c r="HCC97" s="706"/>
      <c r="HCD97" s="504"/>
      <c r="HCE97" s="705"/>
      <c r="HCF97" s="706"/>
      <c r="HCG97" s="706"/>
      <c r="HCH97" s="706"/>
      <c r="HCI97" s="706"/>
      <c r="HCJ97" s="706"/>
      <c r="HCK97" s="504"/>
      <c r="HCL97" s="705"/>
      <c r="HCM97" s="706"/>
      <c r="HCN97" s="706"/>
      <c r="HCO97" s="706"/>
      <c r="HCP97" s="706"/>
      <c r="HCQ97" s="706"/>
      <c r="HCR97" s="504"/>
      <c r="HCS97" s="705"/>
      <c r="HCT97" s="706"/>
      <c r="HCU97" s="706"/>
      <c r="HCV97" s="706"/>
      <c r="HCW97" s="706"/>
      <c r="HCX97" s="706"/>
      <c r="HCY97" s="504"/>
      <c r="HCZ97" s="705"/>
      <c r="HDA97" s="706"/>
      <c r="HDB97" s="706"/>
      <c r="HDC97" s="706"/>
      <c r="HDD97" s="706"/>
      <c r="HDE97" s="706"/>
      <c r="HDF97" s="504"/>
      <c r="HDG97" s="705"/>
      <c r="HDH97" s="706"/>
      <c r="HDI97" s="706"/>
      <c r="HDJ97" s="706"/>
      <c r="HDK97" s="706"/>
      <c r="HDL97" s="706"/>
      <c r="HDM97" s="504"/>
      <c r="HDN97" s="705"/>
      <c r="HDO97" s="706"/>
      <c r="HDP97" s="706"/>
      <c r="HDQ97" s="706"/>
      <c r="HDR97" s="706"/>
      <c r="HDS97" s="706"/>
      <c r="HDT97" s="504"/>
      <c r="HDU97" s="705"/>
      <c r="HDV97" s="706"/>
      <c r="HDW97" s="706"/>
      <c r="HDX97" s="706"/>
      <c r="HDY97" s="706"/>
      <c r="HDZ97" s="706"/>
      <c r="HEA97" s="504"/>
      <c r="HEB97" s="705"/>
      <c r="HEC97" s="706"/>
      <c r="HED97" s="706"/>
      <c r="HEE97" s="706"/>
      <c r="HEF97" s="706"/>
      <c r="HEG97" s="706"/>
      <c r="HEH97" s="504"/>
      <c r="HEI97" s="705"/>
      <c r="HEJ97" s="706"/>
      <c r="HEK97" s="706"/>
      <c r="HEL97" s="706"/>
      <c r="HEM97" s="706"/>
      <c r="HEN97" s="706"/>
      <c r="HEO97" s="504"/>
      <c r="HEP97" s="705"/>
      <c r="HEQ97" s="706"/>
      <c r="HER97" s="706"/>
      <c r="HES97" s="706"/>
      <c r="HET97" s="706"/>
      <c r="HEU97" s="706"/>
      <c r="HEV97" s="504"/>
      <c r="HEW97" s="705"/>
      <c r="HEX97" s="706"/>
      <c r="HEY97" s="706"/>
      <c r="HEZ97" s="706"/>
      <c r="HFA97" s="706"/>
      <c r="HFB97" s="706"/>
      <c r="HFC97" s="504"/>
      <c r="HFD97" s="705"/>
      <c r="HFE97" s="706"/>
      <c r="HFF97" s="706"/>
      <c r="HFG97" s="706"/>
      <c r="HFH97" s="706"/>
      <c r="HFI97" s="706"/>
      <c r="HFJ97" s="504"/>
      <c r="HFK97" s="705"/>
      <c r="HFL97" s="706"/>
      <c r="HFM97" s="706"/>
      <c r="HFN97" s="706"/>
      <c r="HFO97" s="706"/>
      <c r="HFP97" s="706"/>
      <c r="HFQ97" s="504"/>
      <c r="HFR97" s="705"/>
      <c r="HFS97" s="706"/>
      <c r="HFT97" s="706"/>
      <c r="HFU97" s="706"/>
      <c r="HFV97" s="706"/>
      <c r="HFW97" s="706"/>
      <c r="HFX97" s="504"/>
      <c r="HFY97" s="705"/>
      <c r="HFZ97" s="706"/>
      <c r="HGA97" s="706"/>
      <c r="HGB97" s="706"/>
      <c r="HGC97" s="706"/>
      <c r="HGD97" s="706"/>
      <c r="HGE97" s="504"/>
      <c r="HGF97" s="705"/>
      <c r="HGG97" s="706"/>
      <c r="HGH97" s="706"/>
      <c r="HGI97" s="706"/>
      <c r="HGJ97" s="706"/>
      <c r="HGK97" s="706"/>
      <c r="HGL97" s="504"/>
      <c r="HGM97" s="705"/>
      <c r="HGN97" s="706"/>
      <c r="HGO97" s="706"/>
      <c r="HGP97" s="706"/>
      <c r="HGQ97" s="706"/>
      <c r="HGR97" s="706"/>
      <c r="HGS97" s="504"/>
      <c r="HGT97" s="705"/>
      <c r="HGU97" s="706"/>
      <c r="HGV97" s="706"/>
      <c r="HGW97" s="706"/>
      <c r="HGX97" s="706"/>
      <c r="HGY97" s="706"/>
      <c r="HGZ97" s="504"/>
      <c r="HHA97" s="705"/>
      <c r="HHB97" s="706"/>
      <c r="HHC97" s="706"/>
      <c r="HHD97" s="706"/>
      <c r="HHE97" s="706"/>
      <c r="HHF97" s="706"/>
      <c r="HHG97" s="504"/>
      <c r="HHH97" s="705"/>
      <c r="HHI97" s="706"/>
      <c r="HHJ97" s="706"/>
      <c r="HHK97" s="706"/>
      <c r="HHL97" s="706"/>
      <c r="HHM97" s="706"/>
      <c r="HHN97" s="504"/>
      <c r="HHO97" s="705"/>
      <c r="HHP97" s="706"/>
      <c r="HHQ97" s="706"/>
      <c r="HHR97" s="706"/>
      <c r="HHS97" s="706"/>
      <c r="HHT97" s="706"/>
      <c r="HHU97" s="504"/>
      <c r="HHV97" s="705"/>
      <c r="HHW97" s="706"/>
      <c r="HHX97" s="706"/>
      <c r="HHY97" s="706"/>
      <c r="HHZ97" s="706"/>
      <c r="HIA97" s="706"/>
      <c r="HIB97" s="504"/>
      <c r="HIC97" s="705"/>
      <c r="HID97" s="706"/>
      <c r="HIE97" s="706"/>
      <c r="HIF97" s="706"/>
      <c r="HIG97" s="706"/>
      <c r="HIH97" s="706"/>
      <c r="HII97" s="504"/>
      <c r="HIJ97" s="705"/>
      <c r="HIK97" s="706"/>
      <c r="HIL97" s="706"/>
      <c r="HIM97" s="706"/>
      <c r="HIN97" s="706"/>
      <c r="HIO97" s="706"/>
      <c r="HIP97" s="504"/>
      <c r="HIQ97" s="705"/>
      <c r="HIR97" s="706"/>
      <c r="HIS97" s="706"/>
      <c r="HIT97" s="706"/>
      <c r="HIU97" s="706"/>
      <c r="HIV97" s="706"/>
      <c r="HIW97" s="504"/>
      <c r="HIX97" s="705"/>
      <c r="HIY97" s="706"/>
      <c r="HIZ97" s="706"/>
      <c r="HJA97" s="706"/>
      <c r="HJB97" s="706"/>
      <c r="HJC97" s="706"/>
      <c r="HJD97" s="504"/>
      <c r="HJE97" s="705"/>
      <c r="HJF97" s="706"/>
      <c r="HJG97" s="706"/>
      <c r="HJH97" s="706"/>
      <c r="HJI97" s="706"/>
      <c r="HJJ97" s="706"/>
      <c r="HJK97" s="504"/>
      <c r="HJL97" s="705"/>
      <c r="HJM97" s="706"/>
      <c r="HJN97" s="706"/>
      <c r="HJO97" s="706"/>
      <c r="HJP97" s="706"/>
      <c r="HJQ97" s="706"/>
      <c r="HJR97" s="504"/>
      <c r="HJS97" s="705"/>
      <c r="HJT97" s="706"/>
      <c r="HJU97" s="706"/>
      <c r="HJV97" s="706"/>
      <c r="HJW97" s="706"/>
      <c r="HJX97" s="706"/>
      <c r="HJY97" s="504"/>
      <c r="HJZ97" s="705"/>
      <c r="HKA97" s="706"/>
      <c r="HKB97" s="706"/>
      <c r="HKC97" s="706"/>
      <c r="HKD97" s="706"/>
      <c r="HKE97" s="706"/>
      <c r="HKF97" s="504"/>
      <c r="HKG97" s="705"/>
      <c r="HKH97" s="706"/>
      <c r="HKI97" s="706"/>
      <c r="HKJ97" s="706"/>
      <c r="HKK97" s="706"/>
      <c r="HKL97" s="706"/>
      <c r="HKM97" s="504"/>
      <c r="HKN97" s="705"/>
      <c r="HKO97" s="706"/>
      <c r="HKP97" s="706"/>
      <c r="HKQ97" s="706"/>
      <c r="HKR97" s="706"/>
      <c r="HKS97" s="706"/>
      <c r="HKT97" s="504"/>
      <c r="HKU97" s="705"/>
      <c r="HKV97" s="706"/>
      <c r="HKW97" s="706"/>
      <c r="HKX97" s="706"/>
      <c r="HKY97" s="706"/>
      <c r="HKZ97" s="706"/>
      <c r="HLA97" s="504"/>
      <c r="HLB97" s="705"/>
      <c r="HLC97" s="706"/>
      <c r="HLD97" s="706"/>
      <c r="HLE97" s="706"/>
      <c r="HLF97" s="706"/>
      <c r="HLG97" s="706"/>
      <c r="HLH97" s="504"/>
      <c r="HLI97" s="705"/>
      <c r="HLJ97" s="706"/>
      <c r="HLK97" s="706"/>
      <c r="HLL97" s="706"/>
      <c r="HLM97" s="706"/>
      <c r="HLN97" s="706"/>
      <c r="HLO97" s="504"/>
      <c r="HLP97" s="705"/>
      <c r="HLQ97" s="706"/>
      <c r="HLR97" s="706"/>
      <c r="HLS97" s="706"/>
      <c r="HLT97" s="706"/>
      <c r="HLU97" s="706"/>
      <c r="HLV97" s="504"/>
      <c r="HLW97" s="705"/>
      <c r="HLX97" s="706"/>
      <c r="HLY97" s="706"/>
      <c r="HLZ97" s="706"/>
      <c r="HMA97" s="706"/>
      <c r="HMB97" s="706"/>
      <c r="HMC97" s="504"/>
      <c r="HMD97" s="705"/>
      <c r="HME97" s="706"/>
      <c r="HMF97" s="706"/>
      <c r="HMG97" s="706"/>
      <c r="HMH97" s="706"/>
      <c r="HMI97" s="706"/>
      <c r="HMJ97" s="504"/>
      <c r="HMK97" s="705"/>
      <c r="HML97" s="706"/>
      <c r="HMM97" s="706"/>
      <c r="HMN97" s="706"/>
      <c r="HMO97" s="706"/>
      <c r="HMP97" s="706"/>
      <c r="HMQ97" s="504"/>
      <c r="HMR97" s="705"/>
      <c r="HMS97" s="706"/>
      <c r="HMT97" s="706"/>
      <c r="HMU97" s="706"/>
      <c r="HMV97" s="706"/>
      <c r="HMW97" s="706"/>
      <c r="HMX97" s="504"/>
      <c r="HMY97" s="705"/>
      <c r="HMZ97" s="706"/>
      <c r="HNA97" s="706"/>
      <c r="HNB97" s="706"/>
      <c r="HNC97" s="706"/>
      <c r="HND97" s="706"/>
      <c r="HNE97" s="504"/>
      <c r="HNF97" s="705"/>
      <c r="HNG97" s="706"/>
      <c r="HNH97" s="706"/>
      <c r="HNI97" s="706"/>
      <c r="HNJ97" s="706"/>
      <c r="HNK97" s="706"/>
      <c r="HNL97" s="504"/>
      <c r="HNM97" s="705"/>
      <c r="HNN97" s="706"/>
      <c r="HNO97" s="706"/>
      <c r="HNP97" s="706"/>
      <c r="HNQ97" s="706"/>
      <c r="HNR97" s="706"/>
      <c r="HNS97" s="504"/>
      <c r="HNT97" s="705"/>
      <c r="HNU97" s="706"/>
      <c r="HNV97" s="706"/>
      <c r="HNW97" s="706"/>
      <c r="HNX97" s="706"/>
      <c r="HNY97" s="706"/>
      <c r="HNZ97" s="504"/>
      <c r="HOA97" s="705"/>
      <c r="HOB97" s="706"/>
      <c r="HOC97" s="706"/>
      <c r="HOD97" s="706"/>
      <c r="HOE97" s="706"/>
      <c r="HOF97" s="706"/>
      <c r="HOG97" s="504"/>
      <c r="HOH97" s="705"/>
      <c r="HOI97" s="706"/>
      <c r="HOJ97" s="706"/>
      <c r="HOK97" s="706"/>
      <c r="HOL97" s="706"/>
      <c r="HOM97" s="706"/>
      <c r="HON97" s="504"/>
      <c r="HOO97" s="705"/>
      <c r="HOP97" s="706"/>
      <c r="HOQ97" s="706"/>
      <c r="HOR97" s="706"/>
      <c r="HOS97" s="706"/>
      <c r="HOT97" s="706"/>
      <c r="HOU97" s="504"/>
      <c r="HOV97" s="705"/>
      <c r="HOW97" s="706"/>
      <c r="HOX97" s="706"/>
      <c r="HOY97" s="706"/>
      <c r="HOZ97" s="706"/>
      <c r="HPA97" s="706"/>
      <c r="HPB97" s="504"/>
      <c r="HPC97" s="705"/>
      <c r="HPD97" s="706"/>
      <c r="HPE97" s="706"/>
      <c r="HPF97" s="706"/>
      <c r="HPG97" s="706"/>
      <c r="HPH97" s="706"/>
      <c r="HPI97" s="504"/>
      <c r="HPJ97" s="705"/>
      <c r="HPK97" s="706"/>
      <c r="HPL97" s="706"/>
      <c r="HPM97" s="706"/>
      <c r="HPN97" s="706"/>
      <c r="HPO97" s="706"/>
      <c r="HPP97" s="504"/>
      <c r="HPQ97" s="705"/>
      <c r="HPR97" s="706"/>
      <c r="HPS97" s="706"/>
      <c r="HPT97" s="706"/>
      <c r="HPU97" s="706"/>
      <c r="HPV97" s="706"/>
      <c r="HPW97" s="504"/>
      <c r="HPX97" s="705"/>
      <c r="HPY97" s="706"/>
      <c r="HPZ97" s="706"/>
      <c r="HQA97" s="706"/>
      <c r="HQB97" s="706"/>
      <c r="HQC97" s="706"/>
      <c r="HQD97" s="504"/>
      <c r="HQE97" s="705"/>
      <c r="HQF97" s="706"/>
      <c r="HQG97" s="706"/>
      <c r="HQH97" s="706"/>
      <c r="HQI97" s="706"/>
      <c r="HQJ97" s="706"/>
      <c r="HQK97" s="504"/>
      <c r="HQL97" s="705"/>
      <c r="HQM97" s="706"/>
      <c r="HQN97" s="706"/>
      <c r="HQO97" s="706"/>
      <c r="HQP97" s="706"/>
      <c r="HQQ97" s="706"/>
      <c r="HQR97" s="504"/>
      <c r="HQS97" s="705"/>
      <c r="HQT97" s="706"/>
      <c r="HQU97" s="706"/>
      <c r="HQV97" s="706"/>
      <c r="HQW97" s="706"/>
      <c r="HQX97" s="706"/>
      <c r="HQY97" s="504"/>
      <c r="HQZ97" s="705"/>
      <c r="HRA97" s="706"/>
      <c r="HRB97" s="706"/>
      <c r="HRC97" s="706"/>
      <c r="HRD97" s="706"/>
      <c r="HRE97" s="706"/>
      <c r="HRF97" s="504"/>
      <c r="HRG97" s="705"/>
      <c r="HRH97" s="706"/>
      <c r="HRI97" s="706"/>
      <c r="HRJ97" s="706"/>
      <c r="HRK97" s="706"/>
      <c r="HRL97" s="706"/>
      <c r="HRM97" s="504"/>
      <c r="HRN97" s="705"/>
      <c r="HRO97" s="706"/>
      <c r="HRP97" s="706"/>
      <c r="HRQ97" s="706"/>
      <c r="HRR97" s="706"/>
      <c r="HRS97" s="706"/>
      <c r="HRT97" s="504"/>
      <c r="HRU97" s="705"/>
      <c r="HRV97" s="706"/>
      <c r="HRW97" s="706"/>
      <c r="HRX97" s="706"/>
      <c r="HRY97" s="706"/>
      <c r="HRZ97" s="706"/>
      <c r="HSA97" s="504"/>
      <c r="HSB97" s="705"/>
      <c r="HSC97" s="706"/>
      <c r="HSD97" s="706"/>
      <c r="HSE97" s="706"/>
      <c r="HSF97" s="706"/>
      <c r="HSG97" s="706"/>
      <c r="HSH97" s="504"/>
      <c r="HSI97" s="705"/>
      <c r="HSJ97" s="706"/>
      <c r="HSK97" s="706"/>
      <c r="HSL97" s="706"/>
      <c r="HSM97" s="706"/>
      <c r="HSN97" s="706"/>
      <c r="HSO97" s="504"/>
      <c r="HSP97" s="705"/>
      <c r="HSQ97" s="706"/>
      <c r="HSR97" s="706"/>
      <c r="HSS97" s="706"/>
      <c r="HST97" s="706"/>
      <c r="HSU97" s="706"/>
      <c r="HSV97" s="504"/>
      <c r="HSW97" s="705"/>
      <c r="HSX97" s="706"/>
      <c r="HSY97" s="706"/>
      <c r="HSZ97" s="706"/>
      <c r="HTA97" s="706"/>
      <c r="HTB97" s="706"/>
      <c r="HTC97" s="504"/>
      <c r="HTD97" s="705"/>
      <c r="HTE97" s="706"/>
      <c r="HTF97" s="706"/>
      <c r="HTG97" s="706"/>
      <c r="HTH97" s="706"/>
      <c r="HTI97" s="706"/>
      <c r="HTJ97" s="504"/>
      <c r="HTK97" s="705"/>
      <c r="HTL97" s="706"/>
      <c r="HTM97" s="706"/>
      <c r="HTN97" s="706"/>
      <c r="HTO97" s="706"/>
      <c r="HTP97" s="706"/>
      <c r="HTQ97" s="504"/>
      <c r="HTR97" s="705"/>
      <c r="HTS97" s="706"/>
      <c r="HTT97" s="706"/>
      <c r="HTU97" s="706"/>
      <c r="HTV97" s="706"/>
      <c r="HTW97" s="706"/>
      <c r="HTX97" s="504"/>
      <c r="HTY97" s="705"/>
      <c r="HTZ97" s="706"/>
      <c r="HUA97" s="706"/>
      <c r="HUB97" s="706"/>
      <c r="HUC97" s="706"/>
      <c r="HUD97" s="706"/>
      <c r="HUE97" s="504"/>
      <c r="HUF97" s="705"/>
      <c r="HUG97" s="706"/>
      <c r="HUH97" s="706"/>
      <c r="HUI97" s="706"/>
      <c r="HUJ97" s="706"/>
      <c r="HUK97" s="706"/>
      <c r="HUL97" s="504"/>
      <c r="HUM97" s="705"/>
      <c r="HUN97" s="706"/>
      <c r="HUO97" s="706"/>
      <c r="HUP97" s="706"/>
      <c r="HUQ97" s="706"/>
      <c r="HUR97" s="706"/>
      <c r="HUS97" s="504"/>
      <c r="HUT97" s="705"/>
      <c r="HUU97" s="706"/>
      <c r="HUV97" s="706"/>
      <c r="HUW97" s="706"/>
      <c r="HUX97" s="706"/>
      <c r="HUY97" s="706"/>
      <c r="HUZ97" s="504"/>
      <c r="HVA97" s="705"/>
      <c r="HVB97" s="706"/>
      <c r="HVC97" s="706"/>
      <c r="HVD97" s="706"/>
      <c r="HVE97" s="706"/>
      <c r="HVF97" s="706"/>
      <c r="HVG97" s="504"/>
      <c r="HVH97" s="705"/>
      <c r="HVI97" s="706"/>
      <c r="HVJ97" s="706"/>
      <c r="HVK97" s="706"/>
      <c r="HVL97" s="706"/>
      <c r="HVM97" s="706"/>
      <c r="HVN97" s="504"/>
      <c r="HVO97" s="705"/>
      <c r="HVP97" s="706"/>
      <c r="HVQ97" s="706"/>
      <c r="HVR97" s="706"/>
      <c r="HVS97" s="706"/>
      <c r="HVT97" s="706"/>
      <c r="HVU97" s="504"/>
      <c r="HVV97" s="705"/>
      <c r="HVW97" s="706"/>
      <c r="HVX97" s="706"/>
      <c r="HVY97" s="706"/>
      <c r="HVZ97" s="706"/>
      <c r="HWA97" s="706"/>
      <c r="HWB97" s="504"/>
      <c r="HWC97" s="705"/>
      <c r="HWD97" s="706"/>
      <c r="HWE97" s="706"/>
      <c r="HWF97" s="706"/>
      <c r="HWG97" s="706"/>
      <c r="HWH97" s="706"/>
      <c r="HWI97" s="504"/>
      <c r="HWJ97" s="705"/>
      <c r="HWK97" s="706"/>
      <c r="HWL97" s="706"/>
      <c r="HWM97" s="706"/>
      <c r="HWN97" s="706"/>
      <c r="HWO97" s="706"/>
      <c r="HWP97" s="504"/>
      <c r="HWQ97" s="705"/>
      <c r="HWR97" s="706"/>
      <c r="HWS97" s="706"/>
      <c r="HWT97" s="706"/>
      <c r="HWU97" s="706"/>
      <c r="HWV97" s="706"/>
      <c r="HWW97" s="504"/>
      <c r="HWX97" s="705"/>
      <c r="HWY97" s="706"/>
      <c r="HWZ97" s="706"/>
      <c r="HXA97" s="706"/>
      <c r="HXB97" s="706"/>
      <c r="HXC97" s="706"/>
      <c r="HXD97" s="504"/>
      <c r="HXE97" s="705"/>
      <c r="HXF97" s="706"/>
      <c r="HXG97" s="706"/>
      <c r="HXH97" s="706"/>
      <c r="HXI97" s="706"/>
      <c r="HXJ97" s="706"/>
      <c r="HXK97" s="504"/>
      <c r="HXL97" s="705"/>
      <c r="HXM97" s="706"/>
      <c r="HXN97" s="706"/>
      <c r="HXO97" s="706"/>
      <c r="HXP97" s="706"/>
      <c r="HXQ97" s="706"/>
      <c r="HXR97" s="504"/>
      <c r="HXS97" s="705"/>
      <c r="HXT97" s="706"/>
      <c r="HXU97" s="706"/>
      <c r="HXV97" s="706"/>
      <c r="HXW97" s="706"/>
      <c r="HXX97" s="706"/>
      <c r="HXY97" s="504"/>
      <c r="HXZ97" s="705"/>
      <c r="HYA97" s="706"/>
      <c r="HYB97" s="706"/>
      <c r="HYC97" s="706"/>
      <c r="HYD97" s="706"/>
      <c r="HYE97" s="706"/>
      <c r="HYF97" s="504"/>
      <c r="HYG97" s="705"/>
      <c r="HYH97" s="706"/>
      <c r="HYI97" s="706"/>
      <c r="HYJ97" s="706"/>
      <c r="HYK97" s="706"/>
      <c r="HYL97" s="706"/>
      <c r="HYM97" s="504"/>
      <c r="HYN97" s="705"/>
      <c r="HYO97" s="706"/>
      <c r="HYP97" s="706"/>
      <c r="HYQ97" s="706"/>
      <c r="HYR97" s="706"/>
      <c r="HYS97" s="706"/>
      <c r="HYT97" s="504"/>
      <c r="HYU97" s="705"/>
      <c r="HYV97" s="706"/>
      <c r="HYW97" s="706"/>
      <c r="HYX97" s="706"/>
      <c r="HYY97" s="706"/>
      <c r="HYZ97" s="706"/>
      <c r="HZA97" s="504"/>
      <c r="HZB97" s="705"/>
      <c r="HZC97" s="706"/>
      <c r="HZD97" s="706"/>
      <c r="HZE97" s="706"/>
      <c r="HZF97" s="706"/>
      <c r="HZG97" s="706"/>
      <c r="HZH97" s="504"/>
      <c r="HZI97" s="705"/>
      <c r="HZJ97" s="706"/>
      <c r="HZK97" s="706"/>
      <c r="HZL97" s="706"/>
      <c r="HZM97" s="706"/>
      <c r="HZN97" s="706"/>
      <c r="HZO97" s="504"/>
      <c r="HZP97" s="705"/>
      <c r="HZQ97" s="706"/>
      <c r="HZR97" s="706"/>
      <c r="HZS97" s="706"/>
      <c r="HZT97" s="706"/>
      <c r="HZU97" s="706"/>
      <c r="HZV97" s="504"/>
      <c r="HZW97" s="705"/>
      <c r="HZX97" s="706"/>
      <c r="HZY97" s="706"/>
      <c r="HZZ97" s="706"/>
      <c r="IAA97" s="706"/>
      <c r="IAB97" s="706"/>
      <c r="IAC97" s="504"/>
      <c r="IAD97" s="705"/>
      <c r="IAE97" s="706"/>
      <c r="IAF97" s="706"/>
      <c r="IAG97" s="706"/>
      <c r="IAH97" s="706"/>
      <c r="IAI97" s="706"/>
      <c r="IAJ97" s="504"/>
      <c r="IAK97" s="705"/>
      <c r="IAL97" s="706"/>
      <c r="IAM97" s="706"/>
      <c r="IAN97" s="706"/>
      <c r="IAO97" s="706"/>
      <c r="IAP97" s="706"/>
      <c r="IAQ97" s="504"/>
      <c r="IAR97" s="705"/>
      <c r="IAS97" s="706"/>
      <c r="IAT97" s="706"/>
      <c r="IAU97" s="706"/>
      <c r="IAV97" s="706"/>
      <c r="IAW97" s="706"/>
      <c r="IAX97" s="504"/>
      <c r="IAY97" s="705"/>
      <c r="IAZ97" s="706"/>
      <c r="IBA97" s="706"/>
      <c r="IBB97" s="706"/>
      <c r="IBC97" s="706"/>
      <c r="IBD97" s="706"/>
      <c r="IBE97" s="504"/>
      <c r="IBF97" s="705"/>
      <c r="IBG97" s="706"/>
      <c r="IBH97" s="706"/>
      <c r="IBI97" s="706"/>
      <c r="IBJ97" s="706"/>
      <c r="IBK97" s="706"/>
      <c r="IBL97" s="504"/>
      <c r="IBM97" s="705"/>
      <c r="IBN97" s="706"/>
      <c r="IBO97" s="706"/>
      <c r="IBP97" s="706"/>
      <c r="IBQ97" s="706"/>
      <c r="IBR97" s="706"/>
      <c r="IBS97" s="504"/>
      <c r="IBT97" s="705"/>
      <c r="IBU97" s="706"/>
      <c r="IBV97" s="706"/>
      <c r="IBW97" s="706"/>
      <c r="IBX97" s="706"/>
      <c r="IBY97" s="706"/>
      <c r="IBZ97" s="504"/>
      <c r="ICA97" s="705"/>
      <c r="ICB97" s="706"/>
      <c r="ICC97" s="706"/>
      <c r="ICD97" s="706"/>
      <c r="ICE97" s="706"/>
      <c r="ICF97" s="706"/>
      <c r="ICG97" s="504"/>
      <c r="ICH97" s="705"/>
      <c r="ICI97" s="706"/>
      <c r="ICJ97" s="706"/>
      <c r="ICK97" s="706"/>
      <c r="ICL97" s="706"/>
      <c r="ICM97" s="706"/>
      <c r="ICN97" s="504"/>
      <c r="ICO97" s="705"/>
      <c r="ICP97" s="706"/>
      <c r="ICQ97" s="706"/>
      <c r="ICR97" s="706"/>
      <c r="ICS97" s="706"/>
      <c r="ICT97" s="706"/>
      <c r="ICU97" s="504"/>
      <c r="ICV97" s="705"/>
      <c r="ICW97" s="706"/>
      <c r="ICX97" s="706"/>
      <c r="ICY97" s="706"/>
      <c r="ICZ97" s="706"/>
      <c r="IDA97" s="706"/>
      <c r="IDB97" s="504"/>
      <c r="IDC97" s="705"/>
      <c r="IDD97" s="706"/>
      <c r="IDE97" s="706"/>
      <c r="IDF97" s="706"/>
      <c r="IDG97" s="706"/>
      <c r="IDH97" s="706"/>
      <c r="IDI97" s="504"/>
      <c r="IDJ97" s="705"/>
      <c r="IDK97" s="706"/>
      <c r="IDL97" s="706"/>
      <c r="IDM97" s="706"/>
      <c r="IDN97" s="706"/>
      <c r="IDO97" s="706"/>
      <c r="IDP97" s="504"/>
      <c r="IDQ97" s="705"/>
      <c r="IDR97" s="706"/>
      <c r="IDS97" s="706"/>
      <c r="IDT97" s="706"/>
      <c r="IDU97" s="706"/>
      <c r="IDV97" s="706"/>
      <c r="IDW97" s="504"/>
      <c r="IDX97" s="705"/>
      <c r="IDY97" s="706"/>
      <c r="IDZ97" s="706"/>
      <c r="IEA97" s="706"/>
      <c r="IEB97" s="706"/>
      <c r="IEC97" s="706"/>
      <c r="IED97" s="504"/>
      <c r="IEE97" s="705"/>
      <c r="IEF97" s="706"/>
      <c r="IEG97" s="706"/>
      <c r="IEH97" s="706"/>
      <c r="IEI97" s="706"/>
      <c r="IEJ97" s="706"/>
      <c r="IEK97" s="504"/>
      <c r="IEL97" s="705"/>
      <c r="IEM97" s="706"/>
      <c r="IEN97" s="706"/>
      <c r="IEO97" s="706"/>
      <c r="IEP97" s="706"/>
      <c r="IEQ97" s="706"/>
      <c r="IER97" s="504"/>
      <c r="IES97" s="705"/>
      <c r="IET97" s="706"/>
      <c r="IEU97" s="706"/>
      <c r="IEV97" s="706"/>
      <c r="IEW97" s="706"/>
      <c r="IEX97" s="706"/>
      <c r="IEY97" s="504"/>
      <c r="IEZ97" s="705"/>
      <c r="IFA97" s="706"/>
      <c r="IFB97" s="706"/>
      <c r="IFC97" s="706"/>
      <c r="IFD97" s="706"/>
      <c r="IFE97" s="706"/>
      <c r="IFF97" s="504"/>
      <c r="IFG97" s="705"/>
      <c r="IFH97" s="706"/>
      <c r="IFI97" s="706"/>
      <c r="IFJ97" s="706"/>
      <c r="IFK97" s="706"/>
      <c r="IFL97" s="706"/>
      <c r="IFM97" s="504"/>
      <c r="IFN97" s="705"/>
      <c r="IFO97" s="706"/>
      <c r="IFP97" s="706"/>
      <c r="IFQ97" s="706"/>
      <c r="IFR97" s="706"/>
      <c r="IFS97" s="706"/>
      <c r="IFT97" s="504"/>
      <c r="IFU97" s="705"/>
      <c r="IFV97" s="706"/>
      <c r="IFW97" s="706"/>
      <c r="IFX97" s="706"/>
      <c r="IFY97" s="706"/>
      <c r="IFZ97" s="706"/>
      <c r="IGA97" s="504"/>
      <c r="IGB97" s="705"/>
      <c r="IGC97" s="706"/>
      <c r="IGD97" s="706"/>
      <c r="IGE97" s="706"/>
      <c r="IGF97" s="706"/>
      <c r="IGG97" s="706"/>
      <c r="IGH97" s="504"/>
      <c r="IGI97" s="705"/>
      <c r="IGJ97" s="706"/>
      <c r="IGK97" s="706"/>
      <c r="IGL97" s="706"/>
      <c r="IGM97" s="706"/>
      <c r="IGN97" s="706"/>
      <c r="IGO97" s="504"/>
      <c r="IGP97" s="705"/>
      <c r="IGQ97" s="706"/>
      <c r="IGR97" s="706"/>
      <c r="IGS97" s="706"/>
      <c r="IGT97" s="706"/>
      <c r="IGU97" s="706"/>
      <c r="IGV97" s="504"/>
      <c r="IGW97" s="705"/>
      <c r="IGX97" s="706"/>
      <c r="IGY97" s="706"/>
      <c r="IGZ97" s="706"/>
      <c r="IHA97" s="706"/>
      <c r="IHB97" s="706"/>
      <c r="IHC97" s="504"/>
      <c r="IHD97" s="705"/>
      <c r="IHE97" s="706"/>
      <c r="IHF97" s="706"/>
      <c r="IHG97" s="706"/>
      <c r="IHH97" s="706"/>
      <c r="IHI97" s="706"/>
      <c r="IHJ97" s="504"/>
      <c r="IHK97" s="705"/>
      <c r="IHL97" s="706"/>
      <c r="IHM97" s="706"/>
      <c r="IHN97" s="706"/>
      <c r="IHO97" s="706"/>
      <c r="IHP97" s="706"/>
      <c r="IHQ97" s="504"/>
      <c r="IHR97" s="705"/>
      <c r="IHS97" s="706"/>
      <c r="IHT97" s="706"/>
      <c r="IHU97" s="706"/>
      <c r="IHV97" s="706"/>
      <c r="IHW97" s="706"/>
      <c r="IHX97" s="504"/>
      <c r="IHY97" s="705"/>
      <c r="IHZ97" s="706"/>
      <c r="IIA97" s="706"/>
      <c r="IIB97" s="706"/>
      <c r="IIC97" s="706"/>
      <c r="IID97" s="706"/>
      <c r="IIE97" s="504"/>
      <c r="IIF97" s="705"/>
      <c r="IIG97" s="706"/>
      <c r="IIH97" s="706"/>
      <c r="III97" s="706"/>
      <c r="IIJ97" s="706"/>
      <c r="IIK97" s="706"/>
      <c r="IIL97" s="504"/>
      <c r="IIM97" s="705"/>
      <c r="IIN97" s="706"/>
      <c r="IIO97" s="706"/>
      <c r="IIP97" s="706"/>
      <c r="IIQ97" s="706"/>
      <c r="IIR97" s="706"/>
      <c r="IIS97" s="504"/>
      <c r="IIT97" s="705"/>
      <c r="IIU97" s="706"/>
      <c r="IIV97" s="706"/>
      <c r="IIW97" s="706"/>
      <c r="IIX97" s="706"/>
      <c r="IIY97" s="706"/>
      <c r="IIZ97" s="504"/>
      <c r="IJA97" s="705"/>
      <c r="IJB97" s="706"/>
      <c r="IJC97" s="706"/>
      <c r="IJD97" s="706"/>
      <c r="IJE97" s="706"/>
      <c r="IJF97" s="706"/>
      <c r="IJG97" s="504"/>
      <c r="IJH97" s="705"/>
      <c r="IJI97" s="706"/>
      <c r="IJJ97" s="706"/>
      <c r="IJK97" s="706"/>
      <c r="IJL97" s="706"/>
      <c r="IJM97" s="706"/>
      <c r="IJN97" s="504"/>
      <c r="IJO97" s="705"/>
      <c r="IJP97" s="706"/>
      <c r="IJQ97" s="706"/>
      <c r="IJR97" s="706"/>
      <c r="IJS97" s="706"/>
      <c r="IJT97" s="706"/>
      <c r="IJU97" s="504"/>
      <c r="IJV97" s="705"/>
      <c r="IJW97" s="706"/>
      <c r="IJX97" s="706"/>
      <c r="IJY97" s="706"/>
      <c r="IJZ97" s="706"/>
      <c r="IKA97" s="706"/>
      <c r="IKB97" s="504"/>
      <c r="IKC97" s="705"/>
      <c r="IKD97" s="706"/>
      <c r="IKE97" s="706"/>
      <c r="IKF97" s="706"/>
      <c r="IKG97" s="706"/>
      <c r="IKH97" s="706"/>
      <c r="IKI97" s="504"/>
      <c r="IKJ97" s="705"/>
      <c r="IKK97" s="706"/>
      <c r="IKL97" s="706"/>
      <c r="IKM97" s="706"/>
      <c r="IKN97" s="706"/>
      <c r="IKO97" s="706"/>
      <c r="IKP97" s="504"/>
      <c r="IKQ97" s="705"/>
      <c r="IKR97" s="706"/>
      <c r="IKS97" s="706"/>
      <c r="IKT97" s="706"/>
      <c r="IKU97" s="706"/>
      <c r="IKV97" s="706"/>
      <c r="IKW97" s="504"/>
      <c r="IKX97" s="705"/>
      <c r="IKY97" s="706"/>
      <c r="IKZ97" s="706"/>
      <c r="ILA97" s="706"/>
      <c r="ILB97" s="706"/>
      <c r="ILC97" s="706"/>
      <c r="ILD97" s="504"/>
      <c r="ILE97" s="705"/>
      <c r="ILF97" s="706"/>
      <c r="ILG97" s="706"/>
      <c r="ILH97" s="706"/>
      <c r="ILI97" s="706"/>
      <c r="ILJ97" s="706"/>
      <c r="ILK97" s="504"/>
      <c r="ILL97" s="705"/>
      <c r="ILM97" s="706"/>
      <c r="ILN97" s="706"/>
      <c r="ILO97" s="706"/>
      <c r="ILP97" s="706"/>
      <c r="ILQ97" s="706"/>
      <c r="ILR97" s="504"/>
      <c r="ILS97" s="705"/>
      <c r="ILT97" s="706"/>
      <c r="ILU97" s="706"/>
      <c r="ILV97" s="706"/>
      <c r="ILW97" s="706"/>
      <c r="ILX97" s="706"/>
      <c r="ILY97" s="504"/>
      <c r="ILZ97" s="705"/>
      <c r="IMA97" s="706"/>
      <c r="IMB97" s="706"/>
      <c r="IMC97" s="706"/>
      <c r="IMD97" s="706"/>
      <c r="IME97" s="706"/>
      <c r="IMF97" s="504"/>
      <c r="IMG97" s="705"/>
      <c r="IMH97" s="706"/>
      <c r="IMI97" s="706"/>
      <c r="IMJ97" s="706"/>
      <c r="IMK97" s="706"/>
      <c r="IML97" s="706"/>
      <c r="IMM97" s="504"/>
      <c r="IMN97" s="705"/>
      <c r="IMO97" s="706"/>
      <c r="IMP97" s="706"/>
      <c r="IMQ97" s="706"/>
      <c r="IMR97" s="706"/>
      <c r="IMS97" s="706"/>
      <c r="IMT97" s="504"/>
      <c r="IMU97" s="705"/>
      <c r="IMV97" s="706"/>
      <c r="IMW97" s="706"/>
      <c r="IMX97" s="706"/>
      <c r="IMY97" s="706"/>
      <c r="IMZ97" s="706"/>
      <c r="INA97" s="504"/>
      <c r="INB97" s="705"/>
      <c r="INC97" s="706"/>
      <c r="IND97" s="706"/>
      <c r="INE97" s="706"/>
      <c r="INF97" s="706"/>
      <c r="ING97" s="706"/>
      <c r="INH97" s="504"/>
      <c r="INI97" s="705"/>
      <c r="INJ97" s="706"/>
      <c r="INK97" s="706"/>
      <c r="INL97" s="706"/>
      <c r="INM97" s="706"/>
      <c r="INN97" s="706"/>
      <c r="INO97" s="504"/>
      <c r="INP97" s="705"/>
      <c r="INQ97" s="706"/>
      <c r="INR97" s="706"/>
      <c r="INS97" s="706"/>
      <c r="INT97" s="706"/>
      <c r="INU97" s="706"/>
      <c r="INV97" s="504"/>
      <c r="INW97" s="705"/>
      <c r="INX97" s="706"/>
      <c r="INY97" s="706"/>
      <c r="INZ97" s="706"/>
      <c r="IOA97" s="706"/>
      <c r="IOB97" s="706"/>
      <c r="IOC97" s="504"/>
      <c r="IOD97" s="705"/>
      <c r="IOE97" s="706"/>
      <c r="IOF97" s="706"/>
      <c r="IOG97" s="706"/>
      <c r="IOH97" s="706"/>
      <c r="IOI97" s="706"/>
      <c r="IOJ97" s="504"/>
      <c r="IOK97" s="705"/>
      <c r="IOL97" s="706"/>
      <c r="IOM97" s="706"/>
      <c r="ION97" s="706"/>
      <c r="IOO97" s="706"/>
      <c r="IOP97" s="706"/>
      <c r="IOQ97" s="504"/>
      <c r="IOR97" s="705"/>
      <c r="IOS97" s="706"/>
      <c r="IOT97" s="706"/>
      <c r="IOU97" s="706"/>
      <c r="IOV97" s="706"/>
      <c r="IOW97" s="706"/>
      <c r="IOX97" s="504"/>
      <c r="IOY97" s="705"/>
      <c r="IOZ97" s="706"/>
      <c r="IPA97" s="706"/>
      <c r="IPB97" s="706"/>
      <c r="IPC97" s="706"/>
      <c r="IPD97" s="706"/>
      <c r="IPE97" s="504"/>
      <c r="IPF97" s="705"/>
      <c r="IPG97" s="706"/>
      <c r="IPH97" s="706"/>
      <c r="IPI97" s="706"/>
      <c r="IPJ97" s="706"/>
      <c r="IPK97" s="706"/>
      <c r="IPL97" s="504"/>
      <c r="IPM97" s="705"/>
      <c r="IPN97" s="706"/>
      <c r="IPO97" s="706"/>
      <c r="IPP97" s="706"/>
      <c r="IPQ97" s="706"/>
      <c r="IPR97" s="706"/>
      <c r="IPS97" s="504"/>
      <c r="IPT97" s="705"/>
      <c r="IPU97" s="706"/>
      <c r="IPV97" s="706"/>
      <c r="IPW97" s="706"/>
      <c r="IPX97" s="706"/>
      <c r="IPY97" s="706"/>
      <c r="IPZ97" s="504"/>
      <c r="IQA97" s="705"/>
      <c r="IQB97" s="706"/>
      <c r="IQC97" s="706"/>
      <c r="IQD97" s="706"/>
      <c r="IQE97" s="706"/>
      <c r="IQF97" s="706"/>
      <c r="IQG97" s="504"/>
      <c r="IQH97" s="705"/>
      <c r="IQI97" s="706"/>
      <c r="IQJ97" s="706"/>
      <c r="IQK97" s="706"/>
      <c r="IQL97" s="706"/>
      <c r="IQM97" s="706"/>
      <c r="IQN97" s="504"/>
      <c r="IQO97" s="705"/>
      <c r="IQP97" s="706"/>
      <c r="IQQ97" s="706"/>
      <c r="IQR97" s="706"/>
      <c r="IQS97" s="706"/>
      <c r="IQT97" s="706"/>
      <c r="IQU97" s="504"/>
      <c r="IQV97" s="705"/>
      <c r="IQW97" s="706"/>
      <c r="IQX97" s="706"/>
      <c r="IQY97" s="706"/>
      <c r="IQZ97" s="706"/>
      <c r="IRA97" s="706"/>
      <c r="IRB97" s="504"/>
      <c r="IRC97" s="705"/>
      <c r="IRD97" s="706"/>
      <c r="IRE97" s="706"/>
      <c r="IRF97" s="706"/>
      <c r="IRG97" s="706"/>
      <c r="IRH97" s="706"/>
      <c r="IRI97" s="504"/>
      <c r="IRJ97" s="705"/>
      <c r="IRK97" s="706"/>
      <c r="IRL97" s="706"/>
      <c r="IRM97" s="706"/>
      <c r="IRN97" s="706"/>
      <c r="IRO97" s="706"/>
      <c r="IRP97" s="504"/>
      <c r="IRQ97" s="705"/>
      <c r="IRR97" s="706"/>
      <c r="IRS97" s="706"/>
      <c r="IRT97" s="706"/>
      <c r="IRU97" s="706"/>
      <c r="IRV97" s="706"/>
      <c r="IRW97" s="504"/>
      <c r="IRX97" s="705"/>
      <c r="IRY97" s="706"/>
      <c r="IRZ97" s="706"/>
      <c r="ISA97" s="706"/>
      <c r="ISB97" s="706"/>
      <c r="ISC97" s="706"/>
      <c r="ISD97" s="504"/>
      <c r="ISE97" s="705"/>
      <c r="ISF97" s="706"/>
      <c r="ISG97" s="706"/>
      <c r="ISH97" s="706"/>
      <c r="ISI97" s="706"/>
      <c r="ISJ97" s="706"/>
      <c r="ISK97" s="504"/>
      <c r="ISL97" s="705"/>
      <c r="ISM97" s="706"/>
      <c r="ISN97" s="706"/>
      <c r="ISO97" s="706"/>
      <c r="ISP97" s="706"/>
      <c r="ISQ97" s="706"/>
      <c r="ISR97" s="504"/>
      <c r="ISS97" s="705"/>
      <c r="IST97" s="706"/>
      <c r="ISU97" s="706"/>
      <c r="ISV97" s="706"/>
      <c r="ISW97" s="706"/>
      <c r="ISX97" s="706"/>
      <c r="ISY97" s="504"/>
      <c r="ISZ97" s="705"/>
      <c r="ITA97" s="706"/>
      <c r="ITB97" s="706"/>
      <c r="ITC97" s="706"/>
      <c r="ITD97" s="706"/>
      <c r="ITE97" s="706"/>
      <c r="ITF97" s="504"/>
      <c r="ITG97" s="705"/>
      <c r="ITH97" s="706"/>
      <c r="ITI97" s="706"/>
      <c r="ITJ97" s="706"/>
      <c r="ITK97" s="706"/>
      <c r="ITL97" s="706"/>
      <c r="ITM97" s="504"/>
      <c r="ITN97" s="705"/>
      <c r="ITO97" s="706"/>
      <c r="ITP97" s="706"/>
      <c r="ITQ97" s="706"/>
      <c r="ITR97" s="706"/>
      <c r="ITS97" s="706"/>
      <c r="ITT97" s="504"/>
      <c r="ITU97" s="705"/>
      <c r="ITV97" s="706"/>
      <c r="ITW97" s="706"/>
      <c r="ITX97" s="706"/>
      <c r="ITY97" s="706"/>
      <c r="ITZ97" s="706"/>
      <c r="IUA97" s="504"/>
      <c r="IUB97" s="705"/>
      <c r="IUC97" s="706"/>
      <c r="IUD97" s="706"/>
      <c r="IUE97" s="706"/>
      <c r="IUF97" s="706"/>
      <c r="IUG97" s="706"/>
      <c r="IUH97" s="504"/>
      <c r="IUI97" s="705"/>
      <c r="IUJ97" s="706"/>
      <c r="IUK97" s="706"/>
      <c r="IUL97" s="706"/>
      <c r="IUM97" s="706"/>
      <c r="IUN97" s="706"/>
      <c r="IUO97" s="504"/>
      <c r="IUP97" s="705"/>
      <c r="IUQ97" s="706"/>
      <c r="IUR97" s="706"/>
      <c r="IUS97" s="706"/>
      <c r="IUT97" s="706"/>
      <c r="IUU97" s="706"/>
      <c r="IUV97" s="504"/>
      <c r="IUW97" s="705"/>
      <c r="IUX97" s="706"/>
      <c r="IUY97" s="706"/>
      <c r="IUZ97" s="706"/>
      <c r="IVA97" s="706"/>
      <c r="IVB97" s="706"/>
      <c r="IVC97" s="504"/>
      <c r="IVD97" s="705"/>
      <c r="IVE97" s="706"/>
      <c r="IVF97" s="706"/>
      <c r="IVG97" s="706"/>
      <c r="IVH97" s="706"/>
      <c r="IVI97" s="706"/>
      <c r="IVJ97" s="504"/>
      <c r="IVK97" s="705"/>
      <c r="IVL97" s="706"/>
      <c r="IVM97" s="706"/>
      <c r="IVN97" s="706"/>
      <c r="IVO97" s="706"/>
      <c r="IVP97" s="706"/>
      <c r="IVQ97" s="504"/>
      <c r="IVR97" s="705"/>
      <c r="IVS97" s="706"/>
      <c r="IVT97" s="706"/>
      <c r="IVU97" s="706"/>
      <c r="IVV97" s="706"/>
      <c r="IVW97" s="706"/>
      <c r="IVX97" s="504"/>
      <c r="IVY97" s="705"/>
      <c r="IVZ97" s="706"/>
      <c r="IWA97" s="706"/>
      <c r="IWB97" s="706"/>
      <c r="IWC97" s="706"/>
      <c r="IWD97" s="706"/>
      <c r="IWE97" s="504"/>
      <c r="IWF97" s="705"/>
      <c r="IWG97" s="706"/>
      <c r="IWH97" s="706"/>
      <c r="IWI97" s="706"/>
      <c r="IWJ97" s="706"/>
      <c r="IWK97" s="706"/>
      <c r="IWL97" s="504"/>
      <c r="IWM97" s="705"/>
      <c r="IWN97" s="706"/>
      <c r="IWO97" s="706"/>
      <c r="IWP97" s="706"/>
      <c r="IWQ97" s="706"/>
      <c r="IWR97" s="706"/>
      <c r="IWS97" s="504"/>
      <c r="IWT97" s="705"/>
      <c r="IWU97" s="706"/>
      <c r="IWV97" s="706"/>
      <c r="IWW97" s="706"/>
      <c r="IWX97" s="706"/>
      <c r="IWY97" s="706"/>
      <c r="IWZ97" s="504"/>
      <c r="IXA97" s="705"/>
      <c r="IXB97" s="706"/>
      <c r="IXC97" s="706"/>
      <c r="IXD97" s="706"/>
      <c r="IXE97" s="706"/>
      <c r="IXF97" s="706"/>
      <c r="IXG97" s="504"/>
      <c r="IXH97" s="705"/>
      <c r="IXI97" s="706"/>
      <c r="IXJ97" s="706"/>
      <c r="IXK97" s="706"/>
      <c r="IXL97" s="706"/>
      <c r="IXM97" s="706"/>
      <c r="IXN97" s="504"/>
      <c r="IXO97" s="705"/>
      <c r="IXP97" s="706"/>
      <c r="IXQ97" s="706"/>
      <c r="IXR97" s="706"/>
      <c r="IXS97" s="706"/>
      <c r="IXT97" s="706"/>
      <c r="IXU97" s="504"/>
      <c r="IXV97" s="705"/>
      <c r="IXW97" s="706"/>
      <c r="IXX97" s="706"/>
      <c r="IXY97" s="706"/>
      <c r="IXZ97" s="706"/>
      <c r="IYA97" s="706"/>
      <c r="IYB97" s="504"/>
      <c r="IYC97" s="705"/>
      <c r="IYD97" s="706"/>
      <c r="IYE97" s="706"/>
      <c r="IYF97" s="706"/>
      <c r="IYG97" s="706"/>
      <c r="IYH97" s="706"/>
      <c r="IYI97" s="504"/>
      <c r="IYJ97" s="705"/>
      <c r="IYK97" s="706"/>
      <c r="IYL97" s="706"/>
      <c r="IYM97" s="706"/>
      <c r="IYN97" s="706"/>
      <c r="IYO97" s="706"/>
      <c r="IYP97" s="504"/>
      <c r="IYQ97" s="705"/>
      <c r="IYR97" s="706"/>
      <c r="IYS97" s="706"/>
      <c r="IYT97" s="706"/>
      <c r="IYU97" s="706"/>
      <c r="IYV97" s="706"/>
      <c r="IYW97" s="504"/>
      <c r="IYX97" s="705"/>
      <c r="IYY97" s="706"/>
      <c r="IYZ97" s="706"/>
      <c r="IZA97" s="706"/>
      <c r="IZB97" s="706"/>
      <c r="IZC97" s="706"/>
      <c r="IZD97" s="504"/>
      <c r="IZE97" s="705"/>
      <c r="IZF97" s="706"/>
      <c r="IZG97" s="706"/>
      <c r="IZH97" s="706"/>
      <c r="IZI97" s="706"/>
      <c r="IZJ97" s="706"/>
      <c r="IZK97" s="504"/>
      <c r="IZL97" s="705"/>
      <c r="IZM97" s="706"/>
      <c r="IZN97" s="706"/>
      <c r="IZO97" s="706"/>
      <c r="IZP97" s="706"/>
      <c r="IZQ97" s="706"/>
      <c r="IZR97" s="504"/>
      <c r="IZS97" s="705"/>
      <c r="IZT97" s="706"/>
      <c r="IZU97" s="706"/>
      <c r="IZV97" s="706"/>
      <c r="IZW97" s="706"/>
      <c r="IZX97" s="706"/>
      <c r="IZY97" s="504"/>
      <c r="IZZ97" s="705"/>
      <c r="JAA97" s="706"/>
      <c r="JAB97" s="706"/>
      <c r="JAC97" s="706"/>
      <c r="JAD97" s="706"/>
      <c r="JAE97" s="706"/>
      <c r="JAF97" s="504"/>
      <c r="JAG97" s="705"/>
      <c r="JAH97" s="706"/>
      <c r="JAI97" s="706"/>
      <c r="JAJ97" s="706"/>
      <c r="JAK97" s="706"/>
      <c r="JAL97" s="706"/>
      <c r="JAM97" s="504"/>
      <c r="JAN97" s="705"/>
      <c r="JAO97" s="706"/>
      <c r="JAP97" s="706"/>
      <c r="JAQ97" s="706"/>
      <c r="JAR97" s="706"/>
      <c r="JAS97" s="706"/>
      <c r="JAT97" s="504"/>
      <c r="JAU97" s="705"/>
      <c r="JAV97" s="706"/>
      <c r="JAW97" s="706"/>
      <c r="JAX97" s="706"/>
      <c r="JAY97" s="706"/>
      <c r="JAZ97" s="706"/>
      <c r="JBA97" s="504"/>
      <c r="JBB97" s="705"/>
      <c r="JBC97" s="706"/>
      <c r="JBD97" s="706"/>
      <c r="JBE97" s="706"/>
      <c r="JBF97" s="706"/>
      <c r="JBG97" s="706"/>
      <c r="JBH97" s="504"/>
      <c r="JBI97" s="705"/>
      <c r="JBJ97" s="706"/>
      <c r="JBK97" s="706"/>
      <c r="JBL97" s="706"/>
      <c r="JBM97" s="706"/>
      <c r="JBN97" s="706"/>
      <c r="JBO97" s="504"/>
      <c r="JBP97" s="705"/>
      <c r="JBQ97" s="706"/>
      <c r="JBR97" s="706"/>
      <c r="JBS97" s="706"/>
      <c r="JBT97" s="706"/>
      <c r="JBU97" s="706"/>
      <c r="JBV97" s="504"/>
      <c r="JBW97" s="705"/>
      <c r="JBX97" s="706"/>
      <c r="JBY97" s="706"/>
      <c r="JBZ97" s="706"/>
      <c r="JCA97" s="706"/>
      <c r="JCB97" s="706"/>
      <c r="JCC97" s="504"/>
      <c r="JCD97" s="705"/>
      <c r="JCE97" s="706"/>
      <c r="JCF97" s="706"/>
      <c r="JCG97" s="706"/>
      <c r="JCH97" s="706"/>
      <c r="JCI97" s="706"/>
      <c r="JCJ97" s="504"/>
      <c r="JCK97" s="705"/>
      <c r="JCL97" s="706"/>
      <c r="JCM97" s="706"/>
      <c r="JCN97" s="706"/>
      <c r="JCO97" s="706"/>
      <c r="JCP97" s="706"/>
      <c r="JCQ97" s="504"/>
      <c r="JCR97" s="705"/>
      <c r="JCS97" s="706"/>
      <c r="JCT97" s="706"/>
      <c r="JCU97" s="706"/>
      <c r="JCV97" s="706"/>
      <c r="JCW97" s="706"/>
      <c r="JCX97" s="504"/>
      <c r="JCY97" s="705"/>
      <c r="JCZ97" s="706"/>
      <c r="JDA97" s="706"/>
      <c r="JDB97" s="706"/>
      <c r="JDC97" s="706"/>
      <c r="JDD97" s="706"/>
      <c r="JDE97" s="504"/>
      <c r="JDF97" s="705"/>
      <c r="JDG97" s="706"/>
      <c r="JDH97" s="706"/>
      <c r="JDI97" s="706"/>
      <c r="JDJ97" s="706"/>
      <c r="JDK97" s="706"/>
      <c r="JDL97" s="504"/>
      <c r="JDM97" s="705"/>
      <c r="JDN97" s="706"/>
      <c r="JDO97" s="706"/>
      <c r="JDP97" s="706"/>
      <c r="JDQ97" s="706"/>
      <c r="JDR97" s="706"/>
      <c r="JDS97" s="504"/>
      <c r="JDT97" s="705"/>
      <c r="JDU97" s="706"/>
      <c r="JDV97" s="706"/>
      <c r="JDW97" s="706"/>
      <c r="JDX97" s="706"/>
      <c r="JDY97" s="706"/>
      <c r="JDZ97" s="504"/>
      <c r="JEA97" s="705"/>
      <c r="JEB97" s="706"/>
      <c r="JEC97" s="706"/>
      <c r="JED97" s="706"/>
      <c r="JEE97" s="706"/>
      <c r="JEF97" s="706"/>
      <c r="JEG97" s="504"/>
      <c r="JEH97" s="705"/>
      <c r="JEI97" s="706"/>
      <c r="JEJ97" s="706"/>
      <c r="JEK97" s="706"/>
      <c r="JEL97" s="706"/>
      <c r="JEM97" s="706"/>
      <c r="JEN97" s="504"/>
      <c r="JEO97" s="705"/>
      <c r="JEP97" s="706"/>
      <c r="JEQ97" s="706"/>
      <c r="JER97" s="706"/>
      <c r="JES97" s="706"/>
      <c r="JET97" s="706"/>
      <c r="JEU97" s="504"/>
      <c r="JEV97" s="705"/>
      <c r="JEW97" s="706"/>
      <c r="JEX97" s="706"/>
      <c r="JEY97" s="706"/>
      <c r="JEZ97" s="706"/>
      <c r="JFA97" s="706"/>
      <c r="JFB97" s="504"/>
      <c r="JFC97" s="705"/>
      <c r="JFD97" s="706"/>
      <c r="JFE97" s="706"/>
      <c r="JFF97" s="706"/>
      <c r="JFG97" s="706"/>
      <c r="JFH97" s="706"/>
      <c r="JFI97" s="504"/>
      <c r="JFJ97" s="705"/>
      <c r="JFK97" s="706"/>
      <c r="JFL97" s="706"/>
      <c r="JFM97" s="706"/>
      <c r="JFN97" s="706"/>
      <c r="JFO97" s="706"/>
      <c r="JFP97" s="504"/>
      <c r="JFQ97" s="705"/>
      <c r="JFR97" s="706"/>
      <c r="JFS97" s="706"/>
      <c r="JFT97" s="706"/>
      <c r="JFU97" s="706"/>
      <c r="JFV97" s="706"/>
      <c r="JFW97" s="504"/>
      <c r="JFX97" s="705"/>
      <c r="JFY97" s="706"/>
      <c r="JFZ97" s="706"/>
      <c r="JGA97" s="706"/>
      <c r="JGB97" s="706"/>
      <c r="JGC97" s="706"/>
      <c r="JGD97" s="504"/>
      <c r="JGE97" s="705"/>
      <c r="JGF97" s="706"/>
      <c r="JGG97" s="706"/>
      <c r="JGH97" s="706"/>
      <c r="JGI97" s="706"/>
      <c r="JGJ97" s="706"/>
      <c r="JGK97" s="504"/>
      <c r="JGL97" s="705"/>
      <c r="JGM97" s="706"/>
      <c r="JGN97" s="706"/>
      <c r="JGO97" s="706"/>
      <c r="JGP97" s="706"/>
      <c r="JGQ97" s="706"/>
      <c r="JGR97" s="504"/>
      <c r="JGS97" s="705"/>
      <c r="JGT97" s="706"/>
      <c r="JGU97" s="706"/>
      <c r="JGV97" s="706"/>
      <c r="JGW97" s="706"/>
      <c r="JGX97" s="706"/>
      <c r="JGY97" s="504"/>
      <c r="JGZ97" s="705"/>
      <c r="JHA97" s="706"/>
      <c r="JHB97" s="706"/>
      <c r="JHC97" s="706"/>
      <c r="JHD97" s="706"/>
      <c r="JHE97" s="706"/>
      <c r="JHF97" s="504"/>
      <c r="JHG97" s="705"/>
      <c r="JHH97" s="706"/>
      <c r="JHI97" s="706"/>
      <c r="JHJ97" s="706"/>
      <c r="JHK97" s="706"/>
      <c r="JHL97" s="706"/>
      <c r="JHM97" s="504"/>
      <c r="JHN97" s="705"/>
      <c r="JHO97" s="706"/>
      <c r="JHP97" s="706"/>
      <c r="JHQ97" s="706"/>
      <c r="JHR97" s="706"/>
      <c r="JHS97" s="706"/>
      <c r="JHT97" s="504"/>
      <c r="JHU97" s="705"/>
      <c r="JHV97" s="706"/>
      <c r="JHW97" s="706"/>
      <c r="JHX97" s="706"/>
      <c r="JHY97" s="706"/>
      <c r="JHZ97" s="706"/>
      <c r="JIA97" s="504"/>
      <c r="JIB97" s="705"/>
      <c r="JIC97" s="706"/>
      <c r="JID97" s="706"/>
      <c r="JIE97" s="706"/>
      <c r="JIF97" s="706"/>
      <c r="JIG97" s="706"/>
      <c r="JIH97" s="504"/>
      <c r="JII97" s="705"/>
      <c r="JIJ97" s="706"/>
      <c r="JIK97" s="706"/>
      <c r="JIL97" s="706"/>
      <c r="JIM97" s="706"/>
      <c r="JIN97" s="706"/>
      <c r="JIO97" s="504"/>
      <c r="JIP97" s="705"/>
      <c r="JIQ97" s="706"/>
      <c r="JIR97" s="706"/>
      <c r="JIS97" s="706"/>
      <c r="JIT97" s="706"/>
      <c r="JIU97" s="706"/>
      <c r="JIV97" s="504"/>
      <c r="JIW97" s="705"/>
      <c r="JIX97" s="706"/>
      <c r="JIY97" s="706"/>
      <c r="JIZ97" s="706"/>
      <c r="JJA97" s="706"/>
      <c r="JJB97" s="706"/>
      <c r="JJC97" s="504"/>
      <c r="JJD97" s="705"/>
      <c r="JJE97" s="706"/>
      <c r="JJF97" s="706"/>
      <c r="JJG97" s="706"/>
      <c r="JJH97" s="706"/>
      <c r="JJI97" s="706"/>
      <c r="JJJ97" s="504"/>
      <c r="JJK97" s="705"/>
      <c r="JJL97" s="706"/>
      <c r="JJM97" s="706"/>
      <c r="JJN97" s="706"/>
      <c r="JJO97" s="706"/>
      <c r="JJP97" s="706"/>
      <c r="JJQ97" s="504"/>
      <c r="JJR97" s="705"/>
      <c r="JJS97" s="706"/>
      <c r="JJT97" s="706"/>
      <c r="JJU97" s="706"/>
      <c r="JJV97" s="706"/>
      <c r="JJW97" s="706"/>
      <c r="JJX97" s="504"/>
      <c r="JJY97" s="705"/>
      <c r="JJZ97" s="706"/>
      <c r="JKA97" s="706"/>
      <c r="JKB97" s="706"/>
      <c r="JKC97" s="706"/>
      <c r="JKD97" s="706"/>
      <c r="JKE97" s="504"/>
      <c r="JKF97" s="705"/>
      <c r="JKG97" s="706"/>
      <c r="JKH97" s="706"/>
      <c r="JKI97" s="706"/>
      <c r="JKJ97" s="706"/>
      <c r="JKK97" s="706"/>
      <c r="JKL97" s="504"/>
      <c r="JKM97" s="705"/>
      <c r="JKN97" s="706"/>
      <c r="JKO97" s="706"/>
      <c r="JKP97" s="706"/>
      <c r="JKQ97" s="706"/>
      <c r="JKR97" s="706"/>
      <c r="JKS97" s="504"/>
      <c r="JKT97" s="705"/>
      <c r="JKU97" s="706"/>
      <c r="JKV97" s="706"/>
      <c r="JKW97" s="706"/>
      <c r="JKX97" s="706"/>
      <c r="JKY97" s="706"/>
      <c r="JKZ97" s="504"/>
      <c r="JLA97" s="705"/>
      <c r="JLB97" s="706"/>
      <c r="JLC97" s="706"/>
      <c r="JLD97" s="706"/>
      <c r="JLE97" s="706"/>
      <c r="JLF97" s="706"/>
      <c r="JLG97" s="504"/>
      <c r="JLH97" s="705"/>
      <c r="JLI97" s="706"/>
      <c r="JLJ97" s="706"/>
      <c r="JLK97" s="706"/>
      <c r="JLL97" s="706"/>
      <c r="JLM97" s="706"/>
      <c r="JLN97" s="504"/>
      <c r="JLO97" s="705"/>
      <c r="JLP97" s="706"/>
      <c r="JLQ97" s="706"/>
      <c r="JLR97" s="706"/>
      <c r="JLS97" s="706"/>
      <c r="JLT97" s="706"/>
      <c r="JLU97" s="504"/>
      <c r="JLV97" s="705"/>
      <c r="JLW97" s="706"/>
      <c r="JLX97" s="706"/>
      <c r="JLY97" s="706"/>
      <c r="JLZ97" s="706"/>
      <c r="JMA97" s="706"/>
      <c r="JMB97" s="504"/>
      <c r="JMC97" s="705"/>
      <c r="JMD97" s="706"/>
      <c r="JME97" s="706"/>
      <c r="JMF97" s="706"/>
      <c r="JMG97" s="706"/>
      <c r="JMH97" s="706"/>
      <c r="JMI97" s="504"/>
      <c r="JMJ97" s="705"/>
      <c r="JMK97" s="706"/>
      <c r="JML97" s="706"/>
      <c r="JMM97" s="706"/>
      <c r="JMN97" s="706"/>
      <c r="JMO97" s="706"/>
      <c r="JMP97" s="504"/>
      <c r="JMQ97" s="705"/>
      <c r="JMR97" s="706"/>
      <c r="JMS97" s="706"/>
      <c r="JMT97" s="706"/>
      <c r="JMU97" s="706"/>
      <c r="JMV97" s="706"/>
      <c r="JMW97" s="504"/>
      <c r="JMX97" s="705"/>
      <c r="JMY97" s="706"/>
      <c r="JMZ97" s="706"/>
      <c r="JNA97" s="706"/>
      <c r="JNB97" s="706"/>
      <c r="JNC97" s="706"/>
      <c r="JND97" s="504"/>
      <c r="JNE97" s="705"/>
      <c r="JNF97" s="706"/>
      <c r="JNG97" s="706"/>
      <c r="JNH97" s="706"/>
      <c r="JNI97" s="706"/>
      <c r="JNJ97" s="706"/>
      <c r="JNK97" s="504"/>
      <c r="JNL97" s="705"/>
      <c r="JNM97" s="706"/>
      <c r="JNN97" s="706"/>
      <c r="JNO97" s="706"/>
      <c r="JNP97" s="706"/>
      <c r="JNQ97" s="706"/>
      <c r="JNR97" s="504"/>
      <c r="JNS97" s="705"/>
      <c r="JNT97" s="706"/>
      <c r="JNU97" s="706"/>
      <c r="JNV97" s="706"/>
      <c r="JNW97" s="706"/>
      <c r="JNX97" s="706"/>
      <c r="JNY97" s="504"/>
      <c r="JNZ97" s="705"/>
      <c r="JOA97" s="706"/>
      <c r="JOB97" s="706"/>
      <c r="JOC97" s="706"/>
      <c r="JOD97" s="706"/>
      <c r="JOE97" s="706"/>
      <c r="JOF97" s="504"/>
      <c r="JOG97" s="705"/>
      <c r="JOH97" s="706"/>
      <c r="JOI97" s="706"/>
      <c r="JOJ97" s="706"/>
      <c r="JOK97" s="706"/>
      <c r="JOL97" s="706"/>
      <c r="JOM97" s="504"/>
      <c r="JON97" s="705"/>
      <c r="JOO97" s="706"/>
      <c r="JOP97" s="706"/>
      <c r="JOQ97" s="706"/>
      <c r="JOR97" s="706"/>
      <c r="JOS97" s="706"/>
      <c r="JOT97" s="504"/>
      <c r="JOU97" s="705"/>
      <c r="JOV97" s="706"/>
      <c r="JOW97" s="706"/>
      <c r="JOX97" s="706"/>
      <c r="JOY97" s="706"/>
      <c r="JOZ97" s="706"/>
      <c r="JPA97" s="504"/>
      <c r="JPB97" s="705"/>
      <c r="JPC97" s="706"/>
      <c r="JPD97" s="706"/>
      <c r="JPE97" s="706"/>
      <c r="JPF97" s="706"/>
      <c r="JPG97" s="706"/>
      <c r="JPH97" s="504"/>
      <c r="JPI97" s="705"/>
      <c r="JPJ97" s="706"/>
      <c r="JPK97" s="706"/>
      <c r="JPL97" s="706"/>
      <c r="JPM97" s="706"/>
      <c r="JPN97" s="706"/>
      <c r="JPO97" s="504"/>
      <c r="JPP97" s="705"/>
      <c r="JPQ97" s="706"/>
      <c r="JPR97" s="706"/>
      <c r="JPS97" s="706"/>
      <c r="JPT97" s="706"/>
      <c r="JPU97" s="706"/>
      <c r="JPV97" s="504"/>
      <c r="JPW97" s="705"/>
      <c r="JPX97" s="706"/>
      <c r="JPY97" s="706"/>
      <c r="JPZ97" s="706"/>
      <c r="JQA97" s="706"/>
      <c r="JQB97" s="706"/>
      <c r="JQC97" s="504"/>
      <c r="JQD97" s="705"/>
      <c r="JQE97" s="706"/>
      <c r="JQF97" s="706"/>
      <c r="JQG97" s="706"/>
      <c r="JQH97" s="706"/>
      <c r="JQI97" s="706"/>
      <c r="JQJ97" s="504"/>
      <c r="JQK97" s="705"/>
      <c r="JQL97" s="706"/>
      <c r="JQM97" s="706"/>
      <c r="JQN97" s="706"/>
      <c r="JQO97" s="706"/>
      <c r="JQP97" s="706"/>
      <c r="JQQ97" s="504"/>
      <c r="JQR97" s="705"/>
      <c r="JQS97" s="706"/>
      <c r="JQT97" s="706"/>
      <c r="JQU97" s="706"/>
      <c r="JQV97" s="706"/>
      <c r="JQW97" s="706"/>
      <c r="JQX97" s="504"/>
      <c r="JQY97" s="705"/>
      <c r="JQZ97" s="706"/>
      <c r="JRA97" s="706"/>
      <c r="JRB97" s="706"/>
      <c r="JRC97" s="706"/>
      <c r="JRD97" s="706"/>
      <c r="JRE97" s="504"/>
      <c r="JRF97" s="705"/>
      <c r="JRG97" s="706"/>
      <c r="JRH97" s="706"/>
      <c r="JRI97" s="706"/>
      <c r="JRJ97" s="706"/>
      <c r="JRK97" s="706"/>
      <c r="JRL97" s="504"/>
      <c r="JRM97" s="705"/>
      <c r="JRN97" s="706"/>
      <c r="JRO97" s="706"/>
      <c r="JRP97" s="706"/>
      <c r="JRQ97" s="706"/>
      <c r="JRR97" s="706"/>
      <c r="JRS97" s="504"/>
      <c r="JRT97" s="705"/>
      <c r="JRU97" s="706"/>
      <c r="JRV97" s="706"/>
      <c r="JRW97" s="706"/>
      <c r="JRX97" s="706"/>
      <c r="JRY97" s="706"/>
      <c r="JRZ97" s="504"/>
      <c r="JSA97" s="705"/>
      <c r="JSB97" s="706"/>
      <c r="JSC97" s="706"/>
      <c r="JSD97" s="706"/>
      <c r="JSE97" s="706"/>
      <c r="JSF97" s="706"/>
      <c r="JSG97" s="504"/>
      <c r="JSH97" s="705"/>
      <c r="JSI97" s="706"/>
      <c r="JSJ97" s="706"/>
      <c r="JSK97" s="706"/>
      <c r="JSL97" s="706"/>
      <c r="JSM97" s="706"/>
      <c r="JSN97" s="504"/>
      <c r="JSO97" s="705"/>
      <c r="JSP97" s="706"/>
      <c r="JSQ97" s="706"/>
      <c r="JSR97" s="706"/>
      <c r="JSS97" s="706"/>
      <c r="JST97" s="706"/>
      <c r="JSU97" s="504"/>
      <c r="JSV97" s="705"/>
      <c r="JSW97" s="706"/>
      <c r="JSX97" s="706"/>
      <c r="JSY97" s="706"/>
      <c r="JSZ97" s="706"/>
      <c r="JTA97" s="706"/>
      <c r="JTB97" s="504"/>
      <c r="JTC97" s="705"/>
      <c r="JTD97" s="706"/>
      <c r="JTE97" s="706"/>
      <c r="JTF97" s="706"/>
      <c r="JTG97" s="706"/>
      <c r="JTH97" s="706"/>
      <c r="JTI97" s="504"/>
      <c r="JTJ97" s="705"/>
      <c r="JTK97" s="706"/>
      <c r="JTL97" s="706"/>
      <c r="JTM97" s="706"/>
      <c r="JTN97" s="706"/>
      <c r="JTO97" s="706"/>
      <c r="JTP97" s="504"/>
      <c r="JTQ97" s="705"/>
      <c r="JTR97" s="706"/>
      <c r="JTS97" s="706"/>
      <c r="JTT97" s="706"/>
      <c r="JTU97" s="706"/>
      <c r="JTV97" s="706"/>
      <c r="JTW97" s="504"/>
      <c r="JTX97" s="705"/>
      <c r="JTY97" s="706"/>
      <c r="JTZ97" s="706"/>
      <c r="JUA97" s="706"/>
      <c r="JUB97" s="706"/>
      <c r="JUC97" s="706"/>
      <c r="JUD97" s="504"/>
      <c r="JUE97" s="705"/>
      <c r="JUF97" s="706"/>
      <c r="JUG97" s="706"/>
      <c r="JUH97" s="706"/>
      <c r="JUI97" s="706"/>
      <c r="JUJ97" s="706"/>
      <c r="JUK97" s="504"/>
      <c r="JUL97" s="705"/>
      <c r="JUM97" s="706"/>
      <c r="JUN97" s="706"/>
      <c r="JUO97" s="706"/>
      <c r="JUP97" s="706"/>
      <c r="JUQ97" s="706"/>
      <c r="JUR97" s="504"/>
      <c r="JUS97" s="705"/>
      <c r="JUT97" s="706"/>
      <c r="JUU97" s="706"/>
      <c r="JUV97" s="706"/>
      <c r="JUW97" s="706"/>
      <c r="JUX97" s="706"/>
      <c r="JUY97" s="504"/>
      <c r="JUZ97" s="705"/>
      <c r="JVA97" s="706"/>
      <c r="JVB97" s="706"/>
      <c r="JVC97" s="706"/>
      <c r="JVD97" s="706"/>
      <c r="JVE97" s="706"/>
      <c r="JVF97" s="504"/>
      <c r="JVG97" s="705"/>
      <c r="JVH97" s="706"/>
      <c r="JVI97" s="706"/>
      <c r="JVJ97" s="706"/>
      <c r="JVK97" s="706"/>
      <c r="JVL97" s="706"/>
      <c r="JVM97" s="504"/>
      <c r="JVN97" s="705"/>
      <c r="JVO97" s="706"/>
      <c r="JVP97" s="706"/>
      <c r="JVQ97" s="706"/>
      <c r="JVR97" s="706"/>
      <c r="JVS97" s="706"/>
      <c r="JVT97" s="504"/>
      <c r="JVU97" s="705"/>
      <c r="JVV97" s="706"/>
      <c r="JVW97" s="706"/>
      <c r="JVX97" s="706"/>
      <c r="JVY97" s="706"/>
      <c r="JVZ97" s="706"/>
      <c r="JWA97" s="504"/>
      <c r="JWB97" s="705"/>
      <c r="JWC97" s="706"/>
      <c r="JWD97" s="706"/>
      <c r="JWE97" s="706"/>
      <c r="JWF97" s="706"/>
      <c r="JWG97" s="706"/>
      <c r="JWH97" s="504"/>
      <c r="JWI97" s="705"/>
      <c r="JWJ97" s="706"/>
      <c r="JWK97" s="706"/>
      <c r="JWL97" s="706"/>
      <c r="JWM97" s="706"/>
      <c r="JWN97" s="706"/>
      <c r="JWO97" s="504"/>
      <c r="JWP97" s="705"/>
      <c r="JWQ97" s="706"/>
      <c r="JWR97" s="706"/>
      <c r="JWS97" s="706"/>
      <c r="JWT97" s="706"/>
      <c r="JWU97" s="706"/>
      <c r="JWV97" s="504"/>
      <c r="JWW97" s="705"/>
      <c r="JWX97" s="706"/>
      <c r="JWY97" s="706"/>
      <c r="JWZ97" s="706"/>
      <c r="JXA97" s="706"/>
      <c r="JXB97" s="706"/>
      <c r="JXC97" s="504"/>
      <c r="JXD97" s="705"/>
      <c r="JXE97" s="706"/>
      <c r="JXF97" s="706"/>
      <c r="JXG97" s="706"/>
      <c r="JXH97" s="706"/>
      <c r="JXI97" s="706"/>
      <c r="JXJ97" s="504"/>
      <c r="JXK97" s="705"/>
      <c r="JXL97" s="706"/>
      <c r="JXM97" s="706"/>
      <c r="JXN97" s="706"/>
      <c r="JXO97" s="706"/>
      <c r="JXP97" s="706"/>
      <c r="JXQ97" s="504"/>
      <c r="JXR97" s="705"/>
      <c r="JXS97" s="706"/>
      <c r="JXT97" s="706"/>
      <c r="JXU97" s="706"/>
      <c r="JXV97" s="706"/>
      <c r="JXW97" s="706"/>
      <c r="JXX97" s="504"/>
      <c r="JXY97" s="705"/>
      <c r="JXZ97" s="706"/>
      <c r="JYA97" s="706"/>
      <c r="JYB97" s="706"/>
      <c r="JYC97" s="706"/>
      <c r="JYD97" s="706"/>
      <c r="JYE97" s="504"/>
      <c r="JYF97" s="705"/>
      <c r="JYG97" s="706"/>
      <c r="JYH97" s="706"/>
      <c r="JYI97" s="706"/>
      <c r="JYJ97" s="706"/>
      <c r="JYK97" s="706"/>
      <c r="JYL97" s="504"/>
      <c r="JYM97" s="705"/>
      <c r="JYN97" s="706"/>
      <c r="JYO97" s="706"/>
      <c r="JYP97" s="706"/>
      <c r="JYQ97" s="706"/>
      <c r="JYR97" s="706"/>
      <c r="JYS97" s="504"/>
      <c r="JYT97" s="705"/>
      <c r="JYU97" s="706"/>
      <c r="JYV97" s="706"/>
      <c r="JYW97" s="706"/>
      <c r="JYX97" s="706"/>
      <c r="JYY97" s="706"/>
      <c r="JYZ97" s="504"/>
      <c r="JZA97" s="705"/>
      <c r="JZB97" s="706"/>
      <c r="JZC97" s="706"/>
      <c r="JZD97" s="706"/>
      <c r="JZE97" s="706"/>
      <c r="JZF97" s="706"/>
      <c r="JZG97" s="504"/>
      <c r="JZH97" s="705"/>
      <c r="JZI97" s="706"/>
      <c r="JZJ97" s="706"/>
      <c r="JZK97" s="706"/>
      <c r="JZL97" s="706"/>
      <c r="JZM97" s="706"/>
      <c r="JZN97" s="504"/>
      <c r="JZO97" s="705"/>
      <c r="JZP97" s="706"/>
      <c r="JZQ97" s="706"/>
      <c r="JZR97" s="706"/>
      <c r="JZS97" s="706"/>
      <c r="JZT97" s="706"/>
      <c r="JZU97" s="504"/>
      <c r="JZV97" s="705"/>
      <c r="JZW97" s="706"/>
      <c r="JZX97" s="706"/>
      <c r="JZY97" s="706"/>
      <c r="JZZ97" s="706"/>
      <c r="KAA97" s="706"/>
      <c r="KAB97" s="504"/>
      <c r="KAC97" s="705"/>
      <c r="KAD97" s="706"/>
      <c r="KAE97" s="706"/>
      <c r="KAF97" s="706"/>
      <c r="KAG97" s="706"/>
      <c r="KAH97" s="706"/>
      <c r="KAI97" s="504"/>
      <c r="KAJ97" s="705"/>
      <c r="KAK97" s="706"/>
      <c r="KAL97" s="706"/>
      <c r="KAM97" s="706"/>
      <c r="KAN97" s="706"/>
      <c r="KAO97" s="706"/>
      <c r="KAP97" s="504"/>
      <c r="KAQ97" s="705"/>
      <c r="KAR97" s="706"/>
      <c r="KAS97" s="706"/>
      <c r="KAT97" s="706"/>
      <c r="KAU97" s="706"/>
      <c r="KAV97" s="706"/>
      <c r="KAW97" s="504"/>
      <c r="KAX97" s="705"/>
      <c r="KAY97" s="706"/>
      <c r="KAZ97" s="706"/>
      <c r="KBA97" s="706"/>
      <c r="KBB97" s="706"/>
      <c r="KBC97" s="706"/>
      <c r="KBD97" s="504"/>
      <c r="KBE97" s="705"/>
      <c r="KBF97" s="706"/>
      <c r="KBG97" s="706"/>
      <c r="KBH97" s="706"/>
      <c r="KBI97" s="706"/>
      <c r="KBJ97" s="706"/>
      <c r="KBK97" s="504"/>
      <c r="KBL97" s="705"/>
      <c r="KBM97" s="706"/>
      <c r="KBN97" s="706"/>
      <c r="KBO97" s="706"/>
      <c r="KBP97" s="706"/>
      <c r="KBQ97" s="706"/>
      <c r="KBR97" s="504"/>
      <c r="KBS97" s="705"/>
      <c r="KBT97" s="706"/>
      <c r="KBU97" s="706"/>
      <c r="KBV97" s="706"/>
      <c r="KBW97" s="706"/>
      <c r="KBX97" s="706"/>
      <c r="KBY97" s="504"/>
      <c r="KBZ97" s="705"/>
      <c r="KCA97" s="706"/>
      <c r="KCB97" s="706"/>
      <c r="KCC97" s="706"/>
      <c r="KCD97" s="706"/>
      <c r="KCE97" s="706"/>
      <c r="KCF97" s="504"/>
      <c r="KCG97" s="705"/>
      <c r="KCH97" s="706"/>
      <c r="KCI97" s="706"/>
      <c r="KCJ97" s="706"/>
      <c r="KCK97" s="706"/>
      <c r="KCL97" s="706"/>
      <c r="KCM97" s="504"/>
      <c r="KCN97" s="705"/>
      <c r="KCO97" s="706"/>
      <c r="KCP97" s="706"/>
      <c r="KCQ97" s="706"/>
      <c r="KCR97" s="706"/>
      <c r="KCS97" s="706"/>
      <c r="KCT97" s="504"/>
      <c r="KCU97" s="705"/>
      <c r="KCV97" s="706"/>
      <c r="KCW97" s="706"/>
      <c r="KCX97" s="706"/>
      <c r="KCY97" s="706"/>
      <c r="KCZ97" s="706"/>
      <c r="KDA97" s="504"/>
      <c r="KDB97" s="705"/>
      <c r="KDC97" s="706"/>
      <c r="KDD97" s="706"/>
      <c r="KDE97" s="706"/>
      <c r="KDF97" s="706"/>
      <c r="KDG97" s="706"/>
      <c r="KDH97" s="504"/>
      <c r="KDI97" s="705"/>
      <c r="KDJ97" s="706"/>
      <c r="KDK97" s="706"/>
      <c r="KDL97" s="706"/>
      <c r="KDM97" s="706"/>
      <c r="KDN97" s="706"/>
      <c r="KDO97" s="504"/>
      <c r="KDP97" s="705"/>
      <c r="KDQ97" s="706"/>
      <c r="KDR97" s="706"/>
      <c r="KDS97" s="706"/>
      <c r="KDT97" s="706"/>
      <c r="KDU97" s="706"/>
      <c r="KDV97" s="504"/>
      <c r="KDW97" s="705"/>
      <c r="KDX97" s="706"/>
      <c r="KDY97" s="706"/>
      <c r="KDZ97" s="706"/>
      <c r="KEA97" s="706"/>
      <c r="KEB97" s="706"/>
      <c r="KEC97" s="504"/>
      <c r="KED97" s="705"/>
      <c r="KEE97" s="706"/>
      <c r="KEF97" s="706"/>
      <c r="KEG97" s="706"/>
      <c r="KEH97" s="706"/>
      <c r="KEI97" s="706"/>
      <c r="KEJ97" s="504"/>
      <c r="KEK97" s="705"/>
      <c r="KEL97" s="706"/>
      <c r="KEM97" s="706"/>
      <c r="KEN97" s="706"/>
      <c r="KEO97" s="706"/>
      <c r="KEP97" s="706"/>
      <c r="KEQ97" s="504"/>
      <c r="KER97" s="705"/>
      <c r="KES97" s="706"/>
      <c r="KET97" s="706"/>
      <c r="KEU97" s="706"/>
      <c r="KEV97" s="706"/>
      <c r="KEW97" s="706"/>
      <c r="KEX97" s="504"/>
      <c r="KEY97" s="705"/>
      <c r="KEZ97" s="706"/>
      <c r="KFA97" s="706"/>
      <c r="KFB97" s="706"/>
      <c r="KFC97" s="706"/>
      <c r="KFD97" s="706"/>
      <c r="KFE97" s="504"/>
      <c r="KFF97" s="705"/>
      <c r="KFG97" s="706"/>
      <c r="KFH97" s="706"/>
      <c r="KFI97" s="706"/>
      <c r="KFJ97" s="706"/>
      <c r="KFK97" s="706"/>
      <c r="KFL97" s="504"/>
      <c r="KFM97" s="705"/>
      <c r="KFN97" s="706"/>
      <c r="KFO97" s="706"/>
      <c r="KFP97" s="706"/>
      <c r="KFQ97" s="706"/>
      <c r="KFR97" s="706"/>
      <c r="KFS97" s="504"/>
      <c r="KFT97" s="705"/>
      <c r="KFU97" s="706"/>
      <c r="KFV97" s="706"/>
      <c r="KFW97" s="706"/>
      <c r="KFX97" s="706"/>
      <c r="KFY97" s="706"/>
      <c r="KFZ97" s="504"/>
      <c r="KGA97" s="705"/>
      <c r="KGB97" s="706"/>
      <c r="KGC97" s="706"/>
      <c r="KGD97" s="706"/>
      <c r="KGE97" s="706"/>
      <c r="KGF97" s="706"/>
      <c r="KGG97" s="504"/>
      <c r="KGH97" s="705"/>
      <c r="KGI97" s="706"/>
      <c r="KGJ97" s="706"/>
      <c r="KGK97" s="706"/>
      <c r="KGL97" s="706"/>
      <c r="KGM97" s="706"/>
      <c r="KGN97" s="504"/>
      <c r="KGO97" s="705"/>
      <c r="KGP97" s="706"/>
      <c r="KGQ97" s="706"/>
      <c r="KGR97" s="706"/>
      <c r="KGS97" s="706"/>
      <c r="KGT97" s="706"/>
      <c r="KGU97" s="504"/>
      <c r="KGV97" s="705"/>
      <c r="KGW97" s="706"/>
      <c r="KGX97" s="706"/>
      <c r="KGY97" s="706"/>
      <c r="KGZ97" s="706"/>
      <c r="KHA97" s="706"/>
      <c r="KHB97" s="504"/>
      <c r="KHC97" s="705"/>
      <c r="KHD97" s="706"/>
      <c r="KHE97" s="706"/>
      <c r="KHF97" s="706"/>
      <c r="KHG97" s="706"/>
      <c r="KHH97" s="706"/>
      <c r="KHI97" s="504"/>
      <c r="KHJ97" s="705"/>
      <c r="KHK97" s="706"/>
      <c r="KHL97" s="706"/>
      <c r="KHM97" s="706"/>
      <c r="KHN97" s="706"/>
      <c r="KHO97" s="706"/>
      <c r="KHP97" s="504"/>
      <c r="KHQ97" s="705"/>
      <c r="KHR97" s="706"/>
      <c r="KHS97" s="706"/>
      <c r="KHT97" s="706"/>
      <c r="KHU97" s="706"/>
      <c r="KHV97" s="706"/>
      <c r="KHW97" s="504"/>
      <c r="KHX97" s="705"/>
      <c r="KHY97" s="706"/>
      <c r="KHZ97" s="706"/>
      <c r="KIA97" s="706"/>
      <c r="KIB97" s="706"/>
      <c r="KIC97" s="706"/>
      <c r="KID97" s="504"/>
      <c r="KIE97" s="705"/>
      <c r="KIF97" s="706"/>
      <c r="KIG97" s="706"/>
      <c r="KIH97" s="706"/>
      <c r="KII97" s="706"/>
      <c r="KIJ97" s="706"/>
      <c r="KIK97" s="504"/>
      <c r="KIL97" s="705"/>
      <c r="KIM97" s="706"/>
      <c r="KIN97" s="706"/>
      <c r="KIO97" s="706"/>
      <c r="KIP97" s="706"/>
      <c r="KIQ97" s="706"/>
      <c r="KIR97" s="504"/>
      <c r="KIS97" s="705"/>
      <c r="KIT97" s="706"/>
      <c r="KIU97" s="706"/>
      <c r="KIV97" s="706"/>
      <c r="KIW97" s="706"/>
      <c r="KIX97" s="706"/>
      <c r="KIY97" s="504"/>
      <c r="KIZ97" s="705"/>
      <c r="KJA97" s="706"/>
      <c r="KJB97" s="706"/>
      <c r="KJC97" s="706"/>
      <c r="KJD97" s="706"/>
      <c r="KJE97" s="706"/>
      <c r="KJF97" s="504"/>
      <c r="KJG97" s="705"/>
      <c r="KJH97" s="706"/>
      <c r="KJI97" s="706"/>
      <c r="KJJ97" s="706"/>
      <c r="KJK97" s="706"/>
      <c r="KJL97" s="706"/>
      <c r="KJM97" s="504"/>
      <c r="KJN97" s="705"/>
      <c r="KJO97" s="706"/>
      <c r="KJP97" s="706"/>
      <c r="KJQ97" s="706"/>
      <c r="KJR97" s="706"/>
      <c r="KJS97" s="706"/>
      <c r="KJT97" s="504"/>
      <c r="KJU97" s="705"/>
      <c r="KJV97" s="706"/>
      <c r="KJW97" s="706"/>
      <c r="KJX97" s="706"/>
      <c r="KJY97" s="706"/>
      <c r="KJZ97" s="706"/>
      <c r="KKA97" s="504"/>
      <c r="KKB97" s="705"/>
      <c r="KKC97" s="706"/>
      <c r="KKD97" s="706"/>
      <c r="KKE97" s="706"/>
      <c r="KKF97" s="706"/>
      <c r="KKG97" s="706"/>
      <c r="KKH97" s="504"/>
      <c r="KKI97" s="705"/>
      <c r="KKJ97" s="706"/>
      <c r="KKK97" s="706"/>
      <c r="KKL97" s="706"/>
      <c r="KKM97" s="706"/>
      <c r="KKN97" s="706"/>
      <c r="KKO97" s="504"/>
      <c r="KKP97" s="705"/>
      <c r="KKQ97" s="706"/>
      <c r="KKR97" s="706"/>
      <c r="KKS97" s="706"/>
      <c r="KKT97" s="706"/>
      <c r="KKU97" s="706"/>
      <c r="KKV97" s="504"/>
      <c r="KKW97" s="705"/>
      <c r="KKX97" s="706"/>
      <c r="KKY97" s="706"/>
      <c r="KKZ97" s="706"/>
      <c r="KLA97" s="706"/>
      <c r="KLB97" s="706"/>
      <c r="KLC97" s="504"/>
      <c r="KLD97" s="705"/>
      <c r="KLE97" s="706"/>
      <c r="KLF97" s="706"/>
      <c r="KLG97" s="706"/>
      <c r="KLH97" s="706"/>
      <c r="KLI97" s="706"/>
      <c r="KLJ97" s="504"/>
      <c r="KLK97" s="705"/>
      <c r="KLL97" s="706"/>
      <c r="KLM97" s="706"/>
      <c r="KLN97" s="706"/>
      <c r="KLO97" s="706"/>
      <c r="KLP97" s="706"/>
      <c r="KLQ97" s="504"/>
      <c r="KLR97" s="705"/>
      <c r="KLS97" s="706"/>
      <c r="KLT97" s="706"/>
      <c r="KLU97" s="706"/>
      <c r="KLV97" s="706"/>
      <c r="KLW97" s="706"/>
      <c r="KLX97" s="504"/>
      <c r="KLY97" s="705"/>
      <c r="KLZ97" s="706"/>
      <c r="KMA97" s="706"/>
      <c r="KMB97" s="706"/>
      <c r="KMC97" s="706"/>
      <c r="KMD97" s="706"/>
      <c r="KME97" s="504"/>
      <c r="KMF97" s="705"/>
      <c r="KMG97" s="706"/>
      <c r="KMH97" s="706"/>
      <c r="KMI97" s="706"/>
      <c r="KMJ97" s="706"/>
      <c r="KMK97" s="706"/>
      <c r="KML97" s="504"/>
      <c r="KMM97" s="705"/>
      <c r="KMN97" s="706"/>
      <c r="KMO97" s="706"/>
      <c r="KMP97" s="706"/>
      <c r="KMQ97" s="706"/>
      <c r="KMR97" s="706"/>
      <c r="KMS97" s="504"/>
      <c r="KMT97" s="705"/>
      <c r="KMU97" s="706"/>
      <c r="KMV97" s="706"/>
      <c r="KMW97" s="706"/>
      <c r="KMX97" s="706"/>
      <c r="KMY97" s="706"/>
      <c r="KMZ97" s="504"/>
      <c r="KNA97" s="705"/>
      <c r="KNB97" s="706"/>
      <c r="KNC97" s="706"/>
      <c r="KND97" s="706"/>
      <c r="KNE97" s="706"/>
      <c r="KNF97" s="706"/>
      <c r="KNG97" s="504"/>
      <c r="KNH97" s="705"/>
      <c r="KNI97" s="706"/>
      <c r="KNJ97" s="706"/>
      <c r="KNK97" s="706"/>
      <c r="KNL97" s="706"/>
      <c r="KNM97" s="706"/>
      <c r="KNN97" s="504"/>
      <c r="KNO97" s="705"/>
      <c r="KNP97" s="706"/>
      <c r="KNQ97" s="706"/>
      <c r="KNR97" s="706"/>
      <c r="KNS97" s="706"/>
      <c r="KNT97" s="706"/>
      <c r="KNU97" s="504"/>
      <c r="KNV97" s="705"/>
      <c r="KNW97" s="706"/>
      <c r="KNX97" s="706"/>
      <c r="KNY97" s="706"/>
      <c r="KNZ97" s="706"/>
      <c r="KOA97" s="706"/>
      <c r="KOB97" s="504"/>
      <c r="KOC97" s="705"/>
      <c r="KOD97" s="706"/>
      <c r="KOE97" s="706"/>
      <c r="KOF97" s="706"/>
      <c r="KOG97" s="706"/>
      <c r="KOH97" s="706"/>
      <c r="KOI97" s="504"/>
      <c r="KOJ97" s="705"/>
      <c r="KOK97" s="706"/>
      <c r="KOL97" s="706"/>
      <c r="KOM97" s="706"/>
      <c r="KON97" s="706"/>
      <c r="KOO97" s="706"/>
      <c r="KOP97" s="504"/>
      <c r="KOQ97" s="705"/>
      <c r="KOR97" s="706"/>
      <c r="KOS97" s="706"/>
      <c r="KOT97" s="706"/>
      <c r="KOU97" s="706"/>
      <c r="KOV97" s="706"/>
      <c r="KOW97" s="504"/>
      <c r="KOX97" s="705"/>
      <c r="KOY97" s="706"/>
      <c r="KOZ97" s="706"/>
      <c r="KPA97" s="706"/>
      <c r="KPB97" s="706"/>
      <c r="KPC97" s="706"/>
      <c r="KPD97" s="504"/>
      <c r="KPE97" s="705"/>
      <c r="KPF97" s="706"/>
      <c r="KPG97" s="706"/>
      <c r="KPH97" s="706"/>
      <c r="KPI97" s="706"/>
      <c r="KPJ97" s="706"/>
      <c r="KPK97" s="504"/>
      <c r="KPL97" s="705"/>
      <c r="KPM97" s="706"/>
      <c r="KPN97" s="706"/>
      <c r="KPO97" s="706"/>
      <c r="KPP97" s="706"/>
      <c r="KPQ97" s="706"/>
      <c r="KPR97" s="504"/>
      <c r="KPS97" s="705"/>
      <c r="KPT97" s="706"/>
      <c r="KPU97" s="706"/>
      <c r="KPV97" s="706"/>
      <c r="KPW97" s="706"/>
      <c r="KPX97" s="706"/>
      <c r="KPY97" s="504"/>
      <c r="KPZ97" s="705"/>
      <c r="KQA97" s="706"/>
      <c r="KQB97" s="706"/>
      <c r="KQC97" s="706"/>
      <c r="KQD97" s="706"/>
      <c r="KQE97" s="706"/>
      <c r="KQF97" s="504"/>
      <c r="KQG97" s="705"/>
      <c r="KQH97" s="706"/>
      <c r="KQI97" s="706"/>
      <c r="KQJ97" s="706"/>
      <c r="KQK97" s="706"/>
      <c r="KQL97" s="706"/>
      <c r="KQM97" s="504"/>
      <c r="KQN97" s="705"/>
      <c r="KQO97" s="706"/>
      <c r="KQP97" s="706"/>
      <c r="KQQ97" s="706"/>
      <c r="KQR97" s="706"/>
      <c r="KQS97" s="706"/>
      <c r="KQT97" s="504"/>
      <c r="KQU97" s="705"/>
      <c r="KQV97" s="706"/>
      <c r="KQW97" s="706"/>
      <c r="KQX97" s="706"/>
      <c r="KQY97" s="706"/>
      <c r="KQZ97" s="706"/>
      <c r="KRA97" s="504"/>
      <c r="KRB97" s="705"/>
      <c r="KRC97" s="706"/>
      <c r="KRD97" s="706"/>
      <c r="KRE97" s="706"/>
      <c r="KRF97" s="706"/>
      <c r="KRG97" s="706"/>
      <c r="KRH97" s="504"/>
      <c r="KRI97" s="705"/>
      <c r="KRJ97" s="706"/>
      <c r="KRK97" s="706"/>
      <c r="KRL97" s="706"/>
      <c r="KRM97" s="706"/>
      <c r="KRN97" s="706"/>
      <c r="KRO97" s="504"/>
      <c r="KRP97" s="705"/>
      <c r="KRQ97" s="706"/>
      <c r="KRR97" s="706"/>
      <c r="KRS97" s="706"/>
      <c r="KRT97" s="706"/>
      <c r="KRU97" s="706"/>
      <c r="KRV97" s="504"/>
      <c r="KRW97" s="705"/>
      <c r="KRX97" s="706"/>
      <c r="KRY97" s="706"/>
      <c r="KRZ97" s="706"/>
      <c r="KSA97" s="706"/>
      <c r="KSB97" s="706"/>
      <c r="KSC97" s="504"/>
      <c r="KSD97" s="705"/>
      <c r="KSE97" s="706"/>
      <c r="KSF97" s="706"/>
      <c r="KSG97" s="706"/>
      <c r="KSH97" s="706"/>
      <c r="KSI97" s="706"/>
      <c r="KSJ97" s="504"/>
      <c r="KSK97" s="705"/>
      <c r="KSL97" s="706"/>
      <c r="KSM97" s="706"/>
      <c r="KSN97" s="706"/>
      <c r="KSO97" s="706"/>
      <c r="KSP97" s="706"/>
      <c r="KSQ97" s="504"/>
      <c r="KSR97" s="705"/>
      <c r="KSS97" s="706"/>
      <c r="KST97" s="706"/>
      <c r="KSU97" s="706"/>
      <c r="KSV97" s="706"/>
      <c r="KSW97" s="706"/>
      <c r="KSX97" s="504"/>
      <c r="KSY97" s="705"/>
      <c r="KSZ97" s="706"/>
      <c r="KTA97" s="706"/>
      <c r="KTB97" s="706"/>
      <c r="KTC97" s="706"/>
      <c r="KTD97" s="706"/>
      <c r="KTE97" s="504"/>
      <c r="KTF97" s="705"/>
      <c r="KTG97" s="706"/>
      <c r="KTH97" s="706"/>
      <c r="KTI97" s="706"/>
      <c r="KTJ97" s="706"/>
      <c r="KTK97" s="706"/>
      <c r="KTL97" s="504"/>
      <c r="KTM97" s="705"/>
      <c r="KTN97" s="706"/>
      <c r="KTO97" s="706"/>
      <c r="KTP97" s="706"/>
      <c r="KTQ97" s="706"/>
      <c r="KTR97" s="706"/>
      <c r="KTS97" s="504"/>
      <c r="KTT97" s="705"/>
      <c r="KTU97" s="706"/>
      <c r="KTV97" s="706"/>
      <c r="KTW97" s="706"/>
      <c r="KTX97" s="706"/>
      <c r="KTY97" s="706"/>
      <c r="KTZ97" s="504"/>
      <c r="KUA97" s="705"/>
      <c r="KUB97" s="706"/>
      <c r="KUC97" s="706"/>
      <c r="KUD97" s="706"/>
      <c r="KUE97" s="706"/>
      <c r="KUF97" s="706"/>
      <c r="KUG97" s="504"/>
      <c r="KUH97" s="705"/>
      <c r="KUI97" s="706"/>
      <c r="KUJ97" s="706"/>
      <c r="KUK97" s="706"/>
      <c r="KUL97" s="706"/>
      <c r="KUM97" s="706"/>
      <c r="KUN97" s="504"/>
      <c r="KUO97" s="705"/>
      <c r="KUP97" s="706"/>
      <c r="KUQ97" s="706"/>
      <c r="KUR97" s="706"/>
      <c r="KUS97" s="706"/>
      <c r="KUT97" s="706"/>
      <c r="KUU97" s="504"/>
      <c r="KUV97" s="705"/>
      <c r="KUW97" s="706"/>
      <c r="KUX97" s="706"/>
      <c r="KUY97" s="706"/>
      <c r="KUZ97" s="706"/>
      <c r="KVA97" s="706"/>
      <c r="KVB97" s="504"/>
      <c r="KVC97" s="705"/>
      <c r="KVD97" s="706"/>
      <c r="KVE97" s="706"/>
      <c r="KVF97" s="706"/>
      <c r="KVG97" s="706"/>
      <c r="KVH97" s="706"/>
      <c r="KVI97" s="504"/>
      <c r="KVJ97" s="705"/>
      <c r="KVK97" s="706"/>
      <c r="KVL97" s="706"/>
      <c r="KVM97" s="706"/>
      <c r="KVN97" s="706"/>
      <c r="KVO97" s="706"/>
      <c r="KVP97" s="504"/>
      <c r="KVQ97" s="705"/>
      <c r="KVR97" s="706"/>
      <c r="KVS97" s="706"/>
      <c r="KVT97" s="706"/>
      <c r="KVU97" s="706"/>
      <c r="KVV97" s="706"/>
      <c r="KVW97" s="504"/>
      <c r="KVX97" s="705"/>
      <c r="KVY97" s="706"/>
      <c r="KVZ97" s="706"/>
      <c r="KWA97" s="706"/>
      <c r="KWB97" s="706"/>
      <c r="KWC97" s="706"/>
      <c r="KWD97" s="504"/>
      <c r="KWE97" s="705"/>
      <c r="KWF97" s="706"/>
      <c r="KWG97" s="706"/>
      <c r="KWH97" s="706"/>
      <c r="KWI97" s="706"/>
      <c r="KWJ97" s="706"/>
      <c r="KWK97" s="504"/>
      <c r="KWL97" s="705"/>
      <c r="KWM97" s="706"/>
      <c r="KWN97" s="706"/>
      <c r="KWO97" s="706"/>
      <c r="KWP97" s="706"/>
      <c r="KWQ97" s="706"/>
      <c r="KWR97" s="504"/>
      <c r="KWS97" s="705"/>
      <c r="KWT97" s="706"/>
      <c r="KWU97" s="706"/>
      <c r="KWV97" s="706"/>
      <c r="KWW97" s="706"/>
      <c r="KWX97" s="706"/>
      <c r="KWY97" s="504"/>
      <c r="KWZ97" s="705"/>
      <c r="KXA97" s="706"/>
      <c r="KXB97" s="706"/>
      <c r="KXC97" s="706"/>
      <c r="KXD97" s="706"/>
      <c r="KXE97" s="706"/>
      <c r="KXF97" s="504"/>
      <c r="KXG97" s="705"/>
      <c r="KXH97" s="706"/>
      <c r="KXI97" s="706"/>
      <c r="KXJ97" s="706"/>
      <c r="KXK97" s="706"/>
      <c r="KXL97" s="706"/>
      <c r="KXM97" s="504"/>
      <c r="KXN97" s="705"/>
      <c r="KXO97" s="706"/>
      <c r="KXP97" s="706"/>
      <c r="KXQ97" s="706"/>
      <c r="KXR97" s="706"/>
      <c r="KXS97" s="706"/>
      <c r="KXT97" s="504"/>
      <c r="KXU97" s="705"/>
      <c r="KXV97" s="706"/>
      <c r="KXW97" s="706"/>
      <c r="KXX97" s="706"/>
      <c r="KXY97" s="706"/>
      <c r="KXZ97" s="706"/>
      <c r="KYA97" s="504"/>
      <c r="KYB97" s="705"/>
      <c r="KYC97" s="706"/>
      <c r="KYD97" s="706"/>
      <c r="KYE97" s="706"/>
      <c r="KYF97" s="706"/>
      <c r="KYG97" s="706"/>
      <c r="KYH97" s="504"/>
      <c r="KYI97" s="705"/>
      <c r="KYJ97" s="706"/>
      <c r="KYK97" s="706"/>
      <c r="KYL97" s="706"/>
      <c r="KYM97" s="706"/>
      <c r="KYN97" s="706"/>
      <c r="KYO97" s="504"/>
      <c r="KYP97" s="705"/>
      <c r="KYQ97" s="706"/>
      <c r="KYR97" s="706"/>
      <c r="KYS97" s="706"/>
      <c r="KYT97" s="706"/>
      <c r="KYU97" s="706"/>
      <c r="KYV97" s="504"/>
      <c r="KYW97" s="705"/>
      <c r="KYX97" s="706"/>
      <c r="KYY97" s="706"/>
      <c r="KYZ97" s="706"/>
      <c r="KZA97" s="706"/>
      <c r="KZB97" s="706"/>
      <c r="KZC97" s="504"/>
      <c r="KZD97" s="705"/>
      <c r="KZE97" s="706"/>
      <c r="KZF97" s="706"/>
      <c r="KZG97" s="706"/>
      <c r="KZH97" s="706"/>
      <c r="KZI97" s="706"/>
      <c r="KZJ97" s="504"/>
      <c r="KZK97" s="705"/>
      <c r="KZL97" s="706"/>
      <c r="KZM97" s="706"/>
      <c r="KZN97" s="706"/>
      <c r="KZO97" s="706"/>
      <c r="KZP97" s="706"/>
      <c r="KZQ97" s="504"/>
      <c r="KZR97" s="705"/>
      <c r="KZS97" s="706"/>
      <c r="KZT97" s="706"/>
      <c r="KZU97" s="706"/>
      <c r="KZV97" s="706"/>
      <c r="KZW97" s="706"/>
      <c r="KZX97" s="504"/>
      <c r="KZY97" s="705"/>
      <c r="KZZ97" s="706"/>
      <c r="LAA97" s="706"/>
      <c r="LAB97" s="706"/>
      <c r="LAC97" s="706"/>
      <c r="LAD97" s="706"/>
      <c r="LAE97" s="504"/>
      <c r="LAF97" s="705"/>
      <c r="LAG97" s="706"/>
      <c r="LAH97" s="706"/>
      <c r="LAI97" s="706"/>
      <c r="LAJ97" s="706"/>
      <c r="LAK97" s="706"/>
      <c r="LAL97" s="504"/>
      <c r="LAM97" s="705"/>
      <c r="LAN97" s="706"/>
      <c r="LAO97" s="706"/>
      <c r="LAP97" s="706"/>
      <c r="LAQ97" s="706"/>
      <c r="LAR97" s="706"/>
      <c r="LAS97" s="504"/>
      <c r="LAT97" s="705"/>
      <c r="LAU97" s="706"/>
      <c r="LAV97" s="706"/>
      <c r="LAW97" s="706"/>
      <c r="LAX97" s="706"/>
      <c r="LAY97" s="706"/>
      <c r="LAZ97" s="504"/>
      <c r="LBA97" s="705"/>
      <c r="LBB97" s="706"/>
      <c r="LBC97" s="706"/>
      <c r="LBD97" s="706"/>
      <c r="LBE97" s="706"/>
      <c r="LBF97" s="706"/>
      <c r="LBG97" s="504"/>
      <c r="LBH97" s="705"/>
      <c r="LBI97" s="706"/>
      <c r="LBJ97" s="706"/>
      <c r="LBK97" s="706"/>
      <c r="LBL97" s="706"/>
      <c r="LBM97" s="706"/>
      <c r="LBN97" s="504"/>
      <c r="LBO97" s="705"/>
      <c r="LBP97" s="706"/>
      <c r="LBQ97" s="706"/>
      <c r="LBR97" s="706"/>
      <c r="LBS97" s="706"/>
      <c r="LBT97" s="706"/>
      <c r="LBU97" s="504"/>
      <c r="LBV97" s="705"/>
      <c r="LBW97" s="706"/>
      <c r="LBX97" s="706"/>
      <c r="LBY97" s="706"/>
      <c r="LBZ97" s="706"/>
      <c r="LCA97" s="706"/>
      <c r="LCB97" s="504"/>
      <c r="LCC97" s="705"/>
      <c r="LCD97" s="706"/>
      <c r="LCE97" s="706"/>
      <c r="LCF97" s="706"/>
      <c r="LCG97" s="706"/>
      <c r="LCH97" s="706"/>
      <c r="LCI97" s="504"/>
      <c r="LCJ97" s="705"/>
      <c r="LCK97" s="706"/>
      <c r="LCL97" s="706"/>
      <c r="LCM97" s="706"/>
      <c r="LCN97" s="706"/>
      <c r="LCO97" s="706"/>
      <c r="LCP97" s="504"/>
      <c r="LCQ97" s="705"/>
      <c r="LCR97" s="706"/>
      <c r="LCS97" s="706"/>
      <c r="LCT97" s="706"/>
      <c r="LCU97" s="706"/>
      <c r="LCV97" s="706"/>
      <c r="LCW97" s="504"/>
      <c r="LCX97" s="705"/>
      <c r="LCY97" s="706"/>
      <c r="LCZ97" s="706"/>
      <c r="LDA97" s="706"/>
      <c r="LDB97" s="706"/>
      <c r="LDC97" s="706"/>
      <c r="LDD97" s="504"/>
      <c r="LDE97" s="705"/>
      <c r="LDF97" s="706"/>
      <c r="LDG97" s="706"/>
      <c r="LDH97" s="706"/>
      <c r="LDI97" s="706"/>
      <c r="LDJ97" s="706"/>
      <c r="LDK97" s="504"/>
      <c r="LDL97" s="705"/>
      <c r="LDM97" s="706"/>
      <c r="LDN97" s="706"/>
      <c r="LDO97" s="706"/>
      <c r="LDP97" s="706"/>
      <c r="LDQ97" s="706"/>
      <c r="LDR97" s="504"/>
      <c r="LDS97" s="705"/>
      <c r="LDT97" s="706"/>
      <c r="LDU97" s="706"/>
      <c r="LDV97" s="706"/>
      <c r="LDW97" s="706"/>
      <c r="LDX97" s="706"/>
      <c r="LDY97" s="504"/>
      <c r="LDZ97" s="705"/>
      <c r="LEA97" s="706"/>
      <c r="LEB97" s="706"/>
      <c r="LEC97" s="706"/>
      <c r="LED97" s="706"/>
      <c r="LEE97" s="706"/>
      <c r="LEF97" s="504"/>
      <c r="LEG97" s="705"/>
      <c r="LEH97" s="706"/>
      <c r="LEI97" s="706"/>
      <c r="LEJ97" s="706"/>
      <c r="LEK97" s="706"/>
      <c r="LEL97" s="706"/>
      <c r="LEM97" s="504"/>
      <c r="LEN97" s="705"/>
      <c r="LEO97" s="706"/>
      <c r="LEP97" s="706"/>
      <c r="LEQ97" s="706"/>
      <c r="LER97" s="706"/>
      <c r="LES97" s="706"/>
      <c r="LET97" s="504"/>
      <c r="LEU97" s="705"/>
      <c r="LEV97" s="706"/>
      <c r="LEW97" s="706"/>
      <c r="LEX97" s="706"/>
      <c r="LEY97" s="706"/>
      <c r="LEZ97" s="706"/>
      <c r="LFA97" s="504"/>
      <c r="LFB97" s="705"/>
      <c r="LFC97" s="706"/>
      <c r="LFD97" s="706"/>
      <c r="LFE97" s="706"/>
      <c r="LFF97" s="706"/>
      <c r="LFG97" s="706"/>
      <c r="LFH97" s="504"/>
      <c r="LFI97" s="705"/>
      <c r="LFJ97" s="706"/>
      <c r="LFK97" s="706"/>
      <c r="LFL97" s="706"/>
      <c r="LFM97" s="706"/>
      <c r="LFN97" s="706"/>
      <c r="LFO97" s="504"/>
      <c r="LFP97" s="705"/>
      <c r="LFQ97" s="706"/>
      <c r="LFR97" s="706"/>
      <c r="LFS97" s="706"/>
      <c r="LFT97" s="706"/>
      <c r="LFU97" s="706"/>
      <c r="LFV97" s="504"/>
      <c r="LFW97" s="705"/>
      <c r="LFX97" s="706"/>
      <c r="LFY97" s="706"/>
      <c r="LFZ97" s="706"/>
      <c r="LGA97" s="706"/>
      <c r="LGB97" s="706"/>
      <c r="LGC97" s="504"/>
      <c r="LGD97" s="705"/>
      <c r="LGE97" s="706"/>
      <c r="LGF97" s="706"/>
      <c r="LGG97" s="706"/>
      <c r="LGH97" s="706"/>
      <c r="LGI97" s="706"/>
      <c r="LGJ97" s="504"/>
      <c r="LGK97" s="705"/>
      <c r="LGL97" s="706"/>
      <c r="LGM97" s="706"/>
      <c r="LGN97" s="706"/>
      <c r="LGO97" s="706"/>
      <c r="LGP97" s="706"/>
      <c r="LGQ97" s="504"/>
      <c r="LGR97" s="705"/>
      <c r="LGS97" s="706"/>
      <c r="LGT97" s="706"/>
      <c r="LGU97" s="706"/>
      <c r="LGV97" s="706"/>
      <c r="LGW97" s="706"/>
      <c r="LGX97" s="504"/>
      <c r="LGY97" s="705"/>
      <c r="LGZ97" s="706"/>
      <c r="LHA97" s="706"/>
      <c r="LHB97" s="706"/>
      <c r="LHC97" s="706"/>
      <c r="LHD97" s="706"/>
      <c r="LHE97" s="504"/>
      <c r="LHF97" s="705"/>
      <c r="LHG97" s="706"/>
      <c r="LHH97" s="706"/>
      <c r="LHI97" s="706"/>
      <c r="LHJ97" s="706"/>
      <c r="LHK97" s="706"/>
      <c r="LHL97" s="504"/>
      <c r="LHM97" s="705"/>
      <c r="LHN97" s="706"/>
      <c r="LHO97" s="706"/>
      <c r="LHP97" s="706"/>
      <c r="LHQ97" s="706"/>
      <c r="LHR97" s="706"/>
      <c r="LHS97" s="504"/>
      <c r="LHT97" s="705"/>
      <c r="LHU97" s="706"/>
      <c r="LHV97" s="706"/>
      <c r="LHW97" s="706"/>
      <c r="LHX97" s="706"/>
      <c r="LHY97" s="706"/>
      <c r="LHZ97" s="504"/>
      <c r="LIA97" s="705"/>
      <c r="LIB97" s="706"/>
      <c r="LIC97" s="706"/>
      <c r="LID97" s="706"/>
      <c r="LIE97" s="706"/>
      <c r="LIF97" s="706"/>
      <c r="LIG97" s="504"/>
      <c r="LIH97" s="705"/>
      <c r="LII97" s="706"/>
      <c r="LIJ97" s="706"/>
      <c r="LIK97" s="706"/>
      <c r="LIL97" s="706"/>
      <c r="LIM97" s="706"/>
      <c r="LIN97" s="504"/>
      <c r="LIO97" s="705"/>
      <c r="LIP97" s="706"/>
      <c r="LIQ97" s="706"/>
      <c r="LIR97" s="706"/>
      <c r="LIS97" s="706"/>
      <c r="LIT97" s="706"/>
      <c r="LIU97" s="504"/>
      <c r="LIV97" s="705"/>
      <c r="LIW97" s="706"/>
      <c r="LIX97" s="706"/>
      <c r="LIY97" s="706"/>
      <c r="LIZ97" s="706"/>
      <c r="LJA97" s="706"/>
      <c r="LJB97" s="504"/>
      <c r="LJC97" s="705"/>
      <c r="LJD97" s="706"/>
      <c r="LJE97" s="706"/>
      <c r="LJF97" s="706"/>
      <c r="LJG97" s="706"/>
      <c r="LJH97" s="706"/>
      <c r="LJI97" s="504"/>
      <c r="LJJ97" s="705"/>
      <c r="LJK97" s="706"/>
      <c r="LJL97" s="706"/>
      <c r="LJM97" s="706"/>
      <c r="LJN97" s="706"/>
      <c r="LJO97" s="706"/>
      <c r="LJP97" s="504"/>
      <c r="LJQ97" s="705"/>
      <c r="LJR97" s="706"/>
      <c r="LJS97" s="706"/>
      <c r="LJT97" s="706"/>
      <c r="LJU97" s="706"/>
      <c r="LJV97" s="706"/>
      <c r="LJW97" s="504"/>
      <c r="LJX97" s="705"/>
      <c r="LJY97" s="706"/>
      <c r="LJZ97" s="706"/>
      <c r="LKA97" s="706"/>
      <c r="LKB97" s="706"/>
      <c r="LKC97" s="706"/>
      <c r="LKD97" s="504"/>
      <c r="LKE97" s="705"/>
      <c r="LKF97" s="706"/>
      <c r="LKG97" s="706"/>
      <c r="LKH97" s="706"/>
      <c r="LKI97" s="706"/>
      <c r="LKJ97" s="706"/>
      <c r="LKK97" s="504"/>
      <c r="LKL97" s="705"/>
      <c r="LKM97" s="706"/>
      <c r="LKN97" s="706"/>
      <c r="LKO97" s="706"/>
      <c r="LKP97" s="706"/>
      <c r="LKQ97" s="706"/>
      <c r="LKR97" s="504"/>
      <c r="LKS97" s="705"/>
      <c r="LKT97" s="706"/>
      <c r="LKU97" s="706"/>
      <c r="LKV97" s="706"/>
      <c r="LKW97" s="706"/>
      <c r="LKX97" s="706"/>
      <c r="LKY97" s="504"/>
      <c r="LKZ97" s="705"/>
      <c r="LLA97" s="706"/>
      <c r="LLB97" s="706"/>
      <c r="LLC97" s="706"/>
      <c r="LLD97" s="706"/>
      <c r="LLE97" s="706"/>
      <c r="LLF97" s="504"/>
      <c r="LLG97" s="705"/>
      <c r="LLH97" s="706"/>
      <c r="LLI97" s="706"/>
      <c r="LLJ97" s="706"/>
      <c r="LLK97" s="706"/>
      <c r="LLL97" s="706"/>
      <c r="LLM97" s="504"/>
      <c r="LLN97" s="705"/>
      <c r="LLO97" s="706"/>
      <c r="LLP97" s="706"/>
      <c r="LLQ97" s="706"/>
      <c r="LLR97" s="706"/>
      <c r="LLS97" s="706"/>
      <c r="LLT97" s="504"/>
      <c r="LLU97" s="705"/>
      <c r="LLV97" s="706"/>
      <c r="LLW97" s="706"/>
      <c r="LLX97" s="706"/>
      <c r="LLY97" s="706"/>
      <c r="LLZ97" s="706"/>
      <c r="LMA97" s="504"/>
      <c r="LMB97" s="705"/>
      <c r="LMC97" s="706"/>
      <c r="LMD97" s="706"/>
      <c r="LME97" s="706"/>
      <c r="LMF97" s="706"/>
      <c r="LMG97" s="706"/>
      <c r="LMH97" s="504"/>
      <c r="LMI97" s="705"/>
      <c r="LMJ97" s="706"/>
      <c r="LMK97" s="706"/>
      <c r="LML97" s="706"/>
      <c r="LMM97" s="706"/>
      <c r="LMN97" s="706"/>
      <c r="LMO97" s="504"/>
      <c r="LMP97" s="705"/>
      <c r="LMQ97" s="706"/>
      <c r="LMR97" s="706"/>
      <c r="LMS97" s="706"/>
      <c r="LMT97" s="706"/>
      <c r="LMU97" s="706"/>
      <c r="LMV97" s="504"/>
      <c r="LMW97" s="705"/>
      <c r="LMX97" s="706"/>
      <c r="LMY97" s="706"/>
      <c r="LMZ97" s="706"/>
      <c r="LNA97" s="706"/>
      <c r="LNB97" s="706"/>
      <c r="LNC97" s="504"/>
      <c r="LND97" s="705"/>
      <c r="LNE97" s="706"/>
      <c r="LNF97" s="706"/>
      <c r="LNG97" s="706"/>
      <c r="LNH97" s="706"/>
      <c r="LNI97" s="706"/>
      <c r="LNJ97" s="504"/>
      <c r="LNK97" s="705"/>
      <c r="LNL97" s="706"/>
      <c r="LNM97" s="706"/>
      <c r="LNN97" s="706"/>
      <c r="LNO97" s="706"/>
      <c r="LNP97" s="706"/>
      <c r="LNQ97" s="504"/>
      <c r="LNR97" s="705"/>
      <c r="LNS97" s="706"/>
      <c r="LNT97" s="706"/>
      <c r="LNU97" s="706"/>
      <c r="LNV97" s="706"/>
      <c r="LNW97" s="706"/>
      <c r="LNX97" s="504"/>
      <c r="LNY97" s="705"/>
      <c r="LNZ97" s="706"/>
      <c r="LOA97" s="706"/>
      <c r="LOB97" s="706"/>
      <c r="LOC97" s="706"/>
      <c r="LOD97" s="706"/>
      <c r="LOE97" s="504"/>
      <c r="LOF97" s="705"/>
      <c r="LOG97" s="706"/>
      <c r="LOH97" s="706"/>
      <c r="LOI97" s="706"/>
      <c r="LOJ97" s="706"/>
      <c r="LOK97" s="706"/>
      <c r="LOL97" s="504"/>
      <c r="LOM97" s="705"/>
      <c r="LON97" s="706"/>
      <c r="LOO97" s="706"/>
      <c r="LOP97" s="706"/>
      <c r="LOQ97" s="706"/>
      <c r="LOR97" s="706"/>
      <c r="LOS97" s="504"/>
      <c r="LOT97" s="705"/>
      <c r="LOU97" s="706"/>
      <c r="LOV97" s="706"/>
      <c r="LOW97" s="706"/>
      <c r="LOX97" s="706"/>
      <c r="LOY97" s="706"/>
      <c r="LOZ97" s="504"/>
      <c r="LPA97" s="705"/>
      <c r="LPB97" s="706"/>
      <c r="LPC97" s="706"/>
      <c r="LPD97" s="706"/>
      <c r="LPE97" s="706"/>
      <c r="LPF97" s="706"/>
      <c r="LPG97" s="504"/>
      <c r="LPH97" s="705"/>
      <c r="LPI97" s="706"/>
      <c r="LPJ97" s="706"/>
      <c r="LPK97" s="706"/>
      <c r="LPL97" s="706"/>
      <c r="LPM97" s="706"/>
      <c r="LPN97" s="504"/>
      <c r="LPO97" s="705"/>
      <c r="LPP97" s="706"/>
      <c r="LPQ97" s="706"/>
      <c r="LPR97" s="706"/>
      <c r="LPS97" s="706"/>
      <c r="LPT97" s="706"/>
      <c r="LPU97" s="504"/>
      <c r="LPV97" s="705"/>
      <c r="LPW97" s="706"/>
      <c r="LPX97" s="706"/>
      <c r="LPY97" s="706"/>
      <c r="LPZ97" s="706"/>
      <c r="LQA97" s="706"/>
      <c r="LQB97" s="504"/>
      <c r="LQC97" s="705"/>
      <c r="LQD97" s="706"/>
      <c r="LQE97" s="706"/>
      <c r="LQF97" s="706"/>
      <c r="LQG97" s="706"/>
      <c r="LQH97" s="706"/>
      <c r="LQI97" s="504"/>
      <c r="LQJ97" s="705"/>
      <c r="LQK97" s="706"/>
      <c r="LQL97" s="706"/>
      <c r="LQM97" s="706"/>
      <c r="LQN97" s="706"/>
      <c r="LQO97" s="706"/>
      <c r="LQP97" s="504"/>
      <c r="LQQ97" s="705"/>
      <c r="LQR97" s="706"/>
      <c r="LQS97" s="706"/>
      <c r="LQT97" s="706"/>
      <c r="LQU97" s="706"/>
      <c r="LQV97" s="706"/>
      <c r="LQW97" s="504"/>
      <c r="LQX97" s="705"/>
      <c r="LQY97" s="706"/>
      <c r="LQZ97" s="706"/>
      <c r="LRA97" s="706"/>
      <c r="LRB97" s="706"/>
      <c r="LRC97" s="706"/>
      <c r="LRD97" s="504"/>
      <c r="LRE97" s="705"/>
      <c r="LRF97" s="706"/>
      <c r="LRG97" s="706"/>
      <c r="LRH97" s="706"/>
      <c r="LRI97" s="706"/>
      <c r="LRJ97" s="706"/>
      <c r="LRK97" s="504"/>
      <c r="LRL97" s="705"/>
      <c r="LRM97" s="706"/>
      <c r="LRN97" s="706"/>
      <c r="LRO97" s="706"/>
      <c r="LRP97" s="706"/>
      <c r="LRQ97" s="706"/>
      <c r="LRR97" s="504"/>
      <c r="LRS97" s="705"/>
      <c r="LRT97" s="706"/>
      <c r="LRU97" s="706"/>
      <c r="LRV97" s="706"/>
      <c r="LRW97" s="706"/>
      <c r="LRX97" s="706"/>
      <c r="LRY97" s="504"/>
      <c r="LRZ97" s="705"/>
      <c r="LSA97" s="706"/>
      <c r="LSB97" s="706"/>
      <c r="LSC97" s="706"/>
      <c r="LSD97" s="706"/>
      <c r="LSE97" s="706"/>
      <c r="LSF97" s="504"/>
      <c r="LSG97" s="705"/>
      <c r="LSH97" s="706"/>
      <c r="LSI97" s="706"/>
      <c r="LSJ97" s="706"/>
      <c r="LSK97" s="706"/>
      <c r="LSL97" s="706"/>
      <c r="LSM97" s="504"/>
      <c r="LSN97" s="705"/>
      <c r="LSO97" s="706"/>
      <c r="LSP97" s="706"/>
      <c r="LSQ97" s="706"/>
      <c r="LSR97" s="706"/>
      <c r="LSS97" s="706"/>
      <c r="LST97" s="504"/>
      <c r="LSU97" s="705"/>
      <c r="LSV97" s="706"/>
      <c r="LSW97" s="706"/>
      <c r="LSX97" s="706"/>
      <c r="LSY97" s="706"/>
      <c r="LSZ97" s="706"/>
      <c r="LTA97" s="504"/>
      <c r="LTB97" s="705"/>
      <c r="LTC97" s="706"/>
      <c r="LTD97" s="706"/>
      <c r="LTE97" s="706"/>
      <c r="LTF97" s="706"/>
      <c r="LTG97" s="706"/>
      <c r="LTH97" s="504"/>
      <c r="LTI97" s="705"/>
      <c r="LTJ97" s="706"/>
      <c r="LTK97" s="706"/>
      <c r="LTL97" s="706"/>
      <c r="LTM97" s="706"/>
      <c r="LTN97" s="706"/>
      <c r="LTO97" s="504"/>
      <c r="LTP97" s="705"/>
      <c r="LTQ97" s="706"/>
      <c r="LTR97" s="706"/>
      <c r="LTS97" s="706"/>
      <c r="LTT97" s="706"/>
      <c r="LTU97" s="706"/>
      <c r="LTV97" s="504"/>
      <c r="LTW97" s="705"/>
      <c r="LTX97" s="706"/>
      <c r="LTY97" s="706"/>
      <c r="LTZ97" s="706"/>
      <c r="LUA97" s="706"/>
      <c r="LUB97" s="706"/>
      <c r="LUC97" s="504"/>
      <c r="LUD97" s="705"/>
      <c r="LUE97" s="706"/>
      <c r="LUF97" s="706"/>
      <c r="LUG97" s="706"/>
      <c r="LUH97" s="706"/>
      <c r="LUI97" s="706"/>
      <c r="LUJ97" s="504"/>
      <c r="LUK97" s="705"/>
      <c r="LUL97" s="706"/>
      <c r="LUM97" s="706"/>
      <c r="LUN97" s="706"/>
      <c r="LUO97" s="706"/>
      <c r="LUP97" s="706"/>
      <c r="LUQ97" s="504"/>
      <c r="LUR97" s="705"/>
      <c r="LUS97" s="706"/>
      <c r="LUT97" s="706"/>
      <c r="LUU97" s="706"/>
      <c r="LUV97" s="706"/>
      <c r="LUW97" s="706"/>
      <c r="LUX97" s="504"/>
      <c r="LUY97" s="705"/>
      <c r="LUZ97" s="706"/>
      <c r="LVA97" s="706"/>
      <c r="LVB97" s="706"/>
      <c r="LVC97" s="706"/>
      <c r="LVD97" s="706"/>
      <c r="LVE97" s="504"/>
      <c r="LVF97" s="705"/>
      <c r="LVG97" s="706"/>
      <c r="LVH97" s="706"/>
      <c r="LVI97" s="706"/>
      <c r="LVJ97" s="706"/>
      <c r="LVK97" s="706"/>
      <c r="LVL97" s="504"/>
      <c r="LVM97" s="705"/>
      <c r="LVN97" s="706"/>
      <c r="LVO97" s="706"/>
      <c r="LVP97" s="706"/>
      <c r="LVQ97" s="706"/>
      <c r="LVR97" s="706"/>
      <c r="LVS97" s="504"/>
      <c r="LVT97" s="705"/>
      <c r="LVU97" s="706"/>
      <c r="LVV97" s="706"/>
      <c r="LVW97" s="706"/>
      <c r="LVX97" s="706"/>
      <c r="LVY97" s="706"/>
      <c r="LVZ97" s="504"/>
      <c r="LWA97" s="705"/>
      <c r="LWB97" s="706"/>
      <c r="LWC97" s="706"/>
      <c r="LWD97" s="706"/>
      <c r="LWE97" s="706"/>
      <c r="LWF97" s="706"/>
      <c r="LWG97" s="504"/>
      <c r="LWH97" s="705"/>
      <c r="LWI97" s="706"/>
      <c r="LWJ97" s="706"/>
      <c r="LWK97" s="706"/>
      <c r="LWL97" s="706"/>
      <c r="LWM97" s="706"/>
      <c r="LWN97" s="504"/>
      <c r="LWO97" s="705"/>
      <c r="LWP97" s="706"/>
      <c r="LWQ97" s="706"/>
      <c r="LWR97" s="706"/>
      <c r="LWS97" s="706"/>
      <c r="LWT97" s="706"/>
      <c r="LWU97" s="504"/>
      <c r="LWV97" s="705"/>
      <c r="LWW97" s="706"/>
      <c r="LWX97" s="706"/>
      <c r="LWY97" s="706"/>
      <c r="LWZ97" s="706"/>
      <c r="LXA97" s="706"/>
      <c r="LXB97" s="504"/>
      <c r="LXC97" s="705"/>
      <c r="LXD97" s="706"/>
      <c r="LXE97" s="706"/>
      <c r="LXF97" s="706"/>
      <c r="LXG97" s="706"/>
      <c r="LXH97" s="706"/>
      <c r="LXI97" s="504"/>
      <c r="LXJ97" s="705"/>
      <c r="LXK97" s="706"/>
      <c r="LXL97" s="706"/>
      <c r="LXM97" s="706"/>
      <c r="LXN97" s="706"/>
      <c r="LXO97" s="706"/>
      <c r="LXP97" s="504"/>
      <c r="LXQ97" s="705"/>
      <c r="LXR97" s="706"/>
      <c r="LXS97" s="706"/>
      <c r="LXT97" s="706"/>
      <c r="LXU97" s="706"/>
      <c r="LXV97" s="706"/>
      <c r="LXW97" s="504"/>
      <c r="LXX97" s="705"/>
      <c r="LXY97" s="706"/>
      <c r="LXZ97" s="706"/>
      <c r="LYA97" s="706"/>
      <c r="LYB97" s="706"/>
      <c r="LYC97" s="706"/>
      <c r="LYD97" s="504"/>
      <c r="LYE97" s="705"/>
      <c r="LYF97" s="706"/>
      <c r="LYG97" s="706"/>
      <c r="LYH97" s="706"/>
      <c r="LYI97" s="706"/>
      <c r="LYJ97" s="706"/>
      <c r="LYK97" s="504"/>
      <c r="LYL97" s="705"/>
      <c r="LYM97" s="706"/>
      <c r="LYN97" s="706"/>
      <c r="LYO97" s="706"/>
      <c r="LYP97" s="706"/>
      <c r="LYQ97" s="706"/>
      <c r="LYR97" s="504"/>
      <c r="LYS97" s="705"/>
      <c r="LYT97" s="706"/>
      <c r="LYU97" s="706"/>
      <c r="LYV97" s="706"/>
      <c r="LYW97" s="706"/>
      <c r="LYX97" s="706"/>
      <c r="LYY97" s="504"/>
      <c r="LYZ97" s="705"/>
      <c r="LZA97" s="706"/>
      <c r="LZB97" s="706"/>
      <c r="LZC97" s="706"/>
      <c r="LZD97" s="706"/>
      <c r="LZE97" s="706"/>
      <c r="LZF97" s="504"/>
      <c r="LZG97" s="705"/>
      <c r="LZH97" s="706"/>
      <c r="LZI97" s="706"/>
      <c r="LZJ97" s="706"/>
      <c r="LZK97" s="706"/>
      <c r="LZL97" s="706"/>
      <c r="LZM97" s="504"/>
      <c r="LZN97" s="705"/>
      <c r="LZO97" s="706"/>
      <c r="LZP97" s="706"/>
      <c r="LZQ97" s="706"/>
      <c r="LZR97" s="706"/>
      <c r="LZS97" s="706"/>
      <c r="LZT97" s="504"/>
      <c r="LZU97" s="705"/>
      <c r="LZV97" s="706"/>
      <c r="LZW97" s="706"/>
      <c r="LZX97" s="706"/>
      <c r="LZY97" s="706"/>
      <c r="LZZ97" s="706"/>
      <c r="MAA97" s="504"/>
      <c r="MAB97" s="705"/>
      <c r="MAC97" s="706"/>
      <c r="MAD97" s="706"/>
      <c r="MAE97" s="706"/>
      <c r="MAF97" s="706"/>
      <c r="MAG97" s="706"/>
      <c r="MAH97" s="504"/>
      <c r="MAI97" s="705"/>
      <c r="MAJ97" s="706"/>
      <c r="MAK97" s="706"/>
      <c r="MAL97" s="706"/>
      <c r="MAM97" s="706"/>
      <c r="MAN97" s="706"/>
      <c r="MAO97" s="504"/>
      <c r="MAP97" s="705"/>
      <c r="MAQ97" s="706"/>
      <c r="MAR97" s="706"/>
      <c r="MAS97" s="706"/>
      <c r="MAT97" s="706"/>
      <c r="MAU97" s="706"/>
      <c r="MAV97" s="504"/>
      <c r="MAW97" s="705"/>
      <c r="MAX97" s="706"/>
      <c r="MAY97" s="706"/>
      <c r="MAZ97" s="706"/>
      <c r="MBA97" s="706"/>
      <c r="MBB97" s="706"/>
      <c r="MBC97" s="504"/>
      <c r="MBD97" s="705"/>
      <c r="MBE97" s="706"/>
      <c r="MBF97" s="706"/>
      <c r="MBG97" s="706"/>
      <c r="MBH97" s="706"/>
      <c r="MBI97" s="706"/>
      <c r="MBJ97" s="504"/>
      <c r="MBK97" s="705"/>
      <c r="MBL97" s="706"/>
      <c r="MBM97" s="706"/>
      <c r="MBN97" s="706"/>
      <c r="MBO97" s="706"/>
      <c r="MBP97" s="706"/>
      <c r="MBQ97" s="504"/>
      <c r="MBR97" s="705"/>
      <c r="MBS97" s="706"/>
      <c r="MBT97" s="706"/>
      <c r="MBU97" s="706"/>
      <c r="MBV97" s="706"/>
      <c r="MBW97" s="706"/>
      <c r="MBX97" s="504"/>
      <c r="MBY97" s="705"/>
      <c r="MBZ97" s="706"/>
      <c r="MCA97" s="706"/>
      <c r="MCB97" s="706"/>
      <c r="MCC97" s="706"/>
      <c r="MCD97" s="706"/>
      <c r="MCE97" s="504"/>
      <c r="MCF97" s="705"/>
      <c r="MCG97" s="706"/>
      <c r="MCH97" s="706"/>
      <c r="MCI97" s="706"/>
      <c r="MCJ97" s="706"/>
      <c r="MCK97" s="706"/>
      <c r="MCL97" s="504"/>
      <c r="MCM97" s="705"/>
      <c r="MCN97" s="706"/>
      <c r="MCO97" s="706"/>
      <c r="MCP97" s="706"/>
      <c r="MCQ97" s="706"/>
      <c r="MCR97" s="706"/>
      <c r="MCS97" s="504"/>
      <c r="MCT97" s="705"/>
      <c r="MCU97" s="706"/>
      <c r="MCV97" s="706"/>
      <c r="MCW97" s="706"/>
      <c r="MCX97" s="706"/>
      <c r="MCY97" s="706"/>
      <c r="MCZ97" s="504"/>
      <c r="MDA97" s="705"/>
      <c r="MDB97" s="706"/>
      <c r="MDC97" s="706"/>
      <c r="MDD97" s="706"/>
      <c r="MDE97" s="706"/>
      <c r="MDF97" s="706"/>
      <c r="MDG97" s="504"/>
      <c r="MDH97" s="705"/>
      <c r="MDI97" s="706"/>
      <c r="MDJ97" s="706"/>
      <c r="MDK97" s="706"/>
      <c r="MDL97" s="706"/>
      <c r="MDM97" s="706"/>
      <c r="MDN97" s="504"/>
      <c r="MDO97" s="705"/>
      <c r="MDP97" s="706"/>
      <c r="MDQ97" s="706"/>
      <c r="MDR97" s="706"/>
      <c r="MDS97" s="706"/>
      <c r="MDT97" s="706"/>
      <c r="MDU97" s="504"/>
      <c r="MDV97" s="705"/>
      <c r="MDW97" s="706"/>
      <c r="MDX97" s="706"/>
      <c r="MDY97" s="706"/>
      <c r="MDZ97" s="706"/>
      <c r="MEA97" s="706"/>
      <c r="MEB97" s="504"/>
      <c r="MEC97" s="705"/>
      <c r="MED97" s="706"/>
      <c r="MEE97" s="706"/>
      <c r="MEF97" s="706"/>
      <c r="MEG97" s="706"/>
      <c r="MEH97" s="706"/>
      <c r="MEI97" s="504"/>
      <c r="MEJ97" s="705"/>
      <c r="MEK97" s="706"/>
      <c r="MEL97" s="706"/>
      <c r="MEM97" s="706"/>
      <c r="MEN97" s="706"/>
      <c r="MEO97" s="706"/>
      <c r="MEP97" s="504"/>
      <c r="MEQ97" s="705"/>
      <c r="MER97" s="706"/>
      <c r="MES97" s="706"/>
      <c r="MET97" s="706"/>
      <c r="MEU97" s="706"/>
      <c r="MEV97" s="706"/>
      <c r="MEW97" s="504"/>
      <c r="MEX97" s="705"/>
      <c r="MEY97" s="706"/>
      <c r="MEZ97" s="706"/>
      <c r="MFA97" s="706"/>
      <c r="MFB97" s="706"/>
      <c r="MFC97" s="706"/>
      <c r="MFD97" s="504"/>
      <c r="MFE97" s="705"/>
      <c r="MFF97" s="706"/>
      <c r="MFG97" s="706"/>
      <c r="MFH97" s="706"/>
      <c r="MFI97" s="706"/>
      <c r="MFJ97" s="706"/>
      <c r="MFK97" s="504"/>
      <c r="MFL97" s="705"/>
      <c r="MFM97" s="706"/>
      <c r="MFN97" s="706"/>
      <c r="MFO97" s="706"/>
      <c r="MFP97" s="706"/>
      <c r="MFQ97" s="706"/>
      <c r="MFR97" s="504"/>
      <c r="MFS97" s="705"/>
      <c r="MFT97" s="706"/>
      <c r="MFU97" s="706"/>
      <c r="MFV97" s="706"/>
      <c r="MFW97" s="706"/>
      <c r="MFX97" s="706"/>
      <c r="MFY97" s="504"/>
      <c r="MFZ97" s="705"/>
      <c r="MGA97" s="706"/>
      <c r="MGB97" s="706"/>
      <c r="MGC97" s="706"/>
      <c r="MGD97" s="706"/>
      <c r="MGE97" s="706"/>
      <c r="MGF97" s="504"/>
      <c r="MGG97" s="705"/>
      <c r="MGH97" s="706"/>
      <c r="MGI97" s="706"/>
      <c r="MGJ97" s="706"/>
      <c r="MGK97" s="706"/>
      <c r="MGL97" s="706"/>
      <c r="MGM97" s="504"/>
      <c r="MGN97" s="705"/>
      <c r="MGO97" s="706"/>
      <c r="MGP97" s="706"/>
      <c r="MGQ97" s="706"/>
      <c r="MGR97" s="706"/>
      <c r="MGS97" s="706"/>
      <c r="MGT97" s="504"/>
      <c r="MGU97" s="705"/>
      <c r="MGV97" s="706"/>
      <c r="MGW97" s="706"/>
      <c r="MGX97" s="706"/>
      <c r="MGY97" s="706"/>
      <c r="MGZ97" s="706"/>
      <c r="MHA97" s="504"/>
      <c r="MHB97" s="705"/>
      <c r="MHC97" s="706"/>
      <c r="MHD97" s="706"/>
      <c r="MHE97" s="706"/>
      <c r="MHF97" s="706"/>
      <c r="MHG97" s="706"/>
      <c r="MHH97" s="504"/>
      <c r="MHI97" s="705"/>
      <c r="MHJ97" s="706"/>
      <c r="MHK97" s="706"/>
      <c r="MHL97" s="706"/>
      <c r="MHM97" s="706"/>
      <c r="MHN97" s="706"/>
      <c r="MHO97" s="504"/>
      <c r="MHP97" s="705"/>
      <c r="MHQ97" s="706"/>
      <c r="MHR97" s="706"/>
      <c r="MHS97" s="706"/>
      <c r="MHT97" s="706"/>
      <c r="MHU97" s="706"/>
      <c r="MHV97" s="504"/>
      <c r="MHW97" s="705"/>
      <c r="MHX97" s="706"/>
      <c r="MHY97" s="706"/>
      <c r="MHZ97" s="706"/>
      <c r="MIA97" s="706"/>
      <c r="MIB97" s="706"/>
      <c r="MIC97" s="504"/>
      <c r="MID97" s="705"/>
      <c r="MIE97" s="706"/>
      <c r="MIF97" s="706"/>
      <c r="MIG97" s="706"/>
      <c r="MIH97" s="706"/>
      <c r="MII97" s="706"/>
      <c r="MIJ97" s="504"/>
      <c r="MIK97" s="705"/>
      <c r="MIL97" s="706"/>
      <c r="MIM97" s="706"/>
      <c r="MIN97" s="706"/>
      <c r="MIO97" s="706"/>
      <c r="MIP97" s="706"/>
      <c r="MIQ97" s="504"/>
      <c r="MIR97" s="705"/>
      <c r="MIS97" s="706"/>
      <c r="MIT97" s="706"/>
      <c r="MIU97" s="706"/>
      <c r="MIV97" s="706"/>
      <c r="MIW97" s="706"/>
      <c r="MIX97" s="504"/>
      <c r="MIY97" s="705"/>
      <c r="MIZ97" s="706"/>
      <c r="MJA97" s="706"/>
      <c r="MJB97" s="706"/>
      <c r="MJC97" s="706"/>
      <c r="MJD97" s="706"/>
      <c r="MJE97" s="504"/>
      <c r="MJF97" s="705"/>
      <c r="MJG97" s="706"/>
      <c r="MJH97" s="706"/>
      <c r="MJI97" s="706"/>
      <c r="MJJ97" s="706"/>
      <c r="MJK97" s="706"/>
      <c r="MJL97" s="504"/>
      <c r="MJM97" s="705"/>
      <c r="MJN97" s="706"/>
      <c r="MJO97" s="706"/>
      <c r="MJP97" s="706"/>
      <c r="MJQ97" s="706"/>
      <c r="MJR97" s="706"/>
      <c r="MJS97" s="504"/>
      <c r="MJT97" s="705"/>
      <c r="MJU97" s="706"/>
      <c r="MJV97" s="706"/>
      <c r="MJW97" s="706"/>
      <c r="MJX97" s="706"/>
      <c r="MJY97" s="706"/>
      <c r="MJZ97" s="504"/>
      <c r="MKA97" s="705"/>
      <c r="MKB97" s="706"/>
      <c r="MKC97" s="706"/>
      <c r="MKD97" s="706"/>
      <c r="MKE97" s="706"/>
      <c r="MKF97" s="706"/>
      <c r="MKG97" s="504"/>
      <c r="MKH97" s="705"/>
      <c r="MKI97" s="706"/>
      <c r="MKJ97" s="706"/>
      <c r="MKK97" s="706"/>
      <c r="MKL97" s="706"/>
      <c r="MKM97" s="706"/>
      <c r="MKN97" s="504"/>
      <c r="MKO97" s="705"/>
      <c r="MKP97" s="706"/>
      <c r="MKQ97" s="706"/>
      <c r="MKR97" s="706"/>
      <c r="MKS97" s="706"/>
      <c r="MKT97" s="706"/>
      <c r="MKU97" s="504"/>
      <c r="MKV97" s="705"/>
      <c r="MKW97" s="706"/>
      <c r="MKX97" s="706"/>
      <c r="MKY97" s="706"/>
      <c r="MKZ97" s="706"/>
      <c r="MLA97" s="706"/>
      <c r="MLB97" s="504"/>
      <c r="MLC97" s="705"/>
      <c r="MLD97" s="706"/>
      <c r="MLE97" s="706"/>
      <c r="MLF97" s="706"/>
      <c r="MLG97" s="706"/>
      <c r="MLH97" s="706"/>
      <c r="MLI97" s="504"/>
      <c r="MLJ97" s="705"/>
      <c r="MLK97" s="706"/>
      <c r="MLL97" s="706"/>
      <c r="MLM97" s="706"/>
      <c r="MLN97" s="706"/>
      <c r="MLO97" s="706"/>
      <c r="MLP97" s="504"/>
      <c r="MLQ97" s="705"/>
      <c r="MLR97" s="706"/>
      <c r="MLS97" s="706"/>
      <c r="MLT97" s="706"/>
      <c r="MLU97" s="706"/>
      <c r="MLV97" s="706"/>
      <c r="MLW97" s="504"/>
      <c r="MLX97" s="705"/>
      <c r="MLY97" s="706"/>
      <c r="MLZ97" s="706"/>
      <c r="MMA97" s="706"/>
      <c r="MMB97" s="706"/>
      <c r="MMC97" s="706"/>
      <c r="MMD97" s="504"/>
      <c r="MME97" s="705"/>
      <c r="MMF97" s="706"/>
      <c r="MMG97" s="706"/>
      <c r="MMH97" s="706"/>
      <c r="MMI97" s="706"/>
      <c r="MMJ97" s="706"/>
      <c r="MMK97" s="504"/>
      <c r="MML97" s="705"/>
      <c r="MMM97" s="706"/>
      <c r="MMN97" s="706"/>
      <c r="MMO97" s="706"/>
      <c r="MMP97" s="706"/>
      <c r="MMQ97" s="706"/>
      <c r="MMR97" s="504"/>
      <c r="MMS97" s="705"/>
      <c r="MMT97" s="706"/>
      <c r="MMU97" s="706"/>
      <c r="MMV97" s="706"/>
      <c r="MMW97" s="706"/>
      <c r="MMX97" s="706"/>
      <c r="MMY97" s="504"/>
      <c r="MMZ97" s="705"/>
      <c r="MNA97" s="706"/>
      <c r="MNB97" s="706"/>
      <c r="MNC97" s="706"/>
      <c r="MND97" s="706"/>
      <c r="MNE97" s="706"/>
      <c r="MNF97" s="504"/>
      <c r="MNG97" s="705"/>
      <c r="MNH97" s="706"/>
      <c r="MNI97" s="706"/>
      <c r="MNJ97" s="706"/>
      <c r="MNK97" s="706"/>
      <c r="MNL97" s="706"/>
      <c r="MNM97" s="504"/>
      <c r="MNN97" s="705"/>
      <c r="MNO97" s="706"/>
      <c r="MNP97" s="706"/>
      <c r="MNQ97" s="706"/>
      <c r="MNR97" s="706"/>
      <c r="MNS97" s="706"/>
      <c r="MNT97" s="504"/>
      <c r="MNU97" s="705"/>
      <c r="MNV97" s="706"/>
      <c r="MNW97" s="706"/>
      <c r="MNX97" s="706"/>
      <c r="MNY97" s="706"/>
      <c r="MNZ97" s="706"/>
      <c r="MOA97" s="504"/>
      <c r="MOB97" s="705"/>
      <c r="MOC97" s="706"/>
      <c r="MOD97" s="706"/>
      <c r="MOE97" s="706"/>
      <c r="MOF97" s="706"/>
      <c r="MOG97" s="706"/>
      <c r="MOH97" s="504"/>
      <c r="MOI97" s="705"/>
      <c r="MOJ97" s="706"/>
      <c r="MOK97" s="706"/>
      <c r="MOL97" s="706"/>
      <c r="MOM97" s="706"/>
      <c r="MON97" s="706"/>
      <c r="MOO97" s="504"/>
      <c r="MOP97" s="705"/>
      <c r="MOQ97" s="706"/>
      <c r="MOR97" s="706"/>
      <c r="MOS97" s="706"/>
      <c r="MOT97" s="706"/>
      <c r="MOU97" s="706"/>
      <c r="MOV97" s="504"/>
      <c r="MOW97" s="705"/>
      <c r="MOX97" s="706"/>
      <c r="MOY97" s="706"/>
      <c r="MOZ97" s="706"/>
      <c r="MPA97" s="706"/>
      <c r="MPB97" s="706"/>
      <c r="MPC97" s="504"/>
      <c r="MPD97" s="705"/>
      <c r="MPE97" s="706"/>
      <c r="MPF97" s="706"/>
      <c r="MPG97" s="706"/>
      <c r="MPH97" s="706"/>
      <c r="MPI97" s="706"/>
      <c r="MPJ97" s="504"/>
      <c r="MPK97" s="705"/>
      <c r="MPL97" s="706"/>
      <c r="MPM97" s="706"/>
      <c r="MPN97" s="706"/>
      <c r="MPO97" s="706"/>
      <c r="MPP97" s="706"/>
      <c r="MPQ97" s="504"/>
      <c r="MPR97" s="705"/>
      <c r="MPS97" s="706"/>
      <c r="MPT97" s="706"/>
      <c r="MPU97" s="706"/>
      <c r="MPV97" s="706"/>
      <c r="MPW97" s="706"/>
      <c r="MPX97" s="504"/>
      <c r="MPY97" s="705"/>
      <c r="MPZ97" s="706"/>
      <c r="MQA97" s="706"/>
      <c r="MQB97" s="706"/>
      <c r="MQC97" s="706"/>
      <c r="MQD97" s="706"/>
      <c r="MQE97" s="504"/>
      <c r="MQF97" s="705"/>
      <c r="MQG97" s="706"/>
      <c r="MQH97" s="706"/>
      <c r="MQI97" s="706"/>
      <c r="MQJ97" s="706"/>
      <c r="MQK97" s="706"/>
      <c r="MQL97" s="504"/>
      <c r="MQM97" s="705"/>
      <c r="MQN97" s="706"/>
      <c r="MQO97" s="706"/>
      <c r="MQP97" s="706"/>
      <c r="MQQ97" s="706"/>
      <c r="MQR97" s="706"/>
      <c r="MQS97" s="504"/>
      <c r="MQT97" s="705"/>
      <c r="MQU97" s="706"/>
      <c r="MQV97" s="706"/>
      <c r="MQW97" s="706"/>
      <c r="MQX97" s="706"/>
      <c r="MQY97" s="706"/>
      <c r="MQZ97" s="504"/>
      <c r="MRA97" s="705"/>
      <c r="MRB97" s="706"/>
      <c r="MRC97" s="706"/>
      <c r="MRD97" s="706"/>
      <c r="MRE97" s="706"/>
      <c r="MRF97" s="706"/>
      <c r="MRG97" s="504"/>
      <c r="MRH97" s="705"/>
      <c r="MRI97" s="706"/>
      <c r="MRJ97" s="706"/>
      <c r="MRK97" s="706"/>
      <c r="MRL97" s="706"/>
      <c r="MRM97" s="706"/>
      <c r="MRN97" s="504"/>
      <c r="MRO97" s="705"/>
      <c r="MRP97" s="706"/>
      <c r="MRQ97" s="706"/>
      <c r="MRR97" s="706"/>
      <c r="MRS97" s="706"/>
      <c r="MRT97" s="706"/>
      <c r="MRU97" s="504"/>
      <c r="MRV97" s="705"/>
      <c r="MRW97" s="706"/>
      <c r="MRX97" s="706"/>
      <c r="MRY97" s="706"/>
      <c r="MRZ97" s="706"/>
      <c r="MSA97" s="706"/>
      <c r="MSB97" s="504"/>
      <c r="MSC97" s="705"/>
      <c r="MSD97" s="706"/>
      <c r="MSE97" s="706"/>
      <c r="MSF97" s="706"/>
      <c r="MSG97" s="706"/>
      <c r="MSH97" s="706"/>
      <c r="MSI97" s="504"/>
      <c r="MSJ97" s="705"/>
      <c r="MSK97" s="706"/>
      <c r="MSL97" s="706"/>
      <c r="MSM97" s="706"/>
      <c r="MSN97" s="706"/>
      <c r="MSO97" s="706"/>
      <c r="MSP97" s="504"/>
      <c r="MSQ97" s="705"/>
      <c r="MSR97" s="706"/>
      <c r="MSS97" s="706"/>
      <c r="MST97" s="706"/>
      <c r="MSU97" s="706"/>
      <c r="MSV97" s="706"/>
      <c r="MSW97" s="504"/>
      <c r="MSX97" s="705"/>
      <c r="MSY97" s="706"/>
      <c r="MSZ97" s="706"/>
      <c r="MTA97" s="706"/>
      <c r="MTB97" s="706"/>
      <c r="MTC97" s="706"/>
      <c r="MTD97" s="504"/>
      <c r="MTE97" s="705"/>
      <c r="MTF97" s="706"/>
      <c r="MTG97" s="706"/>
      <c r="MTH97" s="706"/>
      <c r="MTI97" s="706"/>
      <c r="MTJ97" s="706"/>
      <c r="MTK97" s="504"/>
      <c r="MTL97" s="705"/>
      <c r="MTM97" s="706"/>
      <c r="MTN97" s="706"/>
      <c r="MTO97" s="706"/>
      <c r="MTP97" s="706"/>
      <c r="MTQ97" s="706"/>
      <c r="MTR97" s="504"/>
      <c r="MTS97" s="705"/>
      <c r="MTT97" s="706"/>
      <c r="MTU97" s="706"/>
      <c r="MTV97" s="706"/>
      <c r="MTW97" s="706"/>
      <c r="MTX97" s="706"/>
      <c r="MTY97" s="504"/>
      <c r="MTZ97" s="705"/>
      <c r="MUA97" s="706"/>
      <c r="MUB97" s="706"/>
      <c r="MUC97" s="706"/>
      <c r="MUD97" s="706"/>
      <c r="MUE97" s="706"/>
      <c r="MUF97" s="504"/>
      <c r="MUG97" s="705"/>
      <c r="MUH97" s="706"/>
      <c r="MUI97" s="706"/>
      <c r="MUJ97" s="706"/>
      <c r="MUK97" s="706"/>
      <c r="MUL97" s="706"/>
      <c r="MUM97" s="504"/>
      <c r="MUN97" s="705"/>
      <c r="MUO97" s="706"/>
      <c r="MUP97" s="706"/>
      <c r="MUQ97" s="706"/>
      <c r="MUR97" s="706"/>
      <c r="MUS97" s="706"/>
      <c r="MUT97" s="504"/>
      <c r="MUU97" s="705"/>
      <c r="MUV97" s="706"/>
      <c r="MUW97" s="706"/>
      <c r="MUX97" s="706"/>
      <c r="MUY97" s="706"/>
      <c r="MUZ97" s="706"/>
      <c r="MVA97" s="504"/>
      <c r="MVB97" s="705"/>
      <c r="MVC97" s="706"/>
      <c r="MVD97" s="706"/>
      <c r="MVE97" s="706"/>
      <c r="MVF97" s="706"/>
      <c r="MVG97" s="706"/>
      <c r="MVH97" s="504"/>
      <c r="MVI97" s="705"/>
      <c r="MVJ97" s="706"/>
      <c r="MVK97" s="706"/>
      <c r="MVL97" s="706"/>
      <c r="MVM97" s="706"/>
      <c r="MVN97" s="706"/>
      <c r="MVO97" s="504"/>
      <c r="MVP97" s="705"/>
      <c r="MVQ97" s="706"/>
      <c r="MVR97" s="706"/>
      <c r="MVS97" s="706"/>
      <c r="MVT97" s="706"/>
      <c r="MVU97" s="706"/>
      <c r="MVV97" s="504"/>
      <c r="MVW97" s="705"/>
      <c r="MVX97" s="706"/>
      <c r="MVY97" s="706"/>
      <c r="MVZ97" s="706"/>
      <c r="MWA97" s="706"/>
      <c r="MWB97" s="706"/>
      <c r="MWC97" s="504"/>
      <c r="MWD97" s="705"/>
      <c r="MWE97" s="706"/>
      <c r="MWF97" s="706"/>
      <c r="MWG97" s="706"/>
      <c r="MWH97" s="706"/>
      <c r="MWI97" s="706"/>
      <c r="MWJ97" s="504"/>
      <c r="MWK97" s="705"/>
      <c r="MWL97" s="706"/>
      <c r="MWM97" s="706"/>
      <c r="MWN97" s="706"/>
      <c r="MWO97" s="706"/>
      <c r="MWP97" s="706"/>
      <c r="MWQ97" s="504"/>
      <c r="MWR97" s="705"/>
      <c r="MWS97" s="706"/>
      <c r="MWT97" s="706"/>
      <c r="MWU97" s="706"/>
      <c r="MWV97" s="706"/>
      <c r="MWW97" s="706"/>
      <c r="MWX97" s="504"/>
      <c r="MWY97" s="705"/>
      <c r="MWZ97" s="706"/>
      <c r="MXA97" s="706"/>
      <c r="MXB97" s="706"/>
      <c r="MXC97" s="706"/>
      <c r="MXD97" s="706"/>
      <c r="MXE97" s="504"/>
      <c r="MXF97" s="705"/>
      <c r="MXG97" s="706"/>
      <c r="MXH97" s="706"/>
      <c r="MXI97" s="706"/>
      <c r="MXJ97" s="706"/>
      <c r="MXK97" s="706"/>
      <c r="MXL97" s="504"/>
      <c r="MXM97" s="705"/>
      <c r="MXN97" s="706"/>
      <c r="MXO97" s="706"/>
      <c r="MXP97" s="706"/>
      <c r="MXQ97" s="706"/>
      <c r="MXR97" s="706"/>
      <c r="MXS97" s="504"/>
      <c r="MXT97" s="705"/>
      <c r="MXU97" s="706"/>
      <c r="MXV97" s="706"/>
      <c r="MXW97" s="706"/>
      <c r="MXX97" s="706"/>
      <c r="MXY97" s="706"/>
      <c r="MXZ97" s="504"/>
      <c r="MYA97" s="705"/>
      <c r="MYB97" s="706"/>
      <c r="MYC97" s="706"/>
      <c r="MYD97" s="706"/>
      <c r="MYE97" s="706"/>
      <c r="MYF97" s="706"/>
      <c r="MYG97" s="504"/>
      <c r="MYH97" s="705"/>
      <c r="MYI97" s="706"/>
      <c r="MYJ97" s="706"/>
      <c r="MYK97" s="706"/>
      <c r="MYL97" s="706"/>
      <c r="MYM97" s="706"/>
      <c r="MYN97" s="504"/>
      <c r="MYO97" s="705"/>
      <c r="MYP97" s="706"/>
      <c r="MYQ97" s="706"/>
      <c r="MYR97" s="706"/>
      <c r="MYS97" s="706"/>
      <c r="MYT97" s="706"/>
      <c r="MYU97" s="504"/>
      <c r="MYV97" s="705"/>
      <c r="MYW97" s="706"/>
      <c r="MYX97" s="706"/>
      <c r="MYY97" s="706"/>
      <c r="MYZ97" s="706"/>
      <c r="MZA97" s="706"/>
      <c r="MZB97" s="504"/>
      <c r="MZC97" s="705"/>
      <c r="MZD97" s="706"/>
      <c r="MZE97" s="706"/>
      <c r="MZF97" s="706"/>
      <c r="MZG97" s="706"/>
      <c r="MZH97" s="706"/>
      <c r="MZI97" s="504"/>
      <c r="MZJ97" s="705"/>
      <c r="MZK97" s="706"/>
      <c r="MZL97" s="706"/>
      <c r="MZM97" s="706"/>
      <c r="MZN97" s="706"/>
      <c r="MZO97" s="706"/>
      <c r="MZP97" s="504"/>
      <c r="MZQ97" s="705"/>
      <c r="MZR97" s="706"/>
      <c r="MZS97" s="706"/>
      <c r="MZT97" s="706"/>
      <c r="MZU97" s="706"/>
      <c r="MZV97" s="706"/>
      <c r="MZW97" s="504"/>
      <c r="MZX97" s="705"/>
      <c r="MZY97" s="706"/>
      <c r="MZZ97" s="706"/>
      <c r="NAA97" s="706"/>
      <c r="NAB97" s="706"/>
      <c r="NAC97" s="706"/>
      <c r="NAD97" s="504"/>
      <c r="NAE97" s="705"/>
      <c r="NAF97" s="706"/>
      <c r="NAG97" s="706"/>
      <c r="NAH97" s="706"/>
      <c r="NAI97" s="706"/>
      <c r="NAJ97" s="706"/>
      <c r="NAK97" s="504"/>
      <c r="NAL97" s="705"/>
      <c r="NAM97" s="706"/>
      <c r="NAN97" s="706"/>
      <c r="NAO97" s="706"/>
      <c r="NAP97" s="706"/>
      <c r="NAQ97" s="706"/>
      <c r="NAR97" s="504"/>
      <c r="NAS97" s="705"/>
      <c r="NAT97" s="706"/>
      <c r="NAU97" s="706"/>
      <c r="NAV97" s="706"/>
      <c r="NAW97" s="706"/>
      <c r="NAX97" s="706"/>
      <c r="NAY97" s="504"/>
      <c r="NAZ97" s="705"/>
      <c r="NBA97" s="706"/>
      <c r="NBB97" s="706"/>
      <c r="NBC97" s="706"/>
      <c r="NBD97" s="706"/>
      <c r="NBE97" s="706"/>
      <c r="NBF97" s="504"/>
      <c r="NBG97" s="705"/>
      <c r="NBH97" s="706"/>
      <c r="NBI97" s="706"/>
      <c r="NBJ97" s="706"/>
      <c r="NBK97" s="706"/>
      <c r="NBL97" s="706"/>
      <c r="NBM97" s="504"/>
      <c r="NBN97" s="705"/>
      <c r="NBO97" s="706"/>
      <c r="NBP97" s="706"/>
      <c r="NBQ97" s="706"/>
      <c r="NBR97" s="706"/>
      <c r="NBS97" s="706"/>
      <c r="NBT97" s="504"/>
      <c r="NBU97" s="705"/>
      <c r="NBV97" s="706"/>
      <c r="NBW97" s="706"/>
      <c r="NBX97" s="706"/>
      <c r="NBY97" s="706"/>
      <c r="NBZ97" s="706"/>
      <c r="NCA97" s="504"/>
      <c r="NCB97" s="705"/>
      <c r="NCC97" s="706"/>
      <c r="NCD97" s="706"/>
      <c r="NCE97" s="706"/>
      <c r="NCF97" s="706"/>
      <c r="NCG97" s="706"/>
      <c r="NCH97" s="504"/>
      <c r="NCI97" s="705"/>
      <c r="NCJ97" s="706"/>
      <c r="NCK97" s="706"/>
      <c r="NCL97" s="706"/>
      <c r="NCM97" s="706"/>
      <c r="NCN97" s="706"/>
      <c r="NCO97" s="504"/>
      <c r="NCP97" s="705"/>
      <c r="NCQ97" s="706"/>
      <c r="NCR97" s="706"/>
      <c r="NCS97" s="706"/>
      <c r="NCT97" s="706"/>
      <c r="NCU97" s="706"/>
      <c r="NCV97" s="504"/>
      <c r="NCW97" s="705"/>
      <c r="NCX97" s="706"/>
      <c r="NCY97" s="706"/>
      <c r="NCZ97" s="706"/>
      <c r="NDA97" s="706"/>
      <c r="NDB97" s="706"/>
      <c r="NDC97" s="504"/>
      <c r="NDD97" s="705"/>
      <c r="NDE97" s="706"/>
      <c r="NDF97" s="706"/>
      <c r="NDG97" s="706"/>
      <c r="NDH97" s="706"/>
      <c r="NDI97" s="706"/>
      <c r="NDJ97" s="504"/>
      <c r="NDK97" s="705"/>
      <c r="NDL97" s="706"/>
      <c r="NDM97" s="706"/>
      <c r="NDN97" s="706"/>
      <c r="NDO97" s="706"/>
      <c r="NDP97" s="706"/>
      <c r="NDQ97" s="504"/>
      <c r="NDR97" s="705"/>
      <c r="NDS97" s="706"/>
      <c r="NDT97" s="706"/>
      <c r="NDU97" s="706"/>
      <c r="NDV97" s="706"/>
      <c r="NDW97" s="706"/>
      <c r="NDX97" s="504"/>
      <c r="NDY97" s="705"/>
      <c r="NDZ97" s="706"/>
      <c r="NEA97" s="706"/>
      <c r="NEB97" s="706"/>
      <c r="NEC97" s="706"/>
      <c r="NED97" s="706"/>
      <c r="NEE97" s="504"/>
      <c r="NEF97" s="705"/>
      <c r="NEG97" s="706"/>
      <c r="NEH97" s="706"/>
      <c r="NEI97" s="706"/>
      <c r="NEJ97" s="706"/>
      <c r="NEK97" s="706"/>
      <c r="NEL97" s="504"/>
      <c r="NEM97" s="705"/>
      <c r="NEN97" s="706"/>
      <c r="NEO97" s="706"/>
      <c r="NEP97" s="706"/>
      <c r="NEQ97" s="706"/>
      <c r="NER97" s="706"/>
      <c r="NES97" s="504"/>
      <c r="NET97" s="705"/>
      <c r="NEU97" s="706"/>
      <c r="NEV97" s="706"/>
      <c r="NEW97" s="706"/>
      <c r="NEX97" s="706"/>
      <c r="NEY97" s="706"/>
      <c r="NEZ97" s="504"/>
      <c r="NFA97" s="705"/>
      <c r="NFB97" s="706"/>
      <c r="NFC97" s="706"/>
      <c r="NFD97" s="706"/>
      <c r="NFE97" s="706"/>
      <c r="NFF97" s="706"/>
      <c r="NFG97" s="504"/>
      <c r="NFH97" s="705"/>
      <c r="NFI97" s="706"/>
      <c r="NFJ97" s="706"/>
      <c r="NFK97" s="706"/>
      <c r="NFL97" s="706"/>
      <c r="NFM97" s="706"/>
      <c r="NFN97" s="504"/>
      <c r="NFO97" s="705"/>
      <c r="NFP97" s="706"/>
      <c r="NFQ97" s="706"/>
      <c r="NFR97" s="706"/>
      <c r="NFS97" s="706"/>
      <c r="NFT97" s="706"/>
      <c r="NFU97" s="504"/>
      <c r="NFV97" s="705"/>
      <c r="NFW97" s="706"/>
      <c r="NFX97" s="706"/>
      <c r="NFY97" s="706"/>
      <c r="NFZ97" s="706"/>
      <c r="NGA97" s="706"/>
      <c r="NGB97" s="504"/>
      <c r="NGC97" s="705"/>
      <c r="NGD97" s="706"/>
      <c r="NGE97" s="706"/>
      <c r="NGF97" s="706"/>
      <c r="NGG97" s="706"/>
      <c r="NGH97" s="706"/>
      <c r="NGI97" s="504"/>
      <c r="NGJ97" s="705"/>
      <c r="NGK97" s="706"/>
      <c r="NGL97" s="706"/>
      <c r="NGM97" s="706"/>
      <c r="NGN97" s="706"/>
      <c r="NGO97" s="706"/>
      <c r="NGP97" s="504"/>
      <c r="NGQ97" s="705"/>
      <c r="NGR97" s="706"/>
      <c r="NGS97" s="706"/>
      <c r="NGT97" s="706"/>
      <c r="NGU97" s="706"/>
      <c r="NGV97" s="706"/>
      <c r="NGW97" s="504"/>
      <c r="NGX97" s="705"/>
      <c r="NGY97" s="706"/>
      <c r="NGZ97" s="706"/>
      <c r="NHA97" s="706"/>
      <c r="NHB97" s="706"/>
      <c r="NHC97" s="706"/>
      <c r="NHD97" s="504"/>
      <c r="NHE97" s="705"/>
      <c r="NHF97" s="706"/>
      <c r="NHG97" s="706"/>
      <c r="NHH97" s="706"/>
      <c r="NHI97" s="706"/>
      <c r="NHJ97" s="706"/>
      <c r="NHK97" s="504"/>
      <c r="NHL97" s="705"/>
      <c r="NHM97" s="706"/>
      <c r="NHN97" s="706"/>
      <c r="NHO97" s="706"/>
      <c r="NHP97" s="706"/>
      <c r="NHQ97" s="706"/>
      <c r="NHR97" s="504"/>
      <c r="NHS97" s="705"/>
      <c r="NHT97" s="706"/>
      <c r="NHU97" s="706"/>
      <c r="NHV97" s="706"/>
      <c r="NHW97" s="706"/>
      <c r="NHX97" s="706"/>
      <c r="NHY97" s="504"/>
      <c r="NHZ97" s="705"/>
      <c r="NIA97" s="706"/>
      <c r="NIB97" s="706"/>
      <c r="NIC97" s="706"/>
      <c r="NID97" s="706"/>
      <c r="NIE97" s="706"/>
      <c r="NIF97" s="504"/>
      <c r="NIG97" s="705"/>
      <c r="NIH97" s="706"/>
      <c r="NII97" s="706"/>
      <c r="NIJ97" s="706"/>
      <c r="NIK97" s="706"/>
      <c r="NIL97" s="706"/>
      <c r="NIM97" s="504"/>
      <c r="NIN97" s="705"/>
      <c r="NIO97" s="706"/>
      <c r="NIP97" s="706"/>
      <c r="NIQ97" s="706"/>
      <c r="NIR97" s="706"/>
      <c r="NIS97" s="706"/>
      <c r="NIT97" s="504"/>
      <c r="NIU97" s="705"/>
      <c r="NIV97" s="706"/>
      <c r="NIW97" s="706"/>
      <c r="NIX97" s="706"/>
      <c r="NIY97" s="706"/>
      <c r="NIZ97" s="706"/>
      <c r="NJA97" s="504"/>
      <c r="NJB97" s="705"/>
      <c r="NJC97" s="706"/>
      <c r="NJD97" s="706"/>
      <c r="NJE97" s="706"/>
      <c r="NJF97" s="706"/>
      <c r="NJG97" s="706"/>
      <c r="NJH97" s="504"/>
      <c r="NJI97" s="705"/>
      <c r="NJJ97" s="706"/>
      <c r="NJK97" s="706"/>
      <c r="NJL97" s="706"/>
      <c r="NJM97" s="706"/>
      <c r="NJN97" s="706"/>
      <c r="NJO97" s="504"/>
      <c r="NJP97" s="705"/>
      <c r="NJQ97" s="706"/>
      <c r="NJR97" s="706"/>
      <c r="NJS97" s="706"/>
      <c r="NJT97" s="706"/>
      <c r="NJU97" s="706"/>
      <c r="NJV97" s="504"/>
      <c r="NJW97" s="705"/>
      <c r="NJX97" s="706"/>
      <c r="NJY97" s="706"/>
      <c r="NJZ97" s="706"/>
      <c r="NKA97" s="706"/>
      <c r="NKB97" s="706"/>
      <c r="NKC97" s="504"/>
      <c r="NKD97" s="705"/>
      <c r="NKE97" s="706"/>
      <c r="NKF97" s="706"/>
      <c r="NKG97" s="706"/>
      <c r="NKH97" s="706"/>
      <c r="NKI97" s="706"/>
      <c r="NKJ97" s="504"/>
      <c r="NKK97" s="705"/>
      <c r="NKL97" s="706"/>
      <c r="NKM97" s="706"/>
      <c r="NKN97" s="706"/>
      <c r="NKO97" s="706"/>
      <c r="NKP97" s="706"/>
      <c r="NKQ97" s="504"/>
      <c r="NKR97" s="705"/>
      <c r="NKS97" s="706"/>
      <c r="NKT97" s="706"/>
      <c r="NKU97" s="706"/>
      <c r="NKV97" s="706"/>
      <c r="NKW97" s="706"/>
      <c r="NKX97" s="504"/>
      <c r="NKY97" s="705"/>
      <c r="NKZ97" s="706"/>
      <c r="NLA97" s="706"/>
      <c r="NLB97" s="706"/>
      <c r="NLC97" s="706"/>
      <c r="NLD97" s="706"/>
      <c r="NLE97" s="504"/>
      <c r="NLF97" s="705"/>
      <c r="NLG97" s="706"/>
      <c r="NLH97" s="706"/>
      <c r="NLI97" s="706"/>
      <c r="NLJ97" s="706"/>
      <c r="NLK97" s="706"/>
      <c r="NLL97" s="504"/>
      <c r="NLM97" s="705"/>
      <c r="NLN97" s="706"/>
      <c r="NLO97" s="706"/>
      <c r="NLP97" s="706"/>
      <c r="NLQ97" s="706"/>
      <c r="NLR97" s="706"/>
      <c r="NLS97" s="504"/>
      <c r="NLT97" s="705"/>
      <c r="NLU97" s="706"/>
      <c r="NLV97" s="706"/>
      <c r="NLW97" s="706"/>
      <c r="NLX97" s="706"/>
      <c r="NLY97" s="706"/>
      <c r="NLZ97" s="504"/>
      <c r="NMA97" s="705"/>
      <c r="NMB97" s="706"/>
      <c r="NMC97" s="706"/>
      <c r="NMD97" s="706"/>
      <c r="NME97" s="706"/>
      <c r="NMF97" s="706"/>
      <c r="NMG97" s="504"/>
      <c r="NMH97" s="705"/>
      <c r="NMI97" s="706"/>
      <c r="NMJ97" s="706"/>
      <c r="NMK97" s="706"/>
      <c r="NML97" s="706"/>
      <c r="NMM97" s="706"/>
      <c r="NMN97" s="504"/>
      <c r="NMO97" s="705"/>
      <c r="NMP97" s="706"/>
      <c r="NMQ97" s="706"/>
      <c r="NMR97" s="706"/>
      <c r="NMS97" s="706"/>
      <c r="NMT97" s="706"/>
      <c r="NMU97" s="504"/>
      <c r="NMV97" s="705"/>
      <c r="NMW97" s="706"/>
      <c r="NMX97" s="706"/>
      <c r="NMY97" s="706"/>
      <c r="NMZ97" s="706"/>
      <c r="NNA97" s="706"/>
      <c r="NNB97" s="504"/>
      <c r="NNC97" s="705"/>
      <c r="NND97" s="706"/>
      <c r="NNE97" s="706"/>
      <c r="NNF97" s="706"/>
      <c r="NNG97" s="706"/>
      <c r="NNH97" s="706"/>
      <c r="NNI97" s="504"/>
      <c r="NNJ97" s="705"/>
      <c r="NNK97" s="706"/>
      <c r="NNL97" s="706"/>
      <c r="NNM97" s="706"/>
      <c r="NNN97" s="706"/>
      <c r="NNO97" s="706"/>
      <c r="NNP97" s="504"/>
      <c r="NNQ97" s="705"/>
      <c r="NNR97" s="706"/>
      <c r="NNS97" s="706"/>
      <c r="NNT97" s="706"/>
      <c r="NNU97" s="706"/>
      <c r="NNV97" s="706"/>
      <c r="NNW97" s="504"/>
      <c r="NNX97" s="705"/>
      <c r="NNY97" s="706"/>
      <c r="NNZ97" s="706"/>
      <c r="NOA97" s="706"/>
      <c r="NOB97" s="706"/>
      <c r="NOC97" s="706"/>
      <c r="NOD97" s="504"/>
      <c r="NOE97" s="705"/>
      <c r="NOF97" s="706"/>
      <c r="NOG97" s="706"/>
      <c r="NOH97" s="706"/>
      <c r="NOI97" s="706"/>
      <c r="NOJ97" s="706"/>
      <c r="NOK97" s="504"/>
      <c r="NOL97" s="705"/>
      <c r="NOM97" s="706"/>
      <c r="NON97" s="706"/>
      <c r="NOO97" s="706"/>
      <c r="NOP97" s="706"/>
      <c r="NOQ97" s="706"/>
      <c r="NOR97" s="504"/>
      <c r="NOS97" s="705"/>
      <c r="NOT97" s="706"/>
      <c r="NOU97" s="706"/>
      <c r="NOV97" s="706"/>
      <c r="NOW97" s="706"/>
      <c r="NOX97" s="706"/>
      <c r="NOY97" s="504"/>
      <c r="NOZ97" s="705"/>
      <c r="NPA97" s="706"/>
      <c r="NPB97" s="706"/>
      <c r="NPC97" s="706"/>
      <c r="NPD97" s="706"/>
      <c r="NPE97" s="706"/>
      <c r="NPF97" s="504"/>
      <c r="NPG97" s="705"/>
      <c r="NPH97" s="706"/>
      <c r="NPI97" s="706"/>
      <c r="NPJ97" s="706"/>
      <c r="NPK97" s="706"/>
      <c r="NPL97" s="706"/>
      <c r="NPM97" s="504"/>
      <c r="NPN97" s="705"/>
      <c r="NPO97" s="706"/>
      <c r="NPP97" s="706"/>
      <c r="NPQ97" s="706"/>
      <c r="NPR97" s="706"/>
      <c r="NPS97" s="706"/>
      <c r="NPT97" s="504"/>
      <c r="NPU97" s="705"/>
      <c r="NPV97" s="706"/>
      <c r="NPW97" s="706"/>
      <c r="NPX97" s="706"/>
      <c r="NPY97" s="706"/>
      <c r="NPZ97" s="706"/>
      <c r="NQA97" s="504"/>
      <c r="NQB97" s="705"/>
      <c r="NQC97" s="706"/>
      <c r="NQD97" s="706"/>
      <c r="NQE97" s="706"/>
      <c r="NQF97" s="706"/>
      <c r="NQG97" s="706"/>
      <c r="NQH97" s="504"/>
      <c r="NQI97" s="705"/>
      <c r="NQJ97" s="706"/>
      <c r="NQK97" s="706"/>
      <c r="NQL97" s="706"/>
      <c r="NQM97" s="706"/>
      <c r="NQN97" s="706"/>
      <c r="NQO97" s="504"/>
      <c r="NQP97" s="705"/>
      <c r="NQQ97" s="706"/>
      <c r="NQR97" s="706"/>
      <c r="NQS97" s="706"/>
      <c r="NQT97" s="706"/>
      <c r="NQU97" s="706"/>
      <c r="NQV97" s="504"/>
      <c r="NQW97" s="705"/>
      <c r="NQX97" s="706"/>
      <c r="NQY97" s="706"/>
      <c r="NQZ97" s="706"/>
      <c r="NRA97" s="706"/>
      <c r="NRB97" s="706"/>
      <c r="NRC97" s="504"/>
      <c r="NRD97" s="705"/>
      <c r="NRE97" s="706"/>
      <c r="NRF97" s="706"/>
      <c r="NRG97" s="706"/>
      <c r="NRH97" s="706"/>
      <c r="NRI97" s="706"/>
      <c r="NRJ97" s="504"/>
      <c r="NRK97" s="705"/>
      <c r="NRL97" s="706"/>
      <c r="NRM97" s="706"/>
      <c r="NRN97" s="706"/>
      <c r="NRO97" s="706"/>
      <c r="NRP97" s="706"/>
      <c r="NRQ97" s="504"/>
      <c r="NRR97" s="705"/>
      <c r="NRS97" s="706"/>
      <c r="NRT97" s="706"/>
      <c r="NRU97" s="706"/>
      <c r="NRV97" s="706"/>
      <c r="NRW97" s="706"/>
      <c r="NRX97" s="504"/>
      <c r="NRY97" s="705"/>
      <c r="NRZ97" s="706"/>
      <c r="NSA97" s="706"/>
      <c r="NSB97" s="706"/>
      <c r="NSC97" s="706"/>
      <c r="NSD97" s="706"/>
      <c r="NSE97" s="504"/>
      <c r="NSF97" s="705"/>
      <c r="NSG97" s="706"/>
      <c r="NSH97" s="706"/>
      <c r="NSI97" s="706"/>
      <c r="NSJ97" s="706"/>
      <c r="NSK97" s="706"/>
      <c r="NSL97" s="504"/>
      <c r="NSM97" s="705"/>
      <c r="NSN97" s="706"/>
      <c r="NSO97" s="706"/>
      <c r="NSP97" s="706"/>
      <c r="NSQ97" s="706"/>
      <c r="NSR97" s="706"/>
      <c r="NSS97" s="504"/>
      <c r="NST97" s="705"/>
      <c r="NSU97" s="706"/>
      <c r="NSV97" s="706"/>
      <c r="NSW97" s="706"/>
      <c r="NSX97" s="706"/>
      <c r="NSY97" s="706"/>
      <c r="NSZ97" s="504"/>
      <c r="NTA97" s="705"/>
      <c r="NTB97" s="706"/>
      <c r="NTC97" s="706"/>
      <c r="NTD97" s="706"/>
      <c r="NTE97" s="706"/>
      <c r="NTF97" s="706"/>
      <c r="NTG97" s="504"/>
      <c r="NTH97" s="705"/>
      <c r="NTI97" s="706"/>
      <c r="NTJ97" s="706"/>
      <c r="NTK97" s="706"/>
      <c r="NTL97" s="706"/>
      <c r="NTM97" s="706"/>
      <c r="NTN97" s="504"/>
      <c r="NTO97" s="705"/>
      <c r="NTP97" s="706"/>
      <c r="NTQ97" s="706"/>
      <c r="NTR97" s="706"/>
      <c r="NTS97" s="706"/>
      <c r="NTT97" s="706"/>
      <c r="NTU97" s="504"/>
      <c r="NTV97" s="705"/>
      <c r="NTW97" s="706"/>
      <c r="NTX97" s="706"/>
      <c r="NTY97" s="706"/>
      <c r="NTZ97" s="706"/>
      <c r="NUA97" s="706"/>
      <c r="NUB97" s="504"/>
      <c r="NUC97" s="705"/>
      <c r="NUD97" s="706"/>
      <c r="NUE97" s="706"/>
      <c r="NUF97" s="706"/>
      <c r="NUG97" s="706"/>
      <c r="NUH97" s="706"/>
      <c r="NUI97" s="504"/>
      <c r="NUJ97" s="705"/>
      <c r="NUK97" s="706"/>
      <c r="NUL97" s="706"/>
      <c r="NUM97" s="706"/>
      <c r="NUN97" s="706"/>
      <c r="NUO97" s="706"/>
      <c r="NUP97" s="504"/>
      <c r="NUQ97" s="705"/>
      <c r="NUR97" s="706"/>
      <c r="NUS97" s="706"/>
      <c r="NUT97" s="706"/>
      <c r="NUU97" s="706"/>
      <c r="NUV97" s="706"/>
      <c r="NUW97" s="504"/>
      <c r="NUX97" s="705"/>
      <c r="NUY97" s="706"/>
      <c r="NUZ97" s="706"/>
      <c r="NVA97" s="706"/>
      <c r="NVB97" s="706"/>
      <c r="NVC97" s="706"/>
      <c r="NVD97" s="504"/>
      <c r="NVE97" s="705"/>
      <c r="NVF97" s="706"/>
      <c r="NVG97" s="706"/>
      <c r="NVH97" s="706"/>
      <c r="NVI97" s="706"/>
      <c r="NVJ97" s="706"/>
      <c r="NVK97" s="504"/>
      <c r="NVL97" s="705"/>
      <c r="NVM97" s="706"/>
      <c r="NVN97" s="706"/>
      <c r="NVO97" s="706"/>
      <c r="NVP97" s="706"/>
      <c r="NVQ97" s="706"/>
      <c r="NVR97" s="504"/>
      <c r="NVS97" s="705"/>
      <c r="NVT97" s="706"/>
      <c r="NVU97" s="706"/>
      <c r="NVV97" s="706"/>
      <c r="NVW97" s="706"/>
      <c r="NVX97" s="706"/>
      <c r="NVY97" s="504"/>
      <c r="NVZ97" s="705"/>
      <c r="NWA97" s="706"/>
      <c r="NWB97" s="706"/>
      <c r="NWC97" s="706"/>
      <c r="NWD97" s="706"/>
      <c r="NWE97" s="706"/>
      <c r="NWF97" s="504"/>
      <c r="NWG97" s="705"/>
      <c r="NWH97" s="706"/>
      <c r="NWI97" s="706"/>
      <c r="NWJ97" s="706"/>
      <c r="NWK97" s="706"/>
      <c r="NWL97" s="706"/>
      <c r="NWM97" s="504"/>
      <c r="NWN97" s="705"/>
      <c r="NWO97" s="706"/>
      <c r="NWP97" s="706"/>
      <c r="NWQ97" s="706"/>
      <c r="NWR97" s="706"/>
      <c r="NWS97" s="706"/>
      <c r="NWT97" s="504"/>
      <c r="NWU97" s="705"/>
      <c r="NWV97" s="706"/>
      <c r="NWW97" s="706"/>
      <c r="NWX97" s="706"/>
      <c r="NWY97" s="706"/>
      <c r="NWZ97" s="706"/>
      <c r="NXA97" s="504"/>
      <c r="NXB97" s="705"/>
      <c r="NXC97" s="706"/>
      <c r="NXD97" s="706"/>
      <c r="NXE97" s="706"/>
      <c r="NXF97" s="706"/>
      <c r="NXG97" s="706"/>
      <c r="NXH97" s="504"/>
      <c r="NXI97" s="705"/>
      <c r="NXJ97" s="706"/>
      <c r="NXK97" s="706"/>
      <c r="NXL97" s="706"/>
      <c r="NXM97" s="706"/>
      <c r="NXN97" s="706"/>
      <c r="NXO97" s="504"/>
      <c r="NXP97" s="705"/>
      <c r="NXQ97" s="706"/>
      <c r="NXR97" s="706"/>
      <c r="NXS97" s="706"/>
      <c r="NXT97" s="706"/>
      <c r="NXU97" s="706"/>
      <c r="NXV97" s="504"/>
      <c r="NXW97" s="705"/>
      <c r="NXX97" s="706"/>
      <c r="NXY97" s="706"/>
      <c r="NXZ97" s="706"/>
      <c r="NYA97" s="706"/>
      <c r="NYB97" s="706"/>
      <c r="NYC97" s="504"/>
      <c r="NYD97" s="705"/>
      <c r="NYE97" s="706"/>
      <c r="NYF97" s="706"/>
      <c r="NYG97" s="706"/>
      <c r="NYH97" s="706"/>
      <c r="NYI97" s="706"/>
      <c r="NYJ97" s="504"/>
      <c r="NYK97" s="705"/>
      <c r="NYL97" s="706"/>
      <c r="NYM97" s="706"/>
      <c r="NYN97" s="706"/>
      <c r="NYO97" s="706"/>
      <c r="NYP97" s="706"/>
      <c r="NYQ97" s="504"/>
      <c r="NYR97" s="705"/>
      <c r="NYS97" s="706"/>
      <c r="NYT97" s="706"/>
      <c r="NYU97" s="706"/>
      <c r="NYV97" s="706"/>
      <c r="NYW97" s="706"/>
      <c r="NYX97" s="504"/>
      <c r="NYY97" s="705"/>
      <c r="NYZ97" s="706"/>
      <c r="NZA97" s="706"/>
      <c r="NZB97" s="706"/>
      <c r="NZC97" s="706"/>
      <c r="NZD97" s="706"/>
      <c r="NZE97" s="504"/>
      <c r="NZF97" s="705"/>
      <c r="NZG97" s="706"/>
      <c r="NZH97" s="706"/>
      <c r="NZI97" s="706"/>
      <c r="NZJ97" s="706"/>
      <c r="NZK97" s="706"/>
      <c r="NZL97" s="504"/>
      <c r="NZM97" s="705"/>
      <c r="NZN97" s="706"/>
      <c r="NZO97" s="706"/>
      <c r="NZP97" s="706"/>
      <c r="NZQ97" s="706"/>
      <c r="NZR97" s="706"/>
      <c r="NZS97" s="504"/>
      <c r="NZT97" s="705"/>
      <c r="NZU97" s="706"/>
      <c r="NZV97" s="706"/>
      <c r="NZW97" s="706"/>
      <c r="NZX97" s="706"/>
      <c r="NZY97" s="706"/>
      <c r="NZZ97" s="504"/>
      <c r="OAA97" s="705"/>
      <c r="OAB97" s="706"/>
      <c r="OAC97" s="706"/>
      <c r="OAD97" s="706"/>
      <c r="OAE97" s="706"/>
      <c r="OAF97" s="706"/>
      <c r="OAG97" s="504"/>
      <c r="OAH97" s="705"/>
      <c r="OAI97" s="706"/>
      <c r="OAJ97" s="706"/>
      <c r="OAK97" s="706"/>
      <c r="OAL97" s="706"/>
      <c r="OAM97" s="706"/>
      <c r="OAN97" s="504"/>
      <c r="OAO97" s="705"/>
      <c r="OAP97" s="706"/>
      <c r="OAQ97" s="706"/>
      <c r="OAR97" s="706"/>
      <c r="OAS97" s="706"/>
      <c r="OAT97" s="706"/>
      <c r="OAU97" s="504"/>
      <c r="OAV97" s="705"/>
      <c r="OAW97" s="706"/>
      <c r="OAX97" s="706"/>
      <c r="OAY97" s="706"/>
      <c r="OAZ97" s="706"/>
      <c r="OBA97" s="706"/>
      <c r="OBB97" s="504"/>
      <c r="OBC97" s="705"/>
      <c r="OBD97" s="706"/>
      <c r="OBE97" s="706"/>
      <c r="OBF97" s="706"/>
      <c r="OBG97" s="706"/>
      <c r="OBH97" s="706"/>
      <c r="OBI97" s="504"/>
      <c r="OBJ97" s="705"/>
      <c r="OBK97" s="706"/>
      <c r="OBL97" s="706"/>
      <c r="OBM97" s="706"/>
      <c r="OBN97" s="706"/>
      <c r="OBO97" s="706"/>
      <c r="OBP97" s="504"/>
      <c r="OBQ97" s="705"/>
      <c r="OBR97" s="706"/>
      <c r="OBS97" s="706"/>
      <c r="OBT97" s="706"/>
      <c r="OBU97" s="706"/>
      <c r="OBV97" s="706"/>
      <c r="OBW97" s="504"/>
      <c r="OBX97" s="705"/>
      <c r="OBY97" s="706"/>
      <c r="OBZ97" s="706"/>
      <c r="OCA97" s="706"/>
      <c r="OCB97" s="706"/>
      <c r="OCC97" s="706"/>
      <c r="OCD97" s="504"/>
      <c r="OCE97" s="705"/>
      <c r="OCF97" s="706"/>
      <c r="OCG97" s="706"/>
      <c r="OCH97" s="706"/>
      <c r="OCI97" s="706"/>
      <c r="OCJ97" s="706"/>
      <c r="OCK97" s="504"/>
      <c r="OCL97" s="705"/>
      <c r="OCM97" s="706"/>
      <c r="OCN97" s="706"/>
      <c r="OCO97" s="706"/>
      <c r="OCP97" s="706"/>
      <c r="OCQ97" s="706"/>
      <c r="OCR97" s="504"/>
      <c r="OCS97" s="705"/>
      <c r="OCT97" s="706"/>
      <c r="OCU97" s="706"/>
      <c r="OCV97" s="706"/>
      <c r="OCW97" s="706"/>
      <c r="OCX97" s="706"/>
      <c r="OCY97" s="504"/>
      <c r="OCZ97" s="705"/>
      <c r="ODA97" s="706"/>
      <c r="ODB97" s="706"/>
      <c r="ODC97" s="706"/>
      <c r="ODD97" s="706"/>
      <c r="ODE97" s="706"/>
      <c r="ODF97" s="504"/>
      <c r="ODG97" s="705"/>
      <c r="ODH97" s="706"/>
      <c r="ODI97" s="706"/>
      <c r="ODJ97" s="706"/>
      <c r="ODK97" s="706"/>
      <c r="ODL97" s="706"/>
      <c r="ODM97" s="504"/>
      <c r="ODN97" s="705"/>
      <c r="ODO97" s="706"/>
      <c r="ODP97" s="706"/>
      <c r="ODQ97" s="706"/>
      <c r="ODR97" s="706"/>
      <c r="ODS97" s="706"/>
      <c r="ODT97" s="504"/>
      <c r="ODU97" s="705"/>
      <c r="ODV97" s="706"/>
      <c r="ODW97" s="706"/>
      <c r="ODX97" s="706"/>
      <c r="ODY97" s="706"/>
      <c r="ODZ97" s="706"/>
      <c r="OEA97" s="504"/>
      <c r="OEB97" s="705"/>
      <c r="OEC97" s="706"/>
      <c r="OED97" s="706"/>
      <c r="OEE97" s="706"/>
      <c r="OEF97" s="706"/>
      <c r="OEG97" s="706"/>
      <c r="OEH97" s="504"/>
      <c r="OEI97" s="705"/>
      <c r="OEJ97" s="706"/>
      <c r="OEK97" s="706"/>
      <c r="OEL97" s="706"/>
      <c r="OEM97" s="706"/>
      <c r="OEN97" s="706"/>
      <c r="OEO97" s="504"/>
      <c r="OEP97" s="705"/>
      <c r="OEQ97" s="706"/>
      <c r="OER97" s="706"/>
      <c r="OES97" s="706"/>
      <c r="OET97" s="706"/>
      <c r="OEU97" s="706"/>
      <c r="OEV97" s="504"/>
      <c r="OEW97" s="705"/>
      <c r="OEX97" s="706"/>
      <c r="OEY97" s="706"/>
      <c r="OEZ97" s="706"/>
      <c r="OFA97" s="706"/>
      <c r="OFB97" s="706"/>
      <c r="OFC97" s="504"/>
      <c r="OFD97" s="705"/>
      <c r="OFE97" s="706"/>
      <c r="OFF97" s="706"/>
      <c r="OFG97" s="706"/>
      <c r="OFH97" s="706"/>
      <c r="OFI97" s="706"/>
      <c r="OFJ97" s="504"/>
      <c r="OFK97" s="705"/>
      <c r="OFL97" s="706"/>
      <c r="OFM97" s="706"/>
      <c r="OFN97" s="706"/>
      <c r="OFO97" s="706"/>
      <c r="OFP97" s="706"/>
      <c r="OFQ97" s="504"/>
      <c r="OFR97" s="705"/>
      <c r="OFS97" s="706"/>
      <c r="OFT97" s="706"/>
      <c r="OFU97" s="706"/>
      <c r="OFV97" s="706"/>
      <c r="OFW97" s="706"/>
      <c r="OFX97" s="504"/>
      <c r="OFY97" s="705"/>
      <c r="OFZ97" s="706"/>
      <c r="OGA97" s="706"/>
      <c r="OGB97" s="706"/>
      <c r="OGC97" s="706"/>
      <c r="OGD97" s="706"/>
      <c r="OGE97" s="504"/>
      <c r="OGF97" s="705"/>
      <c r="OGG97" s="706"/>
      <c r="OGH97" s="706"/>
      <c r="OGI97" s="706"/>
      <c r="OGJ97" s="706"/>
      <c r="OGK97" s="706"/>
      <c r="OGL97" s="504"/>
      <c r="OGM97" s="705"/>
      <c r="OGN97" s="706"/>
      <c r="OGO97" s="706"/>
      <c r="OGP97" s="706"/>
      <c r="OGQ97" s="706"/>
      <c r="OGR97" s="706"/>
      <c r="OGS97" s="504"/>
      <c r="OGT97" s="705"/>
      <c r="OGU97" s="706"/>
      <c r="OGV97" s="706"/>
      <c r="OGW97" s="706"/>
      <c r="OGX97" s="706"/>
      <c r="OGY97" s="706"/>
      <c r="OGZ97" s="504"/>
      <c r="OHA97" s="705"/>
      <c r="OHB97" s="706"/>
      <c r="OHC97" s="706"/>
      <c r="OHD97" s="706"/>
      <c r="OHE97" s="706"/>
      <c r="OHF97" s="706"/>
      <c r="OHG97" s="504"/>
      <c r="OHH97" s="705"/>
      <c r="OHI97" s="706"/>
      <c r="OHJ97" s="706"/>
      <c r="OHK97" s="706"/>
      <c r="OHL97" s="706"/>
      <c r="OHM97" s="706"/>
      <c r="OHN97" s="504"/>
      <c r="OHO97" s="705"/>
      <c r="OHP97" s="706"/>
      <c r="OHQ97" s="706"/>
      <c r="OHR97" s="706"/>
      <c r="OHS97" s="706"/>
      <c r="OHT97" s="706"/>
      <c r="OHU97" s="504"/>
      <c r="OHV97" s="705"/>
      <c r="OHW97" s="706"/>
      <c r="OHX97" s="706"/>
      <c r="OHY97" s="706"/>
      <c r="OHZ97" s="706"/>
      <c r="OIA97" s="706"/>
      <c r="OIB97" s="504"/>
      <c r="OIC97" s="705"/>
      <c r="OID97" s="706"/>
      <c r="OIE97" s="706"/>
      <c r="OIF97" s="706"/>
      <c r="OIG97" s="706"/>
      <c r="OIH97" s="706"/>
      <c r="OII97" s="504"/>
      <c r="OIJ97" s="705"/>
      <c r="OIK97" s="706"/>
      <c r="OIL97" s="706"/>
      <c r="OIM97" s="706"/>
      <c r="OIN97" s="706"/>
      <c r="OIO97" s="706"/>
      <c r="OIP97" s="504"/>
      <c r="OIQ97" s="705"/>
      <c r="OIR97" s="706"/>
      <c r="OIS97" s="706"/>
      <c r="OIT97" s="706"/>
      <c r="OIU97" s="706"/>
      <c r="OIV97" s="706"/>
      <c r="OIW97" s="504"/>
      <c r="OIX97" s="705"/>
      <c r="OIY97" s="706"/>
      <c r="OIZ97" s="706"/>
      <c r="OJA97" s="706"/>
      <c r="OJB97" s="706"/>
      <c r="OJC97" s="706"/>
      <c r="OJD97" s="504"/>
      <c r="OJE97" s="705"/>
      <c r="OJF97" s="706"/>
      <c r="OJG97" s="706"/>
      <c r="OJH97" s="706"/>
      <c r="OJI97" s="706"/>
      <c r="OJJ97" s="706"/>
      <c r="OJK97" s="504"/>
      <c r="OJL97" s="705"/>
      <c r="OJM97" s="706"/>
      <c r="OJN97" s="706"/>
      <c r="OJO97" s="706"/>
      <c r="OJP97" s="706"/>
      <c r="OJQ97" s="706"/>
      <c r="OJR97" s="504"/>
      <c r="OJS97" s="705"/>
      <c r="OJT97" s="706"/>
      <c r="OJU97" s="706"/>
      <c r="OJV97" s="706"/>
      <c r="OJW97" s="706"/>
      <c r="OJX97" s="706"/>
      <c r="OJY97" s="504"/>
      <c r="OJZ97" s="705"/>
      <c r="OKA97" s="706"/>
      <c r="OKB97" s="706"/>
      <c r="OKC97" s="706"/>
      <c r="OKD97" s="706"/>
      <c r="OKE97" s="706"/>
      <c r="OKF97" s="504"/>
      <c r="OKG97" s="705"/>
      <c r="OKH97" s="706"/>
      <c r="OKI97" s="706"/>
      <c r="OKJ97" s="706"/>
      <c r="OKK97" s="706"/>
      <c r="OKL97" s="706"/>
      <c r="OKM97" s="504"/>
      <c r="OKN97" s="705"/>
      <c r="OKO97" s="706"/>
      <c r="OKP97" s="706"/>
      <c r="OKQ97" s="706"/>
      <c r="OKR97" s="706"/>
      <c r="OKS97" s="706"/>
      <c r="OKT97" s="504"/>
      <c r="OKU97" s="705"/>
      <c r="OKV97" s="706"/>
      <c r="OKW97" s="706"/>
      <c r="OKX97" s="706"/>
      <c r="OKY97" s="706"/>
      <c r="OKZ97" s="706"/>
      <c r="OLA97" s="504"/>
      <c r="OLB97" s="705"/>
      <c r="OLC97" s="706"/>
      <c r="OLD97" s="706"/>
      <c r="OLE97" s="706"/>
      <c r="OLF97" s="706"/>
      <c r="OLG97" s="706"/>
      <c r="OLH97" s="504"/>
      <c r="OLI97" s="705"/>
      <c r="OLJ97" s="706"/>
      <c r="OLK97" s="706"/>
      <c r="OLL97" s="706"/>
      <c r="OLM97" s="706"/>
      <c r="OLN97" s="706"/>
      <c r="OLO97" s="504"/>
      <c r="OLP97" s="705"/>
      <c r="OLQ97" s="706"/>
      <c r="OLR97" s="706"/>
      <c r="OLS97" s="706"/>
      <c r="OLT97" s="706"/>
      <c r="OLU97" s="706"/>
      <c r="OLV97" s="504"/>
      <c r="OLW97" s="705"/>
      <c r="OLX97" s="706"/>
      <c r="OLY97" s="706"/>
      <c r="OLZ97" s="706"/>
      <c r="OMA97" s="706"/>
      <c r="OMB97" s="706"/>
      <c r="OMC97" s="504"/>
      <c r="OMD97" s="705"/>
      <c r="OME97" s="706"/>
      <c r="OMF97" s="706"/>
      <c r="OMG97" s="706"/>
      <c r="OMH97" s="706"/>
      <c r="OMI97" s="706"/>
      <c r="OMJ97" s="504"/>
      <c r="OMK97" s="705"/>
      <c r="OML97" s="706"/>
      <c r="OMM97" s="706"/>
      <c r="OMN97" s="706"/>
      <c r="OMO97" s="706"/>
      <c r="OMP97" s="706"/>
      <c r="OMQ97" s="504"/>
      <c r="OMR97" s="705"/>
      <c r="OMS97" s="706"/>
      <c r="OMT97" s="706"/>
      <c r="OMU97" s="706"/>
      <c r="OMV97" s="706"/>
      <c r="OMW97" s="706"/>
      <c r="OMX97" s="504"/>
      <c r="OMY97" s="705"/>
      <c r="OMZ97" s="706"/>
      <c r="ONA97" s="706"/>
      <c r="ONB97" s="706"/>
      <c r="ONC97" s="706"/>
      <c r="OND97" s="706"/>
      <c r="ONE97" s="504"/>
      <c r="ONF97" s="705"/>
      <c r="ONG97" s="706"/>
      <c r="ONH97" s="706"/>
      <c r="ONI97" s="706"/>
      <c r="ONJ97" s="706"/>
      <c r="ONK97" s="706"/>
      <c r="ONL97" s="504"/>
      <c r="ONM97" s="705"/>
      <c r="ONN97" s="706"/>
      <c r="ONO97" s="706"/>
      <c r="ONP97" s="706"/>
      <c r="ONQ97" s="706"/>
      <c r="ONR97" s="706"/>
      <c r="ONS97" s="504"/>
      <c r="ONT97" s="705"/>
      <c r="ONU97" s="706"/>
      <c r="ONV97" s="706"/>
      <c r="ONW97" s="706"/>
      <c r="ONX97" s="706"/>
      <c r="ONY97" s="706"/>
      <c r="ONZ97" s="504"/>
      <c r="OOA97" s="705"/>
      <c r="OOB97" s="706"/>
      <c r="OOC97" s="706"/>
      <c r="OOD97" s="706"/>
      <c r="OOE97" s="706"/>
      <c r="OOF97" s="706"/>
      <c r="OOG97" s="504"/>
      <c r="OOH97" s="705"/>
      <c r="OOI97" s="706"/>
      <c r="OOJ97" s="706"/>
      <c r="OOK97" s="706"/>
      <c r="OOL97" s="706"/>
      <c r="OOM97" s="706"/>
      <c r="OON97" s="504"/>
      <c r="OOO97" s="705"/>
      <c r="OOP97" s="706"/>
      <c r="OOQ97" s="706"/>
      <c r="OOR97" s="706"/>
      <c r="OOS97" s="706"/>
      <c r="OOT97" s="706"/>
      <c r="OOU97" s="504"/>
      <c r="OOV97" s="705"/>
      <c r="OOW97" s="706"/>
      <c r="OOX97" s="706"/>
      <c r="OOY97" s="706"/>
      <c r="OOZ97" s="706"/>
      <c r="OPA97" s="706"/>
      <c r="OPB97" s="504"/>
      <c r="OPC97" s="705"/>
      <c r="OPD97" s="706"/>
      <c r="OPE97" s="706"/>
      <c r="OPF97" s="706"/>
      <c r="OPG97" s="706"/>
      <c r="OPH97" s="706"/>
      <c r="OPI97" s="504"/>
      <c r="OPJ97" s="705"/>
      <c r="OPK97" s="706"/>
      <c r="OPL97" s="706"/>
      <c r="OPM97" s="706"/>
      <c r="OPN97" s="706"/>
      <c r="OPO97" s="706"/>
      <c r="OPP97" s="504"/>
      <c r="OPQ97" s="705"/>
      <c r="OPR97" s="706"/>
      <c r="OPS97" s="706"/>
      <c r="OPT97" s="706"/>
      <c r="OPU97" s="706"/>
      <c r="OPV97" s="706"/>
      <c r="OPW97" s="504"/>
      <c r="OPX97" s="705"/>
      <c r="OPY97" s="706"/>
      <c r="OPZ97" s="706"/>
      <c r="OQA97" s="706"/>
      <c r="OQB97" s="706"/>
      <c r="OQC97" s="706"/>
      <c r="OQD97" s="504"/>
      <c r="OQE97" s="705"/>
      <c r="OQF97" s="706"/>
      <c r="OQG97" s="706"/>
      <c r="OQH97" s="706"/>
      <c r="OQI97" s="706"/>
      <c r="OQJ97" s="706"/>
      <c r="OQK97" s="504"/>
      <c r="OQL97" s="705"/>
      <c r="OQM97" s="706"/>
      <c r="OQN97" s="706"/>
      <c r="OQO97" s="706"/>
      <c r="OQP97" s="706"/>
      <c r="OQQ97" s="706"/>
      <c r="OQR97" s="504"/>
      <c r="OQS97" s="705"/>
      <c r="OQT97" s="706"/>
      <c r="OQU97" s="706"/>
      <c r="OQV97" s="706"/>
      <c r="OQW97" s="706"/>
      <c r="OQX97" s="706"/>
      <c r="OQY97" s="504"/>
      <c r="OQZ97" s="705"/>
      <c r="ORA97" s="706"/>
      <c r="ORB97" s="706"/>
      <c r="ORC97" s="706"/>
      <c r="ORD97" s="706"/>
      <c r="ORE97" s="706"/>
      <c r="ORF97" s="504"/>
      <c r="ORG97" s="705"/>
      <c r="ORH97" s="706"/>
      <c r="ORI97" s="706"/>
      <c r="ORJ97" s="706"/>
      <c r="ORK97" s="706"/>
      <c r="ORL97" s="706"/>
      <c r="ORM97" s="504"/>
      <c r="ORN97" s="705"/>
      <c r="ORO97" s="706"/>
      <c r="ORP97" s="706"/>
      <c r="ORQ97" s="706"/>
      <c r="ORR97" s="706"/>
      <c r="ORS97" s="706"/>
      <c r="ORT97" s="504"/>
      <c r="ORU97" s="705"/>
      <c r="ORV97" s="706"/>
      <c r="ORW97" s="706"/>
      <c r="ORX97" s="706"/>
      <c r="ORY97" s="706"/>
      <c r="ORZ97" s="706"/>
      <c r="OSA97" s="504"/>
      <c r="OSB97" s="705"/>
      <c r="OSC97" s="706"/>
      <c r="OSD97" s="706"/>
      <c r="OSE97" s="706"/>
      <c r="OSF97" s="706"/>
      <c r="OSG97" s="706"/>
      <c r="OSH97" s="504"/>
      <c r="OSI97" s="705"/>
      <c r="OSJ97" s="706"/>
      <c r="OSK97" s="706"/>
      <c r="OSL97" s="706"/>
      <c r="OSM97" s="706"/>
      <c r="OSN97" s="706"/>
      <c r="OSO97" s="504"/>
      <c r="OSP97" s="705"/>
      <c r="OSQ97" s="706"/>
      <c r="OSR97" s="706"/>
      <c r="OSS97" s="706"/>
      <c r="OST97" s="706"/>
      <c r="OSU97" s="706"/>
      <c r="OSV97" s="504"/>
      <c r="OSW97" s="705"/>
      <c r="OSX97" s="706"/>
      <c r="OSY97" s="706"/>
      <c r="OSZ97" s="706"/>
      <c r="OTA97" s="706"/>
      <c r="OTB97" s="706"/>
      <c r="OTC97" s="504"/>
      <c r="OTD97" s="705"/>
      <c r="OTE97" s="706"/>
      <c r="OTF97" s="706"/>
      <c r="OTG97" s="706"/>
      <c r="OTH97" s="706"/>
      <c r="OTI97" s="706"/>
      <c r="OTJ97" s="504"/>
      <c r="OTK97" s="705"/>
      <c r="OTL97" s="706"/>
      <c r="OTM97" s="706"/>
      <c r="OTN97" s="706"/>
      <c r="OTO97" s="706"/>
      <c r="OTP97" s="706"/>
      <c r="OTQ97" s="504"/>
      <c r="OTR97" s="705"/>
      <c r="OTS97" s="706"/>
      <c r="OTT97" s="706"/>
      <c r="OTU97" s="706"/>
      <c r="OTV97" s="706"/>
      <c r="OTW97" s="706"/>
      <c r="OTX97" s="504"/>
      <c r="OTY97" s="705"/>
      <c r="OTZ97" s="706"/>
      <c r="OUA97" s="706"/>
      <c r="OUB97" s="706"/>
      <c r="OUC97" s="706"/>
      <c r="OUD97" s="706"/>
      <c r="OUE97" s="504"/>
      <c r="OUF97" s="705"/>
      <c r="OUG97" s="706"/>
      <c r="OUH97" s="706"/>
      <c r="OUI97" s="706"/>
      <c r="OUJ97" s="706"/>
      <c r="OUK97" s="706"/>
      <c r="OUL97" s="504"/>
      <c r="OUM97" s="705"/>
      <c r="OUN97" s="706"/>
      <c r="OUO97" s="706"/>
      <c r="OUP97" s="706"/>
      <c r="OUQ97" s="706"/>
      <c r="OUR97" s="706"/>
      <c r="OUS97" s="504"/>
      <c r="OUT97" s="705"/>
      <c r="OUU97" s="706"/>
      <c r="OUV97" s="706"/>
      <c r="OUW97" s="706"/>
      <c r="OUX97" s="706"/>
      <c r="OUY97" s="706"/>
      <c r="OUZ97" s="504"/>
      <c r="OVA97" s="705"/>
      <c r="OVB97" s="706"/>
      <c r="OVC97" s="706"/>
      <c r="OVD97" s="706"/>
      <c r="OVE97" s="706"/>
      <c r="OVF97" s="706"/>
      <c r="OVG97" s="504"/>
      <c r="OVH97" s="705"/>
      <c r="OVI97" s="706"/>
      <c r="OVJ97" s="706"/>
      <c r="OVK97" s="706"/>
      <c r="OVL97" s="706"/>
      <c r="OVM97" s="706"/>
      <c r="OVN97" s="504"/>
      <c r="OVO97" s="705"/>
      <c r="OVP97" s="706"/>
      <c r="OVQ97" s="706"/>
      <c r="OVR97" s="706"/>
      <c r="OVS97" s="706"/>
      <c r="OVT97" s="706"/>
      <c r="OVU97" s="504"/>
      <c r="OVV97" s="705"/>
      <c r="OVW97" s="706"/>
      <c r="OVX97" s="706"/>
      <c r="OVY97" s="706"/>
      <c r="OVZ97" s="706"/>
      <c r="OWA97" s="706"/>
      <c r="OWB97" s="504"/>
      <c r="OWC97" s="705"/>
      <c r="OWD97" s="706"/>
      <c r="OWE97" s="706"/>
      <c r="OWF97" s="706"/>
      <c r="OWG97" s="706"/>
      <c r="OWH97" s="706"/>
      <c r="OWI97" s="504"/>
      <c r="OWJ97" s="705"/>
      <c r="OWK97" s="706"/>
      <c r="OWL97" s="706"/>
      <c r="OWM97" s="706"/>
      <c r="OWN97" s="706"/>
      <c r="OWO97" s="706"/>
      <c r="OWP97" s="504"/>
      <c r="OWQ97" s="705"/>
      <c r="OWR97" s="706"/>
      <c r="OWS97" s="706"/>
      <c r="OWT97" s="706"/>
      <c r="OWU97" s="706"/>
      <c r="OWV97" s="706"/>
      <c r="OWW97" s="504"/>
      <c r="OWX97" s="705"/>
      <c r="OWY97" s="706"/>
      <c r="OWZ97" s="706"/>
      <c r="OXA97" s="706"/>
      <c r="OXB97" s="706"/>
      <c r="OXC97" s="706"/>
      <c r="OXD97" s="504"/>
      <c r="OXE97" s="705"/>
      <c r="OXF97" s="706"/>
      <c r="OXG97" s="706"/>
      <c r="OXH97" s="706"/>
      <c r="OXI97" s="706"/>
      <c r="OXJ97" s="706"/>
      <c r="OXK97" s="504"/>
      <c r="OXL97" s="705"/>
      <c r="OXM97" s="706"/>
      <c r="OXN97" s="706"/>
      <c r="OXO97" s="706"/>
      <c r="OXP97" s="706"/>
      <c r="OXQ97" s="706"/>
      <c r="OXR97" s="504"/>
      <c r="OXS97" s="705"/>
      <c r="OXT97" s="706"/>
      <c r="OXU97" s="706"/>
      <c r="OXV97" s="706"/>
      <c r="OXW97" s="706"/>
      <c r="OXX97" s="706"/>
      <c r="OXY97" s="504"/>
      <c r="OXZ97" s="705"/>
      <c r="OYA97" s="706"/>
      <c r="OYB97" s="706"/>
      <c r="OYC97" s="706"/>
      <c r="OYD97" s="706"/>
      <c r="OYE97" s="706"/>
      <c r="OYF97" s="504"/>
      <c r="OYG97" s="705"/>
      <c r="OYH97" s="706"/>
      <c r="OYI97" s="706"/>
      <c r="OYJ97" s="706"/>
      <c r="OYK97" s="706"/>
      <c r="OYL97" s="706"/>
      <c r="OYM97" s="504"/>
      <c r="OYN97" s="705"/>
      <c r="OYO97" s="706"/>
      <c r="OYP97" s="706"/>
      <c r="OYQ97" s="706"/>
      <c r="OYR97" s="706"/>
      <c r="OYS97" s="706"/>
      <c r="OYT97" s="504"/>
      <c r="OYU97" s="705"/>
      <c r="OYV97" s="706"/>
      <c r="OYW97" s="706"/>
      <c r="OYX97" s="706"/>
      <c r="OYY97" s="706"/>
      <c r="OYZ97" s="706"/>
      <c r="OZA97" s="504"/>
      <c r="OZB97" s="705"/>
      <c r="OZC97" s="706"/>
      <c r="OZD97" s="706"/>
      <c r="OZE97" s="706"/>
      <c r="OZF97" s="706"/>
      <c r="OZG97" s="706"/>
      <c r="OZH97" s="504"/>
      <c r="OZI97" s="705"/>
      <c r="OZJ97" s="706"/>
      <c r="OZK97" s="706"/>
      <c r="OZL97" s="706"/>
      <c r="OZM97" s="706"/>
      <c r="OZN97" s="706"/>
      <c r="OZO97" s="504"/>
      <c r="OZP97" s="705"/>
      <c r="OZQ97" s="706"/>
      <c r="OZR97" s="706"/>
      <c r="OZS97" s="706"/>
      <c r="OZT97" s="706"/>
      <c r="OZU97" s="706"/>
      <c r="OZV97" s="504"/>
      <c r="OZW97" s="705"/>
      <c r="OZX97" s="706"/>
      <c r="OZY97" s="706"/>
      <c r="OZZ97" s="706"/>
      <c r="PAA97" s="706"/>
      <c r="PAB97" s="706"/>
      <c r="PAC97" s="504"/>
      <c r="PAD97" s="705"/>
      <c r="PAE97" s="706"/>
      <c r="PAF97" s="706"/>
      <c r="PAG97" s="706"/>
      <c r="PAH97" s="706"/>
      <c r="PAI97" s="706"/>
      <c r="PAJ97" s="504"/>
      <c r="PAK97" s="705"/>
      <c r="PAL97" s="706"/>
      <c r="PAM97" s="706"/>
      <c r="PAN97" s="706"/>
      <c r="PAO97" s="706"/>
      <c r="PAP97" s="706"/>
      <c r="PAQ97" s="504"/>
      <c r="PAR97" s="705"/>
      <c r="PAS97" s="706"/>
      <c r="PAT97" s="706"/>
      <c r="PAU97" s="706"/>
      <c r="PAV97" s="706"/>
      <c r="PAW97" s="706"/>
      <c r="PAX97" s="504"/>
      <c r="PAY97" s="705"/>
      <c r="PAZ97" s="706"/>
      <c r="PBA97" s="706"/>
      <c r="PBB97" s="706"/>
      <c r="PBC97" s="706"/>
      <c r="PBD97" s="706"/>
      <c r="PBE97" s="504"/>
      <c r="PBF97" s="705"/>
      <c r="PBG97" s="706"/>
      <c r="PBH97" s="706"/>
      <c r="PBI97" s="706"/>
      <c r="PBJ97" s="706"/>
      <c r="PBK97" s="706"/>
      <c r="PBL97" s="504"/>
      <c r="PBM97" s="705"/>
      <c r="PBN97" s="706"/>
      <c r="PBO97" s="706"/>
      <c r="PBP97" s="706"/>
      <c r="PBQ97" s="706"/>
      <c r="PBR97" s="706"/>
      <c r="PBS97" s="504"/>
      <c r="PBT97" s="705"/>
      <c r="PBU97" s="706"/>
      <c r="PBV97" s="706"/>
      <c r="PBW97" s="706"/>
      <c r="PBX97" s="706"/>
      <c r="PBY97" s="706"/>
      <c r="PBZ97" s="504"/>
      <c r="PCA97" s="705"/>
      <c r="PCB97" s="706"/>
      <c r="PCC97" s="706"/>
      <c r="PCD97" s="706"/>
      <c r="PCE97" s="706"/>
      <c r="PCF97" s="706"/>
      <c r="PCG97" s="504"/>
      <c r="PCH97" s="705"/>
      <c r="PCI97" s="706"/>
      <c r="PCJ97" s="706"/>
      <c r="PCK97" s="706"/>
      <c r="PCL97" s="706"/>
      <c r="PCM97" s="706"/>
      <c r="PCN97" s="504"/>
      <c r="PCO97" s="705"/>
      <c r="PCP97" s="706"/>
      <c r="PCQ97" s="706"/>
      <c r="PCR97" s="706"/>
      <c r="PCS97" s="706"/>
      <c r="PCT97" s="706"/>
      <c r="PCU97" s="504"/>
      <c r="PCV97" s="705"/>
      <c r="PCW97" s="706"/>
      <c r="PCX97" s="706"/>
      <c r="PCY97" s="706"/>
      <c r="PCZ97" s="706"/>
      <c r="PDA97" s="706"/>
      <c r="PDB97" s="504"/>
      <c r="PDC97" s="705"/>
      <c r="PDD97" s="706"/>
      <c r="PDE97" s="706"/>
      <c r="PDF97" s="706"/>
      <c r="PDG97" s="706"/>
      <c r="PDH97" s="706"/>
      <c r="PDI97" s="504"/>
      <c r="PDJ97" s="705"/>
      <c r="PDK97" s="706"/>
      <c r="PDL97" s="706"/>
      <c r="PDM97" s="706"/>
      <c r="PDN97" s="706"/>
      <c r="PDO97" s="706"/>
      <c r="PDP97" s="504"/>
      <c r="PDQ97" s="705"/>
      <c r="PDR97" s="706"/>
      <c r="PDS97" s="706"/>
      <c r="PDT97" s="706"/>
      <c r="PDU97" s="706"/>
      <c r="PDV97" s="706"/>
      <c r="PDW97" s="504"/>
      <c r="PDX97" s="705"/>
      <c r="PDY97" s="706"/>
      <c r="PDZ97" s="706"/>
      <c r="PEA97" s="706"/>
      <c r="PEB97" s="706"/>
      <c r="PEC97" s="706"/>
      <c r="PED97" s="504"/>
      <c r="PEE97" s="705"/>
      <c r="PEF97" s="706"/>
      <c r="PEG97" s="706"/>
      <c r="PEH97" s="706"/>
      <c r="PEI97" s="706"/>
      <c r="PEJ97" s="706"/>
      <c r="PEK97" s="504"/>
      <c r="PEL97" s="705"/>
      <c r="PEM97" s="706"/>
      <c r="PEN97" s="706"/>
      <c r="PEO97" s="706"/>
      <c r="PEP97" s="706"/>
      <c r="PEQ97" s="706"/>
      <c r="PER97" s="504"/>
      <c r="PES97" s="705"/>
      <c r="PET97" s="706"/>
      <c r="PEU97" s="706"/>
      <c r="PEV97" s="706"/>
      <c r="PEW97" s="706"/>
      <c r="PEX97" s="706"/>
      <c r="PEY97" s="504"/>
      <c r="PEZ97" s="705"/>
      <c r="PFA97" s="706"/>
      <c r="PFB97" s="706"/>
      <c r="PFC97" s="706"/>
      <c r="PFD97" s="706"/>
      <c r="PFE97" s="706"/>
      <c r="PFF97" s="504"/>
      <c r="PFG97" s="705"/>
      <c r="PFH97" s="706"/>
      <c r="PFI97" s="706"/>
      <c r="PFJ97" s="706"/>
      <c r="PFK97" s="706"/>
      <c r="PFL97" s="706"/>
      <c r="PFM97" s="504"/>
      <c r="PFN97" s="705"/>
      <c r="PFO97" s="706"/>
      <c r="PFP97" s="706"/>
      <c r="PFQ97" s="706"/>
      <c r="PFR97" s="706"/>
      <c r="PFS97" s="706"/>
      <c r="PFT97" s="504"/>
      <c r="PFU97" s="705"/>
      <c r="PFV97" s="706"/>
      <c r="PFW97" s="706"/>
      <c r="PFX97" s="706"/>
      <c r="PFY97" s="706"/>
      <c r="PFZ97" s="706"/>
      <c r="PGA97" s="504"/>
      <c r="PGB97" s="705"/>
      <c r="PGC97" s="706"/>
      <c r="PGD97" s="706"/>
      <c r="PGE97" s="706"/>
      <c r="PGF97" s="706"/>
      <c r="PGG97" s="706"/>
      <c r="PGH97" s="504"/>
      <c r="PGI97" s="705"/>
      <c r="PGJ97" s="706"/>
      <c r="PGK97" s="706"/>
      <c r="PGL97" s="706"/>
      <c r="PGM97" s="706"/>
      <c r="PGN97" s="706"/>
      <c r="PGO97" s="504"/>
      <c r="PGP97" s="705"/>
      <c r="PGQ97" s="706"/>
      <c r="PGR97" s="706"/>
      <c r="PGS97" s="706"/>
      <c r="PGT97" s="706"/>
      <c r="PGU97" s="706"/>
      <c r="PGV97" s="504"/>
      <c r="PGW97" s="705"/>
      <c r="PGX97" s="706"/>
      <c r="PGY97" s="706"/>
      <c r="PGZ97" s="706"/>
      <c r="PHA97" s="706"/>
      <c r="PHB97" s="706"/>
      <c r="PHC97" s="504"/>
      <c r="PHD97" s="705"/>
      <c r="PHE97" s="706"/>
      <c r="PHF97" s="706"/>
      <c r="PHG97" s="706"/>
      <c r="PHH97" s="706"/>
      <c r="PHI97" s="706"/>
      <c r="PHJ97" s="504"/>
      <c r="PHK97" s="705"/>
      <c r="PHL97" s="706"/>
      <c r="PHM97" s="706"/>
      <c r="PHN97" s="706"/>
      <c r="PHO97" s="706"/>
      <c r="PHP97" s="706"/>
      <c r="PHQ97" s="504"/>
      <c r="PHR97" s="705"/>
      <c r="PHS97" s="706"/>
      <c r="PHT97" s="706"/>
      <c r="PHU97" s="706"/>
      <c r="PHV97" s="706"/>
      <c r="PHW97" s="706"/>
      <c r="PHX97" s="504"/>
      <c r="PHY97" s="705"/>
      <c r="PHZ97" s="706"/>
      <c r="PIA97" s="706"/>
      <c r="PIB97" s="706"/>
      <c r="PIC97" s="706"/>
      <c r="PID97" s="706"/>
      <c r="PIE97" s="504"/>
      <c r="PIF97" s="705"/>
      <c r="PIG97" s="706"/>
      <c r="PIH97" s="706"/>
      <c r="PII97" s="706"/>
      <c r="PIJ97" s="706"/>
      <c r="PIK97" s="706"/>
      <c r="PIL97" s="504"/>
      <c r="PIM97" s="705"/>
      <c r="PIN97" s="706"/>
      <c r="PIO97" s="706"/>
      <c r="PIP97" s="706"/>
      <c r="PIQ97" s="706"/>
      <c r="PIR97" s="706"/>
      <c r="PIS97" s="504"/>
      <c r="PIT97" s="705"/>
      <c r="PIU97" s="706"/>
      <c r="PIV97" s="706"/>
      <c r="PIW97" s="706"/>
      <c r="PIX97" s="706"/>
      <c r="PIY97" s="706"/>
      <c r="PIZ97" s="504"/>
      <c r="PJA97" s="705"/>
      <c r="PJB97" s="706"/>
      <c r="PJC97" s="706"/>
      <c r="PJD97" s="706"/>
      <c r="PJE97" s="706"/>
      <c r="PJF97" s="706"/>
      <c r="PJG97" s="504"/>
      <c r="PJH97" s="705"/>
      <c r="PJI97" s="706"/>
      <c r="PJJ97" s="706"/>
      <c r="PJK97" s="706"/>
      <c r="PJL97" s="706"/>
      <c r="PJM97" s="706"/>
      <c r="PJN97" s="504"/>
      <c r="PJO97" s="705"/>
      <c r="PJP97" s="706"/>
      <c r="PJQ97" s="706"/>
      <c r="PJR97" s="706"/>
      <c r="PJS97" s="706"/>
      <c r="PJT97" s="706"/>
      <c r="PJU97" s="504"/>
      <c r="PJV97" s="705"/>
      <c r="PJW97" s="706"/>
      <c r="PJX97" s="706"/>
      <c r="PJY97" s="706"/>
      <c r="PJZ97" s="706"/>
      <c r="PKA97" s="706"/>
      <c r="PKB97" s="504"/>
      <c r="PKC97" s="705"/>
      <c r="PKD97" s="706"/>
      <c r="PKE97" s="706"/>
      <c r="PKF97" s="706"/>
      <c r="PKG97" s="706"/>
      <c r="PKH97" s="706"/>
      <c r="PKI97" s="504"/>
      <c r="PKJ97" s="705"/>
      <c r="PKK97" s="706"/>
      <c r="PKL97" s="706"/>
      <c r="PKM97" s="706"/>
      <c r="PKN97" s="706"/>
      <c r="PKO97" s="706"/>
      <c r="PKP97" s="504"/>
      <c r="PKQ97" s="705"/>
      <c r="PKR97" s="706"/>
      <c r="PKS97" s="706"/>
      <c r="PKT97" s="706"/>
      <c r="PKU97" s="706"/>
      <c r="PKV97" s="706"/>
      <c r="PKW97" s="504"/>
      <c r="PKX97" s="705"/>
      <c r="PKY97" s="706"/>
      <c r="PKZ97" s="706"/>
      <c r="PLA97" s="706"/>
      <c r="PLB97" s="706"/>
      <c r="PLC97" s="706"/>
      <c r="PLD97" s="504"/>
      <c r="PLE97" s="705"/>
      <c r="PLF97" s="706"/>
      <c r="PLG97" s="706"/>
      <c r="PLH97" s="706"/>
      <c r="PLI97" s="706"/>
      <c r="PLJ97" s="706"/>
      <c r="PLK97" s="504"/>
      <c r="PLL97" s="705"/>
      <c r="PLM97" s="706"/>
      <c r="PLN97" s="706"/>
      <c r="PLO97" s="706"/>
      <c r="PLP97" s="706"/>
      <c r="PLQ97" s="706"/>
      <c r="PLR97" s="504"/>
      <c r="PLS97" s="705"/>
      <c r="PLT97" s="706"/>
      <c r="PLU97" s="706"/>
      <c r="PLV97" s="706"/>
      <c r="PLW97" s="706"/>
      <c r="PLX97" s="706"/>
      <c r="PLY97" s="504"/>
      <c r="PLZ97" s="705"/>
      <c r="PMA97" s="706"/>
      <c r="PMB97" s="706"/>
      <c r="PMC97" s="706"/>
      <c r="PMD97" s="706"/>
      <c r="PME97" s="706"/>
      <c r="PMF97" s="504"/>
      <c r="PMG97" s="705"/>
      <c r="PMH97" s="706"/>
      <c r="PMI97" s="706"/>
      <c r="PMJ97" s="706"/>
      <c r="PMK97" s="706"/>
      <c r="PML97" s="706"/>
      <c r="PMM97" s="504"/>
      <c r="PMN97" s="705"/>
      <c r="PMO97" s="706"/>
      <c r="PMP97" s="706"/>
      <c r="PMQ97" s="706"/>
      <c r="PMR97" s="706"/>
      <c r="PMS97" s="706"/>
      <c r="PMT97" s="504"/>
      <c r="PMU97" s="705"/>
      <c r="PMV97" s="706"/>
      <c r="PMW97" s="706"/>
      <c r="PMX97" s="706"/>
      <c r="PMY97" s="706"/>
      <c r="PMZ97" s="706"/>
      <c r="PNA97" s="504"/>
      <c r="PNB97" s="705"/>
      <c r="PNC97" s="706"/>
      <c r="PND97" s="706"/>
      <c r="PNE97" s="706"/>
      <c r="PNF97" s="706"/>
      <c r="PNG97" s="706"/>
      <c r="PNH97" s="504"/>
      <c r="PNI97" s="705"/>
      <c r="PNJ97" s="706"/>
      <c r="PNK97" s="706"/>
      <c r="PNL97" s="706"/>
      <c r="PNM97" s="706"/>
      <c r="PNN97" s="706"/>
      <c r="PNO97" s="504"/>
      <c r="PNP97" s="705"/>
      <c r="PNQ97" s="706"/>
      <c r="PNR97" s="706"/>
      <c r="PNS97" s="706"/>
      <c r="PNT97" s="706"/>
      <c r="PNU97" s="706"/>
      <c r="PNV97" s="504"/>
      <c r="PNW97" s="705"/>
      <c r="PNX97" s="706"/>
      <c r="PNY97" s="706"/>
      <c r="PNZ97" s="706"/>
      <c r="POA97" s="706"/>
      <c r="POB97" s="706"/>
      <c r="POC97" s="504"/>
      <c r="POD97" s="705"/>
      <c r="POE97" s="706"/>
      <c r="POF97" s="706"/>
      <c r="POG97" s="706"/>
      <c r="POH97" s="706"/>
      <c r="POI97" s="706"/>
      <c r="POJ97" s="504"/>
      <c r="POK97" s="705"/>
      <c r="POL97" s="706"/>
      <c r="POM97" s="706"/>
      <c r="PON97" s="706"/>
      <c r="POO97" s="706"/>
      <c r="POP97" s="706"/>
      <c r="POQ97" s="504"/>
      <c r="POR97" s="705"/>
      <c r="POS97" s="706"/>
      <c r="POT97" s="706"/>
      <c r="POU97" s="706"/>
      <c r="POV97" s="706"/>
      <c r="POW97" s="706"/>
      <c r="POX97" s="504"/>
      <c r="POY97" s="705"/>
      <c r="POZ97" s="706"/>
      <c r="PPA97" s="706"/>
      <c r="PPB97" s="706"/>
      <c r="PPC97" s="706"/>
      <c r="PPD97" s="706"/>
      <c r="PPE97" s="504"/>
      <c r="PPF97" s="705"/>
      <c r="PPG97" s="706"/>
      <c r="PPH97" s="706"/>
      <c r="PPI97" s="706"/>
      <c r="PPJ97" s="706"/>
      <c r="PPK97" s="706"/>
      <c r="PPL97" s="504"/>
      <c r="PPM97" s="705"/>
      <c r="PPN97" s="706"/>
      <c r="PPO97" s="706"/>
      <c r="PPP97" s="706"/>
      <c r="PPQ97" s="706"/>
      <c r="PPR97" s="706"/>
      <c r="PPS97" s="504"/>
      <c r="PPT97" s="705"/>
      <c r="PPU97" s="706"/>
      <c r="PPV97" s="706"/>
      <c r="PPW97" s="706"/>
      <c r="PPX97" s="706"/>
      <c r="PPY97" s="706"/>
      <c r="PPZ97" s="504"/>
      <c r="PQA97" s="705"/>
      <c r="PQB97" s="706"/>
      <c r="PQC97" s="706"/>
      <c r="PQD97" s="706"/>
      <c r="PQE97" s="706"/>
      <c r="PQF97" s="706"/>
      <c r="PQG97" s="504"/>
      <c r="PQH97" s="705"/>
      <c r="PQI97" s="706"/>
      <c r="PQJ97" s="706"/>
      <c r="PQK97" s="706"/>
      <c r="PQL97" s="706"/>
      <c r="PQM97" s="706"/>
      <c r="PQN97" s="504"/>
      <c r="PQO97" s="705"/>
      <c r="PQP97" s="706"/>
      <c r="PQQ97" s="706"/>
      <c r="PQR97" s="706"/>
      <c r="PQS97" s="706"/>
      <c r="PQT97" s="706"/>
      <c r="PQU97" s="504"/>
      <c r="PQV97" s="705"/>
      <c r="PQW97" s="706"/>
      <c r="PQX97" s="706"/>
      <c r="PQY97" s="706"/>
      <c r="PQZ97" s="706"/>
      <c r="PRA97" s="706"/>
      <c r="PRB97" s="504"/>
      <c r="PRC97" s="705"/>
      <c r="PRD97" s="706"/>
      <c r="PRE97" s="706"/>
      <c r="PRF97" s="706"/>
      <c r="PRG97" s="706"/>
      <c r="PRH97" s="706"/>
      <c r="PRI97" s="504"/>
      <c r="PRJ97" s="705"/>
      <c r="PRK97" s="706"/>
      <c r="PRL97" s="706"/>
      <c r="PRM97" s="706"/>
      <c r="PRN97" s="706"/>
      <c r="PRO97" s="706"/>
      <c r="PRP97" s="504"/>
      <c r="PRQ97" s="705"/>
      <c r="PRR97" s="706"/>
      <c r="PRS97" s="706"/>
      <c r="PRT97" s="706"/>
      <c r="PRU97" s="706"/>
      <c r="PRV97" s="706"/>
      <c r="PRW97" s="504"/>
      <c r="PRX97" s="705"/>
      <c r="PRY97" s="706"/>
      <c r="PRZ97" s="706"/>
      <c r="PSA97" s="706"/>
      <c r="PSB97" s="706"/>
      <c r="PSC97" s="706"/>
      <c r="PSD97" s="504"/>
      <c r="PSE97" s="705"/>
      <c r="PSF97" s="706"/>
      <c r="PSG97" s="706"/>
      <c r="PSH97" s="706"/>
      <c r="PSI97" s="706"/>
      <c r="PSJ97" s="706"/>
      <c r="PSK97" s="504"/>
      <c r="PSL97" s="705"/>
      <c r="PSM97" s="706"/>
      <c r="PSN97" s="706"/>
      <c r="PSO97" s="706"/>
      <c r="PSP97" s="706"/>
      <c r="PSQ97" s="706"/>
      <c r="PSR97" s="504"/>
      <c r="PSS97" s="705"/>
      <c r="PST97" s="706"/>
      <c r="PSU97" s="706"/>
      <c r="PSV97" s="706"/>
      <c r="PSW97" s="706"/>
      <c r="PSX97" s="706"/>
      <c r="PSY97" s="504"/>
      <c r="PSZ97" s="705"/>
      <c r="PTA97" s="706"/>
      <c r="PTB97" s="706"/>
      <c r="PTC97" s="706"/>
      <c r="PTD97" s="706"/>
      <c r="PTE97" s="706"/>
      <c r="PTF97" s="504"/>
      <c r="PTG97" s="705"/>
      <c r="PTH97" s="706"/>
      <c r="PTI97" s="706"/>
      <c r="PTJ97" s="706"/>
      <c r="PTK97" s="706"/>
      <c r="PTL97" s="706"/>
      <c r="PTM97" s="504"/>
      <c r="PTN97" s="705"/>
      <c r="PTO97" s="706"/>
      <c r="PTP97" s="706"/>
      <c r="PTQ97" s="706"/>
      <c r="PTR97" s="706"/>
      <c r="PTS97" s="706"/>
      <c r="PTT97" s="504"/>
      <c r="PTU97" s="705"/>
      <c r="PTV97" s="706"/>
      <c r="PTW97" s="706"/>
      <c r="PTX97" s="706"/>
      <c r="PTY97" s="706"/>
      <c r="PTZ97" s="706"/>
      <c r="PUA97" s="504"/>
      <c r="PUB97" s="705"/>
      <c r="PUC97" s="706"/>
      <c r="PUD97" s="706"/>
      <c r="PUE97" s="706"/>
      <c r="PUF97" s="706"/>
      <c r="PUG97" s="706"/>
      <c r="PUH97" s="504"/>
      <c r="PUI97" s="705"/>
      <c r="PUJ97" s="706"/>
      <c r="PUK97" s="706"/>
      <c r="PUL97" s="706"/>
      <c r="PUM97" s="706"/>
      <c r="PUN97" s="706"/>
      <c r="PUO97" s="504"/>
      <c r="PUP97" s="705"/>
      <c r="PUQ97" s="706"/>
      <c r="PUR97" s="706"/>
      <c r="PUS97" s="706"/>
      <c r="PUT97" s="706"/>
      <c r="PUU97" s="706"/>
      <c r="PUV97" s="504"/>
      <c r="PUW97" s="705"/>
      <c r="PUX97" s="706"/>
      <c r="PUY97" s="706"/>
      <c r="PUZ97" s="706"/>
      <c r="PVA97" s="706"/>
      <c r="PVB97" s="706"/>
      <c r="PVC97" s="504"/>
      <c r="PVD97" s="705"/>
      <c r="PVE97" s="706"/>
      <c r="PVF97" s="706"/>
      <c r="PVG97" s="706"/>
      <c r="PVH97" s="706"/>
      <c r="PVI97" s="706"/>
      <c r="PVJ97" s="504"/>
      <c r="PVK97" s="705"/>
      <c r="PVL97" s="706"/>
      <c r="PVM97" s="706"/>
      <c r="PVN97" s="706"/>
      <c r="PVO97" s="706"/>
      <c r="PVP97" s="706"/>
      <c r="PVQ97" s="504"/>
      <c r="PVR97" s="705"/>
      <c r="PVS97" s="706"/>
      <c r="PVT97" s="706"/>
      <c r="PVU97" s="706"/>
      <c r="PVV97" s="706"/>
      <c r="PVW97" s="706"/>
      <c r="PVX97" s="504"/>
      <c r="PVY97" s="705"/>
      <c r="PVZ97" s="706"/>
      <c r="PWA97" s="706"/>
      <c r="PWB97" s="706"/>
      <c r="PWC97" s="706"/>
      <c r="PWD97" s="706"/>
      <c r="PWE97" s="504"/>
      <c r="PWF97" s="705"/>
      <c r="PWG97" s="706"/>
      <c r="PWH97" s="706"/>
      <c r="PWI97" s="706"/>
      <c r="PWJ97" s="706"/>
      <c r="PWK97" s="706"/>
      <c r="PWL97" s="504"/>
      <c r="PWM97" s="705"/>
      <c r="PWN97" s="706"/>
      <c r="PWO97" s="706"/>
      <c r="PWP97" s="706"/>
      <c r="PWQ97" s="706"/>
      <c r="PWR97" s="706"/>
      <c r="PWS97" s="504"/>
      <c r="PWT97" s="705"/>
      <c r="PWU97" s="706"/>
      <c r="PWV97" s="706"/>
      <c r="PWW97" s="706"/>
      <c r="PWX97" s="706"/>
      <c r="PWY97" s="706"/>
      <c r="PWZ97" s="504"/>
      <c r="PXA97" s="705"/>
      <c r="PXB97" s="706"/>
      <c r="PXC97" s="706"/>
      <c r="PXD97" s="706"/>
      <c r="PXE97" s="706"/>
      <c r="PXF97" s="706"/>
      <c r="PXG97" s="504"/>
      <c r="PXH97" s="705"/>
      <c r="PXI97" s="706"/>
      <c r="PXJ97" s="706"/>
      <c r="PXK97" s="706"/>
      <c r="PXL97" s="706"/>
      <c r="PXM97" s="706"/>
      <c r="PXN97" s="504"/>
      <c r="PXO97" s="705"/>
      <c r="PXP97" s="706"/>
      <c r="PXQ97" s="706"/>
      <c r="PXR97" s="706"/>
      <c r="PXS97" s="706"/>
      <c r="PXT97" s="706"/>
      <c r="PXU97" s="504"/>
      <c r="PXV97" s="705"/>
      <c r="PXW97" s="706"/>
      <c r="PXX97" s="706"/>
      <c r="PXY97" s="706"/>
      <c r="PXZ97" s="706"/>
      <c r="PYA97" s="706"/>
      <c r="PYB97" s="504"/>
      <c r="PYC97" s="705"/>
      <c r="PYD97" s="706"/>
      <c r="PYE97" s="706"/>
      <c r="PYF97" s="706"/>
      <c r="PYG97" s="706"/>
      <c r="PYH97" s="706"/>
      <c r="PYI97" s="504"/>
      <c r="PYJ97" s="705"/>
      <c r="PYK97" s="706"/>
      <c r="PYL97" s="706"/>
      <c r="PYM97" s="706"/>
      <c r="PYN97" s="706"/>
      <c r="PYO97" s="706"/>
      <c r="PYP97" s="504"/>
      <c r="PYQ97" s="705"/>
      <c r="PYR97" s="706"/>
      <c r="PYS97" s="706"/>
      <c r="PYT97" s="706"/>
      <c r="PYU97" s="706"/>
      <c r="PYV97" s="706"/>
      <c r="PYW97" s="504"/>
      <c r="PYX97" s="705"/>
      <c r="PYY97" s="706"/>
      <c r="PYZ97" s="706"/>
      <c r="PZA97" s="706"/>
      <c r="PZB97" s="706"/>
      <c r="PZC97" s="706"/>
      <c r="PZD97" s="504"/>
      <c r="PZE97" s="705"/>
      <c r="PZF97" s="706"/>
      <c r="PZG97" s="706"/>
      <c r="PZH97" s="706"/>
      <c r="PZI97" s="706"/>
      <c r="PZJ97" s="706"/>
      <c r="PZK97" s="504"/>
      <c r="PZL97" s="705"/>
      <c r="PZM97" s="706"/>
      <c r="PZN97" s="706"/>
      <c r="PZO97" s="706"/>
      <c r="PZP97" s="706"/>
      <c r="PZQ97" s="706"/>
      <c r="PZR97" s="504"/>
      <c r="PZS97" s="705"/>
      <c r="PZT97" s="706"/>
      <c r="PZU97" s="706"/>
      <c r="PZV97" s="706"/>
      <c r="PZW97" s="706"/>
      <c r="PZX97" s="706"/>
      <c r="PZY97" s="504"/>
      <c r="PZZ97" s="705"/>
      <c r="QAA97" s="706"/>
      <c r="QAB97" s="706"/>
      <c r="QAC97" s="706"/>
      <c r="QAD97" s="706"/>
      <c r="QAE97" s="706"/>
      <c r="QAF97" s="504"/>
      <c r="QAG97" s="705"/>
      <c r="QAH97" s="706"/>
      <c r="QAI97" s="706"/>
      <c r="QAJ97" s="706"/>
      <c r="QAK97" s="706"/>
      <c r="QAL97" s="706"/>
      <c r="QAM97" s="504"/>
      <c r="QAN97" s="705"/>
      <c r="QAO97" s="706"/>
      <c r="QAP97" s="706"/>
      <c r="QAQ97" s="706"/>
      <c r="QAR97" s="706"/>
      <c r="QAS97" s="706"/>
      <c r="QAT97" s="504"/>
      <c r="QAU97" s="705"/>
      <c r="QAV97" s="706"/>
      <c r="QAW97" s="706"/>
      <c r="QAX97" s="706"/>
      <c r="QAY97" s="706"/>
      <c r="QAZ97" s="706"/>
      <c r="QBA97" s="504"/>
      <c r="QBB97" s="705"/>
      <c r="QBC97" s="706"/>
      <c r="QBD97" s="706"/>
      <c r="QBE97" s="706"/>
      <c r="QBF97" s="706"/>
      <c r="QBG97" s="706"/>
      <c r="QBH97" s="504"/>
      <c r="QBI97" s="705"/>
      <c r="QBJ97" s="706"/>
      <c r="QBK97" s="706"/>
      <c r="QBL97" s="706"/>
      <c r="QBM97" s="706"/>
      <c r="QBN97" s="706"/>
      <c r="QBO97" s="504"/>
      <c r="QBP97" s="705"/>
      <c r="QBQ97" s="706"/>
      <c r="QBR97" s="706"/>
      <c r="QBS97" s="706"/>
      <c r="QBT97" s="706"/>
      <c r="QBU97" s="706"/>
      <c r="QBV97" s="504"/>
      <c r="QBW97" s="705"/>
      <c r="QBX97" s="706"/>
      <c r="QBY97" s="706"/>
      <c r="QBZ97" s="706"/>
      <c r="QCA97" s="706"/>
      <c r="QCB97" s="706"/>
      <c r="QCC97" s="504"/>
      <c r="QCD97" s="705"/>
      <c r="QCE97" s="706"/>
      <c r="QCF97" s="706"/>
      <c r="QCG97" s="706"/>
      <c r="QCH97" s="706"/>
      <c r="QCI97" s="706"/>
      <c r="QCJ97" s="504"/>
      <c r="QCK97" s="705"/>
      <c r="QCL97" s="706"/>
      <c r="QCM97" s="706"/>
      <c r="QCN97" s="706"/>
      <c r="QCO97" s="706"/>
      <c r="QCP97" s="706"/>
      <c r="QCQ97" s="504"/>
      <c r="QCR97" s="705"/>
      <c r="QCS97" s="706"/>
      <c r="QCT97" s="706"/>
      <c r="QCU97" s="706"/>
      <c r="QCV97" s="706"/>
      <c r="QCW97" s="706"/>
      <c r="QCX97" s="504"/>
      <c r="QCY97" s="705"/>
      <c r="QCZ97" s="706"/>
      <c r="QDA97" s="706"/>
      <c r="QDB97" s="706"/>
      <c r="QDC97" s="706"/>
      <c r="QDD97" s="706"/>
      <c r="QDE97" s="504"/>
      <c r="QDF97" s="705"/>
      <c r="QDG97" s="706"/>
      <c r="QDH97" s="706"/>
      <c r="QDI97" s="706"/>
      <c r="QDJ97" s="706"/>
      <c r="QDK97" s="706"/>
      <c r="QDL97" s="504"/>
      <c r="QDM97" s="705"/>
      <c r="QDN97" s="706"/>
      <c r="QDO97" s="706"/>
      <c r="QDP97" s="706"/>
      <c r="QDQ97" s="706"/>
      <c r="QDR97" s="706"/>
      <c r="QDS97" s="504"/>
      <c r="QDT97" s="705"/>
      <c r="QDU97" s="706"/>
      <c r="QDV97" s="706"/>
      <c r="QDW97" s="706"/>
      <c r="QDX97" s="706"/>
      <c r="QDY97" s="706"/>
      <c r="QDZ97" s="504"/>
      <c r="QEA97" s="705"/>
      <c r="QEB97" s="706"/>
      <c r="QEC97" s="706"/>
      <c r="QED97" s="706"/>
      <c r="QEE97" s="706"/>
      <c r="QEF97" s="706"/>
      <c r="QEG97" s="504"/>
      <c r="QEH97" s="705"/>
      <c r="QEI97" s="706"/>
      <c r="QEJ97" s="706"/>
      <c r="QEK97" s="706"/>
      <c r="QEL97" s="706"/>
      <c r="QEM97" s="706"/>
      <c r="QEN97" s="504"/>
      <c r="QEO97" s="705"/>
      <c r="QEP97" s="706"/>
      <c r="QEQ97" s="706"/>
      <c r="QER97" s="706"/>
      <c r="QES97" s="706"/>
      <c r="QET97" s="706"/>
      <c r="QEU97" s="504"/>
      <c r="QEV97" s="705"/>
      <c r="QEW97" s="706"/>
      <c r="QEX97" s="706"/>
      <c r="QEY97" s="706"/>
      <c r="QEZ97" s="706"/>
      <c r="QFA97" s="706"/>
      <c r="QFB97" s="504"/>
      <c r="QFC97" s="705"/>
      <c r="QFD97" s="706"/>
      <c r="QFE97" s="706"/>
      <c r="QFF97" s="706"/>
      <c r="QFG97" s="706"/>
      <c r="QFH97" s="706"/>
      <c r="QFI97" s="504"/>
      <c r="QFJ97" s="705"/>
      <c r="QFK97" s="706"/>
      <c r="QFL97" s="706"/>
      <c r="QFM97" s="706"/>
      <c r="QFN97" s="706"/>
      <c r="QFO97" s="706"/>
      <c r="QFP97" s="504"/>
      <c r="QFQ97" s="705"/>
      <c r="QFR97" s="706"/>
      <c r="QFS97" s="706"/>
      <c r="QFT97" s="706"/>
      <c r="QFU97" s="706"/>
      <c r="QFV97" s="706"/>
      <c r="QFW97" s="504"/>
      <c r="QFX97" s="705"/>
      <c r="QFY97" s="706"/>
      <c r="QFZ97" s="706"/>
      <c r="QGA97" s="706"/>
      <c r="QGB97" s="706"/>
      <c r="QGC97" s="706"/>
      <c r="QGD97" s="504"/>
      <c r="QGE97" s="705"/>
      <c r="QGF97" s="706"/>
      <c r="QGG97" s="706"/>
      <c r="QGH97" s="706"/>
      <c r="QGI97" s="706"/>
      <c r="QGJ97" s="706"/>
      <c r="QGK97" s="504"/>
      <c r="QGL97" s="705"/>
      <c r="QGM97" s="706"/>
      <c r="QGN97" s="706"/>
      <c r="QGO97" s="706"/>
      <c r="QGP97" s="706"/>
      <c r="QGQ97" s="706"/>
      <c r="QGR97" s="504"/>
      <c r="QGS97" s="705"/>
      <c r="QGT97" s="706"/>
      <c r="QGU97" s="706"/>
      <c r="QGV97" s="706"/>
      <c r="QGW97" s="706"/>
      <c r="QGX97" s="706"/>
      <c r="QGY97" s="504"/>
      <c r="QGZ97" s="705"/>
      <c r="QHA97" s="706"/>
      <c r="QHB97" s="706"/>
      <c r="QHC97" s="706"/>
      <c r="QHD97" s="706"/>
      <c r="QHE97" s="706"/>
      <c r="QHF97" s="504"/>
      <c r="QHG97" s="705"/>
      <c r="QHH97" s="706"/>
      <c r="QHI97" s="706"/>
      <c r="QHJ97" s="706"/>
      <c r="QHK97" s="706"/>
      <c r="QHL97" s="706"/>
      <c r="QHM97" s="504"/>
      <c r="QHN97" s="705"/>
      <c r="QHO97" s="706"/>
      <c r="QHP97" s="706"/>
      <c r="QHQ97" s="706"/>
      <c r="QHR97" s="706"/>
      <c r="QHS97" s="706"/>
      <c r="QHT97" s="504"/>
      <c r="QHU97" s="705"/>
      <c r="QHV97" s="706"/>
      <c r="QHW97" s="706"/>
      <c r="QHX97" s="706"/>
      <c r="QHY97" s="706"/>
      <c r="QHZ97" s="706"/>
      <c r="QIA97" s="504"/>
      <c r="QIB97" s="705"/>
      <c r="QIC97" s="706"/>
      <c r="QID97" s="706"/>
      <c r="QIE97" s="706"/>
      <c r="QIF97" s="706"/>
      <c r="QIG97" s="706"/>
      <c r="QIH97" s="504"/>
      <c r="QII97" s="705"/>
      <c r="QIJ97" s="706"/>
      <c r="QIK97" s="706"/>
      <c r="QIL97" s="706"/>
      <c r="QIM97" s="706"/>
      <c r="QIN97" s="706"/>
      <c r="QIO97" s="504"/>
      <c r="QIP97" s="705"/>
      <c r="QIQ97" s="706"/>
      <c r="QIR97" s="706"/>
      <c r="QIS97" s="706"/>
      <c r="QIT97" s="706"/>
      <c r="QIU97" s="706"/>
      <c r="QIV97" s="504"/>
      <c r="QIW97" s="705"/>
      <c r="QIX97" s="706"/>
      <c r="QIY97" s="706"/>
      <c r="QIZ97" s="706"/>
      <c r="QJA97" s="706"/>
      <c r="QJB97" s="706"/>
      <c r="QJC97" s="504"/>
      <c r="QJD97" s="705"/>
      <c r="QJE97" s="706"/>
      <c r="QJF97" s="706"/>
      <c r="QJG97" s="706"/>
      <c r="QJH97" s="706"/>
      <c r="QJI97" s="706"/>
      <c r="QJJ97" s="504"/>
      <c r="QJK97" s="705"/>
      <c r="QJL97" s="706"/>
      <c r="QJM97" s="706"/>
      <c r="QJN97" s="706"/>
      <c r="QJO97" s="706"/>
      <c r="QJP97" s="706"/>
      <c r="QJQ97" s="504"/>
      <c r="QJR97" s="705"/>
      <c r="QJS97" s="706"/>
      <c r="QJT97" s="706"/>
      <c r="QJU97" s="706"/>
      <c r="QJV97" s="706"/>
      <c r="QJW97" s="706"/>
      <c r="QJX97" s="504"/>
      <c r="QJY97" s="705"/>
      <c r="QJZ97" s="706"/>
      <c r="QKA97" s="706"/>
      <c r="QKB97" s="706"/>
      <c r="QKC97" s="706"/>
      <c r="QKD97" s="706"/>
      <c r="QKE97" s="504"/>
      <c r="QKF97" s="705"/>
      <c r="QKG97" s="706"/>
      <c r="QKH97" s="706"/>
      <c r="QKI97" s="706"/>
      <c r="QKJ97" s="706"/>
      <c r="QKK97" s="706"/>
      <c r="QKL97" s="504"/>
      <c r="QKM97" s="705"/>
      <c r="QKN97" s="706"/>
      <c r="QKO97" s="706"/>
      <c r="QKP97" s="706"/>
      <c r="QKQ97" s="706"/>
      <c r="QKR97" s="706"/>
      <c r="QKS97" s="504"/>
      <c r="QKT97" s="705"/>
      <c r="QKU97" s="706"/>
      <c r="QKV97" s="706"/>
      <c r="QKW97" s="706"/>
      <c r="QKX97" s="706"/>
      <c r="QKY97" s="706"/>
      <c r="QKZ97" s="504"/>
      <c r="QLA97" s="705"/>
      <c r="QLB97" s="706"/>
      <c r="QLC97" s="706"/>
      <c r="QLD97" s="706"/>
      <c r="QLE97" s="706"/>
      <c r="QLF97" s="706"/>
      <c r="QLG97" s="504"/>
      <c r="QLH97" s="705"/>
      <c r="QLI97" s="706"/>
      <c r="QLJ97" s="706"/>
      <c r="QLK97" s="706"/>
      <c r="QLL97" s="706"/>
      <c r="QLM97" s="706"/>
      <c r="QLN97" s="504"/>
      <c r="QLO97" s="705"/>
      <c r="QLP97" s="706"/>
      <c r="QLQ97" s="706"/>
      <c r="QLR97" s="706"/>
      <c r="QLS97" s="706"/>
      <c r="QLT97" s="706"/>
      <c r="QLU97" s="504"/>
      <c r="QLV97" s="705"/>
      <c r="QLW97" s="706"/>
      <c r="QLX97" s="706"/>
      <c r="QLY97" s="706"/>
      <c r="QLZ97" s="706"/>
      <c r="QMA97" s="706"/>
      <c r="QMB97" s="504"/>
      <c r="QMC97" s="705"/>
      <c r="QMD97" s="706"/>
      <c r="QME97" s="706"/>
      <c r="QMF97" s="706"/>
      <c r="QMG97" s="706"/>
      <c r="QMH97" s="706"/>
      <c r="QMI97" s="504"/>
      <c r="QMJ97" s="705"/>
      <c r="QMK97" s="706"/>
      <c r="QML97" s="706"/>
      <c r="QMM97" s="706"/>
      <c r="QMN97" s="706"/>
      <c r="QMO97" s="706"/>
      <c r="QMP97" s="504"/>
      <c r="QMQ97" s="705"/>
      <c r="QMR97" s="706"/>
      <c r="QMS97" s="706"/>
      <c r="QMT97" s="706"/>
      <c r="QMU97" s="706"/>
      <c r="QMV97" s="706"/>
      <c r="QMW97" s="504"/>
      <c r="QMX97" s="705"/>
      <c r="QMY97" s="706"/>
      <c r="QMZ97" s="706"/>
      <c r="QNA97" s="706"/>
      <c r="QNB97" s="706"/>
      <c r="QNC97" s="706"/>
      <c r="QND97" s="504"/>
      <c r="QNE97" s="705"/>
      <c r="QNF97" s="706"/>
      <c r="QNG97" s="706"/>
      <c r="QNH97" s="706"/>
      <c r="QNI97" s="706"/>
      <c r="QNJ97" s="706"/>
      <c r="QNK97" s="504"/>
      <c r="QNL97" s="705"/>
      <c r="QNM97" s="706"/>
      <c r="QNN97" s="706"/>
      <c r="QNO97" s="706"/>
      <c r="QNP97" s="706"/>
      <c r="QNQ97" s="706"/>
      <c r="QNR97" s="504"/>
      <c r="QNS97" s="705"/>
      <c r="QNT97" s="706"/>
      <c r="QNU97" s="706"/>
      <c r="QNV97" s="706"/>
      <c r="QNW97" s="706"/>
      <c r="QNX97" s="706"/>
      <c r="QNY97" s="504"/>
      <c r="QNZ97" s="705"/>
      <c r="QOA97" s="706"/>
      <c r="QOB97" s="706"/>
      <c r="QOC97" s="706"/>
      <c r="QOD97" s="706"/>
      <c r="QOE97" s="706"/>
      <c r="QOF97" s="504"/>
      <c r="QOG97" s="705"/>
      <c r="QOH97" s="706"/>
      <c r="QOI97" s="706"/>
      <c r="QOJ97" s="706"/>
      <c r="QOK97" s="706"/>
      <c r="QOL97" s="706"/>
      <c r="QOM97" s="504"/>
      <c r="QON97" s="705"/>
      <c r="QOO97" s="706"/>
      <c r="QOP97" s="706"/>
      <c r="QOQ97" s="706"/>
      <c r="QOR97" s="706"/>
      <c r="QOS97" s="706"/>
      <c r="QOT97" s="504"/>
      <c r="QOU97" s="705"/>
      <c r="QOV97" s="706"/>
      <c r="QOW97" s="706"/>
      <c r="QOX97" s="706"/>
      <c r="QOY97" s="706"/>
      <c r="QOZ97" s="706"/>
      <c r="QPA97" s="504"/>
      <c r="QPB97" s="705"/>
      <c r="QPC97" s="706"/>
      <c r="QPD97" s="706"/>
      <c r="QPE97" s="706"/>
      <c r="QPF97" s="706"/>
      <c r="QPG97" s="706"/>
      <c r="QPH97" s="504"/>
      <c r="QPI97" s="705"/>
      <c r="QPJ97" s="706"/>
      <c r="QPK97" s="706"/>
      <c r="QPL97" s="706"/>
      <c r="QPM97" s="706"/>
      <c r="QPN97" s="706"/>
      <c r="QPO97" s="504"/>
      <c r="QPP97" s="705"/>
      <c r="QPQ97" s="706"/>
      <c r="QPR97" s="706"/>
      <c r="QPS97" s="706"/>
      <c r="QPT97" s="706"/>
      <c r="QPU97" s="706"/>
      <c r="QPV97" s="504"/>
      <c r="QPW97" s="705"/>
      <c r="QPX97" s="706"/>
      <c r="QPY97" s="706"/>
      <c r="QPZ97" s="706"/>
      <c r="QQA97" s="706"/>
      <c r="QQB97" s="706"/>
      <c r="QQC97" s="504"/>
      <c r="QQD97" s="705"/>
      <c r="QQE97" s="706"/>
      <c r="QQF97" s="706"/>
      <c r="QQG97" s="706"/>
      <c r="QQH97" s="706"/>
      <c r="QQI97" s="706"/>
      <c r="QQJ97" s="504"/>
      <c r="QQK97" s="705"/>
      <c r="QQL97" s="706"/>
      <c r="QQM97" s="706"/>
      <c r="QQN97" s="706"/>
      <c r="QQO97" s="706"/>
      <c r="QQP97" s="706"/>
      <c r="QQQ97" s="504"/>
      <c r="QQR97" s="705"/>
      <c r="QQS97" s="706"/>
      <c r="QQT97" s="706"/>
      <c r="QQU97" s="706"/>
      <c r="QQV97" s="706"/>
      <c r="QQW97" s="706"/>
      <c r="QQX97" s="504"/>
      <c r="QQY97" s="705"/>
      <c r="QQZ97" s="706"/>
      <c r="QRA97" s="706"/>
      <c r="QRB97" s="706"/>
      <c r="QRC97" s="706"/>
      <c r="QRD97" s="706"/>
      <c r="QRE97" s="504"/>
      <c r="QRF97" s="705"/>
      <c r="QRG97" s="706"/>
      <c r="QRH97" s="706"/>
      <c r="QRI97" s="706"/>
      <c r="QRJ97" s="706"/>
      <c r="QRK97" s="706"/>
      <c r="QRL97" s="504"/>
      <c r="QRM97" s="705"/>
      <c r="QRN97" s="706"/>
      <c r="QRO97" s="706"/>
      <c r="QRP97" s="706"/>
      <c r="QRQ97" s="706"/>
      <c r="QRR97" s="706"/>
      <c r="QRS97" s="504"/>
      <c r="QRT97" s="705"/>
      <c r="QRU97" s="706"/>
      <c r="QRV97" s="706"/>
      <c r="QRW97" s="706"/>
      <c r="QRX97" s="706"/>
      <c r="QRY97" s="706"/>
      <c r="QRZ97" s="504"/>
      <c r="QSA97" s="705"/>
      <c r="QSB97" s="706"/>
      <c r="QSC97" s="706"/>
      <c r="QSD97" s="706"/>
      <c r="QSE97" s="706"/>
      <c r="QSF97" s="706"/>
      <c r="QSG97" s="504"/>
      <c r="QSH97" s="705"/>
      <c r="QSI97" s="706"/>
      <c r="QSJ97" s="706"/>
      <c r="QSK97" s="706"/>
      <c r="QSL97" s="706"/>
      <c r="QSM97" s="706"/>
      <c r="QSN97" s="504"/>
      <c r="QSO97" s="705"/>
      <c r="QSP97" s="706"/>
      <c r="QSQ97" s="706"/>
      <c r="QSR97" s="706"/>
      <c r="QSS97" s="706"/>
      <c r="QST97" s="706"/>
      <c r="QSU97" s="504"/>
      <c r="QSV97" s="705"/>
      <c r="QSW97" s="706"/>
      <c r="QSX97" s="706"/>
      <c r="QSY97" s="706"/>
      <c r="QSZ97" s="706"/>
      <c r="QTA97" s="706"/>
      <c r="QTB97" s="504"/>
      <c r="QTC97" s="705"/>
      <c r="QTD97" s="706"/>
      <c r="QTE97" s="706"/>
      <c r="QTF97" s="706"/>
      <c r="QTG97" s="706"/>
      <c r="QTH97" s="706"/>
      <c r="QTI97" s="504"/>
      <c r="QTJ97" s="705"/>
      <c r="QTK97" s="706"/>
      <c r="QTL97" s="706"/>
      <c r="QTM97" s="706"/>
      <c r="QTN97" s="706"/>
      <c r="QTO97" s="706"/>
      <c r="QTP97" s="504"/>
      <c r="QTQ97" s="705"/>
      <c r="QTR97" s="706"/>
      <c r="QTS97" s="706"/>
      <c r="QTT97" s="706"/>
      <c r="QTU97" s="706"/>
      <c r="QTV97" s="706"/>
      <c r="QTW97" s="504"/>
      <c r="QTX97" s="705"/>
      <c r="QTY97" s="706"/>
      <c r="QTZ97" s="706"/>
      <c r="QUA97" s="706"/>
      <c r="QUB97" s="706"/>
      <c r="QUC97" s="706"/>
      <c r="QUD97" s="504"/>
      <c r="QUE97" s="705"/>
      <c r="QUF97" s="706"/>
      <c r="QUG97" s="706"/>
      <c r="QUH97" s="706"/>
      <c r="QUI97" s="706"/>
      <c r="QUJ97" s="706"/>
      <c r="QUK97" s="504"/>
      <c r="QUL97" s="705"/>
      <c r="QUM97" s="706"/>
      <c r="QUN97" s="706"/>
      <c r="QUO97" s="706"/>
      <c r="QUP97" s="706"/>
      <c r="QUQ97" s="706"/>
      <c r="QUR97" s="504"/>
      <c r="QUS97" s="705"/>
      <c r="QUT97" s="706"/>
      <c r="QUU97" s="706"/>
      <c r="QUV97" s="706"/>
      <c r="QUW97" s="706"/>
      <c r="QUX97" s="706"/>
      <c r="QUY97" s="504"/>
      <c r="QUZ97" s="705"/>
      <c r="QVA97" s="706"/>
      <c r="QVB97" s="706"/>
      <c r="QVC97" s="706"/>
      <c r="QVD97" s="706"/>
      <c r="QVE97" s="706"/>
      <c r="QVF97" s="504"/>
      <c r="QVG97" s="705"/>
      <c r="QVH97" s="706"/>
      <c r="QVI97" s="706"/>
      <c r="QVJ97" s="706"/>
      <c r="QVK97" s="706"/>
      <c r="QVL97" s="706"/>
      <c r="QVM97" s="504"/>
      <c r="QVN97" s="705"/>
      <c r="QVO97" s="706"/>
      <c r="QVP97" s="706"/>
      <c r="QVQ97" s="706"/>
      <c r="QVR97" s="706"/>
      <c r="QVS97" s="706"/>
      <c r="QVT97" s="504"/>
      <c r="QVU97" s="705"/>
      <c r="QVV97" s="706"/>
      <c r="QVW97" s="706"/>
      <c r="QVX97" s="706"/>
      <c r="QVY97" s="706"/>
      <c r="QVZ97" s="706"/>
      <c r="QWA97" s="504"/>
      <c r="QWB97" s="705"/>
      <c r="QWC97" s="706"/>
      <c r="QWD97" s="706"/>
      <c r="QWE97" s="706"/>
      <c r="QWF97" s="706"/>
      <c r="QWG97" s="706"/>
      <c r="QWH97" s="504"/>
      <c r="QWI97" s="705"/>
      <c r="QWJ97" s="706"/>
      <c r="QWK97" s="706"/>
      <c r="QWL97" s="706"/>
      <c r="QWM97" s="706"/>
      <c r="QWN97" s="706"/>
      <c r="QWO97" s="504"/>
      <c r="QWP97" s="705"/>
      <c r="QWQ97" s="706"/>
      <c r="QWR97" s="706"/>
      <c r="QWS97" s="706"/>
      <c r="QWT97" s="706"/>
      <c r="QWU97" s="706"/>
      <c r="QWV97" s="504"/>
      <c r="QWW97" s="705"/>
      <c r="QWX97" s="706"/>
      <c r="QWY97" s="706"/>
      <c r="QWZ97" s="706"/>
      <c r="QXA97" s="706"/>
      <c r="QXB97" s="706"/>
      <c r="QXC97" s="504"/>
      <c r="QXD97" s="705"/>
      <c r="QXE97" s="706"/>
      <c r="QXF97" s="706"/>
      <c r="QXG97" s="706"/>
      <c r="QXH97" s="706"/>
      <c r="QXI97" s="706"/>
      <c r="QXJ97" s="504"/>
      <c r="QXK97" s="705"/>
      <c r="QXL97" s="706"/>
      <c r="QXM97" s="706"/>
      <c r="QXN97" s="706"/>
      <c r="QXO97" s="706"/>
      <c r="QXP97" s="706"/>
      <c r="QXQ97" s="504"/>
      <c r="QXR97" s="705"/>
      <c r="QXS97" s="706"/>
      <c r="QXT97" s="706"/>
      <c r="QXU97" s="706"/>
      <c r="QXV97" s="706"/>
      <c r="QXW97" s="706"/>
      <c r="QXX97" s="504"/>
      <c r="QXY97" s="705"/>
      <c r="QXZ97" s="706"/>
      <c r="QYA97" s="706"/>
      <c r="QYB97" s="706"/>
      <c r="QYC97" s="706"/>
      <c r="QYD97" s="706"/>
      <c r="QYE97" s="504"/>
      <c r="QYF97" s="705"/>
      <c r="QYG97" s="706"/>
      <c r="QYH97" s="706"/>
      <c r="QYI97" s="706"/>
      <c r="QYJ97" s="706"/>
      <c r="QYK97" s="706"/>
      <c r="QYL97" s="504"/>
      <c r="QYM97" s="705"/>
      <c r="QYN97" s="706"/>
      <c r="QYO97" s="706"/>
      <c r="QYP97" s="706"/>
      <c r="QYQ97" s="706"/>
      <c r="QYR97" s="706"/>
      <c r="QYS97" s="504"/>
      <c r="QYT97" s="705"/>
      <c r="QYU97" s="706"/>
      <c r="QYV97" s="706"/>
      <c r="QYW97" s="706"/>
      <c r="QYX97" s="706"/>
      <c r="QYY97" s="706"/>
      <c r="QYZ97" s="504"/>
      <c r="QZA97" s="705"/>
      <c r="QZB97" s="706"/>
      <c r="QZC97" s="706"/>
      <c r="QZD97" s="706"/>
      <c r="QZE97" s="706"/>
      <c r="QZF97" s="706"/>
      <c r="QZG97" s="504"/>
      <c r="QZH97" s="705"/>
      <c r="QZI97" s="706"/>
      <c r="QZJ97" s="706"/>
      <c r="QZK97" s="706"/>
      <c r="QZL97" s="706"/>
      <c r="QZM97" s="706"/>
      <c r="QZN97" s="504"/>
      <c r="QZO97" s="705"/>
      <c r="QZP97" s="706"/>
      <c r="QZQ97" s="706"/>
      <c r="QZR97" s="706"/>
      <c r="QZS97" s="706"/>
      <c r="QZT97" s="706"/>
      <c r="QZU97" s="504"/>
      <c r="QZV97" s="705"/>
      <c r="QZW97" s="706"/>
      <c r="QZX97" s="706"/>
      <c r="QZY97" s="706"/>
      <c r="QZZ97" s="706"/>
      <c r="RAA97" s="706"/>
      <c r="RAB97" s="504"/>
      <c r="RAC97" s="705"/>
      <c r="RAD97" s="706"/>
      <c r="RAE97" s="706"/>
      <c r="RAF97" s="706"/>
      <c r="RAG97" s="706"/>
      <c r="RAH97" s="706"/>
      <c r="RAI97" s="504"/>
      <c r="RAJ97" s="705"/>
      <c r="RAK97" s="706"/>
      <c r="RAL97" s="706"/>
      <c r="RAM97" s="706"/>
      <c r="RAN97" s="706"/>
      <c r="RAO97" s="706"/>
      <c r="RAP97" s="504"/>
      <c r="RAQ97" s="705"/>
      <c r="RAR97" s="706"/>
      <c r="RAS97" s="706"/>
      <c r="RAT97" s="706"/>
      <c r="RAU97" s="706"/>
      <c r="RAV97" s="706"/>
      <c r="RAW97" s="504"/>
      <c r="RAX97" s="705"/>
      <c r="RAY97" s="706"/>
      <c r="RAZ97" s="706"/>
      <c r="RBA97" s="706"/>
      <c r="RBB97" s="706"/>
      <c r="RBC97" s="706"/>
      <c r="RBD97" s="504"/>
      <c r="RBE97" s="705"/>
      <c r="RBF97" s="706"/>
      <c r="RBG97" s="706"/>
      <c r="RBH97" s="706"/>
      <c r="RBI97" s="706"/>
      <c r="RBJ97" s="706"/>
      <c r="RBK97" s="504"/>
      <c r="RBL97" s="705"/>
      <c r="RBM97" s="706"/>
      <c r="RBN97" s="706"/>
      <c r="RBO97" s="706"/>
      <c r="RBP97" s="706"/>
      <c r="RBQ97" s="706"/>
      <c r="RBR97" s="504"/>
      <c r="RBS97" s="705"/>
      <c r="RBT97" s="706"/>
      <c r="RBU97" s="706"/>
      <c r="RBV97" s="706"/>
      <c r="RBW97" s="706"/>
      <c r="RBX97" s="706"/>
      <c r="RBY97" s="504"/>
      <c r="RBZ97" s="705"/>
      <c r="RCA97" s="706"/>
      <c r="RCB97" s="706"/>
      <c r="RCC97" s="706"/>
      <c r="RCD97" s="706"/>
      <c r="RCE97" s="706"/>
      <c r="RCF97" s="504"/>
      <c r="RCG97" s="705"/>
      <c r="RCH97" s="706"/>
      <c r="RCI97" s="706"/>
      <c r="RCJ97" s="706"/>
      <c r="RCK97" s="706"/>
      <c r="RCL97" s="706"/>
      <c r="RCM97" s="504"/>
      <c r="RCN97" s="705"/>
      <c r="RCO97" s="706"/>
      <c r="RCP97" s="706"/>
      <c r="RCQ97" s="706"/>
      <c r="RCR97" s="706"/>
      <c r="RCS97" s="706"/>
      <c r="RCT97" s="504"/>
      <c r="RCU97" s="705"/>
      <c r="RCV97" s="706"/>
      <c r="RCW97" s="706"/>
      <c r="RCX97" s="706"/>
      <c r="RCY97" s="706"/>
      <c r="RCZ97" s="706"/>
      <c r="RDA97" s="504"/>
      <c r="RDB97" s="705"/>
      <c r="RDC97" s="706"/>
      <c r="RDD97" s="706"/>
      <c r="RDE97" s="706"/>
      <c r="RDF97" s="706"/>
      <c r="RDG97" s="706"/>
      <c r="RDH97" s="504"/>
      <c r="RDI97" s="705"/>
      <c r="RDJ97" s="706"/>
      <c r="RDK97" s="706"/>
      <c r="RDL97" s="706"/>
      <c r="RDM97" s="706"/>
      <c r="RDN97" s="706"/>
      <c r="RDO97" s="504"/>
      <c r="RDP97" s="705"/>
      <c r="RDQ97" s="706"/>
      <c r="RDR97" s="706"/>
      <c r="RDS97" s="706"/>
      <c r="RDT97" s="706"/>
      <c r="RDU97" s="706"/>
      <c r="RDV97" s="504"/>
      <c r="RDW97" s="705"/>
      <c r="RDX97" s="706"/>
      <c r="RDY97" s="706"/>
      <c r="RDZ97" s="706"/>
      <c r="REA97" s="706"/>
      <c r="REB97" s="706"/>
      <c r="REC97" s="504"/>
      <c r="RED97" s="705"/>
      <c r="REE97" s="706"/>
      <c r="REF97" s="706"/>
      <c r="REG97" s="706"/>
      <c r="REH97" s="706"/>
      <c r="REI97" s="706"/>
      <c r="REJ97" s="504"/>
      <c r="REK97" s="705"/>
      <c r="REL97" s="706"/>
      <c r="REM97" s="706"/>
      <c r="REN97" s="706"/>
      <c r="REO97" s="706"/>
      <c r="REP97" s="706"/>
      <c r="REQ97" s="504"/>
      <c r="RER97" s="705"/>
      <c r="RES97" s="706"/>
      <c r="RET97" s="706"/>
      <c r="REU97" s="706"/>
      <c r="REV97" s="706"/>
      <c r="REW97" s="706"/>
      <c r="REX97" s="504"/>
      <c r="REY97" s="705"/>
      <c r="REZ97" s="706"/>
      <c r="RFA97" s="706"/>
      <c r="RFB97" s="706"/>
      <c r="RFC97" s="706"/>
      <c r="RFD97" s="706"/>
      <c r="RFE97" s="504"/>
      <c r="RFF97" s="705"/>
      <c r="RFG97" s="706"/>
      <c r="RFH97" s="706"/>
      <c r="RFI97" s="706"/>
      <c r="RFJ97" s="706"/>
      <c r="RFK97" s="706"/>
      <c r="RFL97" s="504"/>
      <c r="RFM97" s="705"/>
      <c r="RFN97" s="706"/>
      <c r="RFO97" s="706"/>
      <c r="RFP97" s="706"/>
      <c r="RFQ97" s="706"/>
      <c r="RFR97" s="706"/>
      <c r="RFS97" s="504"/>
      <c r="RFT97" s="705"/>
      <c r="RFU97" s="706"/>
      <c r="RFV97" s="706"/>
      <c r="RFW97" s="706"/>
      <c r="RFX97" s="706"/>
      <c r="RFY97" s="706"/>
      <c r="RFZ97" s="504"/>
      <c r="RGA97" s="705"/>
      <c r="RGB97" s="706"/>
      <c r="RGC97" s="706"/>
      <c r="RGD97" s="706"/>
      <c r="RGE97" s="706"/>
      <c r="RGF97" s="706"/>
      <c r="RGG97" s="504"/>
      <c r="RGH97" s="705"/>
      <c r="RGI97" s="706"/>
      <c r="RGJ97" s="706"/>
      <c r="RGK97" s="706"/>
      <c r="RGL97" s="706"/>
      <c r="RGM97" s="706"/>
      <c r="RGN97" s="504"/>
      <c r="RGO97" s="705"/>
      <c r="RGP97" s="706"/>
      <c r="RGQ97" s="706"/>
      <c r="RGR97" s="706"/>
      <c r="RGS97" s="706"/>
      <c r="RGT97" s="706"/>
      <c r="RGU97" s="504"/>
      <c r="RGV97" s="705"/>
      <c r="RGW97" s="706"/>
      <c r="RGX97" s="706"/>
      <c r="RGY97" s="706"/>
      <c r="RGZ97" s="706"/>
      <c r="RHA97" s="706"/>
      <c r="RHB97" s="504"/>
      <c r="RHC97" s="705"/>
      <c r="RHD97" s="706"/>
      <c r="RHE97" s="706"/>
      <c r="RHF97" s="706"/>
      <c r="RHG97" s="706"/>
      <c r="RHH97" s="706"/>
      <c r="RHI97" s="504"/>
      <c r="RHJ97" s="705"/>
      <c r="RHK97" s="706"/>
      <c r="RHL97" s="706"/>
      <c r="RHM97" s="706"/>
      <c r="RHN97" s="706"/>
      <c r="RHO97" s="706"/>
      <c r="RHP97" s="504"/>
      <c r="RHQ97" s="705"/>
      <c r="RHR97" s="706"/>
      <c r="RHS97" s="706"/>
      <c r="RHT97" s="706"/>
      <c r="RHU97" s="706"/>
      <c r="RHV97" s="706"/>
      <c r="RHW97" s="504"/>
      <c r="RHX97" s="705"/>
      <c r="RHY97" s="706"/>
      <c r="RHZ97" s="706"/>
      <c r="RIA97" s="706"/>
      <c r="RIB97" s="706"/>
      <c r="RIC97" s="706"/>
      <c r="RID97" s="504"/>
      <c r="RIE97" s="705"/>
      <c r="RIF97" s="706"/>
      <c r="RIG97" s="706"/>
      <c r="RIH97" s="706"/>
      <c r="RII97" s="706"/>
      <c r="RIJ97" s="706"/>
      <c r="RIK97" s="504"/>
      <c r="RIL97" s="705"/>
      <c r="RIM97" s="706"/>
      <c r="RIN97" s="706"/>
      <c r="RIO97" s="706"/>
      <c r="RIP97" s="706"/>
      <c r="RIQ97" s="706"/>
      <c r="RIR97" s="504"/>
      <c r="RIS97" s="705"/>
      <c r="RIT97" s="706"/>
      <c r="RIU97" s="706"/>
      <c r="RIV97" s="706"/>
      <c r="RIW97" s="706"/>
      <c r="RIX97" s="706"/>
      <c r="RIY97" s="504"/>
      <c r="RIZ97" s="705"/>
      <c r="RJA97" s="706"/>
      <c r="RJB97" s="706"/>
      <c r="RJC97" s="706"/>
      <c r="RJD97" s="706"/>
      <c r="RJE97" s="706"/>
      <c r="RJF97" s="504"/>
      <c r="RJG97" s="705"/>
      <c r="RJH97" s="706"/>
      <c r="RJI97" s="706"/>
      <c r="RJJ97" s="706"/>
      <c r="RJK97" s="706"/>
      <c r="RJL97" s="706"/>
      <c r="RJM97" s="504"/>
      <c r="RJN97" s="705"/>
      <c r="RJO97" s="706"/>
      <c r="RJP97" s="706"/>
      <c r="RJQ97" s="706"/>
      <c r="RJR97" s="706"/>
      <c r="RJS97" s="706"/>
      <c r="RJT97" s="504"/>
      <c r="RJU97" s="705"/>
      <c r="RJV97" s="706"/>
      <c r="RJW97" s="706"/>
      <c r="RJX97" s="706"/>
      <c r="RJY97" s="706"/>
      <c r="RJZ97" s="706"/>
      <c r="RKA97" s="504"/>
      <c r="RKB97" s="705"/>
      <c r="RKC97" s="706"/>
      <c r="RKD97" s="706"/>
      <c r="RKE97" s="706"/>
      <c r="RKF97" s="706"/>
      <c r="RKG97" s="706"/>
      <c r="RKH97" s="504"/>
      <c r="RKI97" s="705"/>
      <c r="RKJ97" s="706"/>
      <c r="RKK97" s="706"/>
      <c r="RKL97" s="706"/>
      <c r="RKM97" s="706"/>
      <c r="RKN97" s="706"/>
      <c r="RKO97" s="504"/>
      <c r="RKP97" s="705"/>
      <c r="RKQ97" s="706"/>
      <c r="RKR97" s="706"/>
      <c r="RKS97" s="706"/>
      <c r="RKT97" s="706"/>
      <c r="RKU97" s="706"/>
      <c r="RKV97" s="504"/>
      <c r="RKW97" s="705"/>
      <c r="RKX97" s="706"/>
      <c r="RKY97" s="706"/>
      <c r="RKZ97" s="706"/>
      <c r="RLA97" s="706"/>
      <c r="RLB97" s="706"/>
      <c r="RLC97" s="504"/>
      <c r="RLD97" s="705"/>
      <c r="RLE97" s="706"/>
      <c r="RLF97" s="706"/>
      <c r="RLG97" s="706"/>
      <c r="RLH97" s="706"/>
      <c r="RLI97" s="706"/>
      <c r="RLJ97" s="504"/>
      <c r="RLK97" s="705"/>
      <c r="RLL97" s="706"/>
      <c r="RLM97" s="706"/>
      <c r="RLN97" s="706"/>
      <c r="RLO97" s="706"/>
      <c r="RLP97" s="706"/>
      <c r="RLQ97" s="504"/>
      <c r="RLR97" s="705"/>
      <c r="RLS97" s="706"/>
      <c r="RLT97" s="706"/>
      <c r="RLU97" s="706"/>
      <c r="RLV97" s="706"/>
      <c r="RLW97" s="706"/>
      <c r="RLX97" s="504"/>
      <c r="RLY97" s="705"/>
      <c r="RLZ97" s="706"/>
      <c r="RMA97" s="706"/>
      <c r="RMB97" s="706"/>
      <c r="RMC97" s="706"/>
      <c r="RMD97" s="706"/>
      <c r="RME97" s="504"/>
      <c r="RMF97" s="705"/>
      <c r="RMG97" s="706"/>
      <c r="RMH97" s="706"/>
      <c r="RMI97" s="706"/>
      <c r="RMJ97" s="706"/>
      <c r="RMK97" s="706"/>
      <c r="RML97" s="504"/>
      <c r="RMM97" s="705"/>
      <c r="RMN97" s="706"/>
      <c r="RMO97" s="706"/>
      <c r="RMP97" s="706"/>
      <c r="RMQ97" s="706"/>
      <c r="RMR97" s="706"/>
      <c r="RMS97" s="504"/>
      <c r="RMT97" s="705"/>
      <c r="RMU97" s="706"/>
      <c r="RMV97" s="706"/>
      <c r="RMW97" s="706"/>
      <c r="RMX97" s="706"/>
      <c r="RMY97" s="706"/>
      <c r="RMZ97" s="504"/>
      <c r="RNA97" s="705"/>
      <c r="RNB97" s="706"/>
      <c r="RNC97" s="706"/>
      <c r="RND97" s="706"/>
      <c r="RNE97" s="706"/>
      <c r="RNF97" s="706"/>
      <c r="RNG97" s="504"/>
      <c r="RNH97" s="705"/>
      <c r="RNI97" s="706"/>
      <c r="RNJ97" s="706"/>
      <c r="RNK97" s="706"/>
      <c r="RNL97" s="706"/>
      <c r="RNM97" s="706"/>
      <c r="RNN97" s="504"/>
      <c r="RNO97" s="705"/>
      <c r="RNP97" s="706"/>
      <c r="RNQ97" s="706"/>
      <c r="RNR97" s="706"/>
      <c r="RNS97" s="706"/>
      <c r="RNT97" s="706"/>
      <c r="RNU97" s="504"/>
      <c r="RNV97" s="705"/>
      <c r="RNW97" s="706"/>
      <c r="RNX97" s="706"/>
      <c r="RNY97" s="706"/>
      <c r="RNZ97" s="706"/>
      <c r="ROA97" s="706"/>
      <c r="ROB97" s="504"/>
      <c r="ROC97" s="705"/>
      <c r="ROD97" s="706"/>
      <c r="ROE97" s="706"/>
      <c r="ROF97" s="706"/>
      <c r="ROG97" s="706"/>
      <c r="ROH97" s="706"/>
      <c r="ROI97" s="504"/>
      <c r="ROJ97" s="705"/>
      <c r="ROK97" s="706"/>
      <c r="ROL97" s="706"/>
      <c r="ROM97" s="706"/>
      <c r="RON97" s="706"/>
      <c r="ROO97" s="706"/>
      <c r="ROP97" s="504"/>
      <c r="ROQ97" s="705"/>
      <c r="ROR97" s="706"/>
      <c r="ROS97" s="706"/>
      <c r="ROT97" s="706"/>
      <c r="ROU97" s="706"/>
      <c r="ROV97" s="706"/>
      <c r="ROW97" s="504"/>
      <c r="ROX97" s="705"/>
      <c r="ROY97" s="706"/>
      <c r="ROZ97" s="706"/>
      <c r="RPA97" s="706"/>
      <c r="RPB97" s="706"/>
      <c r="RPC97" s="706"/>
      <c r="RPD97" s="504"/>
      <c r="RPE97" s="705"/>
      <c r="RPF97" s="706"/>
      <c r="RPG97" s="706"/>
      <c r="RPH97" s="706"/>
      <c r="RPI97" s="706"/>
      <c r="RPJ97" s="706"/>
      <c r="RPK97" s="504"/>
      <c r="RPL97" s="705"/>
      <c r="RPM97" s="706"/>
      <c r="RPN97" s="706"/>
      <c r="RPO97" s="706"/>
      <c r="RPP97" s="706"/>
      <c r="RPQ97" s="706"/>
      <c r="RPR97" s="504"/>
      <c r="RPS97" s="705"/>
      <c r="RPT97" s="706"/>
      <c r="RPU97" s="706"/>
      <c r="RPV97" s="706"/>
      <c r="RPW97" s="706"/>
      <c r="RPX97" s="706"/>
      <c r="RPY97" s="504"/>
      <c r="RPZ97" s="705"/>
      <c r="RQA97" s="706"/>
      <c r="RQB97" s="706"/>
      <c r="RQC97" s="706"/>
      <c r="RQD97" s="706"/>
      <c r="RQE97" s="706"/>
      <c r="RQF97" s="504"/>
      <c r="RQG97" s="705"/>
      <c r="RQH97" s="706"/>
      <c r="RQI97" s="706"/>
      <c r="RQJ97" s="706"/>
      <c r="RQK97" s="706"/>
      <c r="RQL97" s="706"/>
      <c r="RQM97" s="504"/>
      <c r="RQN97" s="705"/>
      <c r="RQO97" s="706"/>
      <c r="RQP97" s="706"/>
      <c r="RQQ97" s="706"/>
      <c r="RQR97" s="706"/>
      <c r="RQS97" s="706"/>
      <c r="RQT97" s="504"/>
      <c r="RQU97" s="705"/>
      <c r="RQV97" s="706"/>
      <c r="RQW97" s="706"/>
      <c r="RQX97" s="706"/>
      <c r="RQY97" s="706"/>
      <c r="RQZ97" s="706"/>
      <c r="RRA97" s="504"/>
      <c r="RRB97" s="705"/>
      <c r="RRC97" s="706"/>
      <c r="RRD97" s="706"/>
      <c r="RRE97" s="706"/>
      <c r="RRF97" s="706"/>
      <c r="RRG97" s="706"/>
      <c r="RRH97" s="504"/>
      <c r="RRI97" s="705"/>
      <c r="RRJ97" s="706"/>
      <c r="RRK97" s="706"/>
      <c r="RRL97" s="706"/>
      <c r="RRM97" s="706"/>
      <c r="RRN97" s="706"/>
      <c r="RRO97" s="504"/>
      <c r="RRP97" s="705"/>
      <c r="RRQ97" s="706"/>
      <c r="RRR97" s="706"/>
      <c r="RRS97" s="706"/>
      <c r="RRT97" s="706"/>
      <c r="RRU97" s="706"/>
      <c r="RRV97" s="504"/>
      <c r="RRW97" s="705"/>
      <c r="RRX97" s="706"/>
      <c r="RRY97" s="706"/>
      <c r="RRZ97" s="706"/>
      <c r="RSA97" s="706"/>
      <c r="RSB97" s="706"/>
      <c r="RSC97" s="504"/>
      <c r="RSD97" s="705"/>
      <c r="RSE97" s="706"/>
      <c r="RSF97" s="706"/>
      <c r="RSG97" s="706"/>
      <c r="RSH97" s="706"/>
      <c r="RSI97" s="706"/>
      <c r="RSJ97" s="504"/>
      <c r="RSK97" s="705"/>
      <c r="RSL97" s="706"/>
      <c r="RSM97" s="706"/>
      <c r="RSN97" s="706"/>
      <c r="RSO97" s="706"/>
      <c r="RSP97" s="706"/>
      <c r="RSQ97" s="504"/>
      <c r="RSR97" s="705"/>
      <c r="RSS97" s="706"/>
      <c r="RST97" s="706"/>
      <c r="RSU97" s="706"/>
      <c r="RSV97" s="706"/>
      <c r="RSW97" s="706"/>
      <c r="RSX97" s="504"/>
      <c r="RSY97" s="705"/>
      <c r="RSZ97" s="706"/>
      <c r="RTA97" s="706"/>
      <c r="RTB97" s="706"/>
      <c r="RTC97" s="706"/>
      <c r="RTD97" s="706"/>
      <c r="RTE97" s="504"/>
      <c r="RTF97" s="705"/>
      <c r="RTG97" s="706"/>
      <c r="RTH97" s="706"/>
      <c r="RTI97" s="706"/>
      <c r="RTJ97" s="706"/>
      <c r="RTK97" s="706"/>
      <c r="RTL97" s="504"/>
      <c r="RTM97" s="705"/>
      <c r="RTN97" s="706"/>
      <c r="RTO97" s="706"/>
      <c r="RTP97" s="706"/>
      <c r="RTQ97" s="706"/>
      <c r="RTR97" s="706"/>
      <c r="RTS97" s="504"/>
      <c r="RTT97" s="705"/>
      <c r="RTU97" s="706"/>
      <c r="RTV97" s="706"/>
      <c r="RTW97" s="706"/>
      <c r="RTX97" s="706"/>
      <c r="RTY97" s="706"/>
      <c r="RTZ97" s="504"/>
      <c r="RUA97" s="705"/>
      <c r="RUB97" s="706"/>
      <c r="RUC97" s="706"/>
      <c r="RUD97" s="706"/>
      <c r="RUE97" s="706"/>
      <c r="RUF97" s="706"/>
      <c r="RUG97" s="504"/>
      <c r="RUH97" s="705"/>
      <c r="RUI97" s="706"/>
      <c r="RUJ97" s="706"/>
      <c r="RUK97" s="706"/>
      <c r="RUL97" s="706"/>
      <c r="RUM97" s="706"/>
      <c r="RUN97" s="504"/>
      <c r="RUO97" s="705"/>
      <c r="RUP97" s="706"/>
      <c r="RUQ97" s="706"/>
      <c r="RUR97" s="706"/>
      <c r="RUS97" s="706"/>
      <c r="RUT97" s="706"/>
      <c r="RUU97" s="504"/>
      <c r="RUV97" s="705"/>
      <c r="RUW97" s="706"/>
      <c r="RUX97" s="706"/>
      <c r="RUY97" s="706"/>
      <c r="RUZ97" s="706"/>
      <c r="RVA97" s="706"/>
      <c r="RVB97" s="504"/>
      <c r="RVC97" s="705"/>
      <c r="RVD97" s="706"/>
      <c r="RVE97" s="706"/>
      <c r="RVF97" s="706"/>
      <c r="RVG97" s="706"/>
      <c r="RVH97" s="706"/>
      <c r="RVI97" s="504"/>
      <c r="RVJ97" s="705"/>
      <c r="RVK97" s="706"/>
      <c r="RVL97" s="706"/>
      <c r="RVM97" s="706"/>
      <c r="RVN97" s="706"/>
      <c r="RVO97" s="706"/>
      <c r="RVP97" s="504"/>
      <c r="RVQ97" s="705"/>
      <c r="RVR97" s="706"/>
      <c r="RVS97" s="706"/>
      <c r="RVT97" s="706"/>
      <c r="RVU97" s="706"/>
      <c r="RVV97" s="706"/>
      <c r="RVW97" s="504"/>
      <c r="RVX97" s="705"/>
      <c r="RVY97" s="706"/>
      <c r="RVZ97" s="706"/>
      <c r="RWA97" s="706"/>
      <c r="RWB97" s="706"/>
      <c r="RWC97" s="706"/>
      <c r="RWD97" s="504"/>
      <c r="RWE97" s="705"/>
      <c r="RWF97" s="706"/>
      <c r="RWG97" s="706"/>
      <c r="RWH97" s="706"/>
      <c r="RWI97" s="706"/>
      <c r="RWJ97" s="706"/>
      <c r="RWK97" s="504"/>
      <c r="RWL97" s="705"/>
      <c r="RWM97" s="706"/>
      <c r="RWN97" s="706"/>
      <c r="RWO97" s="706"/>
      <c r="RWP97" s="706"/>
      <c r="RWQ97" s="706"/>
      <c r="RWR97" s="504"/>
      <c r="RWS97" s="705"/>
      <c r="RWT97" s="706"/>
      <c r="RWU97" s="706"/>
      <c r="RWV97" s="706"/>
      <c r="RWW97" s="706"/>
      <c r="RWX97" s="706"/>
      <c r="RWY97" s="504"/>
      <c r="RWZ97" s="705"/>
      <c r="RXA97" s="706"/>
      <c r="RXB97" s="706"/>
      <c r="RXC97" s="706"/>
      <c r="RXD97" s="706"/>
      <c r="RXE97" s="706"/>
      <c r="RXF97" s="504"/>
      <c r="RXG97" s="705"/>
      <c r="RXH97" s="706"/>
      <c r="RXI97" s="706"/>
      <c r="RXJ97" s="706"/>
      <c r="RXK97" s="706"/>
      <c r="RXL97" s="706"/>
      <c r="RXM97" s="504"/>
      <c r="RXN97" s="705"/>
      <c r="RXO97" s="706"/>
      <c r="RXP97" s="706"/>
      <c r="RXQ97" s="706"/>
      <c r="RXR97" s="706"/>
      <c r="RXS97" s="706"/>
      <c r="RXT97" s="504"/>
      <c r="RXU97" s="705"/>
      <c r="RXV97" s="706"/>
      <c r="RXW97" s="706"/>
      <c r="RXX97" s="706"/>
      <c r="RXY97" s="706"/>
      <c r="RXZ97" s="706"/>
      <c r="RYA97" s="504"/>
      <c r="RYB97" s="705"/>
      <c r="RYC97" s="706"/>
      <c r="RYD97" s="706"/>
      <c r="RYE97" s="706"/>
      <c r="RYF97" s="706"/>
      <c r="RYG97" s="706"/>
      <c r="RYH97" s="504"/>
      <c r="RYI97" s="705"/>
      <c r="RYJ97" s="706"/>
      <c r="RYK97" s="706"/>
      <c r="RYL97" s="706"/>
      <c r="RYM97" s="706"/>
      <c r="RYN97" s="706"/>
      <c r="RYO97" s="504"/>
      <c r="RYP97" s="705"/>
      <c r="RYQ97" s="706"/>
      <c r="RYR97" s="706"/>
      <c r="RYS97" s="706"/>
      <c r="RYT97" s="706"/>
      <c r="RYU97" s="706"/>
      <c r="RYV97" s="504"/>
      <c r="RYW97" s="705"/>
      <c r="RYX97" s="706"/>
      <c r="RYY97" s="706"/>
      <c r="RYZ97" s="706"/>
      <c r="RZA97" s="706"/>
      <c r="RZB97" s="706"/>
      <c r="RZC97" s="504"/>
      <c r="RZD97" s="705"/>
      <c r="RZE97" s="706"/>
      <c r="RZF97" s="706"/>
      <c r="RZG97" s="706"/>
      <c r="RZH97" s="706"/>
      <c r="RZI97" s="706"/>
      <c r="RZJ97" s="504"/>
      <c r="RZK97" s="705"/>
      <c r="RZL97" s="706"/>
      <c r="RZM97" s="706"/>
      <c r="RZN97" s="706"/>
      <c r="RZO97" s="706"/>
      <c r="RZP97" s="706"/>
      <c r="RZQ97" s="504"/>
      <c r="RZR97" s="705"/>
      <c r="RZS97" s="706"/>
      <c r="RZT97" s="706"/>
      <c r="RZU97" s="706"/>
      <c r="RZV97" s="706"/>
      <c r="RZW97" s="706"/>
      <c r="RZX97" s="504"/>
      <c r="RZY97" s="705"/>
      <c r="RZZ97" s="706"/>
      <c r="SAA97" s="706"/>
      <c r="SAB97" s="706"/>
      <c r="SAC97" s="706"/>
      <c r="SAD97" s="706"/>
      <c r="SAE97" s="504"/>
      <c r="SAF97" s="705"/>
      <c r="SAG97" s="706"/>
      <c r="SAH97" s="706"/>
      <c r="SAI97" s="706"/>
      <c r="SAJ97" s="706"/>
      <c r="SAK97" s="706"/>
      <c r="SAL97" s="504"/>
      <c r="SAM97" s="705"/>
      <c r="SAN97" s="706"/>
      <c r="SAO97" s="706"/>
      <c r="SAP97" s="706"/>
      <c r="SAQ97" s="706"/>
      <c r="SAR97" s="706"/>
      <c r="SAS97" s="504"/>
      <c r="SAT97" s="705"/>
      <c r="SAU97" s="706"/>
      <c r="SAV97" s="706"/>
      <c r="SAW97" s="706"/>
      <c r="SAX97" s="706"/>
      <c r="SAY97" s="706"/>
      <c r="SAZ97" s="504"/>
      <c r="SBA97" s="705"/>
      <c r="SBB97" s="706"/>
      <c r="SBC97" s="706"/>
      <c r="SBD97" s="706"/>
      <c r="SBE97" s="706"/>
      <c r="SBF97" s="706"/>
      <c r="SBG97" s="504"/>
      <c r="SBH97" s="705"/>
      <c r="SBI97" s="706"/>
      <c r="SBJ97" s="706"/>
      <c r="SBK97" s="706"/>
      <c r="SBL97" s="706"/>
      <c r="SBM97" s="706"/>
      <c r="SBN97" s="504"/>
      <c r="SBO97" s="705"/>
      <c r="SBP97" s="706"/>
      <c r="SBQ97" s="706"/>
      <c r="SBR97" s="706"/>
      <c r="SBS97" s="706"/>
      <c r="SBT97" s="706"/>
      <c r="SBU97" s="504"/>
      <c r="SBV97" s="705"/>
      <c r="SBW97" s="706"/>
      <c r="SBX97" s="706"/>
      <c r="SBY97" s="706"/>
      <c r="SBZ97" s="706"/>
      <c r="SCA97" s="706"/>
      <c r="SCB97" s="504"/>
      <c r="SCC97" s="705"/>
      <c r="SCD97" s="706"/>
      <c r="SCE97" s="706"/>
      <c r="SCF97" s="706"/>
      <c r="SCG97" s="706"/>
      <c r="SCH97" s="706"/>
      <c r="SCI97" s="504"/>
      <c r="SCJ97" s="705"/>
      <c r="SCK97" s="706"/>
      <c r="SCL97" s="706"/>
      <c r="SCM97" s="706"/>
      <c r="SCN97" s="706"/>
      <c r="SCO97" s="706"/>
      <c r="SCP97" s="504"/>
      <c r="SCQ97" s="705"/>
      <c r="SCR97" s="706"/>
      <c r="SCS97" s="706"/>
      <c r="SCT97" s="706"/>
      <c r="SCU97" s="706"/>
      <c r="SCV97" s="706"/>
      <c r="SCW97" s="504"/>
      <c r="SCX97" s="705"/>
      <c r="SCY97" s="706"/>
      <c r="SCZ97" s="706"/>
      <c r="SDA97" s="706"/>
      <c r="SDB97" s="706"/>
      <c r="SDC97" s="706"/>
      <c r="SDD97" s="504"/>
      <c r="SDE97" s="705"/>
      <c r="SDF97" s="706"/>
      <c r="SDG97" s="706"/>
      <c r="SDH97" s="706"/>
      <c r="SDI97" s="706"/>
      <c r="SDJ97" s="706"/>
      <c r="SDK97" s="504"/>
      <c r="SDL97" s="705"/>
      <c r="SDM97" s="706"/>
      <c r="SDN97" s="706"/>
      <c r="SDO97" s="706"/>
      <c r="SDP97" s="706"/>
      <c r="SDQ97" s="706"/>
      <c r="SDR97" s="504"/>
      <c r="SDS97" s="705"/>
      <c r="SDT97" s="706"/>
      <c r="SDU97" s="706"/>
      <c r="SDV97" s="706"/>
      <c r="SDW97" s="706"/>
      <c r="SDX97" s="706"/>
      <c r="SDY97" s="504"/>
      <c r="SDZ97" s="705"/>
      <c r="SEA97" s="706"/>
      <c r="SEB97" s="706"/>
      <c r="SEC97" s="706"/>
      <c r="SED97" s="706"/>
      <c r="SEE97" s="706"/>
      <c r="SEF97" s="504"/>
      <c r="SEG97" s="705"/>
      <c r="SEH97" s="706"/>
      <c r="SEI97" s="706"/>
      <c r="SEJ97" s="706"/>
      <c r="SEK97" s="706"/>
      <c r="SEL97" s="706"/>
      <c r="SEM97" s="504"/>
      <c r="SEN97" s="705"/>
      <c r="SEO97" s="706"/>
      <c r="SEP97" s="706"/>
      <c r="SEQ97" s="706"/>
      <c r="SER97" s="706"/>
      <c r="SES97" s="706"/>
      <c r="SET97" s="504"/>
      <c r="SEU97" s="705"/>
      <c r="SEV97" s="706"/>
      <c r="SEW97" s="706"/>
      <c r="SEX97" s="706"/>
      <c r="SEY97" s="706"/>
      <c r="SEZ97" s="706"/>
      <c r="SFA97" s="504"/>
      <c r="SFB97" s="705"/>
      <c r="SFC97" s="706"/>
      <c r="SFD97" s="706"/>
      <c r="SFE97" s="706"/>
      <c r="SFF97" s="706"/>
      <c r="SFG97" s="706"/>
      <c r="SFH97" s="504"/>
      <c r="SFI97" s="705"/>
      <c r="SFJ97" s="706"/>
      <c r="SFK97" s="706"/>
      <c r="SFL97" s="706"/>
      <c r="SFM97" s="706"/>
      <c r="SFN97" s="706"/>
      <c r="SFO97" s="504"/>
      <c r="SFP97" s="705"/>
      <c r="SFQ97" s="706"/>
      <c r="SFR97" s="706"/>
      <c r="SFS97" s="706"/>
      <c r="SFT97" s="706"/>
      <c r="SFU97" s="706"/>
      <c r="SFV97" s="504"/>
      <c r="SFW97" s="705"/>
      <c r="SFX97" s="706"/>
      <c r="SFY97" s="706"/>
      <c r="SFZ97" s="706"/>
      <c r="SGA97" s="706"/>
      <c r="SGB97" s="706"/>
      <c r="SGC97" s="504"/>
      <c r="SGD97" s="705"/>
      <c r="SGE97" s="706"/>
      <c r="SGF97" s="706"/>
      <c r="SGG97" s="706"/>
      <c r="SGH97" s="706"/>
      <c r="SGI97" s="706"/>
      <c r="SGJ97" s="504"/>
      <c r="SGK97" s="705"/>
      <c r="SGL97" s="706"/>
      <c r="SGM97" s="706"/>
      <c r="SGN97" s="706"/>
      <c r="SGO97" s="706"/>
      <c r="SGP97" s="706"/>
      <c r="SGQ97" s="504"/>
      <c r="SGR97" s="705"/>
      <c r="SGS97" s="706"/>
      <c r="SGT97" s="706"/>
      <c r="SGU97" s="706"/>
      <c r="SGV97" s="706"/>
      <c r="SGW97" s="706"/>
      <c r="SGX97" s="504"/>
      <c r="SGY97" s="705"/>
      <c r="SGZ97" s="706"/>
      <c r="SHA97" s="706"/>
      <c r="SHB97" s="706"/>
      <c r="SHC97" s="706"/>
      <c r="SHD97" s="706"/>
      <c r="SHE97" s="504"/>
      <c r="SHF97" s="705"/>
      <c r="SHG97" s="706"/>
      <c r="SHH97" s="706"/>
      <c r="SHI97" s="706"/>
      <c r="SHJ97" s="706"/>
      <c r="SHK97" s="706"/>
      <c r="SHL97" s="504"/>
      <c r="SHM97" s="705"/>
      <c r="SHN97" s="706"/>
      <c r="SHO97" s="706"/>
      <c r="SHP97" s="706"/>
      <c r="SHQ97" s="706"/>
      <c r="SHR97" s="706"/>
      <c r="SHS97" s="504"/>
      <c r="SHT97" s="705"/>
      <c r="SHU97" s="706"/>
      <c r="SHV97" s="706"/>
      <c r="SHW97" s="706"/>
      <c r="SHX97" s="706"/>
      <c r="SHY97" s="706"/>
      <c r="SHZ97" s="504"/>
      <c r="SIA97" s="705"/>
      <c r="SIB97" s="706"/>
      <c r="SIC97" s="706"/>
      <c r="SID97" s="706"/>
      <c r="SIE97" s="706"/>
      <c r="SIF97" s="706"/>
      <c r="SIG97" s="504"/>
      <c r="SIH97" s="705"/>
      <c r="SII97" s="706"/>
      <c r="SIJ97" s="706"/>
      <c r="SIK97" s="706"/>
      <c r="SIL97" s="706"/>
      <c r="SIM97" s="706"/>
      <c r="SIN97" s="504"/>
      <c r="SIO97" s="705"/>
      <c r="SIP97" s="706"/>
      <c r="SIQ97" s="706"/>
      <c r="SIR97" s="706"/>
      <c r="SIS97" s="706"/>
      <c r="SIT97" s="706"/>
      <c r="SIU97" s="504"/>
      <c r="SIV97" s="705"/>
      <c r="SIW97" s="706"/>
      <c r="SIX97" s="706"/>
      <c r="SIY97" s="706"/>
      <c r="SIZ97" s="706"/>
      <c r="SJA97" s="706"/>
      <c r="SJB97" s="504"/>
      <c r="SJC97" s="705"/>
      <c r="SJD97" s="706"/>
      <c r="SJE97" s="706"/>
      <c r="SJF97" s="706"/>
      <c r="SJG97" s="706"/>
      <c r="SJH97" s="706"/>
      <c r="SJI97" s="504"/>
      <c r="SJJ97" s="705"/>
      <c r="SJK97" s="706"/>
      <c r="SJL97" s="706"/>
      <c r="SJM97" s="706"/>
      <c r="SJN97" s="706"/>
      <c r="SJO97" s="706"/>
      <c r="SJP97" s="504"/>
      <c r="SJQ97" s="705"/>
      <c r="SJR97" s="706"/>
      <c r="SJS97" s="706"/>
      <c r="SJT97" s="706"/>
      <c r="SJU97" s="706"/>
      <c r="SJV97" s="706"/>
      <c r="SJW97" s="504"/>
      <c r="SJX97" s="705"/>
      <c r="SJY97" s="706"/>
      <c r="SJZ97" s="706"/>
      <c r="SKA97" s="706"/>
      <c r="SKB97" s="706"/>
      <c r="SKC97" s="706"/>
      <c r="SKD97" s="504"/>
      <c r="SKE97" s="705"/>
      <c r="SKF97" s="706"/>
      <c r="SKG97" s="706"/>
      <c r="SKH97" s="706"/>
      <c r="SKI97" s="706"/>
      <c r="SKJ97" s="706"/>
      <c r="SKK97" s="504"/>
      <c r="SKL97" s="705"/>
      <c r="SKM97" s="706"/>
      <c r="SKN97" s="706"/>
      <c r="SKO97" s="706"/>
      <c r="SKP97" s="706"/>
      <c r="SKQ97" s="706"/>
      <c r="SKR97" s="504"/>
      <c r="SKS97" s="705"/>
      <c r="SKT97" s="706"/>
      <c r="SKU97" s="706"/>
      <c r="SKV97" s="706"/>
      <c r="SKW97" s="706"/>
      <c r="SKX97" s="706"/>
      <c r="SKY97" s="504"/>
      <c r="SKZ97" s="705"/>
      <c r="SLA97" s="706"/>
      <c r="SLB97" s="706"/>
      <c r="SLC97" s="706"/>
      <c r="SLD97" s="706"/>
      <c r="SLE97" s="706"/>
      <c r="SLF97" s="504"/>
      <c r="SLG97" s="705"/>
      <c r="SLH97" s="706"/>
      <c r="SLI97" s="706"/>
      <c r="SLJ97" s="706"/>
      <c r="SLK97" s="706"/>
      <c r="SLL97" s="706"/>
      <c r="SLM97" s="504"/>
      <c r="SLN97" s="705"/>
      <c r="SLO97" s="706"/>
      <c r="SLP97" s="706"/>
      <c r="SLQ97" s="706"/>
      <c r="SLR97" s="706"/>
      <c r="SLS97" s="706"/>
      <c r="SLT97" s="504"/>
      <c r="SLU97" s="705"/>
      <c r="SLV97" s="706"/>
      <c r="SLW97" s="706"/>
      <c r="SLX97" s="706"/>
      <c r="SLY97" s="706"/>
      <c r="SLZ97" s="706"/>
      <c r="SMA97" s="504"/>
      <c r="SMB97" s="705"/>
      <c r="SMC97" s="706"/>
      <c r="SMD97" s="706"/>
      <c r="SME97" s="706"/>
      <c r="SMF97" s="706"/>
      <c r="SMG97" s="706"/>
      <c r="SMH97" s="504"/>
      <c r="SMI97" s="705"/>
      <c r="SMJ97" s="706"/>
      <c r="SMK97" s="706"/>
      <c r="SML97" s="706"/>
      <c r="SMM97" s="706"/>
      <c r="SMN97" s="706"/>
      <c r="SMO97" s="504"/>
      <c r="SMP97" s="705"/>
      <c r="SMQ97" s="706"/>
      <c r="SMR97" s="706"/>
      <c r="SMS97" s="706"/>
      <c r="SMT97" s="706"/>
      <c r="SMU97" s="706"/>
      <c r="SMV97" s="504"/>
      <c r="SMW97" s="705"/>
      <c r="SMX97" s="706"/>
      <c r="SMY97" s="706"/>
      <c r="SMZ97" s="706"/>
      <c r="SNA97" s="706"/>
      <c r="SNB97" s="706"/>
      <c r="SNC97" s="504"/>
      <c r="SND97" s="705"/>
      <c r="SNE97" s="706"/>
      <c r="SNF97" s="706"/>
      <c r="SNG97" s="706"/>
      <c r="SNH97" s="706"/>
      <c r="SNI97" s="706"/>
      <c r="SNJ97" s="504"/>
      <c r="SNK97" s="705"/>
      <c r="SNL97" s="706"/>
      <c r="SNM97" s="706"/>
      <c r="SNN97" s="706"/>
      <c r="SNO97" s="706"/>
      <c r="SNP97" s="706"/>
      <c r="SNQ97" s="504"/>
      <c r="SNR97" s="705"/>
      <c r="SNS97" s="706"/>
      <c r="SNT97" s="706"/>
      <c r="SNU97" s="706"/>
      <c r="SNV97" s="706"/>
      <c r="SNW97" s="706"/>
      <c r="SNX97" s="504"/>
      <c r="SNY97" s="705"/>
      <c r="SNZ97" s="706"/>
      <c r="SOA97" s="706"/>
      <c r="SOB97" s="706"/>
      <c r="SOC97" s="706"/>
      <c r="SOD97" s="706"/>
      <c r="SOE97" s="504"/>
      <c r="SOF97" s="705"/>
      <c r="SOG97" s="706"/>
      <c r="SOH97" s="706"/>
      <c r="SOI97" s="706"/>
      <c r="SOJ97" s="706"/>
      <c r="SOK97" s="706"/>
      <c r="SOL97" s="504"/>
      <c r="SOM97" s="705"/>
      <c r="SON97" s="706"/>
      <c r="SOO97" s="706"/>
      <c r="SOP97" s="706"/>
      <c r="SOQ97" s="706"/>
      <c r="SOR97" s="706"/>
      <c r="SOS97" s="504"/>
      <c r="SOT97" s="705"/>
      <c r="SOU97" s="706"/>
      <c r="SOV97" s="706"/>
      <c r="SOW97" s="706"/>
      <c r="SOX97" s="706"/>
      <c r="SOY97" s="706"/>
      <c r="SOZ97" s="504"/>
      <c r="SPA97" s="705"/>
      <c r="SPB97" s="706"/>
      <c r="SPC97" s="706"/>
      <c r="SPD97" s="706"/>
      <c r="SPE97" s="706"/>
      <c r="SPF97" s="706"/>
      <c r="SPG97" s="504"/>
      <c r="SPH97" s="705"/>
      <c r="SPI97" s="706"/>
      <c r="SPJ97" s="706"/>
      <c r="SPK97" s="706"/>
      <c r="SPL97" s="706"/>
      <c r="SPM97" s="706"/>
      <c r="SPN97" s="504"/>
      <c r="SPO97" s="705"/>
      <c r="SPP97" s="706"/>
      <c r="SPQ97" s="706"/>
      <c r="SPR97" s="706"/>
      <c r="SPS97" s="706"/>
      <c r="SPT97" s="706"/>
      <c r="SPU97" s="504"/>
      <c r="SPV97" s="705"/>
      <c r="SPW97" s="706"/>
      <c r="SPX97" s="706"/>
      <c r="SPY97" s="706"/>
      <c r="SPZ97" s="706"/>
      <c r="SQA97" s="706"/>
      <c r="SQB97" s="504"/>
      <c r="SQC97" s="705"/>
      <c r="SQD97" s="706"/>
      <c r="SQE97" s="706"/>
      <c r="SQF97" s="706"/>
      <c r="SQG97" s="706"/>
      <c r="SQH97" s="706"/>
      <c r="SQI97" s="504"/>
      <c r="SQJ97" s="705"/>
      <c r="SQK97" s="706"/>
      <c r="SQL97" s="706"/>
      <c r="SQM97" s="706"/>
      <c r="SQN97" s="706"/>
      <c r="SQO97" s="706"/>
      <c r="SQP97" s="504"/>
      <c r="SQQ97" s="705"/>
      <c r="SQR97" s="706"/>
      <c r="SQS97" s="706"/>
      <c r="SQT97" s="706"/>
      <c r="SQU97" s="706"/>
      <c r="SQV97" s="706"/>
      <c r="SQW97" s="504"/>
      <c r="SQX97" s="705"/>
      <c r="SQY97" s="706"/>
      <c r="SQZ97" s="706"/>
      <c r="SRA97" s="706"/>
      <c r="SRB97" s="706"/>
      <c r="SRC97" s="706"/>
      <c r="SRD97" s="504"/>
      <c r="SRE97" s="705"/>
      <c r="SRF97" s="706"/>
      <c r="SRG97" s="706"/>
      <c r="SRH97" s="706"/>
      <c r="SRI97" s="706"/>
      <c r="SRJ97" s="706"/>
      <c r="SRK97" s="504"/>
      <c r="SRL97" s="705"/>
      <c r="SRM97" s="706"/>
      <c r="SRN97" s="706"/>
      <c r="SRO97" s="706"/>
      <c r="SRP97" s="706"/>
      <c r="SRQ97" s="706"/>
      <c r="SRR97" s="504"/>
      <c r="SRS97" s="705"/>
      <c r="SRT97" s="706"/>
      <c r="SRU97" s="706"/>
      <c r="SRV97" s="706"/>
      <c r="SRW97" s="706"/>
      <c r="SRX97" s="706"/>
      <c r="SRY97" s="504"/>
      <c r="SRZ97" s="705"/>
      <c r="SSA97" s="706"/>
      <c r="SSB97" s="706"/>
      <c r="SSC97" s="706"/>
      <c r="SSD97" s="706"/>
      <c r="SSE97" s="706"/>
      <c r="SSF97" s="504"/>
      <c r="SSG97" s="705"/>
      <c r="SSH97" s="706"/>
      <c r="SSI97" s="706"/>
      <c r="SSJ97" s="706"/>
      <c r="SSK97" s="706"/>
      <c r="SSL97" s="706"/>
      <c r="SSM97" s="504"/>
      <c r="SSN97" s="705"/>
      <c r="SSO97" s="706"/>
      <c r="SSP97" s="706"/>
      <c r="SSQ97" s="706"/>
      <c r="SSR97" s="706"/>
      <c r="SSS97" s="706"/>
      <c r="SST97" s="504"/>
      <c r="SSU97" s="705"/>
      <c r="SSV97" s="706"/>
      <c r="SSW97" s="706"/>
      <c r="SSX97" s="706"/>
      <c r="SSY97" s="706"/>
      <c r="SSZ97" s="706"/>
      <c r="STA97" s="504"/>
      <c r="STB97" s="705"/>
      <c r="STC97" s="706"/>
      <c r="STD97" s="706"/>
      <c r="STE97" s="706"/>
      <c r="STF97" s="706"/>
      <c r="STG97" s="706"/>
      <c r="STH97" s="504"/>
      <c r="STI97" s="705"/>
      <c r="STJ97" s="706"/>
      <c r="STK97" s="706"/>
      <c r="STL97" s="706"/>
      <c r="STM97" s="706"/>
      <c r="STN97" s="706"/>
      <c r="STO97" s="504"/>
      <c r="STP97" s="705"/>
      <c r="STQ97" s="706"/>
      <c r="STR97" s="706"/>
      <c r="STS97" s="706"/>
      <c r="STT97" s="706"/>
      <c r="STU97" s="706"/>
      <c r="STV97" s="504"/>
      <c r="STW97" s="705"/>
      <c r="STX97" s="706"/>
      <c r="STY97" s="706"/>
      <c r="STZ97" s="706"/>
      <c r="SUA97" s="706"/>
      <c r="SUB97" s="706"/>
      <c r="SUC97" s="504"/>
      <c r="SUD97" s="705"/>
      <c r="SUE97" s="706"/>
      <c r="SUF97" s="706"/>
      <c r="SUG97" s="706"/>
      <c r="SUH97" s="706"/>
      <c r="SUI97" s="706"/>
      <c r="SUJ97" s="504"/>
      <c r="SUK97" s="705"/>
      <c r="SUL97" s="706"/>
      <c r="SUM97" s="706"/>
      <c r="SUN97" s="706"/>
      <c r="SUO97" s="706"/>
      <c r="SUP97" s="706"/>
      <c r="SUQ97" s="504"/>
      <c r="SUR97" s="705"/>
      <c r="SUS97" s="706"/>
      <c r="SUT97" s="706"/>
      <c r="SUU97" s="706"/>
      <c r="SUV97" s="706"/>
      <c r="SUW97" s="706"/>
      <c r="SUX97" s="504"/>
      <c r="SUY97" s="705"/>
      <c r="SUZ97" s="706"/>
      <c r="SVA97" s="706"/>
      <c r="SVB97" s="706"/>
      <c r="SVC97" s="706"/>
      <c r="SVD97" s="706"/>
      <c r="SVE97" s="504"/>
      <c r="SVF97" s="705"/>
      <c r="SVG97" s="706"/>
      <c r="SVH97" s="706"/>
      <c r="SVI97" s="706"/>
      <c r="SVJ97" s="706"/>
      <c r="SVK97" s="706"/>
      <c r="SVL97" s="504"/>
      <c r="SVM97" s="705"/>
      <c r="SVN97" s="706"/>
      <c r="SVO97" s="706"/>
      <c r="SVP97" s="706"/>
      <c r="SVQ97" s="706"/>
      <c r="SVR97" s="706"/>
      <c r="SVS97" s="504"/>
      <c r="SVT97" s="705"/>
      <c r="SVU97" s="706"/>
      <c r="SVV97" s="706"/>
      <c r="SVW97" s="706"/>
      <c r="SVX97" s="706"/>
      <c r="SVY97" s="706"/>
      <c r="SVZ97" s="504"/>
      <c r="SWA97" s="705"/>
      <c r="SWB97" s="706"/>
      <c r="SWC97" s="706"/>
      <c r="SWD97" s="706"/>
      <c r="SWE97" s="706"/>
      <c r="SWF97" s="706"/>
      <c r="SWG97" s="504"/>
      <c r="SWH97" s="705"/>
      <c r="SWI97" s="706"/>
      <c r="SWJ97" s="706"/>
      <c r="SWK97" s="706"/>
      <c r="SWL97" s="706"/>
      <c r="SWM97" s="706"/>
      <c r="SWN97" s="504"/>
      <c r="SWO97" s="705"/>
      <c r="SWP97" s="706"/>
      <c r="SWQ97" s="706"/>
      <c r="SWR97" s="706"/>
      <c r="SWS97" s="706"/>
      <c r="SWT97" s="706"/>
      <c r="SWU97" s="504"/>
      <c r="SWV97" s="705"/>
      <c r="SWW97" s="706"/>
      <c r="SWX97" s="706"/>
      <c r="SWY97" s="706"/>
      <c r="SWZ97" s="706"/>
      <c r="SXA97" s="706"/>
      <c r="SXB97" s="504"/>
      <c r="SXC97" s="705"/>
      <c r="SXD97" s="706"/>
      <c r="SXE97" s="706"/>
      <c r="SXF97" s="706"/>
      <c r="SXG97" s="706"/>
      <c r="SXH97" s="706"/>
      <c r="SXI97" s="504"/>
      <c r="SXJ97" s="705"/>
      <c r="SXK97" s="706"/>
      <c r="SXL97" s="706"/>
      <c r="SXM97" s="706"/>
      <c r="SXN97" s="706"/>
      <c r="SXO97" s="706"/>
      <c r="SXP97" s="504"/>
      <c r="SXQ97" s="705"/>
      <c r="SXR97" s="706"/>
      <c r="SXS97" s="706"/>
      <c r="SXT97" s="706"/>
      <c r="SXU97" s="706"/>
      <c r="SXV97" s="706"/>
      <c r="SXW97" s="504"/>
      <c r="SXX97" s="705"/>
      <c r="SXY97" s="706"/>
      <c r="SXZ97" s="706"/>
      <c r="SYA97" s="706"/>
      <c r="SYB97" s="706"/>
      <c r="SYC97" s="706"/>
      <c r="SYD97" s="504"/>
      <c r="SYE97" s="705"/>
      <c r="SYF97" s="706"/>
      <c r="SYG97" s="706"/>
      <c r="SYH97" s="706"/>
      <c r="SYI97" s="706"/>
      <c r="SYJ97" s="706"/>
      <c r="SYK97" s="504"/>
      <c r="SYL97" s="705"/>
      <c r="SYM97" s="706"/>
      <c r="SYN97" s="706"/>
      <c r="SYO97" s="706"/>
      <c r="SYP97" s="706"/>
      <c r="SYQ97" s="706"/>
      <c r="SYR97" s="504"/>
      <c r="SYS97" s="705"/>
      <c r="SYT97" s="706"/>
      <c r="SYU97" s="706"/>
      <c r="SYV97" s="706"/>
      <c r="SYW97" s="706"/>
      <c r="SYX97" s="706"/>
      <c r="SYY97" s="504"/>
      <c r="SYZ97" s="705"/>
      <c r="SZA97" s="706"/>
      <c r="SZB97" s="706"/>
      <c r="SZC97" s="706"/>
      <c r="SZD97" s="706"/>
      <c r="SZE97" s="706"/>
      <c r="SZF97" s="504"/>
      <c r="SZG97" s="705"/>
      <c r="SZH97" s="706"/>
      <c r="SZI97" s="706"/>
      <c r="SZJ97" s="706"/>
      <c r="SZK97" s="706"/>
      <c r="SZL97" s="706"/>
      <c r="SZM97" s="504"/>
      <c r="SZN97" s="705"/>
      <c r="SZO97" s="706"/>
      <c r="SZP97" s="706"/>
      <c r="SZQ97" s="706"/>
      <c r="SZR97" s="706"/>
      <c r="SZS97" s="706"/>
      <c r="SZT97" s="504"/>
      <c r="SZU97" s="705"/>
      <c r="SZV97" s="706"/>
      <c r="SZW97" s="706"/>
      <c r="SZX97" s="706"/>
      <c r="SZY97" s="706"/>
      <c r="SZZ97" s="706"/>
      <c r="TAA97" s="504"/>
      <c r="TAB97" s="705"/>
      <c r="TAC97" s="706"/>
      <c r="TAD97" s="706"/>
      <c r="TAE97" s="706"/>
      <c r="TAF97" s="706"/>
      <c r="TAG97" s="706"/>
      <c r="TAH97" s="504"/>
      <c r="TAI97" s="705"/>
      <c r="TAJ97" s="706"/>
      <c r="TAK97" s="706"/>
      <c r="TAL97" s="706"/>
      <c r="TAM97" s="706"/>
      <c r="TAN97" s="706"/>
      <c r="TAO97" s="504"/>
      <c r="TAP97" s="705"/>
      <c r="TAQ97" s="706"/>
      <c r="TAR97" s="706"/>
      <c r="TAS97" s="706"/>
      <c r="TAT97" s="706"/>
      <c r="TAU97" s="706"/>
      <c r="TAV97" s="504"/>
      <c r="TAW97" s="705"/>
      <c r="TAX97" s="706"/>
      <c r="TAY97" s="706"/>
      <c r="TAZ97" s="706"/>
      <c r="TBA97" s="706"/>
      <c r="TBB97" s="706"/>
      <c r="TBC97" s="504"/>
      <c r="TBD97" s="705"/>
      <c r="TBE97" s="706"/>
      <c r="TBF97" s="706"/>
      <c r="TBG97" s="706"/>
      <c r="TBH97" s="706"/>
      <c r="TBI97" s="706"/>
      <c r="TBJ97" s="504"/>
      <c r="TBK97" s="705"/>
      <c r="TBL97" s="706"/>
      <c r="TBM97" s="706"/>
      <c r="TBN97" s="706"/>
      <c r="TBO97" s="706"/>
      <c r="TBP97" s="706"/>
      <c r="TBQ97" s="504"/>
      <c r="TBR97" s="705"/>
      <c r="TBS97" s="706"/>
      <c r="TBT97" s="706"/>
      <c r="TBU97" s="706"/>
      <c r="TBV97" s="706"/>
      <c r="TBW97" s="706"/>
      <c r="TBX97" s="504"/>
      <c r="TBY97" s="705"/>
      <c r="TBZ97" s="706"/>
      <c r="TCA97" s="706"/>
      <c r="TCB97" s="706"/>
      <c r="TCC97" s="706"/>
      <c r="TCD97" s="706"/>
      <c r="TCE97" s="504"/>
      <c r="TCF97" s="705"/>
      <c r="TCG97" s="706"/>
      <c r="TCH97" s="706"/>
      <c r="TCI97" s="706"/>
      <c r="TCJ97" s="706"/>
      <c r="TCK97" s="706"/>
      <c r="TCL97" s="504"/>
      <c r="TCM97" s="705"/>
      <c r="TCN97" s="706"/>
      <c r="TCO97" s="706"/>
      <c r="TCP97" s="706"/>
      <c r="TCQ97" s="706"/>
      <c r="TCR97" s="706"/>
      <c r="TCS97" s="504"/>
      <c r="TCT97" s="705"/>
      <c r="TCU97" s="706"/>
      <c r="TCV97" s="706"/>
      <c r="TCW97" s="706"/>
      <c r="TCX97" s="706"/>
      <c r="TCY97" s="706"/>
      <c r="TCZ97" s="504"/>
      <c r="TDA97" s="705"/>
      <c r="TDB97" s="706"/>
      <c r="TDC97" s="706"/>
      <c r="TDD97" s="706"/>
      <c r="TDE97" s="706"/>
      <c r="TDF97" s="706"/>
      <c r="TDG97" s="504"/>
      <c r="TDH97" s="705"/>
      <c r="TDI97" s="706"/>
      <c r="TDJ97" s="706"/>
      <c r="TDK97" s="706"/>
      <c r="TDL97" s="706"/>
      <c r="TDM97" s="706"/>
      <c r="TDN97" s="504"/>
      <c r="TDO97" s="705"/>
      <c r="TDP97" s="706"/>
      <c r="TDQ97" s="706"/>
      <c r="TDR97" s="706"/>
      <c r="TDS97" s="706"/>
      <c r="TDT97" s="706"/>
      <c r="TDU97" s="504"/>
      <c r="TDV97" s="705"/>
      <c r="TDW97" s="706"/>
      <c r="TDX97" s="706"/>
      <c r="TDY97" s="706"/>
      <c r="TDZ97" s="706"/>
      <c r="TEA97" s="706"/>
      <c r="TEB97" s="504"/>
      <c r="TEC97" s="705"/>
      <c r="TED97" s="706"/>
      <c r="TEE97" s="706"/>
      <c r="TEF97" s="706"/>
      <c r="TEG97" s="706"/>
      <c r="TEH97" s="706"/>
      <c r="TEI97" s="504"/>
      <c r="TEJ97" s="705"/>
      <c r="TEK97" s="706"/>
      <c r="TEL97" s="706"/>
      <c r="TEM97" s="706"/>
      <c r="TEN97" s="706"/>
      <c r="TEO97" s="706"/>
      <c r="TEP97" s="504"/>
      <c r="TEQ97" s="705"/>
      <c r="TER97" s="706"/>
      <c r="TES97" s="706"/>
      <c r="TET97" s="706"/>
      <c r="TEU97" s="706"/>
      <c r="TEV97" s="706"/>
      <c r="TEW97" s="504"/>
      <c r="TEX97" s="705"/>
      <c r="TEY97" s="706"/>
      <c r="TEZ97" s="706"/>
      <c r="TFA97" s="706"/>
      <c r="TFB97" s="706"/>
      <c r="TFC97" s="706"/>
      <c r="TFD97" s="504"/>
      <c r="TFE97" s="705"/>
      <c r="TFF97" s="706"/>
      <c r="TFG97" s="706"/>
      <c r="TFH97" s="706"/>
      <c r="TFI97" s="706"/>
      <c r="TFJ97" s="706"/>
      <c r="TFK97" s="504"/>
      <c r="TFL97" s="705"/>
      <c r="TFM97" s="706"/>
      <c r="TFN97" s="706"/>
      <c r="TFO97" s="706"/>
      <c r="TFP97" s="706"/>
      <c r="TFQ97" s="706"/>
      <c r="TFR97" s="504"/>
      <c r="TFS97" s="705"/>
      <c r="TFT97" s="706"/>
      <c r="TFU97" s="706"/>
      <c r="TFV97" s="706"/>
      <c r="TFW97" s="706"/>
      <c r="TFX97" s="706"/>
      <c r="TFY97" s="504"/>
      <c r="TFZ97" s="705"/>
      <c r="TGA97" s="706"/>
      <c r="TGB97" s="706"/>
      <c r="TGC97" s="706"/>
      <c r="TGD97" s="706"/>
      <c r="TGE97" s="706"/>
      <c r="TGF97" s="504"/>
      <c r="TGG97" s="705"/>
      <c r="TGH97" s="706"/>
      <c r="TGI97" s="706"/>
      <c r="TGJ97" s="706"/>
      <c r="TGK97" s="706"/>
      <c r="TGL97" s="706"/>
      <c r="TGM97" s="504"/>
      <c r="TGN97" s="705"/>
      <c r="TGO97" s="706"/>
      <c r="TGP97" s="706"/>
      <c r="TGQ97" s="706"/>
      <c r="TGR97" s="706"/>
      <c r="TGS97" s="706"/>
      <c r="TGT97" s="504"/>
      <c r="TGU97" s="705"/>
      <c r="TGV97" s="706"/>
      <c r="TGW97" s="706"/>
      <c r="TGX97" s="706"/>
      <c r="TGY97" s="706"/>
      <c r="TGZ97" s="706"/>
      <c r="THA97" s="504"/>
      <c r="THB97" s="705"/>
      <c r="THC97" s="706"/>
      <c r="THD97" s="706"/>
      <c r="THE97" s="706"/>
      <c r="THF97" s="706"/>
      <c r="THG97" s="706"/>
      <c r="THH97" s="504"/>
      <c r="THI97" s="705"/>
      <c r="THJ97" s="706"/>
      <c r="THK97" s="706"/>
      <c r="THL97" s="706"/>
      <c r="THM97" s="706"/>
      <c r="THN97" s="706"/>
      <c r="THO97" s="504"/>
      <c r="THP97" s="705"/>
      <c r="THQ97" s="706"/>
      <c r="THR97" s="706"/>
      <c r="THS97" s="706"/>
      <c r="THT97" s="706"/>
      <c r="THU97" s="706"/>
      <c r="THV97" s="504"/>
      <c r="THW97" s="705"/>
      <c r="THX97" s="706"/>
      <c r="THY97" s="706"/>
      <c r="THZ97" s="706"/>
      <c r="TIA97" s="706"/>
      <c r="TIB97" s="706"/>
      <c r="TIC97" s="504"/>
      <c r="TID97" s="705"/>
      <c r="TIE97" s="706"/>
      <c r="TIF97" s="706"/>
      <c r="TIG97" s="706"/>
      <c r="TIH97" s="706"/>
      <c r="TII97" s="706"/>
      <c r="TIJ97" s="504"/>
      <c r="TIK97" s="705"/>
      <c r="TIL97" s="706"/>
      <c r="TIM97" s="706"/>
      <c r="TIN97" s="706"/>
      <c r="TIO97" s="706"/>
      <c r="TIP97" s="706"/>
      <c r="TIQ97" s="504"/>
      <c r="TIR97" s="705"/>
      <c r="TIS97" s="706"/>
      <c r="TIT97" s="706"/>
      <c r="TIU97" s="706"/>
      <c r="TIV97" s="706"/>
      <c r="TIW97" s="706"/>
      <c r="TIX97" s="504"/>
      <c r="TIY97" s="705"/>
      <c r="TIZ97" s="706"/>
      <c r="TJA97" s="706"/>
      <c r="TJB97" s="706"/>
      <c r="TJC97" s="706"/>
      <c r="TJD97" s="706"/>
      <c r="TJE97" s="504"/>
      <c r="TJF97" s="705"/>
      <c r="TJG97" s="706"/>
      <c r="TJH97" s="706"/>
      <c r="TJI97" s="706"/>
      <c r="TJJ97" s="706"/>
      <c r="TJK97" s="706"/>
      <c r="TJL97" s="504"/>
      <c r="TJM97" s="705"/>
      <c r="TJN97" s="706"/>
      <c r="TJO97" s="706"/>
      <c r="TJP97" s="706"/>
      <c r="TJQ97" s="706"/>
      <c r="TJR97" s="706"/>
      <c r="TJS97" s="504"/>
      <c r="TJT97" s="705"/>
      <c r="TJU97" s="706"/>
      <c r="TJV97" s="706"/>
      <c r="TJW97" s="706"/>
      <c r="TJX97" s="706"/>
      <c r="TJY97" s="706"/>
      <c r="TJZ97" s="504"/>
      <c r="TKA97" s="705"/>
      <c r="TKB97" s="706"/>
      <c r="TKC97" s="706"/>
      <c r="TKD97" s="706"/>
      <c r="TKE97" s="706"/>
      <c r="TKF97" s="706"/>
      <c r="TKG97" s="504"/>
      <c r="TKH97" s="705"/>
      <c r="TKI97" s="706"/>
      <c r="TKJ97" s="706"/>
      <c r="TKK97" s="706"/>
      <c r="TKL97" s="706"/>
      <c r="TKM97" s="706"/>
      <c r="TKN97" s="504"/>
      <c r="TKO97" s="705"/>
      <c r="TKP97" s="706"/>
      <c r="TKQ97" s="706"/>
      <c r="TKR97" s="706"/>
      <c r="TKS97" s="706"/>
      <c r="TKT97" s="706"/>
      <c r="TKU97" s="504"/>
      <c r="TKV97" s="705"/>
      <c r="TKW97" s="706"/>
      <c r="TKX97" s="706"/>
      <c r="TKY97" s="706"/>
      <c r="TKZ97" s="706"/>
      <c r="TLA97" s="706"/>
      <c r="TLB97" s="504"/>
      <c r="TLC97" s="705"/>
      <c r="TLD97" s="706"/>
      <c r="TLE97" s="706"/>
      <c r="TLF97" s="706"/>
      <c r="TLG97" s="706"/>
      <c r="TLH97" s="706"/>
      <c r="TLI97" s="504"/>
      <c r="TLJ97" s="705"/>
      <c r="TLK97" s="706"/>
      <c r="TLL97" s="706"/>
      <c r="TLM97" s="706"/>
      <c r="TLN97" s="706"/>
      <c r="TLO97" s="706"/>
      <c r="TLP97" s="504"/>
      <c r="TLQ97" s="705"/>
      <c r="TLR97" s="706"/>
      <c r="TLS97" s="706"/>
      <c r="TLT97" s="706"/>
      <c r="TLU97" s="706"/>
      <c r="TLV97" s="706"/>
      <c r="TLW97" s="504"/>
      <c r="TLX97" s="705"/>
      <c r="TLY97" s="706"/>
      <c r="TLZ97" s="706"/>
      <c r="TMA97" s="706"/>
      <c r="TMB97" s="706"/>
      <c r="TMC97" s="706"/>
      <c r="TMD97" s="504"/>
      <c r="TME97" s="705"/>
      <c r="TMF97" s="706"/>
      <c r="TMG97" s="706"/>
      <c r="TMH97" s="706"/>
      <c r="TMI97" s="706"/>
      <c r="TMJ97" s="706"/>
      <c r="TMK97" s="504"/>
      <c r="TML97" s="705"/>
      <c r="TMM97" s="706"/>
      <c r="TMN97" s="706"/>
      <c r="TMO97" s="706"/>
      <c r="TMP97" s="706"/>
      <c r="TMQ97" s="706"/>
      <c r="TMR97" s="504"/>
      <c r="TMS97" s="705"/>
      <c r="TMT97" s="706"/>
      <c r="TMU97" s="706"/>
      <c r="TMV97" s="706"/>
      <c r="TMW97" s="706"/>
      <c r="TMX97" s="706"/>
      <c r="TMY97" s="504"/>
      <c r="TMZ97" s="705"/>
      <c r="TNA97" s="706"/>
      <c r="TNB97" s="706"/>
      <c r="TNC97" s="706"/>
      <c r="TND97" s="706"/>
      <c r="TNE97" s="706"/>
      <c r="TNF97" s="504"/>
      <c r="TNG97" s="705"/>
      <c r="TNH97" s="706"/>
      <c r="TNI97" s="706"/>
      <c r="TNJ97" s="706"/>
      <c r="TNK97" s="706"/>
      <c r="TNL97" s="706"/>
      <c r="TNM97" s="504"/>
      <c r="TNN97" s="705"/>
      <c r="TNO97" s="706"/>
      <c r="TNP97" s="706"/>
      <c r="TNQ97" s="706"/>
      <c r="TNR97" s="706"/>
      <c r="TNS97" s="706"/>
      <c r="TNT97" s="504"/>
      <c r="TNU97" s="705"/>
      <c r="TNV97" s="706"/>
      <c r="TNW97" s="706"/>
      <c r="TNX97" s="706"/>
      <c r="TNY97" s="706"/>
      <c r="TNZ97" s="706"/>
      <c r="TOA97" s="504"/>
      <c r="TOB97" s="705"/>
      <c r="TOC97" s="706"/>
      <c r="TOD97" s="706"/>
      <c r="TOE97" s="706"/>
      <c r="TOF97" s="706"/>
      <c r="TOG97" s="706"/>
      <c r="TOH97" s="504"/>
      <c r="TOI97" s="705"/>
      <c r="TOJ97" s="706"/>
      <c r="TOK97" s="706"/>
      <c r="TOL97" s="706"/>
      <c r="TOM97" s="706"/>
      <c r="TON97" s="706"/>
      <c r="TOO97" s="504"/>
      <c r="TOP97" s="705"/>
      <c r="TOQ97" s="706"/>
      <c r="TOR97" s="706"/>
      <c r="TOS97" s="706"/>
      <c r="TOT97" s="706"/>
      <c r="TOU97" s="706"/>
      <c r="TOV97" s="504"/>
      <c r="TOW97" s="705"/>
      <c r="TOX97" s="706"/>
      <c r="TOY97" s="706"/>
      <c r="TOZ97" s="706"/>
      <c r="TPA97" s="706"/>
      <c r="TPB97" s="706"/>
      <c r="TPC97" s="504"/>
      <c r="TPD97" s="705"/>
      <c r="TPE97" s="706"/>
      <c r="TPF97" s="706"/>
      <c r="TPG97" s="706"/>
      <c r="TPH97" s="706"/>
      <c r="TPI97" s="706"/>
      <c r="TPJ97" s="504"/>
      <c r="TPK97" s="705"/>
      <c r="TPL97" s="706"/>
      <c r="TPM97" s="706"/>
      <c r="TPN97" s="706"/>
      <c r="TPO97" s="706"/>
      <c r="TPP97" s="706"/>
      <c r="TPQ97" s="504"/>
      <c r="TPR97" s="705"/>
      <c r="TPS97" s="706"/>
      <c r="TPT97" s="706"/>
      <c r="TPU97" s="706"/>
      <c r="TPV97" s="706"/>
      <c r="TPW97" s="706"/>
      <c r="TPX97" s="504"/>
      <c r="TPY97" s="705"/>
      <c r="TPZ97" s="706"/>
      <c r="TQA97" s="706"/>
      <c r="TQB97" s="706"/>
      <c r="TQC97" s="706"/>
      <c r="TQD97" s="706"/>
      <c r="TQE97" s="504"/>
      <c r="TQF97" s="705"/>
      <c r="TQG97" s="706"/>
      <c r="TQH97" s="706"/>
      <c r="TQI97" s="706"/>
      <c r="TQJ97" s="706"/>
      <c r="TQK97" s="706"/>
      <c r="TQL97" s="504"/>
      <c r="TQM97" s="705"/>
      <c r="TQN97" s="706"/>
      <c r="TQO97" s="706"/>
      <c r="TQP97" s="706"/>
      <c r="TQQ97" s="706"/>
      <c r="TQR97" s="706"/>
      <c r="TQS97" s="504"/>
      <c r="TQT97" s="705"/>
      <c r="TQU97" s="706"/>
      <c r="TQV97" s="706"/>
      <c r="TQW97" s="706"/>
      <c r="TQX97" s="706"/>
      <c r="TQY97" s="706"/>
      <c r="TQZ97" s="504"/>
      <c r="TRA97" s="705"/>
      <c r="TRB97" s="706"/>
      <c r="TRC97" s="706"/>
      <c r="TRD97" s="706"/>
      <c r="TRE97" s="706"/>
      <c r="TRF97" s="706"/>
      <c r="TRG97" s="504"/>
      <c r="TRH97" s="705"/>
      <c r="TRI97" s="706"/>
      <c r="TRJ97" s="706"/>
      <c r="TRK97" s="706"/>
      <c r="TRL97" s="706"/>
      <c r="TRM97" s="706"/>
      <c r="TRN97" s="504"/>
      <c r="TRO97" s="705"/>
      <c r="TRP97" s="706"/>
      <c r="TRQ97" s="706"/>
      <c r="TRR97" s="706"/>
      <c r="TRS97" s="706"/>
      <c r="TRT97" s="706"/>
      <c r="TRU97" s="504"/>
      <c r="TRV97" s="705"/>
      <c r="TRW97" s="706"/>
      <c r="TRX97" s="706"/>
      <c r="TRY97" s="706"/>
      <c r="TRZ97" s="706"/>
      <c r="TSA97" s="706"/>
      <c r="TSB97" s="504"/>
      <c r="TSC97" s="705"/>
      <c r="TSD97" s="706"/>
      <c r="TSE97" s="706"/>
      <c r="TSF97" s="706"/>
      <c r="TSG97" s="706"/>
      <c r="TSH97" s="706"/>
      <c r="TSI97" s="504"/>
      <c r="TSJ97" s="705"/>
      <c r="TSK97" s="706"/>
      <c r="TSL97" s="706"/>
      <c r="TSM97" s="706"/>
      <c r="TSN97" s="706"/>
      <c r="TSO97" s="706"/>
      <c r="TSP97" s="504"/>
      <c r="TSQ97" s="705"/>
      <c r="TSR97" s="706"/>
      <c r="TSS97" s="706"/>
      <c r="TST97" s="706"/>
      <c r="TSU97" s="706"/>
      <c r="TSV97" s="706"/>
      <c r="TSW97" s="504"/>
      <c r="TSX97" s="705"/>
      <c r="TSY97" s="706"/>
      <c r="TSZ97" s="706"/>
      <c r="TTA97" s="706"/>
      <c r="TTB97" s="706"/>
      <c r="TTC97" s="706"/>
      <c r="TTD97" s="504"/>
      <c r="TTE97" s="705"/>
      <c r="TTF97" s="706"/>
      <c r="TTG97" s="706"/>
      <c r="TTH97" s="706"/>
      <c r="TTI97" s="706"/>
      <c r="TTJ97" s="706"/>
      <c r="TTK97" s="504"/>
      <c r="TTL97" s="705"/>
      <c r="TTM97" s="706"/>
      <c r="TTN97" s="706"/>
      <c r="TTO97" s="706"/>
      <c r="TTP97" s="706"/>
      <c r="TTQ97" s="706"/>
      <c r="TTR97" s="504"/>
      <c r="TTS97" s="705"/>
      <c r="TTT97" s="706"/>
      <c r="TTU97" s="706"/>
      <c r="TTV97" s="706"/>
      <c r="TTW97" s="706"/>
      <c r="TTX97" s="706"/>
      <c r="TTY97" s="504"/>
      <c r="TTZ97" s="705"/>
      <c r="TUA97" s="706"/>
      <c r="TUB97" s="706"/>
      <c r="TUC97" s="706"/>
      <c r="TUD97" s="706"/>
      <c r="TUE97" s="706"/>
      <c r="TUF97" s="504"/>
      <c r="TUG97" s="705"/>
      <c r="TUH97" s="706"/>
      <c r="TUI97" s="706"/>
      <c r="TUJ97" s="706"/>
      <c r="TUK97" s="706"/>
      <c r="TUL97" s="706"/>
      <c r="TUM97" s="504"/>
      <c r="TUN97" s="705"/>
      <c r="TUO97" s="706"/>
      <c r="TUP97" s="706"/>
      <c r="TUQ97" s="706"/>
      <c r="TUR97" s="706"/>
      <c r="TUS97" s="706"/>
      <c r="TUT97" s="504"/>
      <c r="TUU97" s="705"/>
      <c r="TUV97" s="706"/>
      <c r="TUW97" s="706"/>
      <c r="TUX97" s="706"/>
      <c r="TUY97" s="706"/>
      <c r="TUZ97" s="706"/>
      <c r="TVA97" s="504"/>
      <c r="TVB97" s="705"/>
      <c r="TVC97" s="706"/>
      <c r="TVD97" s="706"/>
      <c r="TVE97" s="706"/>
      <c r="TVF97" s="706"/>
      <c r="TVG97" s="706"/>
      <c r="TVH97" s="504"/>
      <c r="TVI97" s="705"/>
      <c r="TVJ97" s="706"/>
      <c r="TVK97" s="706"/>
      <c r="TVL97" s="706"/>
      <c r="TVM97" s="706"/>
      <c r="TVN97" s="706"/>
      <c r="TVO97" s="504"/>
      <c r="TVP97" s="705"/>
      <c r="TVQ97" s="706"/>
      <c r="TVR97" s="706"/>
      <c r="TVS97" s="706"/>
      <c r="TVT97" s="706"/>
      <c r="TVU97" s="706"/>
      <c r="TVV97" s="504"/>
      <c r="TVW97" s="705"/>
      <c r="TVX97" s="706"/>
      <c r="TVY97" s="706"/>
      <c r="TVZ97" s="706"/>
      <c r="TWA97" s="706"/>
      <c r="TWB97" s="706"/>
      <c r="TWC97" s="504"/>
      <c r="TWD97" s="705"/>
      <c r="TWE97" s="706"/>
      <c r="TWF97" s="706"/>
      <c r="TWG97" s="706"/>
      <c r="TWH97" s="706"/>
      <c r="TWI97" s="706"/>
      <c r="TWJ97" s="504"/>
      <c r="TWK97" s="705"/>
      <c r="TWL97" s="706"/>
      <c r="TWM97" s="706"/>
      <c r="TWN97" s="706"/>
      <c r="TWO97" s="706"/>
      <c r="TWP97" s="706"/>
      <c r="TWQ97" s="504"/>
      <c r="TWR97" s="705"/>
      <c r="TWS97" s="706"/>
      <c r="TWT97" s="706"/>
      <c r="TWU97" s="706"/>
      <c r="TWV97" s="706"/>
      <c r="TWW97" s="706"/>
      <c r="TWX97" s="504"/>
      <c r="TWY97" s="705"/>
      <c r="TWZ97" s="706"/>
      <c r="TXA97" s="706"/>
      <c r="TXB97" s="706"/>
      <c r="TXC97" s="706"/>
      <c r="TXD97" s="706"/>
      <c r="TXE97" s="504"/>
      <c r="TXF97" s="705"/>
      <c r="TXG97" s="706"/>
      <c r="TXH97" s="706"/>
      <c r="TXI97" s="706"/>
      <c r="TXJ97" s="706"/>
      <c r="TXK97" s="706"/>
      <c r="TXL97" s="504"/>
      <c r="TXM97" s="705"/>
      <c r="TXN97" s="706"/>
      <c r="TXO97" s="706"/>
      <c r="TXP97" s="706"/>
      <c r="TXQ97" s="706"/>
      <c r="TXR97" s="706"/>
      <c r="TXS97" s="504"/>
      <c r="TXT97" s="705"/>
      <c r="TXU97" s="706"/>
      <c r="TXV97" s="706"/>
      <c r="TXW97" s="706"/>
      <c r="TXX97" s="706"/>
      <c r="TXY97" s="706"/>
      <c r="TXZ97" s="504"/>
      <c r="TYA97" s="705"/>
      <c r="TYB97" s="706"/>
      <c r="TYC97" s="706"/>
      <c r="TYD97" s="706"/>
      <c r="TYE97" s="706"/>
      <c r="TYF97" s="706"/>
      <c r="TYG97" s="504"/>
      <c r="TYH97" s="705"/>
      <c r="TYI97" s="706"/>
      <c r="TYJ97" s="706"/>
      <c r="TYK97" s="706"/>
      <c r="TYL97" s="706"/>
      <c r="TYM97" s="706"/>
      <c r="TYN97" s="504"/>
      <c r="TYO97" s="705"/>
      <c r="TYP97" s="706"/>
      <c r="TYQ97" s="706"/>
      <c r="TYR97" s="706"/>
      <c r="TYS97" s="706"/>
      <c r="TYT97" s="706"/>
      <c r="TYU97" s="504"/>
      <c r="TYV97" s="705"/>
      <c r="TYW97" s="706"/>
      <c r="TYX97" s="706"/>
      <c r="TYY97" s="706"/>
      <c r="TYZ97" s="706"/>
      <c r="TZA97" s="706"/>
      <c r="TZB97" s="504"/>
      <c r="TZC97" s="705"/>
      <c r="TZD97" s="706"/>
      <c r="TZE97" s="706"/>
      <c r="TZF97" s="706"/>
      <c r="TZG97" s="706"/>
      <c r="TZH97" s="706"/>
      <c r="TZI97" s="504"/>
      <c r="TZJ97" s="705"/>
      <c r="TZK97" s="706"/>
      <c r="TZL97" s="706"/>
      <c r="TZM97" s="706"/>
      <c r="TZN97" s="706"/>
      <c r="TZO97" s="706"/>
      <c r="TZP97" s="504"/>
      <c r="TZQ97" s="705"/>
      <c r="TZR97" s="706"/>
      <c r="TZS97" s="706"/>
      <c r="TZT97" s="706"/>
      <c r="TZU97" s="706"/>
      <c r="TZV97" s="706"/>
      <c r="TZW97" s="504"/>
      <c r="TZX97" s="705"/>
      <c r="TZY97" s="706"/>
      <c r="TZZ97" s="706"/>
      <c r="UAA97" s="706"/>
      <c r="UAB97" s="706"/>
      <c r="UAC97" s="706"/>
      <c r="UAD97" s="504"/>
      <c r="UAE97" s="705"/>
      <c r="UAF97" s="706"/>
      <c r="UAG97" s="706"/>
      <c r="UAH97" s="706"/>
      <c r="UAI97" s="706"/>
      <c r="UAJ97" s="706"/>
      <c r="UAK97" s="504"/>
      <c r="UAL97" s="705"/>
      <c r="UAM97" s="706"/>
      <c r="UAN97" s="706"/>
      <c r="UAO97" s="706"/>
      <c r="UAP97" s="706"/>
      <c r="UAQ97" s="706"/>
      <c r="UAR97" s="504"/>
      <c r="UAS97" s="705"/>
      <c r="UAT97" s="706"/>
      <c r="UAU97" s="706"/>
      <c r="UAV97" s="706"/>
      <c r="UAW97" s="706"/>
      <c r="UAX97" s="706"/>
      <c r="UAY97" s="504"/>
      <c r="UAZ97" s="705"/>
      <c r="UBA97" s="706"/>
      <c r="UBB97" s="706"/>
      <c r="UBC97" s="706"/>
      <c r="UBD97" s="706"/>
      <c r="UBE97" s="706"/>
      <c r="UBF97" s="504"/>
      <c r="UBG97" s="705"/>
      <c r="UBH97" s="706"/>
      <c r="UBI97" s="706"/>
      <c r="UBJ97" s="706"/>
      <c r="UBK97" s="706"/>
      <c r="UBL97" s="706"/>
      <c r="UBM97" s="504"/>
      <c r="UBN97" s="705"/>
      <c r="UBO97" s="706"/>
      <c r="UBP97" s="706"/>
      <c r="UBQ97" s="706"/>
      <c r="UBR97" s="706"/>
      <c r="UBS97" s="706"/>
      <c r="UBT97" s="504"/>
      <c r="UBU97" s="705"/>
      <c r="UBV97" s="706"/>
      <c r="UBW97" s="706"/>
      <c r="UBX97" s="706"/>
      <c r="UBY97" s="706"/>
      <c r="UBZ97" s="706"/>
      <c r="UCA97" s="504"/>
      <c r="UCB97" s="705"/>
      <c r="UCC97" s="706"/>
      <c r="UCD97" s="706"/>
      <c r="UCE97" s="706"/>
      <c r="UCF97" s="706"/>
      <c r="UCG97" s="706"/>
      <c r="UCH97" s="504"/>
      <c r="UCI97" s="705"/>
      <c r="UCJ97" s="706"/>
      <c r="UCK97" s="706"/>
      <c r="UCL97" s="706"/>
      <c r="UCM97" s="706"/>
      <c r="UCN97" s="706"/>
      <c r="UCO97" s="504"/>
      <c r="UCP97" s="705"/>
      <c r="UCQ97" s="706"/>
      <c r="UCR97" s="706"/>
      <c r="UCS97" s="706"/>
      <c r="UCT97" s="706"/>
      <c r="UCU97" s="706"/>
      <c r="UCV97" s="504"/>
      <c r="UCW97" s="705"/>
      <c r="UCX97" s="706"/>
      <c r="UCY97" s="706"/>
      <c r="UCZ97" s="706"/>
      <c r="UDA97" s="706"/>
      <c r="UDB97" s="706"/>
      <c r="UDC97" s="504"/>
      <c r="UDD97" s="705"/>
      <c r="UDE97" s="706"/>
      <c r="UDF97" s="706"/>
      <c r="UDG97" s="706"/>
      <c r="UDH97" s="706"/>
      <c r="UDI97" s="706"/>
      <c r="UDJ97" s="504"/>
      <c r="UDK97" s="705"/>
      <c r="UDL97" s="706"/>
      <c r="UDM97" s="706"/>
      <c r="UDN97" s="706"/>
      <c r="UDO97" s="706"/>
      <c r="UDP97" s="706"/>
      <c r="UDQ97" s="504"/>
      <c r="UDR97" s="705"/>
      <c r="UDS97" s="706"/>
      <c r="UDT97" s="706"/>
      <c r="UDU97" s="706"/>
      <c r="UDV97" s="706"/>
      <c r="UDW97" s="706"/>
      <c r="UDX97" s="504"/>
      <c r="UDY97" s="705"/>
      <c r="UDZ97" s="706"/>
      <c r="UEA97" s="706"/>
      <c r="UEB97" s="706"/>
      <c r="UEC97" s="706"/>
      <c r="UED97" s="706"/>
      <c r="UEE97" s="504"/>
      <c r="UEF97" s="705"/>
      <c r="UEG97" s="706"/>
      <c r="UEH97" s="706"/>
      <c r="UEI97" s="706"/>
      <c r="UEJ97" s="706"/>
      <c r="UEK97" s="706"/>
      <c r="UEL97" s="504"/>
      <c r="UEM97" s="705"/>
      <c r="UEN97" s="706"/>
      <c r="UEO97" s="706"/>
      <c r="UEP97" s="706"/>
      <c r="UEQ97" s="706"/>
      <c r="UER97" s="706"/>
      <c r="UES97" s="504"/>
      <c r="UET97" s="705"/>
      <c r="UEU97" s="706"/>
      <c r="UEV97" s="706"/>
      <c r="UEW97" s="706"/>
      <c r="UEX97" s="706"/>
      <c r="UEY97" s="706"/>
      <c r="UEZ97" s="504"/>
      <c r="UFA97" s="705"/>
      <c r="UFB97" s="706"/>
      <c r="UFC97" s="706"/>
      <c r="UFD97" s="706"/>
      <c r="UFE97" s="706"/>
      <c r="UFF97" s="706"/>
      <c r="UFG97" s="504"/>
      <c r="UFH97" s="705"/>
      <c r="UFI97" s="706"/>
      <c r="UFJ97" s="706"/>
      <c r="UFK97" s="706"/>
      <c r="UFL97" s="706"/>
      <c r="UFM97" s="706"/>
      <c r="UFN97" s="504"/>
      <c r="UFO97" s="705"/>
      <c r="UFP97" s="706"/>
      <c r="UFQ97" s="706"/>
      <c r="UFR97" s="706"/>
      <c r="UFS97" s="706"/>
      <c r="UFT97" s="706"/>
      <c r="UFU97" s="504"/>
      <c r="UFV97" s="705"/>
      <c r="UFW97" s="706"/>
      <c r="UFX97" s="706"/>
      <c r="UFY97" s="706"/>
      <c r="UFZ97" s="706"/>
      <c r="UGA97" s="706"/>
      <c r="UGB97" s="504"/>
      <c r="UGC97" s="705"/>
      <c r="UGD97" s="706"/>
      <c r="UGE97" s="706"/>
      <c r="UGF97" s="706"/>
      <c r="UGG97" s="706"/>
      <c r="UGH97" s="706"/>
      <c r="UGI97" s="504"/>
      <c r="UGJ97" s="705"/>
      <c r="UGK97" s="706"/>
      <c r="UGL97" s="706"/>
      <c r="UGM97" s="706"/>
      <c r="UGN97" s="706"/>
      <c r="UGO97" s="706"/>
      <c r="UGP97" s="504"/>
      <c r="UGQ97" s="705"/>
      <c r="UGR97" s="706"/>
      <c r="UGS97" s="706"/>
      <c r="UGT97" s="706"/>
      <c r="UGU97" s="706"/>
      <c r="UGV97" s="706"/>
      <c r="UGW97" s="504"/>
      <c r="UGX97" s="705"/>
      <c r="UGY97" s="706"/>
      <c r="UGZ97" s="706"/>
      <c r="UHA97" s="706"/>
      <c r="UHB97" s="706"/>
      <c r="UHC97" s="706"/>
      <c r="UHD97" s="504"/>
      <c r="UHE97" s="705"/>
      <c r="UHF97" s="706"/>
      <c r="UHG97" s="706"/>
      <c r="UHH97" s="706"/>
      <c r="UHI97" s="706"/>
      <c r="UHJ97" s="706"/>
      <c r="UHK97" s="504"/>
      <c r="UHL97" s="705"/>
      <c r="UHM97" s="706"/>
      <c r="UHN97" s="706"/>
      <c r="UHO97" s="706"/>
      <c r="UHP97" s="706"/>
      <c r="UHQ97" s="706"/>
      <c r="UHR97" s="504"/>
      <c r="UHS97" s="705"/>
      <c r="UHT97" s="706"/>
      <c r="UHU97" s="706"/>
      <c r="UHV97" s="706"/>
      <c r="UHW97" s="706"/>
      <c r="UHX97" s="706"/>
      <c r="UHY97" s="504"/>
      <c r="UHZ97" s="705"/>
      <c r="UIA97" s="706"/>
      <c r="UIB97" s="706"/>
      <c r="UIC97" s="706"/>
      <c r="UID97" s="706"/>
      <c r="UIE97" s="706"/>
      <c r="UIF97" s="504"/>
      <c r="UIG97" s="705"/>
      <c r="UIH97" s="706"/>
      <c r="UII97" s="706"/>
      <c r="UIJ97" s="706"/>
      <c r="UIK97" s="706"/>
      <c r="UIL97" s="706"/>
      <c r="UIM97" s="504"/>
      <c r="UIN97" s="705"/>
      <c r="UIO97" s="706"/>
      <c r="UIP97" s="706"/>
      <c r="UIQ97" s="706"/>
      <c r="UIR97" s="706"/>
      <c r="UIS97" s="706"/>
      <c r="UIT97" s="504"/>
      <c r="UIU97" s="705"/>
      <c r="UIV97" s="706"/>
      <c r="UIW97" s="706"/>
      <c r="UIX97" s="706"/>
      <c r="UIY97" s="706"/>
      <c r="UIZ97" s="706"/>
      <c r="UJA97" s="504"/>
      <c r="UJB97" s="705"/>
      <c r="UJC97" s="706"/>
      <c r="UJD97" s="706"/>
      <c r="UJE97" s="706"/>
      <c r="UJF97" s="706"/>
      <c r="UJG97" s="706"/>
      <c r="UJH97" s="504"/>
      <c r="UJI97" s="705"/>
      <c r="UJJ97" s="706"/>
      <c r="UJK97" s="706"/>
      <c r="UJL97" s="706"/>
      <c r="UJM97" s="706"/>
      <c r="UJN97" s="706"/>
      <c r="UJO97" s="504"/>
      <c r="UJP97" s="705"/>
      <c r="UJQ97" s="706"/>
      <c r="UJR97" s="706"/>
      <c r="UJS97" s="706"/>
      <c r="UJT97" s="706"/>
      <c r="UJU97" s="706"/>
      <c r="UJV97" s="504"/>
      <c r="UJW97" s="705"/>
      <c r="UJX97" s="706"/>
      <c r="UJY97" s="706"/>
      <c r="UJZ97" s="706"/>
      <c r="UKA97" s="706"/>
      <c r="UKB97" s="706"/>
      <c r="UKC97" s="504"/>
      <c r="UKD97" s="705"/>
      <c r="UKE97" s="706"/>
      <c r="UKF97" s="706"/>
      <c r="UKG97" s="706"/>
      <c r="UKH97" s="706"/>
      <c r="UKI97" s="706"/>
      <c r="UKJ97" s="504"/>
      <c r="UKK97" s="705"/>
      <c r="UKL97" s="706"/>
      <c r="UKM97" s="706"/>
      <c r="UKN97" s="706"/>
      <c r="UKO97" s="706"/>
      <c r="UKP97" s="706"/>
      <c r="UKQ97" s="504"/>
      <c r="UKR97" s="705"/>
      <c r="UKS97" s="706"/>
      <c r="UKT97" s="706"/>
      <c r="UKU97" s="706"/>
      <c r="UKV97" s="706"/>
      <c r="UKW97" s="706"/>
      <c r="UKX97" s="504"/>
      <c r="UKY97" s="705"/>
      <c r="UKZ97" s="706"/>
      <c r="ULA97" s="706"/>
      <c r="ULB97" s="706"/>
      <c r="ULC97" s="706"/>
      <c r="ULD97" s="706"/>
      <c r="ULE97" s="504"/>
      <c r="ULF97" s="705"/>
      <c r="ULG97" s="706"/>
      <c r="ULH97" s="706"/>
      <c r="ULI97" s="706"/>
      <c r="ULJ97" s="706"/>
      <c r="ULK97" s="706"/>
      <c r="ULL97" s="504"/>
      <c r="ULM97" s="705"/>
      <c r="ULN97" s="706"/>
      <c r="ULO97" s="706"/>
      <c r="ULP97" s="706"/>
      <c r="ULQ97" s="706"/>
      <c r="ULR97" s="706"/>
      <c r="ULS97" s="504"/>
      <c r="ULT97" s="705"/>
      <c r="ULU97" s="706"/>
      <c r="ULV97" s="706"/>
      <c r="ULW97" s="706"/>
      <c r="ULX97" s="706"/>
      <c r="ULY97" s="706"/>
      <c r="ULZ97" s="504"/>
      <c r="UMA97" s="705"/>
      <c r="UMB97" s="706"/>
      <c r="UMC97" s="706"/>
      <c r="UMD97" s="706"/>
      <c r="UME97" s="706"/>
      <c r="UMF97" s="706"/>
      <c r="UMG97" s="504"/>
      <c r="UMH97" s="705"/>
      <c r="UMI97" s="706"/>
      <c r="UMJ97" s="706"/>
      <c r="UMK97" s="706"/>
      <c r="UML97" s="706"/>
      <c r="UMM97" s="706"/>
      <c r="UMN97" s="504"/>
      <c r="UMO97" s="705"/>
      <c r="UMP97" s="706"/>
      <c r="UMQ97" s="706"/>
      <c r="UMR97" s="706"/>
      <c r="UMS97" s="706"/>
      <c r="UMT97" s="706"/>
      <c r="UMU97" s="504"/>
      <c r="UMV97" s="705"/>
      <c r="UMW97" s="706"/>
      <c r="UMX97" s="706"/>
      <c r="UMY97" s="706"/>
      <c r="UMZ97" s="706"/>
      <c r="UNA97" s="706"/>
      <c r="UNB97" s="504"/>
      <c r="UNC97" s="705"/>
      <c r="UND97" s="706"/>
      <c r="UNE97" s="706"/>
      <c r="UNF97" s="706"/>
      <c r="UNG97" s="706"/>
      <c r="UNH97" s="706"/>
      <c r="UNI97" s="504"/>
      <c r="UNJ97" s="705"/>
      <c r="UNK97" s="706"/>
      <c r="UNL97" s="706"/>
      <c r="UNM97" s="706"/>
      <c r="UNN97" s="706"/>
      <c r="UNO97" s="706"/>
      <c r="UNP97" s="504"/>
      <c r="UNQ97" s="705"/>
      <c r="UNR97" s="706"/>
      <c r="UNS97" s="706"/>
      <c r="UNT97" s="706"/>
      <c r="UNU97" s="706"/>
      <c r="UNV97" s="706"/>
      <c r="UNW97" s="504"/>
      <c r="UNX97" s="705"/>
      <c r="UNY97" s="706"/>
      <c r="UNZ97" s="706"/>
      <c r="UOA97" s="706"/>
      <c r="UOB97" s="706"/>
      <c r="UOC97" s="706"/>
      <c r="UOD97" s="504"/>
      <c r="UOE97" s="705"/>
      <c r="UOF97" s="706"/>
      <c r="UOG97" s="706"/>
      <c r="UOH97" s="706"/>
      <c r="UOI97" s="706"/>
      <c r="UOJ97" s="706"/>
      <c r="UOK97" s="504"/>
      <c r="UOL97" s="705"/>
      <c r="UOM97" s="706"/>
      <c r="UON97" s="706"/>
      <c r="UOO97" s="706"/>
      <c r="UOP97" s="706"/>
      <c r="UOQ97" s="706"/>
      <c r="UOR97" s="504"/>
      <c r="UOS97" s="705"/>
      <c r="UOT97" s="706"/>
      <c r="UOU97" s="706"/>
      <c r="UOV97" s="706"/>
      <c r="UOW97" s="706"/>
      <c r="UOX97" s="706"/>
      <c r="UOY97" s="504"/>
      <c r="UOZ97" s="705"/>
      <c r="UPA97" s="706"/>
      <c r="UPB97" s="706"/>
      <c r="UPC97" s="706"/>
      <c r="UPD97" s="706"/>
      <c r="UPE97" s="706"/>
      <c r="UPF97" s="504"/>
      <c r="UPG97" s="705"/>
      <c r="UPH97" s="706"/>
      <c r="UPI97" s="706"/>
      <c r="UPJ97" s="706"/>
      <c r="UPK97" s="706"/>
      <c r="UPL97" s="706"/>
      <c r="UPM97" s="504"/>
      <c r="UPN97" s="705"/>
      <c r="UPO97" s="706"/>
      <c r="UPP97" s="706"/>
      <c r="UPQ97" s="706"/>
      <c r="UPR97" s="706"/>
      <c r="UPS97" s="706"/>
      <c r="UPT97" s="504"/>
      <c r="UPU97" s="705"/>
      <c r="UPV97" s="706"/>
      <c r="UPW97" s="706"/>
      <c r="UPX97" s="706"/>
      <c r="UPY97" s="706"/>
      <c r="UPZ97" s="706"/>
      <c r="UQA97" s="504"/>
      <c r="UQB97" s="705"/>
      <c r="UQC97" s="706"/>
      <c r="UQD97" s="706"/>
      <c r="UQE97" s="706"/>
      <c r="UQF97" s="706"/>
      <c r="UQG97" s="706"/>
      <c r="UQH97" s="504"/>
      <c r="UQI97" s="705"/>
      <c r="UQJ97" s="706"/>
      <c r="UQK97" s="706"/>
      <c r="UQL97" s="706"/>
      <c r="UQM97" s="706"/>
      <c r="UQN97" s="706"/>
      <c r="UQO97" s="504"/>
      <c r="UQP97" s="705"/>
      <c r="UQQ97" s="706"/>
      <c r="UQR97" s="706"/>
      <c r="UQS97" s="706"/>
      <c r="UQT97" s="706"/>
      <c r="UQU97" s="706"/>
      <c r="UQV97" s="504"/>
      <c r="UQW97" s="705"/>
      <c r="UQX97" s="706"/>
      <c r="UQY97" s="706"/>
      <c r="UQZ97" s="706"/>
      <c r="URA97" s="706"/>
      <c r="URB97" s="706"/>
      <c r="URC97" s="504"/>
      <c r="URD97" s="705"/>
      <c r="URE97" s="706"/>
      <c r="URF97" s="706"/>
      <c r="URG97" s="706"/>
      <c r="URH97" s="706"/>
      <c r="URI97" s="706"/>
      <c r="URJ97" s="504"/>
      <c r="URK97" s="705"/>
      <c r="URL97" s="706"/>
      <c r="URM97" s="706"/>
      <c r="URN97" s="706"/>
      <c r="URO97" s="706"/>
      <c r="URP97" s="706"/>
      <c r="URQ97" s="504"/>
      <c r="URR97" s="705"/>
      <c r="URS97" s="706"/>
      <c r="URT97" s="706"/>
      <c r="URU97" s="706"/>
      <c r="URV97" s="706"/>
      <c r="URW97" s="706"/>
      <c r="URX97" s="504"/>
      <c r="URY97" s="705"/>
      <c r="URZ97" s="706"/>
      <c r="USA97" s="706"/>
      <c r="USB97" s="706"/>
      <c r="USC97" s="706"/>
      <c r="USD97" s="706"/>
      <c r="USE97" s="504"/>
      <c r="USF97" s="705"/>
      <c r="USG97" s="706"/>
      <c r="USH97" s="706"/>
      <c r="USI97" s="706"/>
      <c r="USJ97" s="706"/>
      <c r="USK97" s="706"/>
      <c r="USL97" s="504"/>
      <c r="USM97" s="705"/>
      <c r="USN97" s="706"/>
      <c r="USO97" s="706"/>
      <c r="USP97" s="706"/>
      <c r="USQ97" s="706"/>
      <c r="USR97" s="706"/>
      <c r="USS97" s="504"/>
      <c r="UST97" s="705"/>
      <c r="USU97" s="706"/>
      <c r="USV97" s="706"/>
      <c r="USW97" s="706"/>
      <c r="USX97" s="706"/>
      <c r="USY97" s="706"/>
      <c r="USZ97" s="504"/>
      <c r="UTA97" s="705"/>
      <c r="UTB97" s="706"/>
      <c r="UTC97" s="706"/>
      <c r="UTD97" s="706"/>
      <c r="UTE97" s="706"/>
      <c r="UTF97" s="706"/>
      <c r="UTG97" s="504"/>
      <c r="UTH97" s="705"/>
      <c r="UTI97" s="706"/>
      <c r="UTJ97" s="706"/>
      <c r="UTK97" s="706"/>
      <c r="UTL97" s="706"/>
      <c r="UTM97" s="706"/>
      <c r="UTN97" s="504"/>
      <c r="UTO97" s="705"/>
      <c r="UTP97" s="706"/>
      <c r="UTQ97" s="706"/>
      <c r="UTR97" s="706"/>
      <c r="UTS97" s="706"/>
      <c r="UTT97" s="706"/>
      <c r="UTU97" s="504"/>
      <c r="UTV97" s="705"/>
      <c r="UTW97" s="706"/>
      <c r="UTX97" s="706"/>
      <c r="UTY97" s="706"/>
      <c r="UTZ97" s="706"/>
      <c r="UUA97" s="706"/>
      <c r="UUB97" s="504"/>
      <c r="UUC97" s="705"/>
      <c r="UUD97" s="706"/>
      <c r="UUE97" s="706"/>
      <c r="UUF97" s="706"/>
      <c r="UUG97" s="706"/>
      <c r="UUH97" s="706"/>
      <c r="UUI97" s="504"/>
      <c r="UUJ97" s="705"/>
      <c r="UUK97" s="706"/>
      <c r="UUL97" s="706"/>
      <c r="UUM97" s="706"/>
      <c r="UUN97" s="706"/>
      <c r="UUO97" s="706"/>
      <c r="UUP97" s="504"/>
      <c r="UUQ97" s="705"/>
      <c r="UUR97" s="706"/>
      <c r="UUS97" s="706"/>
      <c r="UUT97" s="706"/>
      <c r="UUU97" s="706"/>
      <c r="UUV97" s="706"/>
      <c r="UUW97" s="504"/>
      <c r="UUX97" s="705"/>
      <c r="UUY97" s="706"/>
      <c r="UUZ97" s="706"/>
      <c r="UVA97" s="706"/>
      <c r="UVB97" s="706"/>
      <c r="UVC97" s="706"/>
      <c r="UVD97" s="504"/>
      <c r="UVE97" s="705"/>
      <c r="UVF97" s="706"/>
      <c r="UVG97" s="706"/>
      <c r="UVH97" s="706"/>
      <c r="UVI97" s="706"/>
      <c r="UVJ97" s="706"/>
      <c r="UVK97" s="504"/>
      <c r="UVL97" s="705"/>
      <c r="UVM97" s="706"/>
      <c r="UVN97" s="706"/>
      <c r="UVO97" s="706"/>
      <c r="UVP97" s="706"/>
      <c r="UVQ97" s="706"/>
      <c r="UVR97" s="504"/>
      <c r="UVS97" s="705"/>
      <c r="UVT97" s="706"/>
      <c r="UVU97" s="706"/>
      <c r="UVV97" s="706"/>
      <c r="UVW97" s="706"/>
      <c r="UVX97" s="706"/>
      <c r="UVY97" s="504"/>
      <c r="UVZ97" s="705"/>
      <c r="UWA97" s="706"/>
      <c r="UWB97" s="706"/>
      <c r="UWC97" s="706"/>
      <c r="UWD97" s="706"/>
      <c r="UWE97" s="706"/>
      <c r="UWF97" s="504"/>
      <c r="UWG97" s="705"/>
      <c r="UWH97" s="706"/>
      <c r="UWI97" s="706"/>
      <c r="UWJ97" s="706"/>
      <c r="UWK97" s="706"/>
      <c r="UWL97" s="706"/>
      <c r="UWM97" s="504"/>
      <c r="UWN97" s="705"/>
      <c r="UWO97" s="706"/>
      <c r="UWP97" s="706"/>
      <c r="UWQ97" s="706"/>
      <c r="UWR97" s="706"/>
      <c r="UWS97" s="706"/>
      <c r="UWT97" s="504"/>
      <c r="UWU97" s="705"/>
      <c r="UWV97" s="706"/>
      <c r="UWW97" s="706"/>
      <c r="UWX97" s="706"/>
      <c r="UWY97" s="706"/>
      <c r="UWZ97" s="706"/>
      <c r="UXA97" s="504"/>
      <c r="UXB97" s="705"/>
      <c r="UXC97" s="706"/>
      <c r="UXD97" s="706"/>
      <c r="UXE97" s="706"/>
      <c r="UXF97" s="706"/>
      <c r="UXG97" s="706"/>
      <c r="UXH97" s="504"/>
      <c r="UXI97" s="705"/>
      <c r="UXJ97" s="706"/>
      <c r="UXK97" s="706"/>
      <c r="UXL97" s="706"/>
      <c r="UXM97" s="706"/>
      <c r="UXN97" s="706"/>
      <c r="UXO97" s="504"/>
      <c r="UXP97" s="705"/>
      <c r="UXQ97" s="706"/>
      <c r="UXR97" s="706"/>
      <c r="UXS97" s="706"/>
      <c r="UXT97" s="706"/>
      <c r="UXU97" s="706"/>
      <c r="UXV97" s="504"/>
      <c r="UXW97" s="705"/>
      <c r="UXX97" s="706"/>
      <c r="UXY97" s="706"/>
      <c r="UXZ97" s="706"/>
      <c r="UYA97" s="706"/>
      <c r="UYB97" s="706"/>
      <c r="UYC97" s="504"/>
      <c r="UYD97" s="705"/>
      <c r="UYE97" s="706"/>
      <c r="UYF97" s="706"/>
      <c r="UYG97" s="706"/>
      <c r="UYH97" s="706"/>
      <c r="UYI97" s="706"/>
      <c r="UYJ97" s="504"/>
      <c r="UYK97" s="705"/>
      <c r="UYL97" s="706"/>
      <c r="UYM97" s="706"/>
      <c r="UYN97" s="706"/>
      <c r="UYO97" s="706"/>
      <c r="UYP97" s="706"/>
      <c r="UYQ97" s="504"/>
      <c r="UYR97" s="705"/>
      <c r="UYS97" s="706"/>
      <c r="UYT97" s="706"/>
      <c r="UYU97" s="706"/>
      <c r="UYV97" s="706"/>
      <c r="UYW97" s="706"/>
      <c r="UYX97" s="504"/>
      <c r="UYY97" s="705"/>
      <c r="UYZ97" s="706"/>
      <c r="UZA97" s="706"/>
      <c r="UZB97" s="706"/>
      <c r="UZC97" s="706"/>
      <c r="UZD97" s="706"/>
      <c r="UZE97" s="504"/>
      <c r="UZF97" s="705"/>
      <c r="UZG97" s="706"/>
      <c r="UZH97" s="706"/>
      <c r="UZI97" s="706"/>
      <c r="UZJ97" s="706"/>
      <c r="UZK97" s="706"/>
      <c r="UZL97" s="504"/>
      <c r="UZM97" s="705"/>
      <c r="UZN97" s="706"/>
      <c r="UZO97" s="706"/>
      <c r="UZP97" s="706"/>
      <c r="UZQ97" s="706"/>
      <c r="UZR97" s="706"/>
      <c r="UZS97" s="504"/>
      <c r="UZT97" s="705"/>
      <c r="UZU97" s="706"/>
      <c r="UZV97" s="706"/>
      <c r="UZW97" s="706"/>
      <c r="UZX97" s="706"/>
      <c r="UZY97" s="706"/>
      <c r="UZZ97" s="504"/>
      <c r="VAA97" s="705"/>
      <c r="VAB97" s="706"/>
      <c r="VAC97" s="706"/>
      <c r="VAD97" s="706"/>
      <c r="VAE97" s="706"/>
      <c r="VAF97" s="706"/>
      <c r="VAG97" s="504"/>
      <c r="VAH97" s="705"/>
      <c r="VAI97" s="706"/>
      <c r="VAJ97" s="706"/>
      <c r="VAK97" s="706"/>
      <c r="VAL97" s="706"/>
      <c r="VAM97" s="706"/>
      <c r="VAN97" s="504"/>
      <c r="VAO97" s="705"/>
      <c r="VAP97" s="706"/>
      <c r="VAQ97" s="706"/>
      <c r="VAR97" s="706"/>
      <c r="VAS97" s="706"/>
      <c r="VAT97" s="706"/>
      <c r="VAU97" s="504"/>
      <c r="VAV97" s="705"/>
      <c r="VAW97" s="706"/>
      <c r="VAX97" s="706"/>
      <c r="VAY97" s="706"/>
      <c r="VAZ97" s="706"/>
      <c r="VBA97" s="706"/>
      <c r="VBB97" s="504"/>
      <c r="VBC97" s="705"/>
      <c r="VBD97" s="706"/>
      <c r="VBE97" s="706"/>
      <c r="VBF97" s="706"/>
      <c r="VBG97" s="706"/>
      <c r="VBH97" s="706"/>
      <c r="VBI97" s="504"/>
      <c r="VBJ97" s="705"/>
      <c r="VBK97" s="706"/>
      <c r="VBL97" s="706"/>
      <c r="VBM97" s="706"/>
      <c r="VBN97" s="706"/>
      <c r="VBO97" s="706"/>
      <c r="VBP97" s="504"/>
      <c r="VBQ97" s="705"/>
      <c r="VBR97" s="706"/>
      <c r="VBS97" s="706"/>
      <c r="VBT97" s="706"/>
      <c r="VBU97" s="706"/>
      <c r="VBV97" s="706"/>
      <c r="VBW97" s="504"/>
      <c r="VBX97" s="705"/>
      <c r="VBY97" s="706"/>
      <c r="VBZ97" s="706"/>
      <c r="VCA97" s="706"/>
      <c r="VCB97" s="706"/>
      <c r="VCC97" s="706"/>
      <c r="VCD97" s="504"/>
      <c r="VCE97" s="705"/>
      <c r="VCF97" s="706"/>
      <c r="VCG97" s="706"/>
      <c r="VCH97" s="706"/>
      <c r="VCI97" s="706"/>
      <c r="VCJ97" s="706"/>
      <c r="VCK97" s="504"/>
      <c r="VCL97" s="705"/>
      <c r="VCM97" s="706"/>
      <c r="VCN97" s="706"/>
      <c r="VCO97" s="706"/>
      <c r="VCP97" s="706"/>
      <c r="VCQ97" s="706"/>
      <c r="VCR97" s="504"/>
      <c r="VCS97" s="705"/>
      <c r="VCT97" s="706"/>
      <c r="VCU97" s="706"/>
      <c r="VCV97" s="706"/>
      <c r="VCW97" s="706"/>
      <c r="VCX97" s="706"/>
      <c r="VCY97" s="504"/>
      <c r="VCZ97" s="705"/>
      <c r="VDA97" s="706"/>
      <c r="VDB97" s="706"/>
      <c r="VDC97" s="706"/>
      <c r="VDD97" s="706"/>
      <c r="VDE97" s="706"/>
      <c r="VDF97" s="504"/>
      <c r="VDG97" s="705"/>
      <c r="VDH97" s="706"/>
      <c r="VDI97" s="706"/>
      <c r="VDJ97" s="706"/>
      <c r="VDK97" s="706"/>
      <c r="VDL97" s="706"/>
      <c r="VDM97" s="504"/>
      <c r="VDN97" s="705"/>
      <c r="VDO97" s="706"/>
      <c r="VDP97" s="706"/>
      <c r="VDQ97" s="706"/>
      <c r="VDR97" s="706"/>
      <c r="VDS97" s="706"/>
      <c r="VDT97" s="504"/>
      <c r="VDU97" s="705"/>
      <c r="VDV97" s="706"/>
      <c r="VDW97" s="706"/>
      <c r="VDX97" s="706"/>
      <c r="VDY97" s="706"/>
      <c r="VDZ97" s="706"/>
      <c r="VEA97" s="504"/>
      <c r="VEB97" s="705"/>
      <c r="VEC97" s="706"/>
      <c r="VED97" s="706"/>
      <c r="VEE97" s="706"/>
      <c r="VEF97" s="706"/>
      <c r="VEG97" s="706"/>
      <c r="VEH97" s="504"/>
      <c r="VEI97" s="705"/>
      <c r="VEJ97" s="706"/>
      <c r="VEK97" s="706"/>
      <c r="VEL97" s="706"/>
      <c r="VEM97" s="706"/>
      <c r="VEN97" s="706"/>
      <c r="VEO97" s="504"/>
      <c r="VEP97" s="705"/>
      <c r="VEQ97" s="706"/>
      <c r="VER97" s="706"/>
      <c r="VES97" s="706"/>
      <c r="VET97" s="706"/>
      <c r="VEU97" s="706"/>
      <c r="VEV97" s="504"/>
      <c r="VEW97" s="705"/>
      <c r="VEX97" s="706"/>
      <c r="VEY97" s="706"/>
      <c r="VEZ97" s="706"/>
      <c r="VFA97" s="706"/>
      <c r="VFB97" s="706"/>
      <c r="VFC97" s="504"/>
      <c r="VFD97" s="705"/>
      <c r="VFE97" s="706"/>
      <c r="VFF97" s="706"/>
      <c r="VFG97" s="706"/>
      <c r="VFH97" s="706"/>
      <c r="VFI97" s="706"/>
      <c r="VFJ97" s="504"/>
      <c r="VFK97" s="705"/>
      <c r="VFL97" s="706"/>
      <c r="VFM97" s="706"/>
      <c r="VFN97" s="706"/>
      <c r="VFO97" s="706"/>
      <c r="VFP97" s="706"/>
      <c r="VFQ97" s="504"/>
      <c r="VFR97" s="705"/>
      <c r="VFS97" s="706"/>
      <c r="VFT97" s="706"/>
      <c r="VFU97" s="706"/>
      <c r="VFV97" s="706"/>
      <c r="VFW97" s="706"/>
      <c r="VFX97" s="504"/>
      <c r="VFY97" s="705"/>
      <c r="VFZ97" s="706"/>
      <c r="VGA97" s="706"/>
      <c r="VGB97" s="706"/>
      <c r="VGC97" s="706"/>
      <c r="VGD97" s="706"/>
      <c r="VGE97" s="504"/>
      <c r="VGF97" s="705"/>
      <c r="VGG97" s="706"/>
      <c r="VGH97" s="706"/>
      <c r="VGI97" s="706"/>
      <c r="VGJ97" s="706"/>
      <c r="VGK97" s="706"/>
      <c r="VGL97" s="504"/>
      <c r="VGM97" s="705"/>
      <c r="VGN97" s="706"/>
      <c r="VGO97" s="706"/>
      <c r="VGP97" s="706"/>
      <c r="VGQ97" s="706"/>
      <c r="VGR97" s="706"/>
      <c r="VGS97" s="504"/>
      <c r="VGT97" s="705"/>
      <c r="VGU97" s="706"/>
      <c r="VGV97" s="706"/>
      <c r="VGW97" s="706"/>
      <c r="VGX97" s="706"/>
      <c r="VGY97" s="706"/>
      <c r="VGZ97" s="504"/>
      <c r="VHA97" s="705"/>
      <c r="VHB97" s="706"/>
      <c r="VHC97" s="706"/>
      <c r="VHD97" s="706"/>
      <c r="VHE97" s="706"/>
      <c r="VHF97" s="706"/>
      <c r="VHG97" s="504"/>
      <c r="VHH97" s="705"/>
      <c r="VHI97" s="706"/>
      <c r="VHJ97" s="706"/>
      <c r="VHK97" s="706"/>
      <c r="VHL97" s="706"/>
      <c r="VHM97" s="706"/>
      <c r="VHN97" s="504"/>
      <c r="VHO97" s="705"/>
      <c r="VHP97" s="706"/>
      <c r="VHQ97" s="706"/>
      <c r="VHR97" s="706"/>
      <c r="VHS97" s="706"/>
      <c r="VHT97" s="706"/>
      <c r="VHU97" s="504"/>
      <c r="VHV97" s="705"/>
      <c r="VHW97" s="706"/>
      <c r="VHX97" s="706"/>
      <c r="VHY97" s="706"/>
      <c r="VHZ97" s="706"/>
      <c r="VIA97" s="706"/>
      <c r="VIB97" s="504"/>
      <c r="VIC97" s="705"/>
      <c r="VID97" s="706"/>
      <c r="VIE97" s="706"/>
      <c r="VIF97" s="706"/>
      <c r="VIG97" s="706"/>
      <c r="VIH97" s="706"/>
      <c r="VII97" s="504"/>
      <c r="VIJ97" s="705"/>
      <c r="VIK97" s="706"/>
      <c r="VIL97" s="706"/>
      <c r="VIM97" s="706"/>
      <c r="VIN97" s="706"/>
      <c r="VIO97" s="706"/>
      <c r="VIP97" s="504"/>
      <c r="VIQ97" s="705"/>
      <c r="VIR97" s="706"/>
      <c r="VIS97" s="706"/>
      <c r="VIT97" s="706"/>
      <c r="VIU97" s="706"/>
      <c r="VIV97" s="706"/>
      <c r="VIW97" s="504"/>
      <c r="VIX97" s="705"/>
      <c r="VIY97" s="706"/>
      <c r="VIZ97" s="706"/>
      <c r="VJA97" s="706"/>
      <c r="VJB97" s="706"/>
      <c r="VJC97" s="706"/>
      <c r="VJD97" s="504"/>
      <c r="VJE97" s="705"/>
      <c r="VJF97" s="706"/>
      <c r="VJG97" s="706"/>
      <c r="VJH97" s="706"/>
      <c r="VJI97" s="706"/>
      <c r="VJJ97" s="706"/>
      <c r="VJK97" s="504"/>
      <c r="VJL97" s="705"/>
      <c r="VJM97" s="706"/>
      <c r="VJN97" s="706"/>
      <c r="VJO97" s="706"/>
      <c r="VJP97" s="706"/>
      <c r="VJQ97" s="706"/>
      <c r="VJR97" s="504"/>
      <c r="VJS97" s="705"/>
      <c r="VJT97" s="706"/>
      <c r="VJU97" s="706"/>
      <c r="VJV97" s="706"/>
      <c r="VJW97" s="706"/>
      <c r="VJX97" s="706"/>
      <c r="VJY97" s="504"/>
      <c r="VJZ97" s="705"/>
      <c r="VKA97" s="706"/>
      <c r="VKB97" s="706"/>
      <c r="VKC97" s="706"/>
      <c r="VKD97" s="706"/>
      <c r="VKE97" s="706"/>
      <c r="VKF97" s="504"/>
      <c r="VKG97" s="705"/>
      <c r="VKH97" s="706"/>
      <c r="VKI97" s="706"/>
      <c r="VKJ97" s="706"/>
      <c r="VKK97" s="706"/>
      <c r="VKL97" s="706"/>
      <c r="VKM97" s="504"/>
      <c r="VKN97" s="705"/>
      <c r="VKO97" s="706"/>
      <c r="VKP97" s="706"/>
      <c r="VKQ97" s="706"/>
      <c r="VKR97" s="706"/>
      <c r="VKS97" s="706"/>
      <c r="VKT97" s="504"/>
      <c r="VKU97" s="705"/>
      <c r="VKV97" s="706"/>
      <c r="VKW97" s="706"/>
      <c r="VKX97" s="706"/>
      <c r="VKY97" s="706"/>
      <c r="VKZ97" s="706"/>
      <c r="VLA97" s="504"/>
      <c r="VLB97" s="705"/>
      <c r="VLC97" s="706"/>
      <c r="VLD97" s="706"/>
      <c r="VLE97" s="706"/>
      <c r="VLF97" s="706"/>
      <c r="VLG97" s="706"/>
      <c r="VLH97" s="504"/>
      <c r="VLI97" s="705"/>
      <c r="VLJ97" s="706"/>
      <c r="VLK97" s="706"/>
      <c r="VLL97" s="706"/>
      <c r="VLM97" s="706"/>
      <c r="VLN97" s="706"/>
      <c r="VLO97" s="504"/>
      <c r="VLP97" s="705"/>
      <c r="VLQ97" s="706"/>
      <c r="VLR97" s="706"/>
      <c r="VLS97" s="706"/>
      <c r="VLT97" s="706"/>
      <c r="VLU97" s="706"/>
      <c r="VLV97" s="504"/>
      <c r="VLW97" s="705"/>
      <c r="VLX97" s="706"/>
      <c r="VLY97" s="706"/>
      <c r="VLZ97" s="706"/>
      <c r="VMA97" s="706"/>
      <c r="VMB97" s="706"/>
      <c r="VMC97" s="504"/>
      <c r="VMD97" s="705"/>
      <c r="VME97" s="706"/>
      <c r="VMF97" s="706"/>
      <c r="VMG97" s="706"/>
      <c r="VMH97" s="706"/>
      <c r="VMI97" s="706"/>
      <c r="VMJ97" s="504"/>
      <c r="VMK97" s="705"/>
      <c r="VML97" s="706"/>
      <c r="VMM97" s="706"/>
      <c r="VMN97" s="706"/>
      <c r="VMO97" s="706"/>
      <c r="VMP97" s="706"/>
      <c r="VMQ97" s="504"/>
      <c r="VMR97" s="705"/>
      <c r="VMS97" s="706"/>
      <c r="VMT97" s="706"/>
      <c r="VMU97" s="706"/>
      <c r="VMV97" s="706"/>
      <c r="VMW97" s="706"/>
      <c r="VMX97" s="504"/>
      <c r="VMY97" s="705"/>
      <c r="VMZ97" s="706"/>
      <c r="VNA97" s="706"/>
      <c r="VNB97" s="706"/>
      <c r="VNC97" s="706"/>
      <c r="VND97" s="706"/>
      <c r="VNE97" s="504"/>
      <c r="VNF97" s="705"/>
      <c r="VNG97" s="706"/>
      <c r="VNH97" s="706"/>
      <c r="VNI97" s="706"/>
      <c r="VNJ97" s="706"/>
      <c r="VNK97" s="706"/>
      <c r="VNL97" s="504"/>
      <c r="VNM97" s="705"/>
      <c r="VNN97" s="706"/>
      <c r="VNO97" s="706"/>
      <c r="VNP97" s="706"/>
      <c r="VNQ97" s="706"/>
      <c r="VNR97" s="706"/>
      <c r="VNS97" s="504"/>
      <c r="VNT97" s="705"/>
      <c r="VNU97" s="706"/>
      <c r="VNV97" s="706"/>
      <c r="VNW97" s="706"/>
      <c r="VNX97" s="706"/>
      <c r="VNY97" s="706"/>
      <c r="VNZ97" s="504"/>
      <c r="VOA97" s="705"/>
      <c r="VOB97" s="706"/>
      <c r="VOC97" s="706"/>
      <c r="VOD97" s="706"/>
      <c r="VOE97" s="706"/>
      <c r="VOF97" s="706"/>
      <c r="VOG97" s="504"/>
      <c r="VOH97" s="705"/>
      <c r="VOI97" s="706"/>
      <c r="VOJ97" s="706"/>
      <c r="VOK97" s="706"/>
      <c r="VOL97" s="706"/>
      <c r="VOM97" s="706"/>
      <c r="VON97" s="504"/>
      <c r="VOO97" s="705"/>
      <c r="VOP97" s="706"/>
      <c r="VOQ97" s="706"/>
      <c r="VOR97" s="706"/>
      <c r="VOS97" s="706"/>
      <c r="VOT97" s="706"/>
      <c r="VOU97" s="504"/>
      <c r="VOV97" s="705"/>
      <c r="VOW97" s="706"/>
      <c r="VOX97" s="706"/>
      <c r="VOY97" s="706"/>
      <c r="VOZ97" s="706"/>
      <c r="VPA97" s="706"/>
      <c r="VPB97" s="504"/>
      <c r="VPC97" s="705"/>
      <c r="VPD97" s="706"/>
      <c r="VPE97" s="706"/>
      <c r="VPF97" s="706"/>
      <c r="VPG97" s="706"/>
      <c r="VPH97" s="706"/>
      <c r="VPI97" s="504"/>
      <c r="VPJ97" s="705"/>
      <c r="VPK97" s="706"/>
      <c r="VPL97" s="706"/>
      <c r="VPM97" s="706"/>
      <c r="VPN97" s="706"/>
      <c r="VPO97" s="706"/>
      <c r="VPP97" s="504"/>
      <c r="VPQ97" s="705"/>
      <c r="VPR97" s="706"/>
      <c r="VPS97" s="706"/>
      <c r="VPT97" s="706"/>
      <c r="VPU97" s="706"/>
      <c r="VPV97" s="706"/>
      <c r="VPW97" s="504"/>
      <c r="VPX97" s="705"/>
      <c r="VPY97" s="706"/>
      <c r="VPZ97" s="706"/>
      <c r="VQA97" s="706"/>
      <c r="VQB97" s="706"/>
      <c r="VQC97" s="706"/>
      <c r="VQD97" s="504"/>
      <c r="VQE97" s="705"/>
      <c r="VQF97" s="706"/>
      <c r="VQG97" s="706"/>
      <c r="VQH97" s="706"/>
      <c r="VQI97" s="706"/>
      <c r="VQJ97" s="706"/>
      <c r="VQK97" s="504"/>
      <c r="VQL97" s="705"/>
      <c r="VQM97" s="706"/>
      <c r="VQN97" s="706"/>
      <c r="VQO97" s="706"/>
      <c r="VQP97" s="706"/>
      <c r="VQQ97" s="706"/>
      <c r="VQR97" s="504"/>
      <c r="VQS97" s="705"/>
      <c r="VQT97" s="706"/>
      <c r="VQU97" s="706"/>
      <c r="VQV97" s="706"/>
      <c r="VQW97" s="706"/>
      <c r="VQX97" s="706"/>
      <c r="VQY97" s="504"/>
      <c r="VQZ97" s="705"/>
      <c r="VRA97" s="706"/>
      <c r="VRB97" s="706"/>
      <c r="VRC97" s="706"/>
      <c r="VRD97" s="706"/>
      <c r="VRE97" s="706"/>
      <c r="VRF97" s="504"/>
      <c r="VRG97" s="705"/>
      <c r="VRH97" s="706"/>
      <c r="VRI97" s="706"/>
      <c r="VRJ97" s="706"/>
      <c r="VRK97" s="706"/>
      <c r="VRL97" s="706"/>
      <c r="VRM97" s="504"/>
      <c r="VRN97" s="705"/>
      <c r="VRO97" s="706"/>
      <c r="VRP97" s="706"/>
      <c r="VRQ97" s="706"/>
      <c r="VRR97" s="706"/>
      <c r="VRS97" s="706"/>
      <c r="VRT97" s="504"/>
      <c r="VRU97" s="705"/>
      <c r="VRV97" s="706"/>
      <c r="VRW97" s="706"/>
      <c r="VRX97" s="706"/>
      <c r="VRY97" s="706"/>
      <c r="VRZ97" s="706"/>
      <c r="VSA97" s="504"/>
      <c r="VSB97" s="705"/>
      <c r="VSC97" s="706"/>
      <c r="VSD97" s="706"/>
      <c r="VSE97" s="706"/>
      <c r="VSF97" s="706"/>
      <c r="VSG97" s="706"/>
      <c r="VSH97" s="504"/>
      <c r="VSI97" s="705"/>
      <c r="VSJ97" s="706"/>
      <c r="VSK97" s="706"/>
      <c r="VSL97" s="706"/>
      <c r="VSM97" s="706"/>
      <c r="VSN97" s="706"/>
      <c r="VSO97" s="504"/>
      <c r="VSP97" s="705"/>
      <c r="VSQ97" s="706"/>
      <c r="VSR97" s="706"/>
      <c r="VSS97" s="706"/>
      <c r="VST97" s="706"/>
      <c r="VSU97" s="706"/>
      <c r="VSV97" s="504"/>
      <c r="VSW97" s="705"/>
      <c r="VSX97" s="706"/>
      <c r="VSY97" s="706"/>
      <c r="VSZ97" s="706"/>
      <c r="VTA97" s="706"/>
      <c r="VTB97" s="706"/>
      <c r="VTC97" s="504"/>
      <c r="VTD97" s="705"/>
      <c r="VTE97" s="706"/>
      <c r="VTF97" s="706"/>
      <c r="VTG97" s="706"/>
      <c r="VTH97" s="706"/>
      <c r="VTI97" s="706"/>
      <c r="VTJ97" s="504"/>
      <c r="VTK97" s="705"/>
      <c r="VTL97" s="706"/>
      <c r="VTM97" s="706"/>
      <c r="VTN97" s="706"/>
      <c r="VTO97" s="706"/>
      <c r="VTP97" s="706"/>
      <c r="VTQ97" s="504"/>
      <c r="VTR97" s="705"/>
      <c r="VTS97" s="706"/>
      <c r="VTT97" s="706"/>
      <c r="VTU97" s="706"/>
      <c r="VTV97" s="706"/>
      <c r="VTW97" s="706"/>
      <c r="VTX97" s="504"/>
      <c r="VTY97" s="705"/>
      <c r="VTZ97" s="706"/>
      <c r="VUA97" s="706"/>
      <c r="VUB97" s="706"/>
      <c r="VUC97" s="706"/>
      <c r="VUD97" s="706"/>
      <c r="VUE97" s="504"/>
      <c r="VUF97" s="705"/>
      <c r="VUG97" s="706"/>
      <c r="VUH97" s="706"/>
      <c r="VUI97" s="706"/>
      <c r="VUJ97" s="706"/>
      <c r="VUK97" s="706"/>
      <c r="VUL97" s="504"/>
      <c r="VUM97" s="705"/>
      <c r="VUN97" s="706"/>
      <c r="VUO97" s="706"/>
      <c r="VUP97" s="706"/>
      <c r="VUQ97" s="706"/>
      <c r="VUR97" s="706"/>
      <c r="VUS97" s="504"/>
      <c r="VUT97" s="705"/>
      <c r="VUU97" s="706"/>
      <c r="VUV97" s="706"/>
      <c r="VUW97" s="706"/>
      <c r="VUX97" s="706"/>
      <c r="VUY97" s="706"/>
      <c r="VUZ97" s="504"/>
      <c r="VVA97" s="705"/>
      <c r="VVB97" s="706"/>
      <c r="VVC97" s="706"/>
      <c r="VVD97" s="706"/>
      <c r="VVE97" s="706"/>
      <c r="VVF97" s="706"/>
      <c r="VVG97" s="504"/>
      <c r="VVH97" s="705"/>
      <c r="VVI97" s="706"/>
      <c r="VVJ97" s="706"/>
      <c r="VVK97" s="706"/>
      <c r="VVL97" s="706"/>
      <c r="VVM97" s="706"/>
      <c r="VVN97" s="504"/>
      <c r="VVO97" s="705"/>
      <c r="VVP97" s="706"/>
      <c r="VVQ97" s="706"/>
      <c r="VVR97" s="706"/>
      <c r="VVS97" s="706"/>
      <c r="VVT97" s="706"/>
      <c r="VVU97" s="504"/>
      <c r="VVV97" s="705"/>
      <c r="VVW97" s="706"/>
      <c r="VVX97" s="706"/>
      <c r="VVY97" s="706"/>
      <c r="VVZ97" s="706"/>
      <c r="VWA97" s="706"/>
      <c r="VWB97" s="504"/>
      <c r="VWC97" s="705"/>
      <c r="VWD97" s="706"/>
      <c r="VWE97" s="706"/>
      <c r="VWF97" s="706"/>
      <c r="VWG97" s="706"/>
      <c r="VWH97" s="706"/>
      <c r="VWI97" s="504"/>
      <c r="VWJ97" s="705"/>
      <c r="VWK97" s="706"/>
      <c r="VWL97" s="706"/>
      <c r="VWM97" s="706"/>
      <c r="VWN97" s="706"/>
      <c r="VWO97" s="706"/>
      <c r="VWP97" s="504"/>
      <c r="VWQ97" s="705"/>
      <c r="VWR97" s="706"/>
      <c r="VWS97" s="706"/>
      <c r="VWT97" s="706"/>
      <c r="VWU97" s="706"/>
      <c r="VWV97" s="706"/>
      <c r="VWW97" s="504"/>
      <c r="VWX97" s="705"/>
      <c r="VWY97" s="706"/>
      <c r="VWZ97" s="706"/>
      <c r="VXA97" s="706"/>
      <c r="VXB97" s="706"/>
      <c r="VXC97" s="706"/>
      <c r="VXD97" s="504"/>
      <c r="VXE97" s="705"/>
      <c r="VXF97" s="706"/>
      <c r="VXG97" s="706"/>
      <c r="VXH97" s="706"/>
      <c r="VXI97" s="706"/>
      <c r="VXJ97" s="706"/>
      <c r="VXK97" s="504"/>
      <c r="VXL97" s="705"/>
      <c r="VXM97" s="706"/>
      <c r="VXN97" s="706"/>
      <c r="VXO97" s="706"/>
      <c r="VXP97" s="706"/>
      <c r="VXQ97" s="706"/>
      <c r="VXR97" s="504"/>
      <c r="VXS97" s="705"/>
      <c r="VXT97" s="706"/>
      <c r="VXU97" s="706"/>
      <c r="VXV97" s="706"/>
      <c r="VXW97" s="706"/>
      <c r="VXX97" s="706"/>
      <c r="VXY97" s="504"/>
      <c r="VXZ97" s="705"/>
      <c r="VYA97" s="706"/>
      <c r="VYB97" s="706"/>
      <c r="VYC97" s="706"/>
      <c r="VYD97" s="706"/>
      <c r="VYE97" s="706"/>
      <c r="VYF97" s="504"/>
      <c r="VYG97" s="705"/>
      <c r="VYH97" s="706"/>
      <c r="VYI97" s="706"/>
      <c r="VYJ97" s="706"/>
      <c r="VYK97" s="706"/>
      <c r="VYL97" s="706"/>
      <c r="VYM97" s="504"/>
      <c r="VYN97" s="705"/>
      <c r="VYO97" s="706"/>
      <c r="VYP97" s="706"/>
      <c r="VYQ97" s="706"/>
      <c r="VYR97" s="706"/>
      <c r="VYS97" s="706"/>
      <c r="VYT97" s="504"/>
      <c r="VYU97" s="705"/>
      <c r="VYV97" s="706"/>
      <c r="VYW97" s="706"/>
      <c r="VYX97" s="706"/>
      <c r="VYY97" s="706"/>
      <c r="VYZ97" s="706"/>
      <c r="VZA97" s="504"/>
      <c r="VZB97" s="705"/>
      <c r="VZC97" s="706"/>
      <c r="VZD97" s="706"/>
      <c r="VZE97" s="706"/>
      <c r="VZF97" s="706"/>
      <c r="VZG97" s="706"/>
      <c r="VZH97" s="504"/>
      <c r="VZI97" s="705"/>
      <c r="VZJ97" s="706"/>
      <c r="VZK97" s="706"/>
      <c r="VZL97" s="706"/>
      <c r="VZM97" s="706"/>
      <c r="VZN97" s="706"/>
      <c r="VZO97" s="504"/>
      <c r="VZP97" s="705"/>
      <c r="VZQ97" s="706"/>
      <c r="VZR97" s="706"/>
      <c r="VZS97" s="706"/>
      <c r="VZT97" s="706"/>
      <c r="VZU97" s="706"/>
      <c r="VZV97" s="504"/>
      <c r="VZW97" s="705"/>
      <c r="VZX97" s="706"/>
      <c r="VZY97" s="706"/>
      <c r="VZZ97" s="706"/>
      <c r="WAA97" s="706"/>
      <c r="WAB97" s="706"/>
      <c r="WAC97" s="504"/>
      <c r="WAD97" s="705"/>
      <c r="WAE97" s="706"/>
      <c r="WAF97" s="706"/>
      <c r="WAG97" s="706"/>
      <c r="WAH97" s="706"/>
      <c r="WAI97" s="706"/>
      <c r="WAJ97" s="504"/>
      <c r="WAK97" s="705"/>
      <c r="WAL97" s="706"/>
      <c r="WAM97" s="706"/>
      <c r="WAN97" s="706"/>
      <c r="WAO97" s="706"/>
      <c r="WAP97" s="706"/>
      <c r="WAQ97" s="504"/>
      <c r="WAR97" s="705"/>
      <c r="WAS97" s="706"/>
      <c r="WAT97" s="706"/>
      <c r="WAU97" s="706"/>
      <c r="WAV97" s="706"/>
      <c r="WAW97" s="706"/>
      <c r="WAX97" s="504"/>
      <c r="WAY97" s="705"/>
      <c r="WAZ97" s="706"/>
      <c r="WBA97" s="706"/>
      <c r="WBB97" s="706"/>
      <c r="WBC97" s="706"/>
      <c r="WBD97" s="706"/>
      <c r="WBE97" s="504"/>
      <c r="WBF97" s="705"/>
      <c r="WBG97" s="706"/>
      <c r="WBH97" s="706"/>
      <c r="WBI97" s="706"/>
      <c r="WBJ97" s="706"/>
      <c r="WBK97" s="706"/>
      <c r="WBL97" s="504"/>
      <c r="WBM97" s="705"/>
      <c r="WBN97" s="706"/>
      <c r="WBO97" s="706"/>
      <c r="WBP97" s="706"/>
      <c r="WBQ97" s="706"/>
      <c r="WBR97" s="706"/>
      <c r="WBS97" s="504"/>
      <c r="WBT97" s="705"/>
      <c r="WBU97" s="706"/>
      <c r="WBV97" s="706"/>
      <c r="WBW97" s="706"/>
      <c r="WBX97" s="706"/>
      <c r="WBY97" s="706"/>
      <c r="WBZ97" s="504"/>
      <c r="WCA97" s="705"/>
      <c r="WCB97" s="706"/>
      <c r="WCC97" s="706"/>
      <c r="WCD97" s="706"/>
      <c r="WCE97" s="706"/>
      <c r="WCF97" s="706"/>
      <c r="WCG97" s="504"/>
      <c r="WCH97" s="705"/>
      <c r="WCI97" s="706"/>
      <c r="WCJ97" s="706"/>
      <c r="WCK97" s="706"/>
      <c r="WCL97" s="706"/>
      <c r="WCM97" s="706"/>
      <c r="WCN97" s="504"/>
      <c r="WCO97" s="705"/>
      <c r="WCP97" s="706"/>
      <c r="WCQ97" s="706"/>
      <c r="WCR97" s="706"/>
      <c r="WCS97" s="706"/>
      <c r="WCT97" s="706"/>
      <c r="WCU97" s="504"/>
      <c r="WCV97" s="705"/>
      <c r="WCW97" s="706"/>
      <c r="WCX97" s="706"/>
      <c r="WCY97" s="706"/>
      <c r="WCZ97" s="706"/>
      <c r="WDA97" s="706"/>
      <c r="WDB97" s="504"/>
      <c r="WDC97" s="705"/>
      <c r="WDD97" s="706"/>
      <c r="WDE97" s="706"/>
      <c r="WDF97" s="706"/>
      <c r="WDG97" s="706"/>
      <c r="WDH97" s="706"/>
      <c r="WDI97" s="504"/>
      <c r="WDJ97" s="705"/>
      <c r="WDK97" s="706"/>
      <c r="WDL97" s="706"/>
      <c r="WDM97" s="706"/>
      <c r="WDN97" s="706"/>
      <c r="WDO97" s="706"/>
      <c r="WDP97" s="504"/>
      <c r="WDQ97" s="705"/>
      <c r="WDR97" s="706"/>
      <c r="WDS97" s="706"/>
      <c r="WDT97" s="706"/>
      <c r="WDU97" s="706"/>
      <c r="WDV97" s="706"/>
      <c r="WDW97" s="504"/>
      <c r="WDX97" s="705"/>
      <c r="WDY97" s="706"/>
      <c r="WDZ97" s="706"/>
      <c r="WEA97" s="706"/>
      <c r="WEB97" s="706"/>
      <c r="WEC97" s="706"/>
      <c r="WED97" s="504"/>
      <c r="WEE97" s="705"/>
      <c r="WEF97" s="706"/>
      <c r="WEG97" s="706"/>
      <c r="WEH97" s="706"/>
      <c r="WEI97" s="706"/>
      <c r="WEJ97" s="706"/>
      <c r="WEK97" s="504"/>
      <c r="WEL97" s="705"/>
      <c r="WEM97" s="706"/>
      <c r="WEN97" s="706"/>
      <c r="WEO97" s="706"/>
      <c r="WEP97" s="706"/>
      <c r="WEQ97" s="706"/>
      <c r="WER97" s="504"/>
      <c r="WES97" s="705"/>
      <c r="WET97" s="706"/>
      <c r="WEU97" s="706"/>
      <c r="WEV97" s="706"/>
      <c r="WEW97" s="706"/>
      <c r="WEX97" s="706"/>
      <c r="WEY97" s="504"/>
      <c r="WEZ97" s="705"/>
      <c r="WFA97" s="706"/>
      <c r="WFB97" s="706"/>
      <c r="WFC97" s="706"/>
      <c r="WFD97" s="706"/>
      <c r="WFE97" s="706"/>
      <c r="WFF97" s="504"/>
      <c r="WFG97" s="705"/>
      <c r="WFH97" s="706"/>
      <c r="WFI97" s="706"/>
      <c r="WFJ97" s="706"/>
      <c r="WFK97" s="706"/>
      <c r="WFL97" s="706"/>
      <c r="WFM97" s="504"/>
      <c r="WFN97" s="705"/>
      <c r="WFO97" s="706"/>
      <c r="WFP97" s="706"/>
      <c r="WFQ97" s="706"/>
      <c r="WFR97" s="706"/>
      <c r="WFS97" s="706"/>
      <c r="WFT97" s="504"/>
      <c r="WFU97" s="705"/>
      <c r="WFV97" s="706"/>
      <c r="WFW97" s="706"/>
      <c r="WFX97" s="706"/>
      <c r="WFY97" s="706"/>
      <c r="WFZ97" s="706"/>
      <c r="WGA97" s="504"/>
      <c r="WGB97" s="705"/>
      <c r="WGC97" s="706"/>
      <c r="WGD97" s="706"/>
      <c r="WGE97" s="706"/>
      <c r="WGF97" s="706"/>
      <c r="WGG97" s="706"/>
      <c r="WGH97" s="504"/>
      <c r="WGI97" s="705"/>
      <c r="WGJ97" s="706"/>
      <c r="WGK97" s="706"/>
      <c r="WGL97" s="706"/>
      <c r="WGM97" s="706"/>
      <c r="WGN97" s="706"/>
      <c r="WGO97" s="504"/>
      <c r="WGP97" s="705"/>
      <c r="WGQ97" s="706"/>
      <c r="WGR97" s="706"/>
      <c r="WGS97" s="706"/>
      <c r="WGT97" s="706"/>
      <c r="WGU97" s="706"/>
      <c r="WGV97" s="504"/>
      <c r="WGW97" s="705"/>
      <c r="WGX97" s="706"/>
      <c r="WGY97" s="706"/>
      <c r="WGZ97" s="706"/>
      <c r="WHA97" s="706"/>
      <c r="WHB97" s="706"/>
      <c r="WHC97" s="504"/>
      <c r="WHD97" s="705"/>
      <c r="WHE97" s="706"/>
      <c r="WHF97" s="706"/>
      <c r="WHG97" s="706"/>
      <c r="WHH97" s="706"/>
      <c r="WHI97" s="706"/>
      <c r="WHJ97" s="504"/>
      <c r="WHK97" s="705"/>
      <c r="WHL97" s="706"/>
      <c r="WHM97" s="706"/>
      <c r="WHN97" s="706"/>
      <c r="WHO97" s="706"/>
      <c r="WHP97" s="706"/>
      <c r="WHQ97" s="504"/>
      <c r="WHR97" s="705"/>
      <c r="WHS97" s="706"/>
      <c r="WHT97" s="706"/>
      <c r="WHU97" s="706"/>
      <c r="WHV97" s="706"/>
      <c r="WHW97" s="706"/>
      <c r="WHX97" s="504"/>
      <c r="WHY97" s="705"/>
      <c r="WHZ97" s="706"/>
      <c r="WIA97" s="706"/>
      <c r="WIB97" s="706"/>
      <c r="WIC97" s="706"/>
      <c r="WID97" s="706"/>
      <c r="WIE97" s="504"/>
      <c r="WIF97" s="705"/>
      <c r="WIG97" s="706"/>
      <c r="WIH97" s="706"/>
      <c r="WII97" s="706"/>
      <c r="WIJ97" s="706"/>
      <c r="WIK97" s="706"/>
      <c r="WIL97" s="504"/>
      <c r="WIM97" s="705"/>
      <c r="WIN97" s="706"/>
      <c r="WIO97" s="706"/>
      <c r="WIP97" s="706"/>
      <c r="WIQ97" s="706"/>
      <c r="WIR97" s="706"/>
      <c r="WIS97" s="504"/>
      <c r="WIT97" s="705"/>
      <c r="WIU97" s="706"/>
      <c r="WIV97" s="706"/>
      <c r="WIW97" s="706"/>
      <c r="WIX97" s="706"/>
      <c r="WIY97" s="706"/>
      <c r="WIZ97" s="504"/>
      <c r="WJA97" s="705"/>
      <c r="WJB97" s="706"/>
      <c r="WJC97" s="706"/>
      <c r="WJD97" s="706"/>
      <c r="WJE97" s="706"/>
      <c r="WJF97" s="706"/>
      <c r="WJG97" s="504"/>
      <c r="WJH97" s="705"/>
      <c r="WJI97" s="706"/>
      <c r="WJJ97" s="706"/>
      <c r="WJK97" s="706"/>
      <c r="WJL97" s="706"/>
      <c r="WJM97" s="706"/>
      <c r="WJN97" s="504"/>
      <c r="WJO97" s="705"/>
      <c r="WJP97" s="706"/>
      <c r="WJQ97" s="706"/>
      <c r="WJR97" s="706"/>
      <c r="WJS97" s="706"/>
      <c r="WJT97" s="706"/>
      <c r="WJU97" s="504"/>
      <c r="WJV97" s="705"/>
      <c r="WJW97" s="706"/>
      <c r="WJX97" s="706"/>
      <c r="WJY97" s="706"/>
      <c r="WJZ97" s="706"/>
      <c r="WKA97" s="706"/>
      <c r="WKB97" s="504"/>
      <c r="WKC97" s="705"/>
      <c r="WKD97" s="706"/>
      <c r="WKE97" s="706"/>
      <c r="WKF97" s="706"/>
      <c r="WKG97" s="706"/>
      <c r="WKH97" s="706"/>
      <c r="WKI97" s="504"/>
      <c r="WKJ97" s="705"/>
      <c r="WKK97" s="706"/>
      <c r="WKL97" s="706"/>
      <c r="WKM97" s="706"/>
      <c r="WKN97" s="706"/>
      <c r="WKO97" s="706"/>
      <c r="WKP97" s="504"/>
      <c r="WKQ97" s="705"/>
      <c r="WKR97" s="706"/>
      <c r="WKS97" s="706"/>
      <c r="WKT97" s="706"/>
      <c r="WKU97" s="706"/>
      <c r="WKV97" s="706"/>
      <c r="WKW97" s="504"/>
      <c r="WKX97" s="705"/>
      <c r="WKY97" s="706"/>
      <c r="WKZ97" s="706"/>
      <c r="WLA97" s="706"/>
      <c r="WLB97" s="706"/>
      <c r="WLC97" s="706"/>
      <c r="WLD97" s="504"/>
      <c r="WLE97" s="705"/>
      <c r="WLF97" s="706"/>
      <c r="WLG97" s="706"/>
      <c r="WLH97" s="706"/>
      <c r="WLI97" s="706"/>
      <c r="WLJ97" s="706"/>
      <c r="WLK97" s="504"/>
      <c r="WLL97" s="705"/>
      <c r="WLM97" s="706"/>
      <c r="WLN97" s="706"/>
      <c r="WLO97" s="706"/>
      <c r="WLP97" s="706"/>
      <c r="WLQ97" s="706"/>
      <c r="WLR97" s="504"/>
      <c r="WLS97" s="705"/>
      <c r="WLT97" s="706"/>
      <c r="WLU97" s="706"/>
      <c r="WLV97" s="706"/>
      <c r="WLW97" s="706"/>
      <c r="WLX97" s="706"/>
      <c r="WLY97" s="504"/>
      <c r="WLZ97" s="705"/>
      <c r="WMA97" s="706"/>
      <c r="WMB97" s="706"/>
      <c r="WMC97" s="706"/>
      <c r="WMD97" s="706"/>
      <c r="WME97" s="706"/>
      <c r="WMF97" s="504"/>
      <c r="WMG97" s="705"/>
      <c r="WMH97" s="706"/>
      <c r="WMI97" s="706"/>
      <c r="WMJ97" s="706"/>
      <c r="WMK97" s="706"/>
      <c r="WML97" s="706"/>
      <c r="WMM97" s="504"/>
      <c r="WMN97" s="705"/>
      <c r="WMO97" s="706"/>
      <c r="WMP97" s="706"/>
      <c r="WMQ97" s="706"/>
      <c r="WMR97" s="706"/>
      <c r="WMS97" s="706"/>
      <c r="WMT97" s="504"/>
      <c r="WMU97" s="705"/>
      <c r="WMV97" s="706"/>
      <c r="WMW97" s="706"/>
      <c r="WMX97" s="706"/>
      <c r="WMY97" s="706"/>
      <c r="WMZ97" s="706"/>
      <c r="WNA97" s="504"/>
      <c r="WNB97" s="705"/>
      <c r="WNC97" s="706"/>
      <c r="WND97" s="706"/>
      <c r="WNE97" s="706"/>
      <c r="WNF97" s="706"/>
      <c r="WNG97" s="706"/>
      <c r="WNH97" s="504"/>
      <c r="WNI97" s="705"/>
      <c r="WNJ97" s="706"/>
      <c r="WNK97" s="706"/>
      <c r="WNL97" s="706"/>
      <c r="WNM97" s="706"/>
      <c r="WNN97" s="706"/>
      <c r="WNO97" s="504"/>
      <c r="WNP97" s="705"/>
      <c r="WNQ97" s="706"/>
      <c r="WNR97" s="706"/>
      <c r="WNS97" s="706"/>
      <c r="WNT97" s="706"/>
      <c r="WNU97" s="706"/>
      <c r="WNV97" s="504"/>
      <c r="WNW97" s="705"/>
      <c r="WNX97" s="706"/>
      <c r="WNY97" s="706"/>
      <c r="WNZ97" s="706"/>
      <c r="WOA97" s="706"/>
      <c r="WOB97" s="706"/>
      <c r="WOC97" s="504"/>
      <c r="WOD97" s="705"/>
      <c r="WOE97" s="706"/>
      <c r="WOF97" s="706"/>
      <c r="WOG97" s="706"/>
      <c r="WOH97" s="706"/>
      <c r="WOI97" s="706"/>
      <c r="WOJ97" s="504"/>
      <c r="WOK97" s="705"/>
      <c r="WOL97" s="706"/>
      <c r="WOM97" s="706"/>
      <c r="WON97" s="706"/>
      <c r="WOO97" s="706"/>
      <c r="WOP97" s="706"/>
      <c r="WOQ97" s="504"/>
      <c r="WOR97" s="705"/>
      <c r="WOS97" s="706"/>
      <c r="WOT97" s="706"/>
      <c r="WOU97" s="706"/>
      <c r="WOV97" s="706"/>
      <c r="WOW97" s="706"/>
      <c r="WOX97" s="504"/>
      <c r="WOY97" s="705"/>
      <c r="WOZ97" s="706"/>
      <c r="WPA97" s="706"/>
      <c r="WPB97" s="706"/>
      <c r="WPC97" s="706"/>
      <c r="WPD97" s="706"/>
      <c r="WPE97" s="504"/>
      <c r="WPF97" s="705"/>
      <c r="WPG97" s="706"/>
      <c r="WPH97" s="706"/>
      <c r="WPI97" s="706"/>
      <c r="WPJ97" s="706"/>
      <c r="WPK97" s="706"/>
      <c r="WPL97" s="504"/>
      <c r="WPM97" s="705"/>
      <c r="WPN97" s="706"/>
      <c r="WPO97" s="706"/>
      <c r="WPP97" s="706"/>
      <c r="WPQ97" s="706"/>
      <c r="WPR97" s="706"/>
      <c r="WPS97" s="504"/>
      <c r="WPT97" s="705"/>
      <c r="WPU97" s="706"/>
      <c r="WPV97" s="706"/>
      <c r="WPW97" s="706"/>
      <c r="WPX97" s="706"/>
      <c r="WPY97" s="706"/>
      <c r="WPZ97" s="504"/>
      <c r="WQA97" s="705"/>
      <c r="WQB97" s="706"/>
      <c r="WQC97" s="706"/>
      <c r="WQD97" s="706"/>
      <c r="WQE97" s="706"/>
      <c r="WQF97" s="706"/>
      <c r="WQG97" s="504"/>
      <c r="WQH97" s="705"/>
      <c r="WQI97" s="706"/>
      <c r="WQJ97" s="706"/>
      <c r="WQK97" s="706"/>
      <c r="WQL97" s="706"/>
      <c r="WQM97" s="706"/>
      <c r="WQN97" s="504"/>
      <c r="WQO97" s="705"/>
      <c r="WQP97" s="706"/>
      <c r="WQQ97" s="706"/>
      <c r="WQR97" s="706"/>
      <c r="WQS97" s="706"/>
      <c r="WQT97" s="706"/>
      <c r="WQU97" s="504"/>
      <c r="WQV97" s="705"/>
      <c r="WQW97" s="706"/>
      <c r="WQX97" s="706"/>
      <c r="WQY97" s="706"/>
      <c r="WQZ97" s="706"/>
      <c r="WRA97" s="706"/>
      <c r="WRB97" s="504"/>
      <c r="WRC97" s="705"/>
      <c r="WRD97" s="706"/>
      <c r="WRE97" s="706"/>
      <c r="WRF97" s="706"/>
      <c r="WRG97" s="706"/>
      <c r="WRH97" s="706"/>
      <c r="WRI97" s="504"/>
      <c r="WRJ97" s="705"/>
      <c r="WRK97" s="706"/>
      <c r="WRL97" s="706"/>
      <c r="WRM97" s="706"/>
      <c r="WRN97" s="706"/>
      <c r="WRO97" s="706"/>
      <c r="WRP97" s="504"/>
      <c r="WRQ97" s="705"/>
      <c r="WRR97" s="706"/>
      <c r="WRS97" s="706"/>
      <c r="WRT97" s="706"/>
      <c r="WRU97" s="706"/>
      <c r="WRV97" s="706"/>
      <c r="WRW97" s="504"/>
      <c r="WRX97" s="705"/>
      <c r="WRY97" s="706"/>
      <c r="WRZ97" s="706"/>
      <c r="WSA97" s="706"/>
      <c r="WSB97" s="706"/>
      <c r="WSC97" s="706"/>
      <c r="WSD97" s="504"/>
      <c r="WSE97" s="705"/>
      <c r="WSF97" s="706"/>
      <c r="WSG97" s="706"/>
      <c r="WSH97" s="706"/>
      <c r="WSI97" s="706"/>
      <c r="WSJ97" s="706"/>
      <c r="WSK97" s="504"/>
      <c r="WSL97" s="705"/>
      <c r="WSM97" s="706"/>
      <c r="WSN97" s="706"/>
      <c r="WSO97" s="706"/>
      <c r="WSP97" s="706"/>
      <c r="WSQ97" s="706"/>
      <c r="WSR97" s="504"/>
      <c r="WSS97" s="705"/>
      <c r="WST97" s="706"/>
      <c r="WSU97" s="706"/>
      <c r="WSV97" s="706"/>
      <c r="WSW97" s="706"/>
      <c r="WSX97" s="706"/>
      <c r="WSY97" s="504"/>
      <c r="WSZ97" s="705"/>
      <c r="WTA97" s="706"/>
      <c r="WTB97" s="706"/>
      <c r="WTC97" s="706"/>
      <c r="WTD97" s="706"/>
      <c r="WTE97" s="706"/>
      <c r="WTF97" s="504"/>
      <c r="WTG97" s="705"/>
      <c r="WTH97" s="706"/>
      <c r="WTI97" s="706"/>
      <c r="WTJ97" s="706"/>
      <c r="WTK97" s="706"/>
      <c r="WTL97" s="706"/>
      <c r="WTM97" s="504"/>
      <c r="WTN97" s="705"/>
      <c r="WTO97" s="706"/>
      <c r="WTP97" s="706"/>
      <c r="WTQ97" s="706"/>
      <c r="WTR97" s="706"/>
      <c r="WTS97" s="706"/>
      <c r="WTT97" s="504"/>
      <c r="WTU97" s="705"/>
      <c r="WTV97" s="706"/>
      <c r="WTW97" s="706"/>
      <c r="WTX97" s="706"/>
      <c r="WTY97" s="706"/>
      <c r="WTZ97" s="706"/>
      <c r="WUA97" s="504"/>
      <c r="WUB97" s="705"/>
      <c r="WUC97" s="706"/>
      <c r="WUD97" s="706"/>
      <c r="WUE97" s="706"/>
      <c r="WUF97" s="706"/>
      <c r="WUG97" s="706"/>
      <c r="WUH97" s="504"/>
      <c r="WUI97" s="705"/>
      <c r="WUJ97" s="706"/>
      <c r="WUK97" s="706"/>
      <c r="WUL97" s="706"/>
      <c r="WUM97" s="706"/>
      <c r="WUN97" s="706"/>
      <c r="WUO97" s="504"/>
      <c r="WUP97" s="705"/>
      <c r="WUQ97" s="706"/>
      <c r="WUR97" s="706"/>
      <c r="WUS97" s="706"/>
      <c r="WUT97" s="706"/>
      <c r="WUU97" s="706"/>
      <c r="WUV97" s="504"/>
      <c r="WUW97" s="705"/>
      <c r="WUX97" s="706"/>
      <c r="WUY97" s="706"/>
      <c r="WUZ97" s="706"/>
      <c r="WVA97" s="706"/>
      <c r="WVB97" s="706"/>
      <c r="WVC97" s="504"/>
      <c r="WVD97" s="705"/>
      <c r="WVE97" s="706"/>
      <c r="WVF97" s="706"/>
      <c r="WVG97" s="706"/>
      <c r="WVH97" s="706"/>
      <c r="WVI97" s="706"/>
      <c r="WVJ97" s="504"/>
      <c r="WVK97" s="705"/>
      <c r="WVL97" s="706"/>
      <c r="WVM97" s="706"/>
      <c r="WVN97" s="706"/>
      <c r="WVO97" s="706"/>
      <c r="WVP97" s="706"/>
      <c r="WVQ97" s="504"/>
      <c r="WVR97" s="705"/>
      <c r="WVS97" s="706"/>
      <c r="WVT97" s="706"/>
      <c r="WVU97" s="706"/>
      <c r="WVV97" s="706"/>
      <c r="WVW97" s="706"/>
      <c r="WVX97" s="504"/>
      <c r="WVY97" s="705"/>
      <c r="WVZ97" s="706"/>
      <c r="WWA97" s="706"/>
      <c r="WWB97" s="706"/>
      <c r="WWC97" s="706"/>
      <c r="WWD97" s="706"/>
      <c r="WWE97" s="504"/>
      <c r="WWF97" s="705"/>
      <c r="WWG97" s="706"/>
      <c r="WWH97" s="706"/>
      <c r="WWI97" s="706"/>
      <c r="WWJ97" s="706"/>
      <c r="WWK97" s="706"/>
      <c r="WWL97" s="504"/>
      <c r="WWM97" s="705"/>
      <c r="WWN97" s="706"/>
      <c r="WWO97" s="706"/>
      <c r="WWP97" s="706"/>
      <c r="WWQ97" s="706"/>
      <c r="WWR97" s="706"/>
      <c r="WWS97" s="504"/>
      <c r="WWT97" s="705"/>
      <c r="WWU97" s="706"/>
      <c r="WWV97" s="706"/>
      <c r="WWW97" s="706"/>
      <c r="WWX97" s="706"/>
      <c r="WWY97" s="706"/>
      <c r="WWZ97" s="504"/>
      <c r="WXA97" s="705"/>
      <c r="WXB97" s="706"/>
      <c r="WXC97" s="706"/>
      <c r="WXD97" s="706"/>
      <c r="WXE97" s="706"/>
      <c r="WXF97" s="706"/>
      <c r="WXG97" s="504"/>
      <c r="WXH97" s="705"/>
      <c r="WXI97" s="706"/>
      <c r="WXJ97" s="706"/>
      <c r="WXK97" s="706"/>
      <c r="WXL97" s="706"/>
      <c r="WXM97" s="706"/>
      <c r="WXN97" s="504"/>
      <c r="WXO97" s="705"/>
      <c r="WXP97" s="706"/>
      <c r="WXQ97" s="706"/>
      <c r="WXR97" s="706"/>
      <c r="WXS97" s="706"/>
      <c r="WXT97" s="706"/>
      <c r="WXU97" s="504"/>
      <c r="WXV97" s="705"/>
      <c r="WXW97" s="706"/>
      <c r="WXX97" s="706"/>
      <c r="WXY97" s="706"/>
      <c r="WXZ97" s="706"/>
      <c r="WYA97" s="706"/>
      <c r="WYB97" s="504"/>
      <c r="WYC97" s="705"/>
      <c r="WYD97" s="706"/>
      <c r="WYE97" s="706"/>
      <c r="WYF97" s="706"/>
      <c r="WYG97" s="706"/>
      <c r="WYH97" s="706"/>
      <c r="WYI97" s="504"/>
      <c r="WYJ97" s="705"/>
      <c r="WYK97" s="706"/>
      <c r="WYL97" s="706"/>
      <c r="WYM97" s="706"/>
      <c r="WYN97" s="706"/>
      <c r="WYO97" s="706"/>
      <c r="WYP97" s="504"/>
      <c r="WYQ97" s="705"/>
      <c r="WYR97" s="706"/>
      <c r="WYS97" s="706"/>
      <c r="WYT97" s="706"/>
      <c r="WYU97" s="706"/>
      <c r="WYV97" s="706"/>
      <c r="WYW97" s="504"/>
      <c r="WYX97" s="705"/>
      <c r="WYY97" s="706"/>
      <c r="WYZ97" s="706"/>
      <c r="WZA97" s="706"/>
      <c r="WZB97" s="706"/>
      <c r="WZC97" s="706"/>
      <c r="WZD97" s="504"/>
      <c r="WZE97" s="705"/>
      <c r="WZF97" s="706"/>
      <c r="WZG97" s="706"/>
      <c r="WZH97" s="706"/>
      <c r="WZI97" s="706"/>
      <c r="WZJ97" s="706"/>
      <c r="WZK97" s="504"/>
      <c r="WZL97" s="705"/>
      <c r="WZM97" s="706"/>
      <c r="WZN97" s="706"/>
      <c r="WZO97" s="706"/>
      <c r="WZP97" s="706"/>
      <c r="WZQ97" s="706"/>
      <c r="WZR97" s="504"/>
      <c r="WZS97" s="705"/>
      <c r="WZT97" s="706"/>
      <c r="WZU97" s="706"/>
      <c r="WZV97" s="706"/>
      <c r="WZW97" s="706"/>
      <c r="WZX97" s="706"/>
      <c r="WZY97" s="504"/>
      <c r="WZZ97" s="705"/>
      <c r="XAA97" s="706"/>
      <c r="XAB97" s="706"/>
      <c r="XAC97" s="706"/>
      <c r="XAD97" s="706"/>
      <c r="XAE97" s="706"/>
      <c r="XAF97" s="504"/>
      <c r="XAG97" s="705"/>
      <c r="XAH97" s="706"/>
      <c r="XAI97" s="706"/>
      <c r="XAJ97" s="706"/>
      <c r="XAK97" s="706"/>
      <c r="XAL97" s="706"/>
      <c r="XAM97" s="504"/>
      <c r="XAN97" s="705"/>
      <c r="XAO97" s="706"/>
      <c r="XAP97" s="706"/>
      <c r="XAQ97" s="706"/>
      <c r="XAR97" s="706"/>
      <c r="XAS97" s="706"/>
      <c r="XAT97" s="504"/>
      <c r="XAU97" s="705"/>
      <c r="XAV97" s="706"/>
      <c r="XAW97" s="706"/>
      <c r="XAX97" s="706"/>
      <c r="XAY97" s="706"/>
      <c r="XAZ97" s="706"/>
      <c r="XBA97" s="504"/>
      <c r="XBB97" s="705"/>
      <c r="XBC97" s="706"/>
      <c r="XBD97" s="706"/>
      <c r="XBE97" s="706"/>
      <c r="XBF97" s="706"/>
      <c r="XBG97" s="706"/>
      <c r="XBH97" s="504"/>
      <c r="XBI97" s="705"/>
      <c r="XBJ97" s="706"/>
      <c r="XBK97" s="706"/>
      <c r="XBL97" s="706"/>
      <c r="XBM97" s="706"/>
      <c r="XBN97" s="706"/>
      <c r="XBO97" s="504"/>
      <c r="XBP97" s="705"/>
      <c r="XBQ97" s="706"/>
      <c r="XBR97" s="706"/>
      <c r="XBS97" s="706"/>
      <c r="XBT97" s="706"/>
      <c r="XBU97" s="706"/>
      <c r="XBV97" s="504"/>
      <c r="XBW97" s="705"/>
      <c r="XBX97" s="706"/>
      <c r="XBY97" s="706"/>
      <c r="XBZ97" s="706"/>
      <c r="XCA97" s="706"/>
      <c r="XCB97" s="706"/>
      <c r="XCC97" s="504"/>
      <c r="XCD97" s="705"/>
      <c r="XCE97" s="706"/>
      <c r="XCF97" s="706"/>
      <c r="XCG97" s="706"/>
      <c r="XCH97" s="706"/>
      <c r="XCI97" s="706"/>
      <c r="XCJ97" s="504"/>
      <c r="XCK97" s="705"/>
      <c r="XCL97" s="706"/>
      <c r="XCM97" s="706"/>
      <c r="XCN97" s="706"/>
      <c r="XCO97" s="706"/>
      <c r="XCP97" s="706"/>
      <c r="XCQ97" s="504"/>
      <c r="XCR97" s="705"/>
      <c r="XCS97" s="706"/>
      <c r="XCT97" s="706"/>
      <c r="XCU97" s="706"/>
      <c r="XCV97" s="706"/>
      <c r="XCW97" s="706"/>
      <c r="XCX97" s="504"/>
      <c r="XCY97" s="705"/>
      <c r="XCZ97" s="706"/>
      <c r="XDA97" s="706"/>
      <c r="XDB97" s="706"/>
      <c r="XDC97" s="706"/>
      <c r="XDD97" s="706"/>
      <c r="XDE97" s="504"/>
      <c r="XDF97" s="705"/>
      <c r="XDG97" s="706"/>
      <c r="XDH97" s="706"/>
      <c r="XDI97" s="706"/>
      <c r="XDJ97" s="706"/>
      <c r="XDK97" s="706"/>
      <c r="XDL97" s="504"/>
      <c r="XDM97" s="705"/>
      <c r="XDN97" s="706"/>
      <c r="XDO97" s="706"/>
      <c r="XDP97" s="706"/>
      <c r="XDQ97" s="706"/>
      <c r="XDR97" s="706"/>
      <c r="XDS97" s="504"/>
      <c r="XDT97" s="705"/>
      <c r="XDU97" s="706"/>
      <c r="XDV97" s="706"/>
      <c r="XDW97" s="706"/>
      <c r="XDX97" s="706"/>
      <c r="XDY97" s="706"/>
      <c r="XDZ97" s="504"/>
      <c r="XEA97" s="705"/>
      <c r="XEB97" s="706"/>
      <c r="XEC97" s="706"/>
      <c r="XED97" s="706"/>
      <c r="XEE97" s="706"/>
      <c r="XEF97" s="706"/>
      <c r="XEG97" s="504"/>
      <c r="XEH97" s="705"/>
      <c r="XEI97" s="706"/>
      <c r="XEJ97" s="706"/>
      <c r="XEK97" s="706"/>
      <c r="XEL97" s="706"/>
      <c r="XEM97" s="706"/>
      <c r="XEN97" s="504"/>
      <c r="XEO97" s="705"/>
      <c r="XEP97" s="706"/>
      <c r="XEQ97" s="706"/>
      <c r="XER97" s="706"/>
      <c r="XES97" s="706"/>
      <c r="XET97" s="706"/>
      <c r="XEU97" s="504"/>
      <c r="XEV97" s="705"/>
      <c r="XEW97" s="705"/>
      <c r="XEX97" s="705"/>
    </row>
    <row r="98" spans="1:16378" ht="75.95" customHeight="1">
      <c r="A98" s="471" t="s">
        <v>645</v>
      </c>
      <c r="B98" s="715" t="s">
        <v>646</v>
      </c>
      <c r="C98" s="716"/>
      <c r="D98" s="716"/>
      <c r="E98" s="716"/>
      <c r="F98" s="716"/>
      <c r="G98" s="717"/>
    </row>
    <row r="99" spans="1:16378" ht="75.599999999999994" customHeight="1">
      <c r="A99" s="502" t="s">
        <v>647</v>
      </c>
      <c r="B99" s="715" t="s">
        <v>648</v>
      </c>
      <c r="C99" s="716"/>
      <c r="D99" s="716"/>
      <c r="E99" s="716"/>
      <c r="F99" s="716"/>
      <c r="G99" s="717"/>
    </row>
    <row r="100" spans="1:16378" ht="77.099999999999994" customHeight="1">
      <c r="A100" s="502" t="s">
        <v>649</v>
      </c>
      <c r="B100" s="703" t="s">
        <v>650</v>
      </c>
      <c r="C100" s="704"/>
      <c r="D100" s="704"/>
      <c r="E100" s="704"/>
      <c r="F100" s="704"/>
      <c r="G100" s="704"/>
    </row>
    <row r="101" spans="1:16378" ht="107.45" customHeight="1">
      <c r="A101" s="502" t="s">
        <v>651</v>
      </c>
      <c r="B101" s="703" t="s">
        <v>652</v>
      </c>
      <c r="C101" s="704"/>
      <c r="D101" s="704"/>
      <c r="E101" s="704"/>
      <c r="F101" s="704"/>
      <c r="G101" s="704"/>
    </row>
    <row r="102" spans="1:16378" ht="107.45" customHeight="1">
      <c r="A102" s="358" t="s">
        <v>653</v>
      </c>
      <c r="B102" s="703" t="s">
        <v>654</v>
      </c>
      <c r="C102" s="704"/>
      <c r="D102" s="704"/>
      <c r="E102" s="704"/>
      <c r="F102" s="704"/>
      <c r="G102" s="704"/>
    </row>
    <row r="103" spans="1:16378" ht="107.45" customHeight="1">
      <c r="A103" s="506" t="s">
        <v>655</v>
      </c>
      <c r="B103" s="715" t="s">
        <v>656</v>
      </c>
      <c r="C103" s="716"/>
      <c r="D103" s="716"/>
      <c r="E103" s="716"/>
      <c r="F103" s="716"/>
      <c r="G103" s="717"/>
    </row>
    <row r="104" spans="1:16378" ht="107.45" customHeight="1">
      <c r="A104" s="506" t="s">
        <v>657</v>
      </c>
      <c r="B104" s="715" t="s">
        <v>658</v>
      </c>
      <c r="C104" s="716"/>
      <c r="D104" s="716"/>
      <c r="E104" s="716"/>
      <c r="F104" s="716"/>
      <c r="G104" s="717"/>
    </row>
    <row r="105" spans="1:16378" ht="107.45" customHeight="1">
      <c r="A105" s="506" t="s">
        <v>659</v>
      </c>
      <c r="B105" s="715" t="s">
        <v>660</v>
      </c>
      <c r="C105" s="716"/>
      <c r="D105" s="716"/>
      <c r="E105" s="716"/>
      <c r="F105" s="716"/>
      <c r="G105" s="717"/>
    </row>
    <row r="106" spans="1:16378" ht="107.45" customHeight="1">
      <c r="A106" s="503" t="s">
        <v>661</v>
      </c>
      <c r="B106" s="715" t="s">
        <v>662</v>
      </c>
      <c r="C106" s="716"/>
      <c r="D106" s="716"/>
      <c r="E106" s="716"/>
      <c r="F106" s="716"/>
      <c r="G106" s="717"/>
    </row>
    <row r="107" spans="1:16378" ht="107.45" customHeight="1">
      <c r="A107" s="506" t="s">
        <v>663</v>
      </c>
      <c r="B107" s="715" t="s">
        <v>664</v>
      </c>
      <c r="C107" s="716"/>
      <c r="D107" s="716"/>
      <c r="E107" s="716"/>
      <c r="F107" s="716"/>
      <c r="G107" s="717"/>
    </row>
    <row r="108" spans="1:16378" ht="107.45" customHeight="1">
      <c r="A108" s="503" t="s">
        <v>665</v>
      </c>
      <c r="B108" s="704" t="s">
        <v>666</v>
      </c>
      <c r="C108" s="704"/>
      <c r="D108" s="704"/>
      <c r="E108" s="704"/>
      <c r="F108" s="704"/>
      <c r="G108" s="704"/>
    </row>
    <row r="109" spans="1:16378" ht="107.45" customHeight="1">
      <c r="A109" s="506" t="s">
        <v>667</v>
      </c>
      <c r="B109" s="715" t="s">
        <v>668</v>
      </c>
      <c r="C109" s="716"/>
      <c r="D109" s="716"/>
      <c r="E109" s="716"/>
      <c r="F109" s="716"/>
      <c r="G109" s="717"/>
    </row>
    <row r="110" spans="1:16378" ht="107.45" customHeight="1">
      <c r="A110" s="506" t="s">
        <v>669</v>
      </c>
      <c r="B110" s="715" t="s">
        <v>670</v>
      </c>
      <c r="C110" s="716"/>
      <c r="D110" s="716"/>
      <c r="E110" s="716"/>
      <c r="F110" s="716"/>
      <c r="G110" s="717"/>
    </row>
    <row r="111" spans="1:16378" ht="107.45" customHeight="1">
      <c r="A111" s="506" t="s">
        <v>671</v>
      </c>
      <c r="B111" s="715" t="s">
        <v>672</v>
      </c>
      <c r="C111" s="716"/>
      <c r="D111" s="716"/>
      <c r="E111" s="716"/>
      <c r="F111" s="716"/>
      <c r="G111" s="717"/>
    </row>
    <row r="112" spans="1:16378" ht="107.45" customHeight="1">
      <c r="A112" s="503" t="s">
        <v>673</v>
      </c>
      <c r="B112" s="715" t="s">
        <v>674</v>
      </c>
      <c r="C112" s="716"/>
      <c r="D112" s="716"/>
      <c r="E112" s="716"/>
      <c r="F112" s="716"/>
      <c r="G112" s="717"/>
    </row>
    <row r="113" spans="1:16384" ht="107.45" customHeight="1">
      <c r="A113" s="506" t="s">
        <v>675</v>
      </c>
      <c r="B113" s="696" t="s">
        <v>676</v>
      </c>
      <c r="C113" s="696"/>
      <c r="D113" s="696"/>
      <c r="E113" s="696"/>
      <c r="F113" s="696"/>
      <c r="G113" s="696"/>
    </row>
    <row r="114" spans="1:16384" s="501" customFormat="1" ht="107.45" customHeight="1">
      <c r="A114" s="519"/>
      <c r="B114" s="520"/>
      <c r="C114" s="520"/>
      <c r="D114" s="520"/>
      <c r="E114" s="520"/>
      <c r="F114" s="520"/>
      <c r="G114" s="520"/>
      <c r="H114" s="500"/>
      <c r="I114" s="500"/>
      <c r="J114" s="499"/>
      <c r="K114" s="500"/>
      <c r="L114" s="499"/>
      <c r="M114" s="500"/>
      <c r="N114" s="499"/>
      <c r="O114" s="500"/>
      <c r="P114" s="499"/>
      <c r="Q114" s="500"/>
      <c r="R114" s="499"/>
      <c r="S114" s="500"/>
      <c r="T114" s="499"/>
      <c r="U114" s="500"/>
      <c r="V114" s="499"/>
      <c r="W114" s="500"/>
      <c r="X114" s="499"/>
      <c r="Y114" s="500"/>
      <c r="Z114" s="499"/>
      <c r="AA114" s="500"/>
      <c r="AB114" s="499"/>
      <c r="AC114" s="500"/>
      <c r="AD114" s="499"/>
      <c r="AE114" s="500"/>
      <c r="AF114" s="499"/>
      <c r="AG114" s="500"/>
      <c r="AH114" s="499"/>
      <c r="AI114" s="500"/>
      <c r="AJ114" s="499"/>
      <c r="AK114" s="500"/>
      <c r="AL114" s="499"/>
      <c r="AM114" s="500"/>
      <c r="AN114" s="499"/>
      <c r="AO114" s="500"/>
      <c r="AP114" s="499"/>
      <c r="AQ114" s="500"/>
      <c r="AR114" s="499"/>
      <c r="AS114" s="500"/>
      <c r="AT114" s="499"/>
      <c r="AU114" s="500"/>
      <c r="AV114" s="499"/>
      <c r="AW114" s="500"/>
      <c r="AX114" s="499"/>
      <c r="AY114" s="500"/>
      <c r="AZ114" s="499"/>
      <c r="BA114" s="500"/>
      <c r="BB114" s="499"/>
      <c r="BC114" s="500"/>
      <c r="BD114" s="499"/>
      <c r="BE114" s="500"/>
      <c r="BF114" s="499"/>
      <c r="BG114" s="500"/>
      <c r="BH114" s="499"/>
      <c r="BI114" s="500"/>
      <c r="BJ114" s="499"/>
      <c r="BK114" s="500"/>
      <c r="BL114" s="499"/>
      <c r="BM114" s="500"/>
      <c r="BN114" s="499"/>
      <c r="BO114" s="500"/>
      <c r="BP114" s="499"/>
      <c r="BQ114" s="500"/>
      <c r="BR114" s="499"/>
      <c r="BS114" s="500"/>
      <c r="BT114" s="499"/>
      <c r="BU114" s="500"/>
      <c r="BV114" s="499"/>
      <c r="BW114" s="500"/>
      <c r="BX114" s="499"/>
      <c r="BY114" s="500"/>
      <c r="BZ114" s="499"/>
      <c r="CA114" s="500"/>
      <c r="CB114" s="499"/>
      <c r="CC114" s="500"/>
      <c r="CD114" s="499"/>
      <c r="CE114" s="500"/>
      <c r="CF114" s="499"/>
      <c r="CG114" s="500"/>
      <c r="CH114" s="499"/>
      <c r="CI114" s="500"/>
      <c r="CJ114" s="499"/>
      <c r="CK114" s="500"/>
      <c r="CL114" s="499"/>
      <c r="CM114" s="500"/>
      <c r="CN114" s="499"/>
      <c r="CO114" s="500"/>
      <c r="CP114" s="499"/>
      <c r="CQ114" s="500"/>
      <c r="CR114" s="499"/>
      <c r="CS114" s="500"/>
      <c r="CT114" s="499"/>
      <c r="CU114" s="500"/>
      <c r="CV114" s="499"/>
      <c r="CW114" s="500"/>
      <c r="CX114" s="499"/>
      <c r="CY114" s="500"/>
      <c r="CZ114" s="499"/>
      <c r="DA114" s="500"/>
      <c r="DB114" s="499"/>
      <c r="DC114" s="500"/>
      <c r="DD114" s="499"/>
      <c r="DE114" s="500"/>
      <c r="DF114" s="499"/>
      <c r="DG114" s="500"/>
      <c r="DH114" s="499"/>
      <c r="DI114" s="500"/>
      <c r="DJ114" s="499"/>
      <c r="DK114" s="500"/>
      <c r="DL114" s="499"/>
      <c r="DM114" s="500"/>
      <c r="DN114" s="499"/>
      <c r="DO114" s="500"/>
      <c r="DP114" s="499"/>
      <c r="DQ114" s="500"/>
      <c r="DR114" s="499"/>
      <c r="DS114" s="500"/>
      <c r="DT114" s="499"/>
      <c r="DU114" s="500"/>
      <c r="DV114" s="499"/>
      <c r="DW114" s="500"/>
      <c r="DX114" s="499"/>
      <c r="DY114" s="500"/>
      <c r="DZ114" s="499"/>
      <c r="EA114" s="500"/>
      <c r="EB114" s="499"/>
      <c r="EC114" s="500"/>
      <c r="ED114" s="499"/>
      <c r="EE114" s="500"/>
      <c r="EF114" s="499"/>
      <c r="EG114" s="500"/>
      <c r="EH114" s="499"/>
      <c r="EI114" s="500"/>
      <c r="EJ114" s="499"/>
      <c r="EK114" s="500"/>
      <c r="EL114" s="499"/>
      <c r="EM114" s="500"/>
      <c r="EN114" s="499"/>
      <c r="EO114" s="500"/>
      <c r="EP114" s="499"/>
      <c r="EQ114" s="500"/>
      <c r="ER114" s="499"/>
      <c r="ES114" s="500"/>
      <c r="ET114" s="499"/>
      <c r="EU114" s="500"/>
      <c r="EV114" s="499"/>
      <c r="EW114" s="500"/>
      <c r="EX114" s="499"/>
      <c r="EY114" s="500"/>
      <c r="EZ114" s="499"/>
      <c r="FA114" s="500"/>
      <c r="FB114" s="499"/>
      <c r="FC114" s="500"/>
      <c r="FD114" s="499"/>
      <c r="FE114" s="500"/>
      <c r="FF114" s="499"/>
      <c r="FG114" s="500"/>
      <c r="FH114" s="499"/>
      <c r="FI114" s="500"/>
      <c r="FJ114" s="499"/>
      <c r="FK114" s="500"/>
      <c r="FL114" s="499"/>
      <c r="FM114" s="500"/>
      <c r="FN114" s="499"/>
      <c r="FO114" s="500"/>
      <c r="FP114" s="499"/>
      <c r="FQ114" s="500"/>
      <c r="FR114" s="499"/>
      <c r="FS114" s="500"/>
      <c r="FT114" s="499"/>
      <c r="FU114" s="500"/>
      <c r="FV114" s="499"/>
      <c r="FW114" s="500"/>
      <c r="FX114" s="499"/>
      <c r="FY114" s="500"/>
      <c r="FZ114" s="499"/>
      <c r="GA114" s="500"/>
      <c r="GB114" s="499"/>
      <c r="GC114" s="500"/>
      <c r="GD114" s="499"/>
      <c r="GE114" s="500"/>
      <c r="GF114" s="499"/>
      <c r="GG114" s="500"/>
      <c r="GH114" s="499"/>
      <c r="GI114" s="500"/>
      <c r="GJ114" s="499"/>
      <c r="GK114" s="500"/>
      <c r="GL114" s="499"/>
      <c r="GM114" s="500"/>
      <c r="GN114" s="499"/>
      <c r="GO114" s="500"/>
      <c r="GP114" s="499"/>
      <c r="GQ114" s="500"/>
      <c r="GR114" s="499"/>
      <c r="GS114" s="500"/>
      <c r="GT114" s="499"/>
      <c r="GU114" s="500"/>
      <c r="GV114" s="499"/>
      <c r="GW114" s="500"/>
      <c r="GX114" s="499"/>
      <c r="GY114" s="500"/>
      <c r="GZ114" s="499"/>
      <c r="HA114" s="500"/>
      <c r="HB114" s="499"/>
      <c r="HC114" s="500"/>
      <c r="HD114" s="499"/>
      <c r="HE114" s="500"/>
      <c r="HF114" s="499"/>
      <c r="HG114" s="500"/>
      <c r="HH114" s="499"/>
      <c r="HI114" s="500"/>
      <c r="HJ114" s="499"/>
      <c r="HK114" s="500"/>
      <c r="HL114" s="499"/>
      <c r="HM114" s="500"/>
      <c r="HN114" s="499"/>
      <c r="HO114" s="500"/>
      <c r="HP114" s="499"/>
      <c r="HQ114" s="500"/>
      <c r="HR114" s="499"/>
      <c r="HS114" s="500"/>
      <c r="HT114" s="499"/>
      <c r="HU114" s="500"/>
      <c r="HV114" s="499"/>
      <c r="HW114" s="500"/>
      <c r="HX114" s="499"/>
      <c r="HY114" s="500"/>
      <c r="HZ114" s="499"/>
      <c r="IA114" s="500"/>
      <c r="IB114" s="499"/>
      <c r="IC114" s="500"/>
      <c r="ID114" s="499"/>
      <c r="IE114" s="500"/>
      <c r="IF114" s="499"/>
      <c r="IG114" s="500"/>
      <c r="IH114" s="499"/>
      <c r="II114" s="500"/>
      <c r="IJ114" s="499"/>
      <c r="IK114" s="500"/>
      <c r="IL114" s="499"/>
      <c r="IM114" s="500"/>
      <c r="IN114" s="499"/>
      <c r="IO114" s="500"/>
      <c r="IP114" s="499"/>
      <c r="IQ114" s="500"/>
      <c r="IR114" s="499"/>
      <c r="IS114" s="500"/>
      <c r="IT114" s="499"/>
      <c r="IU114" s="500"/>
      <c r="IV114" s="499"/>
      <c r="IW114" s="500"/>
      <c r="IX114" s="499"/>
      <c r="IY114" s="500"/>
      <c r="IZ114" s="499"/>
      <c r="JA114" s="500"/>
      <c r="JB114" s="499"/>
      <c r="JC114" s="500"/>
      <c r="JD114" s="499"/>
      <c r="JE114" s="500"/>
      <c r="JF114" s="499"/>
      <c r="JG114" s="500"/>
      <c r="JH114" s="499"/>
      <c r="JI114" s="500"/>
      <c r="JJ114" s="499"/>
      <c r="JK114" s="500"/>
      <c r="JL114" s="499"/>
      <c r="JM114" s="500"/>
      <c r="JN114" s="499"/>
      <c r="JO114" s="500"/>
      <c r="JP114" s="499"/>
      <c r="JQ114" s="500"/>
      <c r="JR114" s="499"/>
      <c r="JS114" s="500"/>
      <c r="JT114" s="499"/>
      <c r="JU114" s="500"/>
      <c r="JV114" s="499"/>
      <c r="JW114" s="500"/>
      <c r="JX114" s="499"/>
      <c r="JY114" s="500"/>
      <c r="JZ114" s="499"/>
      <c r="KA114" s="500"/>
      <c r="KB114" s="499"/>
      <c r="KC114" s="500"/>
      <c r="KD114" s="499"/>
      <c r="KE114" s="500"/>
      <c r="KF114" s="499"/>
      <c r="KG114" s="500"/>
      <c r="KH114" s="499"/>
      <c r="KI114" s="500"/>
      <c r="KJ114" s="499"/>
      <c r="KK114" s="500"/>
      <c r="KL114" s="499"/>
      <c r="KM114" s="500"/>
      <c r="KN114" s="499"/>
      <c r="KO114" s="500"/>
      <c r="KP114" s="499"/>
      <c r="KQ114" s="500"/>
      <c r="KR114" s="499"/>
      <c r="KS114" s="500"/>
      <c r="KT114" s="499"/>
      <c r="KU114" s="500"/>
      <c r="KV114" s="499"/>
      <c r="KW114" s="500"/>
      <c r="KX114" s="499"/>
      <c r="KY114" s="500"/>
      <c r="KZ114" s="499"/>
      <c r="LA114" s="500"/>
      <c r="LB114" s="499"/>
      <c r="LC114" s="500"/>
      <c r="LD114" s="499"/>
      <c r="LE114" s="500"/>
      <c r="LF114" s="499"/>
      <c r="LG114" s="500"/>
      <c r="LH114" s="499"/>
      <c r="LI114" s="500"/>
      <c r="LJ114" s="499"/>
      <c r="LK114" s="500"/>
      <c r="LL114" s="499"/>
      <c r="LM114" s="500"/>
      <c r="LN114" s="499"/>
      <c r="LO114" s="500"/>
      <c r="LP114" s="499"/>
      <c r="LQ114" s="500"/>
      <c r="LR114" s="499"/>
      <c r="LS114" s="500"/>
      <c r="LT114" s="499"/>
      <c r="LU114" s="500"/>
      <c r="LV114" s="499"/>
      <c r="LW114" s="500"/>
      <c r="LX114" s="499"/>
      <c r="LY114" s="500"/>
      <c r="LZ114" s="499"/>
      <c r="MA114" s="500"/>
      <c r="MB114" s="499"/>
      <c r="MC114" s="500"/>
      <c r="MD114" s="499"/>
      <c r="ME114" s="500"/>
      <c r="MF114" s="499"/>
      <c r="MG114" s="500"/>
      <c r="MH114" s="499"/>
      <c r="MI114" s="500"/>
      <c r="MJ114" s="499"/>
      <c r="MK114" s="500"/>
      <c r="ML114" s="499"/>
      <c r="MM114" s="500"/>
      <c r="MN114" s="499"/>
      <c r="MO114" s="500"/>
      <c r="MP114" s="499"/>
      <c r="MQ114" s="500"/>
      <c r="MR114" s="499"/>
      <c r="MS114" s="500"/>
      <c r="MT114" s="499"/>
      <c r="MU114" s="500"/>
      <c r="MV114" s="499"/>
      <c r="MW114" s="500"/>
      <c r="MX114" s="499"/>
      <c r="MY114" s="500"/>
      <c r="MZ114" s="499"/>
      <c r="NA114" s="500"/>
      <c r="NB114" s="499"/>
      <c r="NC114" s="500"/>
      <c r="ND114" s="499"/>
      <c r="NE114" s="500"/>
      <c r="NF114" s="499"/>
      <c r="NG114" s="500"/>
      <c r="NH114" s="499"/>
      <c r="NI114" s="500"/>
      <c r="NJ114" s="499"/>
      <c r="NK114" s="500"/>
      <c r="NL114" s="499"/>
      <c r="NM114" s="500"/>
      <c r="NN114" s="499"/>
      <c r="NO114" s="500"/>
      <c r="NP114" s="499"/>
      <c r="NQ114" s="500"/>
      <c r="NR114" s="499"/>
      <c r="NS114" s="500"/>
      <c r="NT114" s="499"/>
      <c r="NU114" s="500"/>
      <c r="NV114" s="499"/>
      <c r="NW114" s="500"/>
      <c r="NX114" s="499"/>
      <c r="NY114" s="500"/>
      <c r="NZ114" s="499"/>
      <c r="OA114" s="500"/>
      <c r="OB114" s="499"/>
      <c r="OC114" s="500"/>
      <c r="OD114" s="499"/>
      <c r="OE114" s="500"/>
      <c r="OF114" s="499"/>
      <c r="OG114" s="500"/>
      <c r="OH114" s="499"/>
      <c r="OI114" s="500"/>
      <c r="OJ114" s="499"/>
      <c r="OK114" s="500"/>
      <c r="OL114" s="499"/>
      <c r="OM114" s="500"/>
      <c r="ON114" s="499"/>
      <c r="OO114" s="500"/>
      <c r="OP114" s="499"/>
      <c r="OQ114" s="500"/>
      <c r="OR114" s="499"/>
      <c r="OS114" s="500"/>
      <c r="OT114" s="499"/>
      <c r="OU114" s="500"/>
      <c r="OV114" s="499"/>
      <c r="OW114" s="500"/>
      <c r="OX114" s="499"/>
      <c r="OY114" s="500"/>
      <c r="OZ114" s="499"/>
      <c r="PA114" s="500"/>
      <c r="PB114" s="499"/>
      <c r="PC114" s="500"/>
      <c r="PD114" s="499"/>
      <c r="PE114" s="500"/>
      <c r="PF114" s="499"/>
      <c r="PG114" s="500"/>
      <c r="PH114" s="499"/>
      <c r="PI114" s="500"/>
      <c r="PJ114" s="499"/>
      <c r="PK114" s="500"/>
      <c r="PL114" s="499"/>
      <c r="PM114" s="500"/>
      <c r="PN114" s="499"/>
      <c r="PO114" s="500"/>
      <c r="PP114" s="499"/>
      <c r="PQ114" s="500"/>
      <c r="PR114" s="499"/>
      <c r="PS114" s="500"/>
      <c r="PT114" s="499"/>
      <c r="PU114" s="500"/>
      <c r="PV114" s="499"/>
      <c r="PW114" s="500"/>
      <c r="PX114" s="499"/>
      <c r="PY114" s="500"/>
      <c r="PZ114" s="499"/>
      <c r="QA114" s="500"/>
      <c r="QB114" s="499"/>
      <c r="QC114" s="500"/>
      <c r="QD114" s="499"/>
      <c r="QE114" s="500"/>
      <c r="QF114" s="499"/>
      <c r="QG114" s="500"/>
      <c r="QH114" s="499"/>
      <c r="QI114" s="500"/>
      <c r="QJ114" s="499"/>
      <c r="QK114" s="500"/>
      <c r="QL114" s="499"/>
      <c r="QM114" s="500"/>
      <c r="QN114" s="499"/>
      <c r="QO114" s="500"/>
      <c r="QP114" s="499"/>
      <c r="QQ114" s="500"/>
      <c r="QR114" s="499"/>
      <c r="QS114" s="500"/>
      <c r="QT114" s="499"/>
      <c r="QU114" s="500"/>
      <c r="QV114" s="499"/>
      <c r="QW114" s="500"/>
      <c r="QX114" s="499"/>
      <c r="QY114" s="500"/>
      <c r="QZ114" s="499"/>
      <c r="RA114" s="500"/>
      <c r="RB114" s="499"/>
      <c r="RC114" s="500"/>
      <c r="RD114" s="499"/>
      <c r="RE114" s="500"/>
      <c r="RF114" s="499"/>
      <c r="RG114" s="500"/>
      <c r="RH114" s="499"/>
      <c r="RI114" s="500"/>
      <c r="RJ114" s="499"/>
      <c r="RK114" s="500"/>
      <c r="RL114" s="499"/>
      <c r="RM114" s="500"/>
      <c r="RN114" s="499"/>
      <c r="RO114" s="500"/>
      <c r="RP114" s="499"/>
      <c r="RQ114" s="500"/>
      <c r="RR114" s="499"/>
      <c r="RS114" s="500"/>
      <c r="RT114" s="499"/>
      <c r="RU114" s="500"/>
      <c r="RV114" s="499"/>
      <c r="RW114" s="500"/>
      <c r="RX114" s="499"/>
      <c r="RY114" s="500"/>
      <c r="RZ114" s="499"/>
      <c r="SA114" s="500"/>
      <c r="SB114" s="499"/>
      <c r="SC114" s="500"/>
      <c r="SD114" s="499"/>
      <c r="SE114" s="500"/>
      <c r="SF114" s="499"/>
      <c r="SG114" s="500"/>
      <c r="SH114" s="499"/>
      <c r="SI114" s="500"/>
      <c r="SJ114" s="499"/>
      <c r="SK114" s="500"/>
      <c r="SL114" s="499"/>
      <c r="SM114" s="500"/>
      <c r="SN114" s="499"/>
      <c r="SO114" s="500"/>
      <c r="SP114" s="499"/>
      <c r="SQ114" s="500"/>
      <c r="SR114" s="499"/>
      <c r="SS114" s="500"/>
      <c r="ST114" s="499"/>
      <c r="SU114" s="500"/>
      <c r="SV114" s="499"/>
      <c r="SW114" s="500"/>
      <c r="SX114" s="499"/>
      <c r="SY114" s="500"/>
      <c r="SZ114" s="499"/>
      <c r="TA114" s="500"/>
      <c r="TB114" s="499"/>
      <c r="TC114" s="500"/>
      <c r="TD114" s="499"/>
      <c r="TE114" s="500"/>
      <c r="TF114" s="499"/>
      <c r="TG114" s="500"/>
      <c r="TH114" s="499"/>
      <c r="TI114" s="500"/>
      <c r="TJ114" s="499"/>
      <c r="TK114" s="500"/>
      <c r="TL114" s="499"/>
      <c r="TM114" s="500"/>
      <c r="TN114" s="499"/>
      <c r="TO114" s="500"/>
      <c r="TP114" s="499"/>
      <c r="TQ114" s="500"/>
      <c r="TR114" s="499"/>
      <c r="TS114" s="500"/>
      <c r="TT114" s="499"/>
      <c r="TU114" s="500"/>
      <c r="TV114" s="499"/>
      <c r="TW114" s="500"/>
      <c r="TX114" s="499"/>
      <c r="TY114" s="500"/>
      <c r="TZ114" s="499"/>
      <c r="UA114" s="500"/>
      <c r="UB114" s="499"/>
      <c r="UC114" s="500"/>
      <c r="UD114" s="499"/>
      <c r="UE114" s="500"/>
      <c r="UF114" s="499"/>
      <c r="UG114" s="500"/>
      <c r="UH114" s="499"/>
      <c r="UI114" s="500"/>
      <c r="UJ114" s="499"/>
      <c r="UK114" s="500"/>
      <c r="UL114" s="499"/>
      <c r="UM114" s="500"/>
      <c r="UN114" s="499"/>
      <c r="UO114" s="500"/>
      <c r="UP114" s="499"/>
      <c r="UQ114" s="500"/>
      <c r="UR114" s="499"/>
      <c r="US114" s="500"/>
      <c r="UT114" s="499"/>
      <c r="UU114" s="500"/>
      <c r="UV114" s="499"/>
      <c r="UW114" s="500"/>
      <c r="UX114" s="499"/>
      <c r="UY114" s="500"/>
      <c r="UZ114" s="499"/>
      <c r="VA114" s="500"/>
      <c r="VB114" s="499"/>
      <c r="VC114" s="500"/>
      <c r="VD114" s="499"/>
      <c r="VE114" s="500"/>
      <c r="VF114" s="499"/>
      <c r="VG114" s="500"/>
      <c r="VH114" s="499"/>
      <c r="VI114" s="500"/>
      <c r="VJ114" s="499"/>
      <c r="VK114" s="500"/>
      <c r="VL114" s="499"/>
      <c r="VM114" s="500"/>
      <c r="VN114" s="499"/>
      <c r="VO114" s="500"/>
      <c r="VP114" s="499"/>
      <c r="VQ114" s="500"/>
      <c r="VR114" s="499"/>
      <c r="VS114" s="500"/>
      <c r="VT114" s="499"/>
      <c r="VU114" s="500"/>
      <c r="VV114" s="499"/>
      <c r="VW114" s="500"/>
      <c r="VX114" s="499"/>
      <c r="VY114" s="500"/>
      <c r="VZ114" s="499"/>
      <c r="WA114" s="500"/>
      <c r="WB114" s="499"/>
      <c r="WC114" s="500"/>
      <c r="WD114" s="499"/>
      <c r="WE114" s="500"/>
      <c r="WF114" s="499"/>
      <c r="WG114" s="500"/>
      <c r="WH114" s="499"/>
      <c r="WI114" s="500"/>
      <c r="WJ114" s="499"/>
      <c r="WK114" s="500"/>
      <c r="WL114" s="499"/>
      <c r="WM114" s="500"/>
      <c r="WN114" s="499"/>
      <c r="WO114" s="500"/>
      <c r="WP114" s="499"/>
      <c r="WQ114" s="500"/>
      <c r="WR114" s="499"/>
      <c r="WS114" s="500"/>
      <c r="WT114" s="499"/>
      <c r="WU114" s="500"/>
      <c r="WV114" s="499"/>
      <c r="WW114" s="500"/>
      <c r="WX114" s="499"/>
      <c r="WY114" s="500"/>
      <c r="WZ114" s="499"/>
      <c r="XA114" s="500"/>
      <c r="XB114" s="499"/>
      <c r="XC114" s="500"/>
      <c r="XD114" s="499"/>
      <c r="XE114" s="500"/>
      <c r="XF114" s="499"/>
      <c r="XG114" s="500"/>
      <c r="XH114" s="499"/>
      <c r="XI114" s="500"/>
      <c r="XJ114" s="499"/>
      <c r="XK114" s="500"/>
      <c r="XL114" s="499"/>
      <c r="XM114" s="500"/>
      <c r="XN114" s="499"/>
      <c r="XO114" s="500"/>
      <c r="XP114" s="499"/>
      <c r="XQ114" s="500"/>
      <c r="XR114" s="499"/>
      <c r="XS114" s="500"/>
      <c r="XT114" s="499"/>
      <c r="XU114" s="500"/>
      <c r="XV114" s="499"/>
      <c r="XW114" s="500"/>
      <c r="XX114" s="499"/>
      <c r="XY114" s="500"/>
      <c r="XZ114" s="499"/>
      <c r="YA114" s="500"/>
      <c r="YB114" s="499"/>
      <c r="YC114" s="500"/>
      <c r="YD114" s="499"/>
      <c r="YE114" s="500"/>
      <c r="YF114" s="499"/>
      <c r="YG114" s="500"/>
      <c r="YH114" s="499"/>
      <c r="YI114" s="500"/>
      <c r="YJ114" s="499"/>
      <c r="YK114" s="500"/>
      <c r="YL114" s="499"/>
      <c r="YM114" s="500"/>
      <c r="YN114" s="499"/>
      <c r="YO114" s="500"/>
      <c r="YP114" s="499"/>
      <c r="YQ114" s="500"/>
      <c r="YR114" s="499"/>
      <c r="YS114" s="500"/>
      <c r="YT114" s="499"/>
      <c r="YU114" s="500"/>
      <c r="YV114" s="499"/>
      <c r="YW114" s="500"/>
      <c r="YX114" s="499"/>
      <c r="YY114" s="500"/>
      <c r="YZ114" s="499"/>
      <c r="ZA114" s="500"/>
      <c r="ZB114" s="499"/>
      <c r="ZC114" s="500"/>
      <c r="ZD114" s="499"/>
      <c r="ZE114" s="500"/>
      <c r="ZF114" s="499"/>
      <c r="ZG114" s="500"/>
      <c r="ZH114" s="499"/>
      <c r="ZI114" s="500"/>
      <c r="ZJ114" s="499"/>
      <c r="ZK114" s="500"/>
      <c r="ZL114" s="499"/>
      <c r="ZM114" s="500"/>
      <c r="ZN114" s="499"/>
      <c r="ZO114" s="500"/>
      <c r="ZP114" s="499"/>
      <c r="ZQ114" s="500"/>
      <c r="ZR114" s="499"/>
      <c r="ZS114" s="500"/>
      <c r="ZT114" s="499"/>
      <c r="ZU114" s="500"/>
      <c r="ZV114" s="499"/>
      <c r="ZW114" s="500"/>
      <c r="ZX114" s="499"/>
      <c r="ZY114" s="500"/>
      <c r="ZZ114" s="499"/>
      <c r="AAA114" s="500"/>
      <c r="AAB114" s="499"/>
      <c r="AAC114" s="500"/>
      <c r="AAD114" s="499"/>
      <c r="AAE114" s="500"/>
      <c r="AAF114" s="499"/>
      <c r="AAG114" s="500"/>
      <c r="AAH114" s="499"/>
      <c r="AAI114" s="500"/>
      <c r="AAJ114" s="499"/>
      <c r="AAK114" s="500"/>
      <c r="AAL114" s="499"/>
      <c r="AAM114" s="500"/>
      <c r="AAN114" s="499"/>
      <c r="AAO114" s="500"/>
      <c r="AAP114" s="499"/>
      <c r="AAQ114" s="500"/>
      <c r="AAR114" s="499"/>
      <c r="AAS114" s="500"/>
      <c r="AAT114" s="499"/>
      <c r="AAU114" s="500"/>
      <c r="AAV114" s="499"/>
      <c r="AAW114" s="500"/>
      <c r="AAX114" s="499"/>
      <c r="AAY114" s="500"/>
      <c r="AAZ114" s="499"/>
      <c r="ABA114" s="500"/>
      <c r="ABB114" s="499"/>
      <c r="ABC114" s="500"/>
      <c r="ABD114" s="499"/>
      <c r="ABE114" s="500"/>
      <c r="ABF114" s="499"/>
      <c r="ABG114" s="500"/>
      <c r="ABH114" s="499"/>
      <c r="ABI114" s="500"/>
      <c r="ABJ114" s="499"/>
      <c r="ABK114" s="500"/>
      <c r="ABL114" s="499"/>
      <c r="ABM114" s="500"/>
      <c r="ABN114" s="499"/>
      <c r="ABO114" s="500"/>
      <c r="ABP114" s="499"/>
      <c r="ABQ114" s="500"/>
      <c r="ABR114" s="499"/>
      <c r="ABS114" s="500"/>
      <c r="ABT114" s="499"/>
      <c r="ABU114" s="500"/>
      <c r="ABV114" s="499"/>
      <c r="ABW114" s="500"/>
      <c r="ABX114" s="499"/>
      <c r="ABY114" s="500"/>
      <c r="ABZ114" s="499"/>
      <c r="ACA114" s="500"/>
      <c r="ACB114" s="499"/>
      <c r="ACC114" s="500"/>
      <c r="ACD114" s="499"/>
      <c r="ACE114" s="500"/>
      <c r="ACF114" s="499"/>
      <c r="ACG114" s="500"/>
      <c r="ACH114" s="499"/>
      <c r="ACI114" s="500"/>
      <c r="ACJ114" s="499"/>
      <c r="ACK114" s="500"/>
      <c r="ACL114" s="499"/>
      <c r="ACM114" s="500"/>
      <c r="ACN114" s="499"/>
      <c r="ACO114" s="500"/>
      <c r="ACP114" s="499"/>
      <c r="ACQ114" s="500"/>
      <c r="ACR114" s="499"/>
      <c r="ACS114" s="500"/>
      <c r="ACT114" s="499"/>
      <c r="ACU114" s="500"/>
      <c r="ACV114" s="499"/>
      <c r="ACW114" s="500"/>
      <c r="ACX114" s="499"/>
      <c r="ACY114" s="500"/>
      <c r="ACZ114" s="499"/>
      <c r="ADA114" s="500"/>
      <c r="ADB114" s="499"/>
      <c r="ADC114" s="500"/>
      <c r="ADD114" s="499"/>
      <c r="ADE114" s="500"/>
      <c r="ADF114" s="499"/>
      <c r="ADG114" s="500"/>
      <c r="ADH114" s="499"/>
      <c r="ADI114" s="500"/>
      <c r="ADJ114" s="499"/>
      <c r="ADK114" s="500"/>
      <c r="ADL114" s="499"/>
      <c r="ADM114" s="500"/>
      <c r="ADN114" s="499"/>
      <c r="ADO114" s="500"/>
      <c r="ADP114" s="499"/>
      <c r="ADQ114" s="500"/>
      <c r="ADR114" s="499"/>
      <c r="ADS114" s="500"/>
      <c r="ADT114" s="499"/>
      <c r="ADU114" s="500"/>
      <c r="ADV114" s="499"/>
      <c r="ADW114" s="500"/>
      <c r="ADX114" s="499"/>
      <c r="ADY114" s="500"/>
      <c r="ADZ114" s="499"/>
      <c r="AEA114" s="500"/>
      <c r="AEB114" s="499"/>
      <c r="AEC114" s="500"/>
      <c r="AED114" s="499"/>
      <c r="AEE114" s="500"/>
      <c r="AEF114" s="499"/>
      <c r="AEG114" s="500"/>
      <c r="AEH114" s="499"/>
      <c r="AEI114" s="500"/>
      <c r="AEJ114" s="499"/>
      <c r="AEK114" s="500"/>
      <c r="AEL114" s="499"/>
      <c r="AEM114" s="500"/>
      <c r="AEN114" s="499"/>
      <c r="AEO114" s="500"/>
      <c r="AEP114" s="499"/>
      <c r="AEQ114" s="500"/>
      <c r="AER114" s="499"/>
      <c r="AES114" s="500"/>
      <c r="AET114" s="499"/>
      <c r="AEU114" s="500"/>
      <c r="AEV114" s="499"/>
      <c r="AEW114" s="500"/>
      <c r="AEX114" s="499"/>
      <c r="AEY114" s="500"/>
      <c r="AEZ114" s="499"/>
      <c r="AFA114" s="500"/>
      <c r="AFB114" s="499"/>
      <c r="AFC114" s="500"/>
      <c r="AFD114" s="499"/>
      <c r="AFE114" s="500"/>
      <c r="AFF114" s="499"/>
      <c r="AFG114" s="500"/>
      <c r="AFH114" s="499"/>
      <c r="AFI114" s="500"/>
      <c r="AFJ114" s="499"/>
      <c r="AFK114" s="500"/>
      <c r="AFL114" s="499"/>
      <c r="AFM114" s="500"/>
      <c r="AFN114" s="499"/>
      <c r="AFO114" s="500"/>
      <c r="AFP114" s="499"/>
      <c r="AFQ114" s="500"/>
      <c r="AFR114" s="499"/>
      <c r="AFS114" s="500"/>
      <c r="AFT114" s="499"/>
      <c r="AFU114" s="500"/>
      <c r="AFV114" s="499"/>
      <c r="AFW114" s="500"/>
      <c r="AFX114" s="499"/>
      <c r="AFY114" s="500"/>
      <c r="AFZ114" s="499"/>
      <c r="AGA114" s="500"/>
      <c r="AGB114" s="499"/>
      <c r="AGC114" s="500"/>
      <c r="AGD114" s="499"/>
      <c r="AGE114" s="500"/>
      <c r="AGF114" s="499"/>
      <c r="AGG114" s="500"/>
      <c r="AGH114" s="499"/>
      <c r="AGI114" s="500"/>
      <c r="AGJ114" s="499"/>
      <c r="AGK114" s="500"/>
      <c r="AGL114" s="499"/>
      <c r="AGM114" s="500"/>
      <c r="AGN114" s="499"/>
      <c r="AGO114" s="500"/>
      <c r="AGP114" s="499"/>
      <c r="AGQ114" s="500"/>
      <c r="AGR114" s="499"/>
      <c r="AGS114" s="500"/>
      <c r="AGT114" s="499"/>
      <c r="AGU114" s="500"/>
      <c r="AGV114" s="499"/>
      <c r="AGW114" s="500"/>
      <c r="AGX114" s="499"/>
      <c r="AGY114" s="500"/>
      <c r="AGZ114" s="499"/>
      <c r="AHA114" s="500"/>
      <c r="AHB114" s="499"/>
      <c r="AHC114" s="500"/>
      <c r="AHD114" s="499"/>
      <c r="AHE114" s="500"/>
      <c r="AHF114" s="499"/>
      <c r="AHG114" s="500"/>
      <c r="AHH114" s="499"/>
      <c r="AHI114" s="500"/>
      <c r="AHJ114" s="499"/>
      <c r="AHK114" s="500"/>
      <c r="AHL114" s="499"/>
      <c r="AHM114" s="500"/>
      <c r="AHN114" s="499"/>
      <c r="AHO114" s="500"/>
      <c r="AHP114" s="499"/>
      <c r="AHQ114" s="500"/>
      <c r="AHR114" s="499"/>
      <c r="AHS114" s="500"/>
      <c r="AHT114" s="499"/>
      <c r="AHU114" s="500"/>
      <c r="AHV114" s="499"/>
      <c r="AHW114" s="500"/>
      <c r="AHX114" s="499"/>
      <c r="AHY114" s="500"/>
      <c r="AHZ114" s="499"/>
      <c r="AIA114" s="500"/>
      <c r="AIB114" s="499"/>
      <c r="AIC114" s="500"/>
      <c r="AID114" s="499"/>
      <c r="AIE114" s="500"/>
      <c r="AIF114" s="499"/>
      <c r="AIG114" s="500"/>
      <c r="AIH114" s="499"/>
      <c r="AII114" s="500"/>
      <c r="AIJ114" s="499"/>
      <c r="AIK114" s="500"/>
      <c r="AIL114" s="499"/>
      <c r="AIM114" s="500"/>
      <c r="AIN114" s="499"/>
      <c r="AIO114" s="500"/>
      <c r="AIP114" s="499"/>
      <c r="AIQ114" s="500"/>
      <c r="AIR114" s="499"/>
      <c r="AIS114" s="500"/>
      <c r="AIT114" s="499"/>
      <c r="AIU114" s="500"/>
      <c r="AIV114" s="499"/>
      <c r="AIW114" s="500"/>
      <c r="AIX114" s="499"/>
      <c r="AIY114" s="500"/>
      <c r="AIZ114" s="499"/>
      <c r="AJA114" s="500"/>
      <c r="AJB114" s="499"/>
      <c r="AJC114" s="500"/>
      <c r="AJD114" s="499"/>
      <c r="AJE114" s="500"/>
      <c r="AJF114" s="499"/>
      <c r="AJG114" s="500"/>
      <c r="AJH114" s="499"/>
      <c r="AJI114" s="500"/>
      <c r="AJJ114" s="499"/>
      <c r="AJK114" s="500"/>
      <c r="AJL114" s="499"/>
      <c r="AJM114" s="500"/>
      <c r="AJN114" s="499"/>
      <c r="AJO114" s="500"/>
      <c r="AJP114" s="499"/>
      <c r="AJQ114" s="500"/>
      <c r="AJR114" s="499"/>
      <c r="AJS114" s="500"/>
      <c r="AJT114" s="499"/>
      <c r="AJU114" s="500"/>
      <c r="AJV114" s="499"/>
      <c r="AJW114" s="500"/>
      <c r="AJX114" s="499"/>
      <c r="AJY114" s="500"/>
      <c r="AJZ114" s="499"/>
      <c r="AKA114" s="500"/>
      <c r="AKB114" s="499"/>
      <c r="AKC114" s="500"/>
      <c r="AKD114" s="499"/>
      <c r="AKE114" s="500"/>
      <c r="AKF114" s="499"/>
      <c r="AKG114" s="500"/>
      <c r="AKH114" s="499"/>
      <c r="AKI114" s="500"/>
      <c r="AKJ114" s="499"/>
      <c r="AKK114" s="500"/>
      <c r="AKL114" s="499"/>
      <c r="AKM114" s="500"/>
      <c r="AKN114" s="499"/>
      <c r="AKO114" s="500"/>
      <c r="AKP114" s="499"/>
      <c r="AKQ114" s="500"/>
      <c r="AKR114" s="499"/>
      <c r="AKS114" s="500"/>
      <c r="AKT114" s="499"/>
      <c r="AKU114" s="500"/>
      <c r="AKV114" s="499"/>
      <c r="AKW114" s="500"/>
      <c r="AKX114" s="499"/>
      <c r="AKY114" s="500"/>
      <c r="AKZ114" s="499"/>
      <c r="ALA114" s="500"/>
      <c r="ALB114" s="499"/>
      <c r="ALC114" s="500"/>
      <c r="ALD114" s="499"/>
      <c r="ALE114" s="500"/>
      <c r="ALF114" s="499"/>
      <c r="ALG114" s="500"/>
      <c r="ALH114" s="499"/>
      <c r="ALI114" s="500"/>
      <c r="ALJ114" s="499"/>
      <c r="ALK114" s="500"/>
      <c r="ALL114" s="499"/>
      <c r="ALM114" s="500"/>
      <c r="ALN114" s="499"/>
      <c r="ALO114" s="500"/>
      <c r="ALP114" s="499"/>
      <c r="ALQ114" s="500"/>
      <c r="ALR114" s="499"/>
      <c r="ALS114" s="500"/>
      <c r="ALT114" s="499"/>
      <c r="ALU114" s="500"/>
      <c r="ALV114" s="499"/>
      <c r="ALW114" s="500"/>
      <c r="ALX114" s="499"/>
      <c r="ALY114" s="500"/>
      <c r="ALZ114" s="499"/>
      <c r="AMA114" s="500"/>
      <c r="AMB114" s="499"/>
      <c r="AMC114" s="500"/>
      <c r="AMD114" s="499"/>
      <c r="AME114" s="500"/>
      <c r="AMF114" s="499"/>
      <c r="AMG114" s="500"/>
      <c r="AMH114" s="499"/>
      <c r="AMI114" s="500"/>
      <c r="AMJ114" s="499"/>
      <c r="AMK114" s="500"/>
      <c r="AML114" s="499"/>
      <c r="AMM114" s="500"/>
      <c r="AMN114" s="499"/>
      <c r="AMO114" s="500"/>
      <c r="AMP114" s="499"/>
      <c r="AMQ114" s="500"/>
      <c r="AMR114" s="499"/>
      <c r="AMS114" s="500"/>
      <c r="AMT114" s="499"/>
      <c r="AMU114" s="500"/>
      <c r="AMV114" s="499"/>
      <c r="AMW114" s="500"/>
      <c r="AMX114" s="499"/>
      <c r="AMY114" s="500"/>
      <c r="AMZ114" s="499"/>
      <c r="ANA114" s="500"/>
      <c r="ANB114" s="499"/>
      <c r="ANC114" s="500"/>
      <c r="AND114" s="499"/>
      <c r="ANE114" s="500"/>
      <c r="ANF114" s="499"/>
      <c r="ANG114" s="500"/>
      <c r="ANH114" s="499"/>
      <c r="ANI114" s="500"/>
      <c r="ANJ114" s="499"/>
      <c r="ANK114" s="500"/>
      <c r="ANL114" s="499"/>
      <c r="ANM114" s="500"/>
      <c r="ANN114" s="499"/>
      <c r="ANO114" s="500"/>
      <c r="ANP114" s="499"/>
      <c r="ANQ114" s="500"/>
      <c r="ANR114" s="499"/>
      <c r="ANS114" s="500"/>
      <c r="ANT114" s="499"/>
      <c r="ANU114" s="500"/>
      <c r="ANV114" s="499"/>
      <c r="ANW114" s="500"/>
      <c r="ANX114" s="499"/>
      <c r="ANY114" s="500"/>
      <c r="ANZ114" s="499"/>
      <c r="AOA114" s="500"/>
      <c r="AOB114" s="499"/>
      <c r="AOC114" s="500"/>
      <c r="AOD114" s="499"/>
      <c r="AOE114" s="500"/>
      <c r="AOF114" s="499"/>
      <c r="AOG114" s="500"/>
      <c r="AOH114" s="499"/>
      <c r="AOI114" s="500"/>
      <c r="AOJ114" s="499"/>
      <c r="AOK114" s="500"/>
      <c r="AOL114" s="499"/>
      <c r="AOM114" s="500"/>
      <c r="AON114" s="499"/>
      <c r="AOO114" s="500"/>
      <c r="AOP114" s="499"/>
      <c r="AOQ114" s="500"/>
      <c r="AOR114" s="499"/>
      <c r="AOS114" s="500"/>
      <c r="AOT114" s="499"/>
      <c r="AOU114" s="500"/>
      <c r="AOV114" s="499"/>
      <c r="AOW114" s="500"/>
      <c r="AOX114" s="499"/>
      <c r="AOY114" s="500"/>
      <c r="AOZ114" s="499"/>
      <c r="APA114" s="500"/>
      <c r="APB114" s="499"/>
      <c r="APC114" s="500"/>
      <c r="APD114" s="499"/>
      <c r="APE114" s="500"/>
      <c r="APF114" s="499"/>
      <c r="APG114" s="500"/>
      <c r="APH114" s="499"/>
      <c r="API114" s="500"/>
      <c r="APJ114" s="499"/>
      <c r="APK114" s="500"/>
      <c r="APL114" s="499"/>
      <c r="APM114" s="500"/>
      <c r="APN114" s="499"/>
      <c r="APO114" s="500"/>
      <c r="APP114" s="499"/>
      <c r="APQ114" s="500"/>
      <c r="APR114" s="499"/>
      <c r="APS114" s="500"/>
      <c r="APT114" s="499"/>
      <c r="APU114" s="500"/>
      <c r="APV114" s="499"/>
      <c r="APW114" s="500"/>
      <c r="APX114" s="499"/>
      <c r="APY114" s="500"/>
      <c r="APZ114" s="499"/>
      <c r="AQA114" s="500"/>
      <c r="AQB114" s="499"/>
      <c r="AQC114" s="500"/>
      <c r="AQD114" s="499"/>
      <c r="AQE114" s="500"/>
      <c r="AQF114" s="499"/>
      <c r="AQG114" s="500"/>
      <c r="AQH114" s="499"/>
      <c r="AQI114" s="500"/>
      <c r="AQJ114" s="499"/>
      <c r="AQK114" s="500"/>
      <c r="AQL114" s="499"/>
      <c r="AQM114" s="500"/>
      <c r="AQN114" s="499"/>
      <c r="AQO114" s="500"/>
      <c r="AQP114" s="499"/>
      <c r="AQQ114" s="500"/>
      <c r="AQR114" s="499"/>
      <c r="AQS114" s="500"/>
      <c r="AQT114" s="499"/>
      <c r="AQU114" s="500"/>
      <c r="AQV114" s="499"/>
      <c r="AQW114" s="500"/>
      <c r="AQX114" s="499"/>
      <c r="AQY114" s="500"/>
      <c r="AQZ114" s="499"/>
      <c r="ARA114" s="500"/>
      <c r="ARB114" s="499"/>
      <c r="ARC114" s="500"/>
      <c r="ARD114" s="499"/>
      <c r="ARE114" s="500"/>
      <c r="ARF114" s="499"/>
      <c r="ARG114" s="500"/>
      <c r="ARH114" s="499"/>
      <c r="ARI114" s="500"/>
      <c r="ARJ114" s="499"/>
      <c r="ARK114" s="500"/>
      <c r="ARL114" s="499"/>
      <c r="ARM114" s="500"/>
      <c r="ARN114" s="499"/>
      <c r="ARO114" s="500"/>
      <c r="ARP114" s="499"/>
      <c r="ARQ114" s="500"/>
      <c r="ARR114" s="499"/>
      <c r="ARS114" s="500"/>
      <c r="ART114" s="499"/>
      <c r="ARU114" s="500"/>
      <c r="ARV114" s="499"/>
      <c r="ARW114" s="500"/>
      <c r="ARX114" s="499"/>
      <c r="ARY114" s="500"/>
      <c r="ARZ114" s="499"/>
      <c r="ASA114" s="500"/>
      <c r="ASB114" s="499"/>
      <c r="ASC114" s="500"/>
      <c r="ASD114" s="499"/>
      <c r="ASE114" s="500"/>
      <c r="ASF114" s="499"/>
      <c r="ASG114" s="500"/>
      <c r="ASH114" s="499"/>
      <c r="ASI114" s="500"/>
      <c r="ASJ114" s="499"/>
      <c r="ASK114" s="500"/>
      <c r="ASL114" s="499"/>
      <c r="ASM114" s="500"/>
      <c r="ASN114" s="499"/>
      <c r="ASO114" s="500"/>
      <c r="ASP114" s="499"/>
      <c r="ASQ114" s="500"/>
      <c r="ASR114" s="499"/>
      <c r="ASS114" s="500"/>
      <c r="AST114" s="499"/>
      <c r="ASU114" s="500"/>
      <c r="ASV114" s="499"/>
      <c r="ASW114" s="500"/>
      <c r="ASX114" s="499"/>
      <c r="ASY114" s="500"/>
      <c r="ASZ114" s="499"/>
      <c r="ATA114" s="500"/>
      <c r="ATB114" s="499"/>
      <c r="ATC114" s="500"/>
      <c r="ATD114" s="499"/>
      <c r="ATE114" s="500"/>
      <c r="ATF114" s="499"/>
      <c r="ATG114" s="500"/>
      <c r="ATH114" s="499"/>
      <c r="ATI114" s="500"/>
      <c r="ATJ114" s="499"/>
      <c r="ATK114" s="500"/>
      <c r="ATL114" s="499"/>
      <c r="ATM114" s="500"/>
      <c r="ATN114" s="499"/>
      <c r="ATO114" s="500"/>
      <c r="ATP114" s="499"/>
      <c r="ATQ114" s="500"/>
      <c r="ATR114" s="499"/>
      <c r="ATS114" s="500"/>
      <c r="ATT114" s="499"/>
      <c r="ATU114" s="500"/>
      <c r="ATV114" s="499"/>
      <c r="ATW114" s="500"/>
      <c r="ATX114" s="499"/>
      <c r="ATY114" s="500"/>
      <c r="ATZ114" s="499"/>
      <c r="AUA114" s="500"/>
      <c r="AUB114" s="499"/>
      <c r="AUC114" s="500"/>
      <c r="AUD114" s="499"/>
      <c r="AUE114" s="500"/>
      <c r="AUF114" s="499"/>
      <c r="AUG114" s="500"/>
      <c r="AUH114" s="499"/>
      <c r="AUI114" s="500"/>
      <c r="AUJ114" s="499"/>
      <c r="AUK114" s="500"/>
      <c r="AUL114" s="499"/>
      <c r="AUM114" s="500"/>
      <c r="AUN114" s="499"/>
      <c r="AUO114" s="500"/>
      <c r="AUP114" s="499"/>
      <c r="AUQ114" s="500"/>
      <c r="AUR114" s="499"/>
      <c r="AUS114" s="500"/>
      <c r="AUT114" s="499"/>
      <c r="AUU114" s="500"/>
      <c r="AUV114" s="499"/>
      <c r="AUW114" s="500"/>
      <c r="AUX114" s="499"/>
      <c r="AUY114" s="500"/>
      <c r="AUZ114" s="499"/>
      <c r="AVA114" s="500"/>
      <c r="AVB114" s="499"/>
      <c r="AVC114" s="500"/>
      <c r="AVD114" s="499"/>
      <c r="AVE114" s="500"/>
      <c r="AVF114" s="499"/>
      <c r="AVG114" s="500"/>
      <c r="AVH114" s="499"/>
      <c r="AVI114" s="500"/>
      <c r="AVJ114" s="499"/>
      <c r="AVK114" s="500"/>
      <c r="AVL114" s="499"/>
      <c r="AVM114" s="500"/>
      <c r="AVN114" s="499"/>
      <c r="AVO114" s="500"/>
      <c r="AVP114" s="499"/>
      <c r="AVQ114" s="500"/>
      <c r="AVR114" s="499"/>
      <c r="AVS114" s="500"/>
      <c r="AVT114" s="499"/>
      <c r="AVU114" s="500"/>
      <c r="AVV114" s="499"/>
      <c r="AVW114" s="500"/>
      <c r="AVX114" s="499"/>
      <c r="AVY114" s="500"/>
      <c r="AVZ114" s="499"/>
      <c r="AWA114" s="500"/>
      <c r="AWB114" s="499"/>
      <c r="AWC114" s="500"/>
      <c r="AWD114" s="499"/>
      <c r="AWE114" s="500"/>
      <c r="AWF114" s="499"/>
      <c r="AWG114" s="500"/>
      <c r="AWH114" s="499"/>
      <c r="AWI114" s="500"/>
      <c r="AWJ114" s="499"/>
      <c r="AWK114" s="500"/>
      <c r="AWL114" s="499"/>
      <c r="AWM114" s="500"/>
      <c r="AWN114" s="499"/>
      <c r="AWO114" s="500"/>
      <c r="AWP114" s="499"/>
      <c r="AWQ114" s="500"/>
      <c r="AWR114" s="499"/>
      <c r="AWS114" s="500"/>
      <c r="AWT114" s="499"/>
      <c r="AWU114" s="500"/>
      <c r="AWV114" s="499"/>
      <c r="AWW114" s="500"/>
      <c r="AWX114" s="499"/>
      <c r="AWY114" s="500"/>
      <c r="AWZ114" s="499"/>
      <c r="AXA114" s="500"/>
      <c r="AXB114" s="499"/>
      <c r="AXC114" s="500"/>
      <c r="AXD114" s="499"/>
      <c r="AXE114" s="500"/>
      <c r="AXF114" s="499"/>
      <c r="AXG114" s="500"/>
      <c r="AXH114" s="499"/>
      <c r="AXI114" s="500"/>
      <c r="AXJ114" s="499"/>
      <c r="AXK114" s="500"/>
      <c r="AXL114" s="499"/>
      <c r="AXM114" s="500"/>
      <c r="AXN114" s="499"/>
      <c r="AXO114" s="500"/>
      <c r="AXP114" s="499"/>
      <c r="AXQ114" s="500"/>
      <c r="AXR114" s="499"/>
      <c r="AXS114" s="500"/>
      <c r="AXT114" s="499"/>
      <c r="AXU114" s="500"/>
      <c r="AXV114" s="499"/>
      <c r="AXW114" s="500"/>
      <c r="AXX114" s="499"/>
      <c r="AXY114" s="500"/>
      <c r="AXZ114" s="499"/>
      <c r="AYA114" s="500"/>
      <c r="AYB114" s="499"/>
      <c r="AYC114" s="500"/>
      <c r="AYD114" s="499"/>
      <c r="AYE114" s="500"/>
      <c r="AYF114" s="499"/>
      <c r="AYG114" s="500"/>
      <c r="AYH114" s="499"/>
      <c r="AYI114" s="500"/>
      <c r="AYJ114" s="499"/>
      <c r="AYK114" s="500"/>
      <c r="AYL114" s="499"/>
      <c r="AYM114" s="500"/>
      <c r="AYN114" s="499"/>
      <c r="AYO114" s="500"/>
      <c r="AYP114" s="499"/>
      <c r="AYQ114" s="500"/>
      <c r="AYR114" s="499"/>
      <c r="AYS114" s="500"/>
      <c r="AYT114" s="499"/>
      <c r="AYU114" s="500"/>
      <c r="AYV114" s="499"/>
      <c r="AYW114" s="500"/>
      <c r="AYX114" s="499"/>
      <c r="AYY114" s="500"/>
      <c r="AYZ114" s="499"/>
      <c r="AZA114" s="500"/>
      <c r="AZB114" s="499"/>
      <c r="AZC114" s="500"/>
      <c r="AZD114" s="499"/>
      <c r="AZE114" s="500"/>
      <c r="AZF114" s="499"/>
      <c r="AZG114" s="500"/>
      <c r="AZH114" s="499"/>
      <c r="AZI114" s="500"/>
      <c r="AZJ114" s="499"/>
      <c r="AZK114" s="500"/>
      <c r="AZL114" s="499"/>
      <c r="AZM114" s="500"/>
      <c r="AZN114" s="499"/>
      <c r="AZO114" s="500"/>
      <c r="AZP114" s="499"/>
      <c r="AZQ114" s="500"/>
      <c r="AZR114" s="499"/>
      <c r="AZS114" s="500"/>
      <c r="AZT114" s="499"/>
      <c r="AZU114" s="500"/>
      <c r="AZV114" s="499"/>
      <c r="AZW114" s="500"/>
      <c r="AZX114" s="499"/>
      <c r="AZY114" s="500"/>
      <c r="AZZ114" s="499"/>
      <c r="BAA114" s="500"/>
      <c r="BAB114" s="499"/>
      <c r="BAC114" s="500"/>
      <c r="BAD114" s="499"/>
      <c r="BAE114" s="500"/>
      <c r="BAF114" s="499"/>
      <c r="BAG114" s="500"/>
      <c r="BAH114" s="499"/>
      <c r="BAI114" s="500"/>
      <c r="BAJ114" s="499"/>
      <c r="BAK114" s="500"/>
      <c r="BAL114" s="499"/>
      <c r="BAM114" s="500"/>
      <c r="BAN114" s="499"/>
      <c r="BAO114" s="500"/>
      <c r="BAP114" s="499"/>
      <c r="BAQ114" s="500"/>
      <c r="BAR114" s="499"/>
      <c r="BAS114" s="500"/>
      <c r="BAT114" s="499"/>
      <c r="BAU114" s="500"/>
      <c r="BAV114" s="499"/>
      <c r="BAW114" s="500"/>
      <c r="BAX114" s="499"/>
      <c r="BAY114" s="500"/>
      <c r="BAZ114" s="499"/>
      <c r="BBA114" s="500"/>
      <c r="BBB114" s="499"/>
      <c r="BBC114" s="500"/>
      <c r="BBD114" s="499"/>
      <c r="BBE114" s="500"/>
      <c r="BBF114" s="499"/>
      <c r="BBG114" s="500"/>
      <c r="BBH114" s="499"/>
      <c r="BBI114" s="500"/>
      <c r="BBJ114" s="499"/>
      <c r="BBK114" s="500"/>
      <c r="BBL114" s="499"/>
      <c r="BBM114" s="500"/>
      <c r="BBN114" s="499"/>
      <c r="BBO114" s="500"/>
      <c r="BBP114" s="499"/>
      <c r="BBQ114" s="500"/>
      <c r="BBR114" s="499"/>
      <c r="BBS114" s="500"/>
      <c r="BBT114" s="499"/>
      <c r="BBU114" s="500"/>
      <c r="BBV114" s="499"/>
      <c r="BBW114" s="500"/>
      <c r="BBX114" s="499"/>
      <c r="BBY114" s="500"/>
      <c r="BBZ114" s="499"/>
      <c r="BCA114" s="500"/>
      <c r="BCB114" s="499"/>
      <c r="BCC114" s="500"/>
      <c r="BCD114" s="499"/>
      <c r="BCE114" s="500"/>
      <c r="BCF114" s="499"/>
      <c r="BCG114" s="500"/>
      <c r="BCH114" s="499"/>
      <c r="BCI114" s="500"/>
      <c r="BCJ114" s="499"/>
      <c r="BCK114" s="500"/>
      <c r="BCL114" s="499"/>
      <c r="BCM114" s="500"/>
      <c r="BCN114" s="499"/>
      <c r="BCO114" s="500"/>
      <c r="BCP114" s="499"/>
      <c r="BCQ114" s="500"/>
      <c r="BCR114" s="499"/>
      <c r="BCS114" s="500"/>
      <c r="BCT114" s="499"/>
      <c r="BCU114" s="500"/>
      <c r="BCV114" s="499"/>
      <c r="BCW114" s="500"/>
      <c r="BCX114" s="499"/>
      <c r="BCY114" s="500"/>
      <c r="BCZ114" s="499"/>
      <c r="BDA114" s="500"/>
      <c r="BDB114" s="499"/>
      <c r="BDC114" s="500"/>
      <c r="BDD114" s="499"/>
      <c r="BDE114" s="500"/>
      <c r="BDF114" s="499"/>
      <c r="BDG114" s="500"/>
      <c r="BDH114" s="499"/>
      <c r="BDI114" s="500"/>
      <c r="BDJ114" s="499"/>
      <c r="BDK114" s="500"/>
      <c r="BDL114" s="499"/>
      <c r="BDM114" s="500"/>
      <c r="BDN114" s="499"/>
      <c r="BDO114" s="500"/>
      <c r="BDP114" s="499"/>
      <c r="BDQ114" s="500"/>
      <c r="BDR114" s="499"/>
      <c r="BDS114" s="500"/>
      <c r="BDT114" s="499"/>
      <c r="BDU114" s="500"/>
      <c r="BDV114" s="499"/>
      <c r="BDW114" s="500"/>
      <c r="BDX114" s="499"/>
      <c r="BDY114" s="500"/>
      <c r="BDZ114" s="499"/>
      <c r="BEA114" s="500"/>
      <c r="BEB114" s="499"/>
      <c r="BEC114" s="500"/>
      <c r="BED114" s="499"/>
      <c r="BEE114" s="500"/>
      <c r="BEF114" s="499"/>
      <c r="BEG114" s="500"/>
      <c r="BEH114" s="499"/>
      <c r="BEI114" s="500"/>
      <c r="BEJ114" s="499"/>
      <c r="BEK114" s="500"/>
      <c r="BEL114" s="499"/>
      <c r="BEM114" s="500"/>
      <c r="BEN114" s="499"/>
      <c r="BEO114" s="500"/>
      <c r="BEP114" s="499"/>
      <c r="BEQ114" s="500"/>
      <c r="BER114" s="499"/>
      <c r="BES114" s="500"/>
      <c r="BET114" s="499"/>
      <c r="BEU114" s="500"/>
      <c r="BEV114" s="499"/>
      <c r="BEW114" s="500"/>
      <c r="BEX114" s="499"/>
      <c r="BEY114" s="500"/>
      <c r="BEZ114" s="499"/>
      <c r="BFA114" s="500"/>
      <c r="BFB114" s="499"/>
      <c r="BFC114" s="500"/>
      <c r="BFD114" s="499"/>
      <c r="BFE114" s="500"/>
      <c r="BFF114" s="499"/>
      <c r="BFG114" s="500"/>
      <c r="BFH114" s="499"/>
      <c r="BFI114" s="500"/>
      <c r="BFJ114" s="499"/>
      <c r="BFK114" s="500"/>
      <c r="BFL114" s="499"/>
      <c r="BFM114" s="500"/>
      <c r="BFN114" s="499"/>
      <c r="BFO114" s="500"/>
      <c r="BFP114" s="499"/>
      <c r="BFQ114" s="500"/>
      <c r="BFR114" s="499"/>
      <c r="BFS114" s="500"/>
      <c r="BFT114" s="499"/>
      <c r="BFU114" s="500"/>
      <c r="BFV114" s="499"/>
      <c r="BFW114" s="500"/>
      <c r="BFX114" s="499"/>
      <c r="BFY114" s="500"/>
      <c r="BFZ114" s="499"/>
      <c r="BGA114" s="500"/>
      <c r="BGB114" s="499"/>
      <c r="BGC114" s="500"/>
      <c r="BGD114" s="499"/>
      <c r="BGE114" s="500"/>
      <c r="BGF114" s="499"/>
      <c r="BGG114" s="500"/>
      <c r="BGH114" s="499"/>
      <c r="BGI114" s="500"/>
      <c r="BGJ114" s="499"/>
      <c r="BGK114" s="500"/>
      <c r="BGL114" s="499"/>
      <c r="BGM114" s="500"/>
      <c r="BGN114" s="499"/>
      <c r="BGO114" s="500"/>
      <c r="BGP114" s="499"/>
      <c r="BGQ114" s="500"/>
      <c r="BGR114" s="499"/>
      <c r="BGS114" s="500"/>
      <c r="BGT114" s="499"/>
      <c r="BGU114" s="500"/>
      <c r="BGV114" s="499"/>
      <c r="BGW114" s="500"/>
      <c r="BGX114" s="499"/>
      <c r="BGY114" s="500"/>
      <c r="BGZ114" s="499"/>
      <c r="BHA114" s="500"/>
      <c r="BHB114" s="499"/>
      <c r="BHC114" s="500"/>
      <c r="BHD114" s="499"/>
      <c r="BHE114" s="500"/>
      <c r="BHF114" s="499"/>
      <c r="BHG114" s="500"/>
      <c r="BHH114" s="499"/>
      <c r="BHI114" s="500"/>
      <c r="BHJ114" s="499"/>
      <c r="BHK114" s="500"/>
      <c r="BHL114" s="499"/>
      <c r="BHM114" s="500"/>
      <c r="BHN114" s="499"/>
      <c r="BHO114" s="500"/>
      <c r="BHP114" s="499"/>
      <c r="BHQ114" s="500"/>
      <c r="BHR114" s="499"/>
      <c r="BHS114" s="500"/>
      <c r="BHT114" s="499"/>
      <c r="BHU114" s="500"/>
      <c r="BHV114" s="499"/>
      <c r="BHW114" s="500"/>
      <c r="BHX114" s="499"/>
      <c r="BHY114" s="500"/>
      <c r="BHZ114" s="499"/>
      <c r="BIA114" s="500"/>
      <c r="BIB114" s="499"/>
      <c r="BIC114" s="500"/>
      <c r="BID114" s="499"/>
      <c r="BIE114" s="500"/>
      <c r="BIF114" s="499"/>
      <c r="BIG114" s="500"/>
      <c r="BIH114" s="499"/>
      <c r="BII114" s="500"/>
      <c r="BIJ114" s="499"/>
      <c r="BIK114" s="500"/>
      <c r="BIL114" s="499"/>
      <c r="BIM114" s="500"/>
      <c r="BIN114" s="499"/>
      <c r="BIO114" s="500"/>
      <c r="BIP114" s="499"/>
      <c r="BIQ114" s="500"/>
      <c r="BIR114" s="499"/>
      <c r="BIS114" s="500"/>
      <c r="BIT114" s="499"/>
      <c r="BIU114" s="500"/>
      <c r="BIV114" s="499"/>
      <c r="BIW114" s="500"/>
      <c r="BIX114" s="499"/>
      <c r="BIY114" s="500"/>
      <c r="BIZ114" s="499"/>
      <c r="BJA114" s="500"/>
      <c r="BJB114" s="499"/>
      <c r="BJC114" s="500"/>
      <c r="BJD114" s="499"/>
      <c r="BJE114" s="500"/>
      <c r="BJF114" s="499"/>
      <c r="BJG114" s="500"/>
      <c r="BJH114" s="499"/>
      <c r="BJI114" s="500"/>
      <c r="BJJ114" s="499"/>
      <c r="BJK114" s="500"/>
      <c r="BJL114" s="499"/>
      <c r="BJM114" s="500"/>
      <c r="BJN114" s="499"/>
      <c r="BJO114" s="500"/>
      <c r="BJP114" s="499"/>
      <c r="BJQ114" s="500"/>
      <c r="BJR114" s="499"/>
      <c r="BJS114" s="500"/>
      <c r="BJT114" s="499"/>
      <c r="BJU114" s="500"/>
      <c r="BJV114" s="499"/>
      <c r="BJW114" s="500"/>
      <c r="BJX114" s="499"/>
      <c r="BJY114" s="500"/>
      <c r="BJZ114" s="499"/>
      <c r="BKA114" s="500"/>
      <c r="BKB114" s="499"/>
      <c r="BKC114" s="500"/>
      <c r="BKD114" s="499"/>
      <c r="BKE114" s="500"/>
      <c r="BKF114" s="499"/>
      <c r="BKG114" s="500"/>
      <c r="BKH114" s="499"/>
      <c r="BKI114" s="500"/>
      <c r="BKJ114" s="499"/>
      <c r="BKK114" s="500"/>
      <c r="BKL114" s="499"/>
      <c r="BKM114" s="500"/>
      <c r="BKN114" s="499"/>
      <c r="BKO114" s="500"/>
      <c r="BKP114" s="499"/>
      <c r="BKQ114" s="500"/>
      <c r="BKR114" s="499"/>
      <c r="BKS114" s="500"/>
      <c r="BKT114" s="499"/>
      <c r="BKU114" s="500"/>
      <c r="BKV114" s="499"/>
      <c r="BKW114" s="500"/>
      <c r="BKX114" s="499"/>
      <c r="BKY114" s="500"/>
      <c r="BKZ114" s="499"/>
      <c r="BLA114" s="500"/>
      <c r="BLB114" s="499"/>
      <c r="BLC114" s="500"/>
      <c r="BLD114" s="499"/>
      <c r="BLE114" s="500"/>
      <c r="BLF114" s="499"/>
      <c r="BLG114" s="500"/>
      <c r="BLH114" s="499"/>
      <c r="BLI114" s="500"/>
      <c r="BLJ114" s="499"/>
      <c r="BLK114" s="500"/>
      <c r="BLL114" s="499"/>
      <c r="BLM114" s="500"/>
      <c r="BLN114" s="499"/>
      <c r="BLO114" s="500"/>
      <c r="BLP114" s="499"/>
      <c r="BLQ114" s="500"/>
      <c r="BLR114" s="499"/>
      <c r="BLS114" s="500"/>
      <c r="BLT114" s="499"/>
      <c r="BLU114" s="500"/>
      <c r="BLV114" s="499"/>
      <c r="BLW114" s="500"/>
      <c r="BLX114" s="499"/>
      <c r="BLY114" s="500"/>
      <c r="BLZ114" s="499"/>
      <c r="BMA114" s="500"/>
      <c r="BMB114" s="499"/>
      <c r="BMC114" s="500"/>
      <c r="BMD114" s="499"/>
      <c r="BME114" s="500"/>
      <c r="BMF114" s="499"/>
      <c r="BMG114" s="500"/>
      <c r="BMH114" s="499"/>
      <c r="BMI114" s="500"/>
      <c r="BMJ114" s="499"/>
      <c r="BMK114" s="500"/>
      <c r="BML114" s="499"/>
      <c r="BMM114" s="500"/>
      <c r="BMN114" s="499"/>
      <c r="BMO114" s="500"/>
      <c r="BMP114" s="499"/>
      <c r="BMQ114" s="500"/>
      <c r="BMR114" s="499"/>
      <c r="BMS114" s="500"/>
      <c r="BMT114" s="499"/>
      <c r="BMU114" s="500"/>
      <c r="BMV114" s="499"/>
      <c r="BMW114" s="500"/>
      <c r="BMX114" s="499"/>
      <c r="BMY114" s="500"/>
      <c r="BMZ114" s="499"/>
      <c r="BNA114" s="500"/>
      <c r="BNB114" s="499"/>
      <c r="BNC114" s="500"/>
      <c r="BND114" s="499"/>
      <c r="BNE114" s="500"/>
      <c r="BNF114" s="499"/>
      <c r="BNG114" s="500"/>
      <c r="BNH114" s="499"/>
      <c r="BNI114" s="500"/>
      <c r="BNJ114" s="499"/>
      <c r="BNK114" s="500"/>
      <c r="BNL114" s="499"/>
      <c r="BNM114" s="500"/>
      <c r="BNN114" s="499"/>
      <c r="BNO114" s="500"/>
      <c r="BNP114" s="499"/>
      <c r="BNQ114" s="500"/>
      <c r="BNR114" s="499"/>
      <c r="BNS114" s="500"/>
      <c r="BNT114" s="499"/>
      <c r="BNU114" s="500"/>
      <c r="BNV114" s="499"/>
      <c r="BNW114" s="500"/>
      <c r="BNX114" s="499"/>
      <c r="BNY114" s="500"/>
      <c r="BNZ114" s="499"/>
      <c r="BOA114" s="500"/>
      <c r="BOB114" s="499"/>
      <c r="BOC114" s="500"/>
      <c r="BOD114" s="499"/>
      <c r="BOE114" s="500"/>
      <c r="BOF114" s="499"/>
      <c r="BOG114" s="500"/>
      <c r="BOH114" s="499"/>
      <c r="BOI114" s="500"/>
      <c r="BOJ114" s="499"/>
      <c r="BOK114" s="500"/>
      <c r="BOL114" s="499"/>
      <c r="BOM114" s="500"/>
      <c r="BON114" s="499"/>
      <c r="BOO114" s="500"/>
      <c r="BOP114" s="499"/>
      <c r="BOQ114" s="500"/>
      <c r="BOR114" s="499"/>
      <c r="BOS114" s="500"/>
      <c r="BOT114" s="499"/>
      <c r="BOU114" s="500"/>
      <c r="BOV114" s="499"/>
      <c r="BOW114" s="500"/>
      <c r="BOX114" s="499"/>
      <c r="BOY114" s="500"/>
      <c r="BOZ114" s="499"/>
      <c r="BPA114" s="500"/>
      <c r="BPB114" s="499"/>
      <c r="BPC114" s="500"/>
      <c r="BPD114" s="499"/>
      <c r="BPE114" s="500"/>
      <c r="BPF114" s="499"/>
      <c r="BPG114" s="500"/>
      <c r="BPH114" s="499"/>
      <c r="BPI114" s="500"/>
      <c r="BPJ114" s="499"/>
      <c r="BPK114" s="500"/>
      <c r="BPL114" s="499"/>
      <c r="BPM114" s="500"/>
      <c r="BPN114" s="499"/>
      <c r="BPO114" s="500"/>
      <c r="BPP114" s="499"/>
      <c r="BPQ114" s="500"/>
      <c r="BPR114" s="499"/>
      <c r="BPS114" s="500"/>
      <c r="BPT114" s="499"/>
      <c r="BPU114" s="500"/>
      <c r="BPV114" s="499"/>
      <c r="BPW114" s="500"/>
      <c r="BPX114" s="499"/>
      <c r="BPY114" s="500"/>
      <c r="BPZ114" s="499"/>
      <c r="BQA114" s="500"/>
      <c r="BQB114" s="499"/>
      <c r="BQC114" s="500"/>
      <c r="BQD114" s="499"/>
      <c r="BQE114" s="500"/>
      <c r="BQF114" s="499"/>
      <c r="BQG114" s="500"/>
      <c r="BQH114" s="499"/>
      <c r="BQI114" s="500"/>
      <c r="BQJ114" s="499"/>
      <c r="BQK114" s="500"/>
      <c r="BQL114" s="499"/>
      <c r="BQM114" s="500"/>
      <c r="BQN114" s="499"/>
      <c r="BQO114" s="500"/>
      <c r="BQP114" s="499"/>
      <c r="BQQ114" s="500"/>
      <c r="BQR114" s="499"/>
      <c r="BQS114" s="500"/>
      <c r="BQT114" s="499"/>
      <c r="BQU114" s="500"/>
      <c r="BQV114" s="499"/>
      <c r="BQW114" s="500"/>
      <c r="BQX114" s="499"/>
      <c r="BQY114" s="500"/>
      <c r="BQZ114" s="499"/>
      <c r="BRA114" s="500"/>
      <c r="BRB114" s="499"/>
      <c r="BRC114" s="500"/>
      <c r="BRD114" s="499"/>
      <c r="BRE114" s="500"/>
      <c r="BRF114" s="499"/>
      <c r="BRG114" s="500"/>
      <c r="BRH114" s="499"/>
      <c r="BRI114" s="500"/>
      <c r="BRJ114" s="499"/>
      <c r="BRK114" s="500"/>
      <c r="BRL114" s="499"/>
      <c r="BRM114" s="500"/>
      <c r="BRN114" s="499"/>
      <c r="BRO114" s="500"/>
      <c r="BRP114" s="499"/>
      <c r="BRQ114" s="500"/>
      <c r="BRR114" s="499"/>
      <c r="BRS114" s="500"/>
      <c r="BRT114" s="499"/>
      <c r="BRU114" s="500"/>
      <c r="BRV114" s="499"/>
      <c r="BRW114" s="500"/>
      <c r="BRX114" s="499"/>
      <c r="BRY114" s="500"/>
      <c r="BRZ114" s="499"/>
      <c r="BSA114" s="500"/>
      <c r="BSB114" s="499"/>
      <c r="BSC114" s="500"/>
      <c r="BSD114" s="499"/>
      <c r="BSE114" s="500"/>
      <c r="BSF114" s="499"/>
      <c r="BSG114" s="500"/>
      <c r="BSH114" s="499"/>
      <c r="BSI114" s="500"/>
      <c r="BSJ114" s="499"/>
      <c r="BSK114" s="500"/>
      <c r="BSL114" s="499"/>
      <c r="BSM114" s="500"/>
      <c r="BSN114" s="499"/>
      <c r="BSO114" s="500"/>
      <c r="BSP114" s="499"/>
      <c r="BSQ114" s="500"/>
      <c r="BSR114" s="499"/>
      <c r="BSS114" s="500"/>
      <c r="BST114" s="499"/>
      <c r="BSU114" s="500"/>
      <c r="BSV114" s="499"/>
      <c r="BSW114" s="500"/>
      <c r="BSX114" s="499"/>
      <c r="BSY114" s="500"/>
      <c r="BSZ114" s="499"/>
      <c r="BTA114" s="500"/>
      <c r="BTB114" s="499"/>
      <c r="BTC114" s="500"/>
      <c r="BTD114" s="499"/>
      <c r="BTE114" s="500"/>
      <c r="BTF114" s="499"/>
      <c r="BTG114" s="500"/>
      <c r="BTH114" s="499"/>
      <c r="BTI114" s="500"/>
      <c r="BTJ114" s="499"/>
      <c r="BTK114" s="500"/>
      <c r="BTL114" s="499"/>
      <c r="BTM114" s="500"/>
      <c r="BTN114" s="499"/>
      <c r="BTO114" s="500"/>
      <c r="BTP114" s="499"/>
      <c r="BTQ114" s="500"/>
      <c r="BTR114" s="499"/>
      <c r="BTS114" s="500"/>
      <c r="BTT114" s="499"/>
      <c r="BTU114" s="500"/>
      <c r="BTV114" s="499"/>
      <c r="BTW114" s="500"/>
      <c r="BTX114" s="499"/>
      <c r="BTY114" s="500"/>
      <c r="BTZ114" s="499"/>
      <c r="BUA114" s="500"/>
      <c r="BUB114" s="499"/>
      <c r="BUC114" s="500"/>
      <c r="BUD114" s="499"/>
      <c r="BUE114" s="500"/>
      <c r="BUF114" s="499"/>
      <c r="BUG114" s="500"/>
      <c r="BUH114" s="499"/>
      <c r="BUI114" s="500"/>
      <c r="BUJ114" s="499"/>
      <c r="BUK114" s="500"/>
      <c r="BUL114" s="499"/>
      <c r="BUM114" s="500"/>
      <c r="BUN114" s="499"/>
      <c r="BUO114" s="500"/>
      <c r="BUP114" s="499"/>
      <c r="BUQ114" s="500"/>
      <c r="BUR114" s="499"/>
      <c r="BUS114" s="500"/>
      <c r="BUT114" s="499"/>
      <c r="BUU114" s="500"/>
      <c r="BUV114" s="499"/>
      <c r="BUW114" s="500"/>
      <c r="BUX114" s="499"/>
      <c r="BUY114" s="500"/>
      <c r="BUZ114" s="499"/>
      <c r="BVA114" s="500"/>
      <c r="BVB114" s="499"/>
      <c r="BVC114" s="500"/>
      <c r="BVD114" s="499"/>
      <c r="BVE114" s="500"/>
      <c r="BVF114" s="499"/>
      <c r="BVG114" s="500"/>
      <c r="BVH114" s="499"/>
      <c r="BVI114" s="500"/>
      <c r="BVJ114" s="499"/>
      <c r="BVK114" s="500"/>
      <c r="BVL114" s="499"/>
      <c r="BVM114" s="500"/>
      <c r="BVN114" s="499"/>
      <c r="BVO114" s="500"/>
      <c r="BVP114" s="499"/>
      <c r="BVQ114" s="500"/>
      <c r="BVR114" s="499"/>
      <c r="BVS114" s="500"/>
      <c r="BVT114" s="499"/>
      <c r="BVU114" s="500"/>
      <c r="BVV114" s="499"/>
      <c r="BVW114" s="500"/>
      <c r="BVX114" s="499"/>
      <c r="BVY114" s="500"/>
      <c r="BVZ114" s="499"/>
      <c r="BWA114" s="500"/>
      <c r="BWB114" s="499"/>
      <c r="BWC114" s="500"/>
      <c r="BWD114" s="499"/>
      <c r="BWE114" s="500"/>
      <c r="BWF114" s="499"/>
      <c r="BWG114" s="500"/>
      <c r="BWH114" s="499"/>
      <c r="BWI114" s="500"/>
      <c r="BWJ114" s="499"/>
      <c r="BWK114" s="500"/>
      <c r="BWL114" s="499"/>
      <c r="BWM114" s="500"/>
      <c r="BWN114" s="499"/>
      <c r="BWO114" s="500"/>
      <c r="BWP114" s="499"/>
      <c r="BWQ114" s="500"/>
      <c r="BWR114" s="499"/>
      <c r="BWS114" s="500"/>
      <c r="BWT114" s="499"/>
      <c r="BWU114" s="500"/>
      <c r="BWV114" s="499"/>
      <c r="BWW114" s="500"/>
      <c r="BWX114" s="499"/>
      <c r="BWY114" s="500"/>
      <c r="BWZ114" s="499"/>
      <c r="BXA114" s="500"/>
      <c r="BXB114" s="499"/>
      <c r="BXC114" s="500"/>
      <c r="BXD114" s="499"/>
      <c r="BXE114" s="500"/>
      <c r="BXF114" s="499"/>
      <c r="BXG114" s="500"/>
      <c r="BXH114" s="499"/>
      <c r="BXI114" s="500"/>
      <c r="BXJ114" s="499"/>
      <c r="BXK114" s="500"/>
      <c r="BXL114" s="499"/>
      <c r="BXM114" s="500"/>
      <c r="BXN114" s="499"/>
      <c r="BXO114" s="500"/>
      <c r="BXP114" s="499"/>
      <c r="BXQ114" s="500"/>
      <c r="BXR114" s="499"/>
      <c r="BXS114" s="500"/>
      <c r="BXT114" s="499"/>
      <c r="BXU114" s="500"/>
      <c r="BXV114" s="499"/>
      <c r="BXW114" s="500"/>
      <c r="BXX114" s="499"/>
      <c r="BXY114" s="500"/>
      <c r="BXZ114" s="499"/>
      <c r="BYA114" s="500"/>
      <c r="BYB114" s="499"/>
      <c r="BYC114" s="500"/>
      <c r="BYD114" s="499"/>
      <c r="BYE114" s="500"/>
      <c r="BYF114" s="499"/>
      <c r="BYG114" s="500"/>
      <c r="BYH114" s="499"/>
      <c r="BYI114" s="500"/>
      <c r="BYJ114" s="499"/>
      <c r="BYK114" s="500"/>
      <c r="BYL114" s="499"/>
      <c r="BYM114" s="500"/>
      <c r="BYN114" s="499"/>
      <c r="BYO114" s="500"/>
      <c r="BYP114" s="499"/>
      <c r="BYQ114" s="500"/>
      <c r="BYR114" s="499"/>
      <c r="BYS114" s="500"/>
      <c r="BYT114" s="499"/>
      <c r="BYU114" s="500"/>
      <c r="BYV114" s="499"/>
      <c r="BYW114" s="500"/>
      <c r="BYX114" s="499"/>
      <c r="BYY114" s="500"/>
      <c r="BYZ114" s="499"/>
      <c r="BZA114" s="500"/>
      <c r="BZB114" s="499"/>
      <c r="BZC114" s="500"/>
      <c r="BZD114" s="499"/>
      <c r="BZE114" s="500"/>
      <c r="BZF114" s="499"/>
      <c r="BZG114" s="500"/>
      <c r="BZH114" s="499"/>
      <c r="BZI114" s="500"/>
      <c r="BZJ114" s="499"/>
      <c r="BZK114" s="500"/>
      <c r="BZL114" s="499"/>
      <c r="BZM114" s="500"/>
      <c r="BZN114" s="499"/>
      <c r="BZO114" s="500"/>
      <c r="BZP114" s="499"/>
      <c r="BZQ114" s="500"/>
      <c r="BZR114" s="499"/>
      <c r="BZS114" s="500"/>
      <c r="BZT114" s="499"/>
      <c r="BZU114" s="500"/>
      <c r="BZV114" s="499"/>
      <c r="BZW114" s="500"/>
      <c r="BZX114" s="499"/>
      <c r="BZY114" s="500"/>
      <c r="BZZ114" s="499"/>
      <c r="CAA114" s="500"/>
      <c r="CAB114" s="499"/>
      <c r="CAC114" s="500"/>
      <c r="CAD114" s="499"/>
      <c r="CAE114" s="500"/>
      <c r="CAF114" s="499"/>
      <c r="CAG114" s="500"/>
      <c r="CAH114" s="499"/>
      <c r="CAI114" s="500"/>
      <c r="CAJ114" s="499"/>
      <c r="CAK114" s="500"/>
      <c r="CAL114" s="499"/>
      <c r="CAM114" s="500"/>
      <c r="CAN114" s="499"/>
      <c r="CAO114" s="500"/>
      <c r="CAP114" s="499"/>
      <c r="CAQ114" s="500"/>
      <c r="CAR114" s="499"/>
      <c r="CAS114" s="500"/>
      <c r="CAT114" s="499"/>
      <c r="CAU114" s="500"/>
      <c r="CAV114" s="499"/>
      <c r="CAW114" s="500"/>
      <c r="CAX114" s="499"/>
      <c r="CAY114" s="500"/>
      <c r="CAZ114" s="499"/>
      <c r="CBA114" s="500"/>
      <c r="CBB114" s="499"/>
      <c r="CBC114" s="500"/>
      <c r="CBD114" s="499"/>
      <c r="CBE114" s="500"/>
      <c r="CBF114" s="499"/>
      <c r="CBG114" s="500"/>
      <c r="CBH114" s="499"/>
      <c r="CBI114" s="500"/>
      <c r="CBJ114" s="499"/>
      <c r="CBK114" s="500"/>
      <c r="CBL114" s="499"/>
      <c r="CBM114" s="500"/>
      <c r="CBN114" s="499"/>
      <c r="CBO114" s="500"/>
      <c r="CBP114" s="499"/>
      <c r="CBQ114" s="500"/>
      <c r="CBR114" s="499"/>
      <c r="CBS114" s="500"/>
      <c r="CBT114" s="499"/>
      <c r="CBU114" s="500"/>
      <c r="CBV114" s="499"/>
      <c r="CBW114" s="500"/>
      <c r="CBX114" s="499"/>
      <c r="CBY114" s="500"/>
      <c r="CBZ114" s="499"/>
      <c r="CCA114" s="500"/>
      <c r="CCB114" s="499"/>
      <c r="CCC114" s="500"/>
      <c r="CCD114" s="499"/>
      <c r="CCE114" s="500"/>
      <c r="CCF114" s="499"/>
      <c r="CCG114" s="500"/>
      <c r="CCH114" s="499"/>
      <c r="CCI114" s="500"/>
      <c r="CCJ114" s="499"/>
      <c r="CCK114" s="500"/>
      <c r="CCL114" s="499"/>
      <c r="CCM114" s="500"/>
      <c r="CCN114" s="499"/>
      <c r="CCO114" s="500"/>
      <c r="CCP114" s="499"/>
      <c r="CCQ114" s="500"/>
      <c r="CCR114" s="499"/>
      <c r="CCS114" s="500"/>
      <c r="CCT114" s="499"/>
      <c r="CCU114" s="500"/>
      <c r="CCV114" s="499"/>
      <c r="CCW114" s="500"/>
      <c r="CCX114" s="499"/>
      <c r="CCY114" s="500"/>
      <c r="CCZ114" s="499"/>
      <c r="CDA114" s="500"/>
      <c r="CDB114" s="499"/>
      <c r="CDC114" s="500"/>
      <c r="CDD114" s="499"/>
      <c r="CDE114" s="500"/>
      <c r="CDF114" s="499"/>
      <c r="CDG114" s="500"/>
      <c r="CDH114" s="499"/>
      <c r="CDI114" s="500"/>
      <c r="CDJ114" s="499"/>
      <c r="CDK114" s="500"/>
      <c r="CDL114" s="499"/>
      <c r="CDM114" s="500"/>
      <c r="CDN114" s="499"/>
      <c r="CDO114" s="500"/>
      <c r="CDP114" s="499"/>
      <c r="CDQ114" s="500"/>
      <c r="CDR114" s="499"/>
      <c r="CDS114" s="500"/>
      <c r="CDT114" s="499"/>
      <c r="CDU114" s="500"/>
      <c r="CDV114" s="499"/>
      <c r="CDW114" s="500"/>
      <c r="CDX114" s="499"/>
      <c r="CDY114" s="500"/>
      <c r="CDZ114" s="499"/>
      <c r="CEA114" s="500"/>
      <c r="CEB114" s="499"/>
      <c r="CEC114" s="500"/>
      <c r="CED114" s="499"/>
      <c r="CEE114" s="500"/>
      <c r="CEF114" s="499"/>
      <c r="CEG114" s="500"/>
      <c r="CEH114" s="499"/>
      <c r="CEI114" s="500"/>
      <c r="CEJ114" s="499"/>
      <c r="CEK114" s="500"/>
      <c r="CEL114" s="499"/>
      <c r="CEM114" s="500"/>
      <c r="CEN114" s="499"/>
      <c r="CEO114" s="500"/>
      <c r="CEP114" s="499"/>
      <c r="CEQ114" s="500"/>
      <c r="CER114" s="499"/>
      <c r="CES114" s="500"/>
      <c r="CET114" s="499"/>
      <c r="CEU114" s="500"/>
      <c r="CEV114" s="499"/>
      <c r="CEW114" s="500"/>
      <c r="CEX114" s="499"/>
      <c r="CEY114" s="500"/>
      <c r="CEZ114" s="499"/>
      <c r="CFA114" s="500"/>
      <c r="CFB114" s="499"/>
      <c r="CFC114" s="500"/>
      <c r="CFD114" s="499"/>
      <c r="CFE114" s="500"/>
      <c r="CFF114" s="499"/>
      <c r="CFG114" s="500"/>
      <c r="CFH114" s="499"/>
      <c r="CFI114" s="500"/>
      <c r="CFJ114" s="499"/>
      <c r="CFK114" s="500"/>
      <c r="CFL114" s="499"/>
      <c r="CFM114" s="500"/>
      <c r="CFN114" s="499"/>
      <c r="CFO114" s="500"/>
      <c r="CFP114" s="499"/>
      <c r="CFQ114" s="500"/>
      <c r="CFR114" s="499"/>
      <c r="CFS114" s="500"/>
      <c r="CFT114" s="499"/>
      <c r="CFU114" s="500"/>
      <c r="CFV114" s="499"/>
      <c r="CFW114" s="500"/>
      <c r="CFX114" s="499"/>
      <c r="CFY114" s="500"/>
      <c r="CFZ114" s="499"/>
      <c r="CGA114" s="500"/>
      <c r="CGB114" s="499"/>
      <c r="CGC114" s="500"/>
      <c r="CGD114" s="499"/>
      <c r="CGE114" s="500"/>
      <c r="CGF114" s="499"/>
      <c r="CGG114" s="500"/>
      <c r="CGH114" s="499"/>
      <c r="CGI114" s="500"/>
      <c r="CGJ114" s="499"/>
      <c r="CGK114" s="500"/>
      <c r="CGL114" s="499"/>
      <c r="CGM114" s="500"/>
      <c r="CGN114" s="499"/>
      <c r="CGO114" s="500"/>
      <c r="CGP114" s="499"/>
      <c r="CGQ114" s="500"/>
      <c r="CGR114" s="499"/>
      <c r="CGS114" s="500"/>
      <c r="CGT114" s="499"/>
      <c r="CGU114" s="500"/>
      <c r="CGV114" s="499"/>
      <c r="CGW114" s="500"/>
      <c r="CGX114" s="499"/>
      <c r="CGY114" s="500"/>
      <c r="CGZ114" s="499"/>
      <c r="CHA114" s="500"/>
      <c r="CHB114" s="499"/>
      <c r="CHC114" s="500"/>
      <c r="CHD114" s="499"/>
      <c r="CHE114" s="500"/>
      <c r="CHF114" s="499"/>
      <c r="CHG114" s="500"/>
      <c r="CHH114" s="499"/>
      <c r="CHI114" s="500"/>
      <c r="CHJ114" s="499"/>
      <c r="CHK114" s="500"/>
      <c r="CHL114" s="499"/>
      <c r="CHM114" s="500"/>
      <c r="CHN114" s="499"/>
      <c r="CHO114" s="500"/>
      <c r="CHP114" s="499"/>
      <c r="CHQ114" s="500"/>
      <c r="CHR114" s="499"/>
      <c r="CHS114" s="500"/>
      <c r="CHT114" s="499"/>
      <c r="CHU114" s="500"/>
      <c r="CHV114" s="499"/>
      <c r="CHW114" s="500"/>
      <c r="CHX114" s="499"/>
      <c r="CHY114" s="500"/>
      <c r="CHZ114" s="499"/>
      <c r="CIA114" s="500"/>
      <c r="CIB114" s="499"/>
      <c r="CIC114" s="500"/>
      <c r="CID114" s="499"/>
      <c r="CIE114" s="500"/>
      <c r="CIF114" s="499"/>
      <c r="CIG114" s="500"/>
      <c r="CIH114" s="499"/>
      <c r="CII114" s="500"/>
      <c r="CIJ114" s="499"/>
      <c r="CIK114" s="500"/>
      <c r="CIL114" s="499"/>
      <c r="CIM114" s="500"/>
      <c r="CIN114" s="499"/>
      <c r="CIO114" s="500"/>
      <c r="CIP114" s="499"/>
      <c r="CIQ114" s="500"/>
      <c r="CIR114" s="499"/>
      <c r="CIS114" s="500"/>
      <c r="CIT114" s="499"/>
      <c r="CIU114" s="500"/>
      <c r="CIV114" s="499"/>
      <c r="CIW114" s="500"/>
      <c r="CIX114" s="499"/>
      <c r="CIY114" s="500"/>
      <c r="CIZ114" s="499"/>
      <c r="CJA114" s="500"/>
      <c r="CJB114" s="499"/>
      <c r="CJC114" s="500"/>
      <c r="CJD114" s="499"/>
      <c r="CJE114" s="500"/>
      <c r="CJF114" s="499"/>
      <c r="CJG114" s="500"/>
      <c r="CJH114" s="499"/>
      <c r="CJI114" s="500"/>
      <c r="CJJ114" s="499"/>
      <c r="CJK114" s="500"/>
      <c r="CJL114" s="499"/>
      <c r="CJM114" s="500"/>
      <c r="CJN114" s="499"/>
      <c r="CJO114" s="500"/>
      <c r="CJP114" s="499"/>
      <c r="CJQ114" s="500"/>
      <c r="CJR114" s="499"/>
      <c r="CJS114" s="500"/>
      <c r="CJT114" s="499"/>
      <c r="CJU114" s="500"/>
      <c r="CJV114" s="499"/>
      <c r="CJW114" s="500"/>
      <c r="CJX114" s="499"/>
      <c r="CJY114" s="500"/>
      <c r="CJZ114" s="499"/>
      <c r="CKA114" s="500"/>
      <c r="CKB114" s="499"/>
      <c r="CKC114" s="500"/>
      <c r="CKD114" s="499"/>
      <c r="CKE114" s="500"/>
      <c r="CKF114" s="499"/>
      <c r="CKG114" s="500"/>
      <c r="CKH114" s="499"/>
      <c r="CKI114" s="500"/>
      <c r="CKJ114" s="499"/>
      <c r="CKK114" s="500"/>
      <c r="CKL114" s="499"/>
      <c r="CKM114" s="500"/>
      <c r="CKN114" s="499"/>
      <c r="CKO114" s="500"/>
      <c r="CKP114" s="499"/>
      <c r="CKQ114" s="500"/>
      <c r="CKR114" s="499"/>
      <c r="CKS114" s="500"/>
      <c r="CKT114" s="499"/>
      <c r="CKU114" s="500"/>
      <c r="CKV114" s="499"/>
      <c r="CKW114" s="500"/>
      <c r="CKX114" s="499"/>
      <c r="CKY114" s="500"/>
      <c r="CKZ114" s="499"/>
      <c r="CLA114" s="500"/>
      <c r="CLB114" s="499"/>
      <c r="CLC114" s="500"/>
      <c r="CLD114" s="499"/>
      <c r="CLE114" s="500"/>
      <c r="CLF114" s="499"/>
      <c r="CLG114" s="500"/>
      <c r="CLH114" s="499"/>
      <c r="CLI114" s="500"/>
      <c r="CLJ114" s="499"/>
      <c r="CLK114" s="500"/>
      <c r="CLL114" s="499"/>
      <c r="CLM114" s="500"/>
      <c r="CLN114" s="499"/>
      <c r="CLO114" s="500"/>
      <c r="CLP114" s="499"/>
      <c r="CLQ114" s="500"/>
      <c r="CLR114" s="499"/>
      <c r="CLS114" s="500"/>
      <c r="CLT114" s="499"/>
      <c r="CLU114" s="500"/>
      <c r="CLV114" s="499"/>
      <c r="CLW114" s="500"/>
      <c r="CLX114" s="499"/>
      <c r="CLY114" s="500"/>
      <c r="CLZ114" s="499"/>
      <c r="CMA114" s="500"/>
      <c r="CMB114" s="499"/>
      <c r="CMC114" s="500"/>
      <c r="CMD114" s="499"/>
      <c r="CME114" s="500"/>
      <c r="CMF114" s="499"/>
      <c r="CMG114" s="500"/>
      <c r="CMH114" s="499"/>
      <c r="CMI114" s="500"/>
      <c r="CMJ114" s="499"/>
      <c r="CMK114" s="500"/>
      <c r="CML114" s="499"/>
      <c r="CMM114" s="500"/>
      <c r="CMN114" s="499"/>
      <c r="CMO114" s="500"/>
      <c r="CMP114" s="499"/>
      <c r="CMQ114" s="500"/>
      <c r="CMR114" s="499"/>
      <c r="CMS114" s="500"/>
      <c r="CMT114" s="499"/>
      <c r="CMU114" s="500"/>
      <c r="CMV114" s="499"/>
      <c r="CMW114" s="500"/>
      <c r="CMX114" s="499"/>
      <c r="CMY114" s="500"/>
      <c r="CMZ114" s="499"/>
      <c r="CNA114" s="500"/>
      <c r="CNB114" s="499"/>
      <c r="CNC114" s="500"/>
      <c r="CND114" s="499"/>
      <c r="CNE114" s="500"/>
      <c r="CNF114" s="499"/>
      <c r="CNG114" s="500"/>
      <c r="CNH114" s="499"/>
      <c r="CNI114" s="500"/>
      <c r="CNJ114" s="499"/>
      <c r="CNK114" s="500"/>
      <c r="CNL114" s="499"/>
      <c r="CNM114" s="500"/>
      <c r="CNN114" s="499"/>
      <c r="CNO114" s="500"/>
      <c r="CNP114" s="499"/>
      <c r="CNQ114" s="500"/>
      <c r="CNR114" s="499"/>
      <c r="CNS114" s="500"/>
      <c r="CNT114" s="499"/>
      <c r="CNU114" s="500"/>
      <c r="CNV114" s="499"/>
      <c r="CNW114" s="500"/>
      <c r="CNX114" s="499"/>
      <c r="CNY114" s="500"/>
      <c r="CNZ114" s="499"/>
      <c r="COA114" s="500"/>
      <c r="COB114" s="499"/>
      <c r="COC114" s="500"/>
      <c r="COD114" s="499"/>
      <c r="COE114" s="500"/>
      <c r="COF114" s="499"/>
      <c r="COG114" s="500"/>
      <c r="COH114" s="499"/>
      <c r="COI114" s="500"/>
      <c r="COJ114" s="499"/>
      <c r="COK114" s="500"/>
      <c r="COL114" s="499"/>
      <c r="COM114" s="500"/>
      <c r="CON114" s="499"/>
      <c r="COO114" s="500"/>
      <c r="COP114" s="499"/>
      <c r="COQ114" s="500"/>
      <c r="COR114" s="499"/>
      <c r="COS114" s="500"/>
      <c r="COT114" s="499"/>
      <c r="COU114" s="500"/>
      <c r="COV114" s="499"/>
      <c r="COW114" s="500"/>
      <c r="COX114" s="499"/>
      <c r="COY114" s="500"/>
      <c r="COZ114" s="499"/>
      <c r="CPA114" s="500"/>
      <c r="CPB114" s="499"/>
      <c r="CPC114" s="500"/>
      <c r="CPD114" s="499"/>
      <c r="CPE114" s="500"/>
      <c r="CPF114" s="499"/>
      <c r="CPG114" s="500"/>
      <c r="CPH114" s="499"/>
      <c r="CPI114" s="500"/>
      <c r="CPJ114" s="499"/>
      <c r="CPK114" s="500"/>
      <c r="CPL114" s="499"/>
      <c r="CPM114" s="500"/>
      <c r="CPN114" s="499"/>
      <c r="CPO114" s="500"/>
      <c r="CPP114" s="499"/>
      <c r="CPQ114" s="500"/>
      <c r="CPR114" s="499"/>
      <c r="CPS114" s="500"/>
      <c r="CPT114" s="499"/>
      <c r="CPU114" s="500"/>
      <c r="CPV114" s="499"/>
      <c r="CPW114" s="500"/>
      <c r="CPX114" s="499"/>
      <c r="CPY114" s="500"/>
      <c r="CPZ114" s="499"/>
      <c r="CQA114" s="500"/>
      <c r="CQB114" s="499"/>
      <c r="CQC114" s="500"/>
      <c r="CQD114" s="499"/>
      <c r="CQE114" s="500"/>
      <c r="CQF114" s="499"/>
      <c r="CQG114" s="500"/>
      <c r="CQH114" s="499"/>
      <c r="CQI114" s="500"/>
      <c r="CQJ114" s="499"/>
      <c r="CQK114" s="500"/>
      <c r="CQL114" s="499"/>
      <c r="CQM114" s="500"/>
      <c r="CQN114" s="499"/>
      <c r="CQO114" s="500"/>
      <c r="CQP114" s="499"/>
      <c r="CQQ114" s="500"/>
      <c r="CQR114" s="499"/>
      <c r="CQS114" s="500"/>
      <c r="CQT114" s="499"/>
      <c r="CQU114" s="500"/>
      <c r="CQV114" s="499"/>
      <c r="CQW114" s="500"/>
      <c r="CQX114" s="499"/>
      <c r="CQY114" s="500"/>
      <c r="CQZ114" s="499"/>
      <c r="CRA114" s="500"/>
      <c r="CRB114" s="499"/>
      <c r="CRC114" s="500"/>
      <c r="CRD114" s="499"/>
      <c r="CRE114" s="500"/>
      <c r="CRF114" s="499"/>
      <c r="CRG114" s="500"/>
      <c r="CRH114" s="499"/>
      <c r="CRI114" s="500"/>
      <c r="CRJ114" s="499"/>
      <c r="CRK114" s="500"/>
      <c r="CRL114" s="499"/>
      <c r="CRM114" s="500"/>
      <c r="CRN114" s="499"/>
      <c r="CRO114" s="500"/>
      <c r="CRP114" s="499"/>
      <c r="CRQ114" s="500"/>
      <c r="CRR114" s="499"/>
      <c r="CRS114" s="500"/>
      <c r="CRT114" s="499"/>
      <c r="CRU114" s="500"/>
      <c r="CRV114" s="499"/>
      <c r="CRW114" s="500"/>
      <c r="CRX114" s="499"/>
      <c r="CRY114" s="500"/>
      <c r="CRZ114" s="499"/>
      <c r="CSA114" s="500"/>
      <c r="CSB114" s="499"/>
      <c r="CSC114" s="500"/>
      <c r="CSD114" s="499"/>
      <c r="CSE114" s="500"/>
      <c r="CSF114" s="499"/>
      <c r="CSG114" s="500"/>
      <c r="CSH114" s="499"/>
      <c r="CSI114" s="500"/>
      <c r="CSJ114" s="499"/>
      <c r="CSK114" s="500"/>
      <c r="CSL114" s="499"/>
      <c r="CSM114" s="500"/>
      <c r="CSN114" s="499"/>
      <c r="CSO114" s="500"/>
      <c r="CSP114" s="499"/>
      <c r="CSQ114" s="500"/>
      <c r="CSR114" s="499"/>
      <c r="CSS114" s="500"/>
      <c r="CST114" s="499"/>
      <c r="CSU114" s="500"/>
      <c r="CSV114" s="499"/>
      <c r="CSW114" s="500"/>
      <c r="CSX114" s="499"/>
      <c r="CSY114" s="500"/>
      <c r="CSZ114" s="499"/>
      <c r="CTA114" s="500"/>
      <c r="CTB114" s="499"/>
      <c r="CTC114" s="500"/>
      <c r="CTD114" s="499"/>
      <c r="CTE114" s="500"/>
      <c r="CTF114" s="499"/>
      <c r="CTG114" s="500"/>
      <c r="CTH114" s="499"/>
      <c r="CTI114" s="500"/>
      <c r="CTJ114" s="499"/>
      <c r="CTK114" s="500"/>
      <c r="CTL114" s="499"/>
      <c r="CTM114" s="500"/>
      <c r="CTN114" s="499"/>
      <c r="CTO114" s="500"/>
      <c r="CTP114" s="499"/>
      <c r="CTQ114" s="500"/>
      <c r="CTR114" s="499"/>
      <c r="CTS114" s="500"/>
      <c r="CTT114" s="499"/>
      <c r="CTU114" s="500"/>
      <c r="CTV114" s="499"/>
      <c r="CTW114" s="500"/>
      <c r="CTX114" s="499"/>
      <c r="CTY114" s="500"/>
      <c r="CTZ114" s="499"/>
      <c r="CUA114" s="500"/>
      <c r="CUB114" s="499"/>
      <c r="CUC114" s="500"/>
      <c r="CUD114" s="499"/>
      <c r="CUE114" s="500"/>
      <c r="CUF114" s="499"/>
      <c r="CUG114" s="500"/>
      <c r="CUH114" s="499"/>
      <c r="CUI114" s="500"/>
      <c r="CUJ114" s="499"/>
      <c r="CUK114" s="500"/>
      <c r="CUL114" s="499"/>
      <c r="CUM114" s="500"/>
      <c r="CUN114" s="499"/>
      <c r="CUO114" s="500"/>
      <c r="CUP114" s="499"/>
      <c r="CUQ114" s="500"/>
      <c r="CUR114" s="499"/>
      <c r="CUS114" s="500"/>
      <c r="CUT114" s="499"/>
      <c r="CUU114" s="500"/>
      <c r="CUV114" s="499"/>
      <c r="CUW114" s="500"/>
      <c r="CUX114" s="499"/>
      <c r="CUY114" s="500"/>
      <c r="CUZ114" s="499"/>
      <c r="CVA114" s="500"/>
      <c r="CVB114" s="499"/>
      <c r="CVC114" s="500"/>
      <c r="CVD114" s="499"/>
      <c r="CVE114" s="500"/>
      <c r="CVF114" s="499"/>
      <c r="CVG114" s="500"/>
      <c r="CVH114" s="499"/>
      <c r="CVI114" s="500"/>
      <c r="CVJ114" s="499"/>
      <c r="CVK114" s="500"/>
      <c r="CVL114" s="499"/>
      <c r="CVM114" s="500"/>
      <c r="CVN114" s="499"/>
      <c r="CVO114" s="500"/>
      <c r="CVP114" s="499"/>
      <c r="CVQ114" s="500"/>
      <c r="CVR114" s="499"/>
      <c r="CVS114" s="500"/>
      <c r="CVT114" s="499"/>
      <c r="CVU114" s="500"/>
      <c r="CVV114" s="499"/>
      <c r="CVW114" s="500"/>
      <c r="CVX114" s="499"/>
      <c r="CVY114" s="500"/>
      <c r="CVZ114" s="499"/>
      <c r="CWA114" s="500"/>
      <c r="CWB114" s="499"/>
      <c r="CWC114" s="500"/>
      <c r="CWD114" s="499"/>
      <c r="CWE114" s="500"/>
      <c r="CWF114" s="499"/>
      <c r="CWG114" s="500"/>
      <c r="CWH114" s="499"/>
      <c r="CWI114" s="500"/>
      <c r="CWJ114" s="499"/>
      <c r="CWK114" s="500"/>
      <c r="CWL114" s="499"/>
      <c r="CWM114" s="500"/>
      <c r="CWN114" s="499"/>
      <c r="CWO114" s="500"/>
      <c r="CWP114" s="499"/>
      <c r="CWQ114" s="500"/>
      <c r="CWR114" s="499"/>
      <c r="CWS114" s="500"/>
      <c r="CWT114" s="499"/>
      <c r="CWU114" s="500"/>
      <c r="CWV114" s="499"/>
      <c r="CWW114" s="500"/>
      <c r="CWX114" s="499"/>
      <c r="CWY114" s="500"/>
      <c r="CWZ114" s="499"/>
      <c r="CXA114" s="500"/>
      <c r="CXB114" s="499"/>
      <c r="CXC114" s="500"/>
      <c r="CXD114" s="499"/>
      <c r="CXE114" s="500"/>
      <c r="CXF114" s="499"/>
      <c r="CXG114" s="500"/>
      <c r="CXH114" s="499"/>
      <c r="CXI114" s="500"/>
      <c r="CXJ114" s="499"/>
      <c r="CXK114" s="500"/>
      <c r="CXL114" s="499"/>
      <c r="CXM114" s="500"/>
      <c r="CXN114" s="499"/>
      <c r="CXO114" s="500"/>
      <c r="CXP114" s="499"/>
      <c r="CXQ114" s="500"/>
      <c r="CXR114" s="499"/>
      <c r="CXS114" s="500"/>
      <c r="CXT114" s="499"/>
      <c r="CXU114" s="500"/>
      <c r="CXV114" s="499"/>
      <c r="CXW114" s="500"/>
      <c r="CXX114" s="499"/>
      <c r="CXY114" s="500"/>
      <c r="CXZ114" s="499"/>
      <c r="CYA114" s="500"/>
      <c r="CYB114" s="499"/>
      <c r="CYC114" s="500"/>
      <c r="CYD114" s="499"/>
      <c r="CYE114" s="500"/>
      <c r="CYF114" s="499"/>
      <c r="CYG114" s="500"/>
      <c r="CYH114" s="499"/>
      <c r="CYI114" s="500"/>
      <c r="CYJ114" s="499"/>
      <c r="CYK114" s="500"/>
      <c r="CYL114" s="499"/>
      <c r="CYM114" s="500"/>
      <c r="CYN114" s="499"/>
      <c r="CYO114" s="500"/>
      <c r="CYP114" s="499"/>
      <c r="CYQ114" s="500"/>
      <c r="CYR114" s="499"/>
      <c r="CYS114" s="500"/>
      <c r="CYT114" s="499"/>
      <c r="CYU114" s="500"/>
      <c r="CYV114" s="499"/>
      <c r="CYW114" s="500"/>
      <c r="CYX114" s="499"/>
      <c r="CYY114" s="500"/>
      <c r="CYZ114" s="499"/>
      <c r="CZA114" s="500"/>
      <c r="CZB114" s="499"/>
      <c r="CZC114" s="500"/>
      <c r="CZD114" s="499"/>
      <c r="CZE114" s="500"/>
      <c r="CZF114" s="499"/>
      <c r="CZG114" s="500"/>
      <c r="CZH114" s="499"/>
      <c r="CZI114" s="500"/>
      <c r="CZJ114" s="499"/>
      <c r="CZK114" s="500"/>
      <c r="CZL114" s="499"/>
      <c r="CZM114" s="500"/>
      <c r="CZN114" s="499"/>
      <c r="CZO114" s="500"/>
      <c r="CZP114" s="499"/>
      <c r="CZQ114" s="500"/>
      <c r="CZR114" s="499"/>
      <c r="CZS114" s="500"/>
      <c r="CZT114" s="499"/>
      <c r="CZU114" s="500"/>
      <c r="CZV114" s="499"/>
      <c r="CZW114" s="500"/>
      <c r="CZX114" s="499"/>
      <c r="CZY114" s="500"/>
      <c r="CZZ114" s="499"/>
      <c r="DAA114" s="500"/>
      <c r="DAB114" s="499"/>
      <c r="DAC114" s="500"/>
      <c r="DAD114" s="499"/>
      <c r="DAE114" s="500"/>
      <c r="DAF114" s="499"/>
      <c r="DAG114" s="500"/>
      <c r="DAH114" s="499"/>
      <c r="DAI114" s="500"/>
      <c r="DAJ114" s="499"/>
      <c r="DAK114" s="500"/>
      <c r="DAL114" s="499"/>
      <c r="DAM114" s="500"/>
      <c r="DAN114" s="499"/>
      <c r="DAO114" s="500"/>
      <c r="DAP114" s="499"/>
      <c r="DAQ114" s="500"/>
      <c r="DAR114" s="499"/>
      <c r="DAS114" s="500"/>
      <c r="DAT114" s="499"/>
      <c r="DAU114" s="500"/>
      <c r="DAV114" s="499"/>
      <c r="DAW114" s="500"/>
      <c r="DAX114" s="499"/>
      <c r="DAY114" s="500"/>
      <c r="DAZ114" s="499"/>
      <c r="DBA114" s="500"/>
      <c r="DBB114" s="499"/>
      <c r="DBC114" s="500"/>
      <c r="DBD114" s="499"/>
      <c r="DBE114" s="500"/>
      <c r="DBF114" s="499"/>
      <c r="DBG114" s="500"/>
      <c r="DBH114" s="499"/>
      <c r="DBI114" s="500"/>
      <c r="DBJ114" s="499"/>
      <c r="DBK114" s="500"/>
      <c r="DBL114" s="499"/>
      <c r="DBM114" s="500"/>
      <c r="DBN114" s="499"/>
      <c r="DBO114" s="500"/>
      <c r="DBP114" s="499"/>
      <c r="DBQ114" s="500"/>
      <c r="DBR114" s="499"/>
      <c r="DBS114" s="500"/>
      <c r="DBT114" s="499"/>
      <c r="DBU114" s="500"/>
      <c r="DBV114" s="499"/>
      <c r="DBW114" s="500"/>
      <c r="DBX114" s="499"/>
      <c r="DBY114" s="500"/>
      <c r="DBZ114" s="499"/>
      <c r="DCA114" s="500"/>
      <c r="DCB114" s="499"/>
      <c r="DCC114" s="500"/>
      <c r="DCD114" s="499"/>
      <c r="DCE114" s="500"/>
      <c r="DCF114" s="499"/>
      <c r="DCG114" s="500"/>
      <c r="DCH114" s="499"/>
      <c r="DCI114" s="500"/>
      <c r="DCJ114" s="499"/>
      <c r="DCK114" s="500"/>
      <c r="DCL114" s="499"/>
      <c r="DCM114" s="500"/>
      <c r="DCN114" s="499"/>
      <c r="DCO114" s="500"/>
      <c r="DCP114" s="499"/>
      <c r="DCQ114" s="500"/>
      <c r="DCR114" s="499"/>
      <c r="DCS114" s="500"/>
      <c r="DCT114" s="499"/>
      <c r="DCU114" s="500"/>
      <c r="DCV114" s="499"/>
      <c r="DCW114" s="500"/>
      <c r="DCX114" s="499"/>
      <c r="DCY114" s="500"/>
      <c r="DCZ114" s="499"/>
      <c r="DDA114" s="500"/>
      <c r="DDB114" s="499"/>
      <c r="DDC114" s="500"/>
      <c r="DDD114" s="499"/>
      <c r="DDE114" s="500"/>
      <c r="DDF114" s="499"/>
      <c r="DDG114" s="500"/>
      <c r="DDH114" s="499"/>
      <c r="DDI114" s="500"/>
      <c r="DDJ114" s="499"/>
      <c r="DDK114" s="500"/>
      <c r="DDL114" s="499"/>
      <c r="DDM114" s="500"/>
      <c r="DDN114" s="499"/>
      <c r="DDO114" s="500"/>
      <c r="DDP114" s="499"/>
      <c r="DDQ114" s="500"/>
      <c r="DDR114" s="499"/>
      <c r="DDS114" s="500"/>
      <c r="DDT114" s="499"/>
      <c r="DDU114" s="500"/>
      <c r="DDV114" s="499"/>
      <c r="DDW114" s="500"/>
      <c r="DDX114" s="499"/>
      <c r="DDY114" s="500"/>
      <c r="DDZ114" s="499"/>
      <c r="DEA114" s="500"/>
      <c r="DEB114" s="499"/>
      <c r="DEC114" s="500"/>
      <c r="DED114" s="499"/>
      <c r="DEE114" s="500"/>
      <c r="DEF114" s="499"/>
      <c r="DEG114" s="500"/>
      <c r="DEH114" s="499"/>
      <c r="DEI114" s="500"/>
      <c r="DEJ114" s="499"/>
      <c r="DEK114" s="500"/>
      <c r="DEL114" s="499"/>
      <c r="DEM114" s="500"/>
      <c r="DEN114" s="499"/>
      <c r="DEO114" s="500"/>
      <c r="DEP114" s="499"/>
      <c r="DEQ114" s="500"/>
      <c r="DER114" s="499"/>
      <c r="DES114" s="500"/>
      <c r="DET114" s="499"/>
      <c r="DEU114" s="500"/>
      <c r="DEV114" s="499"/>
      <c r="DEW114" s="500"/>
      <c r="DEX114" s="499"/>
      <c r="DEY114" s="500"/>
      <c r="DEZ114" s="499"/>
      <c r="DFA114" s="500"/>
      <c r="DFB114" s="499"/>
      <c r="DFC114" s="500"/>
      <c r="DFD114" s="499"/>
      <c r="DFE114" s="500"/>
      <c r="DFF114" s="499"/>
      <c r="DFG114" s="500"/>
      <c r="DFH114" s="499"/>
      <c r="DFI114" s="500"/>
      <c r="DFJ114" s="499"/>
      <c r="DFK114" s="500"/>
      <c r="DFL114" s="499"/>
      <c r="DFM114" s="500"/>
      <c r="DFN114" s="499"/>
      <c r="DFO114" s="500"/>
      <c r="DFP114" s="499"/>
      <c r="DFQ114" s="500"/>
      <c r="DFR114" s="499"/>
      <c r="DFS114" s="500"/>
      <c r="DFT114" s="499"/>
      <c r="DFU114" s="500"/>
      <c r="DFV114" s="499"/>
      <c r="DFW114" s="500"/>
      <c r="DFX114" s="499"/>
      <c r="DFY114" s="500"/>
      <c r="DFZ114" s="499"/>
      <c r="DGA114" s="500"/>
      <c r="DGB114" s="499"/>
      <c r="DGC114" s="500"/>
      <c r="DGD114" s="499"/>
      <c r="DGE114" s="500"/>
      <c r="DGF114" s="499"/>
      <c r="DGG114" s="500"/>
      <c r="DGH114" s="499"/>
      <c r="DGI114" s="500"/>
      <c r="DGJ114" s="499"/>
      <c r="DGK114" s="500"/>
      <c r="DGL114" s="499"/>
      <c r="DGM114" s="500"/>
      <c r="DGN114" s="499"/>
      <c r="DGO114" s="500"/>
      <c r="DGP114" s="499"/>
      <c r="DGQ114" s="500"/>
      <c r="DGR114" s="499"/>
      <c r="DGS114" s="500"/>
      <c r="DGT114" s="499"/>
      <c r="DGU114" s="500"/>
      <c r="DGV114" s="499"/>
      <c r="DGW114" s="500"/>
      <c r="DGX114" s="499"/>
      <c r="DGY114" s="500"/>
      <c r="DGZ114" s="499"/>
      <c r="DHA114" s="500"/>
      <c r="DHB114" s="499"/>
      <c r="DHC114" s="500"/>
      <c r="DHD114" s="499"/>
      <c r="DHE114" s="500"/>
      <c r="DHF114" s="499"/>
      <c r="DHG114" s="500"/>
      <c r="DHH114" s="499"/>
      <c r="DHI114" s="500"/>
      <c r="DHJ114" s="499"/>
      <c r="DHK114" s="500"/>
      <c r="DHL114" s="499"/>
      <c r="DHM114" s="500"/>
      <c r="DHN114" s="499"/>
      <c r="DHO114" s="500"/>
      <c r="DHP114" s="499"/>
      <c r="DHQ114" s="500"/>
      <c r="DHR114" s="499"/>
      <c r="DHS114" s="500"/>
      <c r="DHT114" s="499"/>
      <c r="DHU114" s="500"/>
      <c r="DHV114" s="499"/>
      <c r="DHW114" s="500"/>
      <c r="DHX114" s="499"/>
      <c r="DHY114" s="500"/>
      <c r="DHZ114" s="499"/>
      <c r="DIA114" s="500"/>
      <c r="DIB114" s="499"/>
      <c r="DIC114" s="500"/>
      <c r="DID114" s="499"/>
      <c r="DIE114" s="500"/>
      <c r="DIF114" s="499"/>
      <c r="DIG114" s="500"/>
      <c r="DIH114" s="499"/>
      <c r="DII114" s="500"/>
      <c r="DIJ114" s="499"/>
      <c r="DIK114" s="500"/>
      <c r="DIL114" s="499"/>
      <c r="DIM114" s="500"/>
      <c r="DIN114" s="499"/>
      <c r="DIO114" s="500"/>
      <c r="DIP114" s="499"/>
      <c r="DIQ114" s="500"/>
      <c r="DIR114" s="499"/>
      <c r="DIS114" s="500"/>
      <c r="DIT114" s="499"/>
      <c r="DIU114" s="500"/>
      <c r="DIV114" s="499"/>
      <c r="DIW114" s="500"/>
      <c r="DIX114" s="499"/>
      <c r="DIY114" s="500"/>
      <c r="DIZ114" s="499"/>
      <c r="DJA114" s="500"/>
      <c r="DJB114" s="499"/>
      <c r="DJC114" s="500"/>
      <c r="DJD114" s="499"/>
      <c r="DJE114" s="500"/>
      <c r="DJF114" s="499"/>
      <c r="DJG114" s="500"/>
      <c r="DJH114" s="499"/>
      <c r="DJI114" s="500"/>
      <c r="DJJ114" s="499"/>
      <c r="DJK114" s="500"/>
      <c r="DJL114" s="499"/>
      <c r="DJM114" s="500"/>
      <c r="DJN114" s="499"/>
      <c r="DJO114" s="500"/>
      <c r="DJP114" s="499"/>
      <c r="DJQ114" s="500"/>
      <c r="DJR114" s="499"/>
      <c r="DJS114" s="500"/>
      <c r="DJT114" s="499"/>
      <c r="DJU114" s="500"/>
      <c r="DJV114" s="499"/>
      <c r="DJW114" s="500"/>
      <c r="DJX114" s="499"/>
      <c r="DJY114" s="500"/>
      <c r="DJZ114" s="499"/>
      <c r="DKA114" s="500"/>
      <c r="DKB114" s="499"/>
      <c r="DKC114" s="500"/>
      <c r="DKD114" s="499"/>
      <c r="DKE114" s="500"/>
      <c r="DKF114" s="499"/>
      <c r="DKG114" s="500"/>
      <c r="DKH114" s="499"/>
      <c r="DKI114" s="500"/>
      <c r="DKJ114" s="499"/>
      <c r="DKK114" s="500"/>
      <c r="DKL114" s="499"/>
      <c r="DKM114" s="500"/>
      <c r="DKN114" s="499"/>
      <c r="DKO114" s="500"/>
      <c r="DKP114" s="499"/>
      <c r="DKQ114" s="500"/>
      <c r="DKR114" s="499"/>
      <c r="DKS114" s="500"/>
      <c r="DKT114" s="499"/>
      <c r="DKU114" s="500"/>
      <c r="DKV114" s="499"/>
      <c r="DKW114" s="500"/>
      <c r="DKX114" s="499"/>
      <c r="DKY114" s="500"/>
      <c r="DKZ114" s="499"/>
      <c r="DLA114" s="500"/>
      <c r="DLB114" s="499"/>
      <c r="DLC114" s="500"/>
      <c r="DLD114" s="499"/>
      <c r="DLE114" s="500"/>
      <c r="DLF114" s="499"/>
      <c r="DLG114" s="500"/>
      <c r="DLH114" s="499"/>
      <c r="DLI114" s="500"/>
      <c r="DLJ114" s="499"/>
      <c r="DLK114" s="500"/>
      <c r="DLL114" s="499"/>
      <c r="DLM114" s="500"/>
      <c r="DLN114" s="499"/>
      <c r="DLO114" s="500"/>
      <c r="DLP114" s="499"/>
      <c r="DLQ114" s="500"/>
      <c r="DLR114" s="499"/>
      <c r="DLS114" s="500"/>
      <c r="DLT114" s="499"/>
      <c r="DLU114" s="500"/>
      <c r="DLV114" s="499"/>
      <c r="DLW114" s="500"/>
      <c r="DLX114" s="499"/>
      <c r="DLY114" s="500"/>
      <c r="DLZ114" s="499"/>
      <c r="DMA114" s="500"/>
      <c r="DMB114" s="499"/>
      <c r="DMC114" s="500"/>
      <c r="DMD114" s="499"/>
      <c r="DME114" s="500"/>
      <c r="DMF114" s="499"/>
      <c r="DMG114" s="500"/>
      <c r="DMH114" s="499"/>
      <c r="DMI114" s="500"/>
      <c r="DMJ114" s="499"/>
      <c r="DMK114" s="500"/>
      <c r="DML114" s="499"/>
      <c r="DMM114" s="500"/>
      <c r="DMN114" s="499"/>
      <c r="DMO114" s="500"/>
      <c r="DMP114" s="499"/>
      <c r="DMQ114" s="500"/>
      <c r="DMR114" s="499"/>
      <c r="DMS114" s="500"/>
      <c r="DMT114" s="499"/>
      <c r="DMU114" s="500"/>
      <c r="DMV114" s="499"/>
      <c r="DMW114" s="500"/>
      <c r="DMX114" s="499"/>
      <c r="DMY114" s="500"/>
      <c r="DMZ114" s="499"/>
      <c r="DNA114" s="500"/>
      <c r="DNB114" s="499"/>
      <c r="DNC114" s="500"/>
      <c r="DND114" s="499"/>
      <c r="DNE114" s="500"/>
      <c r="DNF114" s="499"/>
      <c r="DNG114" s="500"/>
      <c r="DNH114" s="499"/>
      <c r="DNI114" s="500"/>
      <c r="DNJ114" s="499"/>
      <c r="DNK114" s="500"/>
      <c r="DNL114" s="499"/>
      <c r="DNM114" s="500"/>
      <c r="DNN114" s="499"/>
      <c r="DNO114" s="500"/>
      <c r="DNP114" s="499"/>
      <c r="DNQ114" s="500"/>
      <c r="DNR114" s="499"/>
      <c r="DNS114" s="500"/>
      <c r="DNT114" s="499"/>
      <c r="DNU114" s="500"/>
      <c r="DNV114" s="499"/>
      <c r="DNW114" s="500"/>
      <c r="DNX114" s="499"/>
      <c r="DNY114" s="500"/>
      <c r="DNZ114" s="499"/>
      <c r="DOA114" s="500"/>
      <c r="DOB114" s="499"/>
      <c r="DOC114" s="500"/>
      <c r="DOD114" s="499"/>
      <c r="DOE114" s="500"/>
      <c r="DOF114" s="499"/>
      <c r="DOG114" s="500"/>
      <c r="DOH114" s="499"/>
      <c r="DOI114" s="500"/>
      <c r="DOJ114" s="499"/>
      <c r="DOK114" s="500"/>
      <c r="DOL114" s="499"/>
      <c r="DOM114" s="500"/>
      <c r="DON114" s="499"/>
      <c r="DOO114" s="500"/>
      <c r="DOP114" s="499"/>
      <c r="DOQ114" s="500"/>
      <c r="DOR114" s="499"/>
      <c r="DOS114" s="500"/>
      <c r="DOT114" s="499"/>
      <c r="DOU114" s="500"/>
      <c r="DOV114" s="499"/>
      <c r="DOW114" s="500"/>
      <c r="DOX114" s="499"/>
      <c r="DOY114" s="500"/>
      <c r="DOZ114" s="499"/>
      <c r="DPA114" s="500"/>
      <c r="DPB114" s="499"/>
      <c r="DPC114" s="500"/>
      <c r="DPD114" s="499"/>
      <c r="DPE114" s="500"/>
      <c r="DPF114" s="499"/>
      <c r="DPG114" s="500"/>
      <c r="DPH114" s="499"/>
      <c r="DPI114" s="500"/>
      <c r="DPJ114" s="499"/>
      <c r="DPK114" s="500"/>
      <c r="DPL114" s="499"/>
      <c r="DPM114" s="500"/>
      <c r="DPN114" s="499"/>
      <c r="DPO114" s="500"/>
      <c r="DPP114" s="499"/>
      <c r="DPQ114" s="500"/>
      <c r="DPR114" s="499"/>
      <c r="DPS114" s="500"/>
      <c r="DPT114" s="499"/>
      <c r="DPU114" s="500"/>
      <c r="DPV114" s="499"/>
      <c r="DPW114" s="500"/>
      <c r="DPX114" s="499"/>
      <c r="DPY114" s="500"/>
      <c r="DPZ114" s="499"/>
      <c r="DQA114" s="500"/>
      <c r="DQB114" s="499"/>
      <c r="DQC114" s="500"/>
      <c r="DQD114" s="499"/>
      <c r="DQE114" s="500"/>
      <c r="DQF114" s="499"/>
      <c r="DQG114" s="500"/>
      <c r="DQH114" s="499"/>
      <c r="DQI114" s="500"/>
      <c r="DQJ114" s="499"/>
      <c r="DQK114" s="500"/>
      <c r="DQL114" s="499"/>
      <c r="DQM114" s="500"/>
      <c r="DQN114" s="499"/>
      <c r="DQO114" s="500"/>
      <c r="DQP114" s="499"/>
      <c r="DQQ114" s="500"/>
      <c r="DQR114" s="499"/>
      <c r="DQS114" s="500"/>
      <c r="DQT114" s="499"/>
      <c r="DQU114" s="500"/>
      <c r="DQV114" s="499"/>
      <c r="DQW114" s="500"/>
      <c r="DQX114" s="499"/>
      <c r="DQY114" s="500"/>
      <c r="DQZ114" s="499"/>
      <c r="DRA114" s="500"/>
      <c r="DRB114" s="499"/>
      <c r="DRC114" s="500"/>
      <c r="DRD114" s="499"/>
      <c r="DRE114" s="500"/>
      <c r="DRF114" s="499"/>
      <c r="DRG114" s="500"/>
      <c r="DRH114" s="499"/>
      <c r="DRI114" s="500"/>
      <c r="DRJ114" s="499"/>
      <c r="DRK114" s="500"/>
      <c r="DRL114" s="499"/>
      <c r="DRM114" s="500"/>
      <c r="DRN114" s="499"/>
      <c r="DRO114" s="500"/>
      <c r="DRP114" s="499"/>
      <c r="DRQ114" s="500"/>
      <c r="DRR114" s="499"/>
      <c r="DRS114" s="500"/>
      <c r="DRT114" s="499"/>
      <c r="DRU114" s="500"/>
      <c r="DRV114" s="499"/>
      <c r="DRW114" s="500"/>
      <c r="DRX114" s="499"/>
      <c r="DRY114" s="500"/>
      <c r="DRZ114" s="499"/>
      <c r="DSA114" s="500"/>
      <c r="DSB114" s="499"/>
      <c r="DSC114" s="500"/>
      <c r="DSD114" s="499"/>
      <c r="DSE114" s="500"/>
      <c r="DSF114" s="499"/>
      <c r="DSG114" s="500"/>
      <c r="DSH114" s="499"/>
      <c r="DSI114" s="500"/>
      <c r="DSJ114" s="499"/>
      <c r="DSK114" s="500"/>
      <c r="DSL114" s="499"/>
      <c r="DSM114" s="500"/>
      <c r="DSN114" s="499"/>
      <c r="DSO114" s="500"/>
      <c r="DSP114" s="499"/>
      <c r="DSQ114" s="500"/>
      <c r="DSR114" s="499"/>
      <c r="DSS114" s="500"/>
      <c r="DST114" s="499"/>
      <c r="DSU114" s="500"/>
      <c r="DSV114" s="499"/>
      <c r="DSW114" s="500"/>
      <c r="DSX114" s="499"/>
      <c r="DSY114" s="500"/>
      <c r="DSZ114" s="499"/>
      <c r="DTA114" s="500"/>
      <c r="DTB114" s="499"/>
      <c r="DTC114" s="500"/>
      <c r="DTD114" s="499"/>
      <c r="DTE114" s="500"/>
      <c r="DTF114" s="499"/>
      <c r="DTG114" s="500"/>
      <c r="DTH114" s="499"/>
      <c r="DTI114" s="500"/>
      <c r="DTJ114" s="499"/>
      <c r="DTK114" s="500"/>
      <c r="DTL114" s="499"/>
      <c r="DTM114" s="500"/>
      <c r="DTN114" s="499"/>
      <c r="DTO114" s="500"/>
      <c r="DTP114" s="499"/>
      <c r="DTQ114" s="500"/>
      <c r="DTR114" s="499"/>
      <c r="DTS114" s="500"/>
      <c r="DTT114" s="499"/>
      <c r="DTU114" s="500"/>
      <c r="DTV114" s="499"/>
      <c r="DTW114" s="500"/>
      <c r="DTX114" s="499"/>
      <c r="DTY114" s="500"/>
      <c r="DTZ114" s="499"/>
      <c r="DUA114" s="500"/>
      <c r="DUB114" s="499"/>
      <c r="DUC114" s="500"/>
      <c r="DUD114" s="499"/>
      <c r="DUE114" s="500"/>
      <c r="DUF114" s="499"/>
      <c r="DUG114" s="500"/>
      <c r="DUH114" s="499"/>
      <c r="DUI114" s="500"/>
      <c r="DUJ114" s="499"/>
      <c r="DUK114" s="500"/>
      <c r="DUL114" s="499"/>
      <c r="DUM114" s="500"/>
      <c r="DUN114" s="499"/>
      <c r="DUO114" s="500"/>
      <c r="DUP114" s="499"/>
      <c r="DUQ114" s="500"/>
      <c r="DUR114" s="499"/>
      <c r="DUS114" s="500"/>
      <c r="DUT114" s="499"/>
      <c r="DUU114" s="500"/>
      <c r="DUV114" s="499"/>
      <c r="DUW114" s="500"/>
      <c r="DUX114" s="499"/>
      <c r="DUY114" s="500"/>
      <c r="DUZ114" s="499"/>
      <c r="DVA114" s="500"/>
      <c r="DVB114" s="499"/>
      <c r="DVC114" s="500"/>
      <c r="DVD114" s="499"/>
      <c r="DVE114" s="500"/>
      <c r="DVF114" s="499"/>
      <c r="DVG114" s="500"/>
      <c r="DVH114" s="499"/>
      <c r="DVI114" s="500"/>
      <c r="DVJ114" s="499"/>
      <c r="DVK114" s="500"/>
      <c r="DVL114" s="499"/>
      <c r="DVM114" s="500"/>
      <c r="DVN114" s="499"/>
      <c r="DVO114" s="500"/>
      <c r="DVP114" s="499"/>
      <c r="DVQ114" s="500"/>
      <c r="DVR114" s="499"/>
      <c r="DVS114" s="500"/>
      <c r="DVT114" s="499"/>
      <c r="DVU114" s="500"/>
      <c r="DVV114" s="499"/>
      <c r="DVW114" s="500"/>
      <c r="DVX114" s="499"/>
      <c r="DVY114" s="500"/>
      <c r="DVZ114" s="499"/>
      <c r="DWA114" s="500"/>
      <c r="DWB114" s="499"/>
      <c r="DWC114" s="500"/>
      <c r="DWD114" s="499"/>
      <c r="DWE114" s="500"/>
      <c r="DWF114" s="499"/>
      <c r="DWG114" s="500"/>
      <c r="DWH114" s="499"/>
      <c r="DWI114" s="500"/>
      <c r="DWJ114" s="499"/>
      <c r="DWK114" s="500"/>
      <c r="DWL114" s="499"/>
      <c r="DWM114" s="500"/>
      <c r="DWN114" s="499"/>
      <c r="DWO114" s="500"/>
      <c r="DWP114" s="499"/>
      <c r="DWQ114" s="500"/>
      <c r="DWR114" s="499"/>
      <c r="DWS114" s="500"/>
      <c r="DWT114" s="499"/>
      <c r="DWU114" s="500"/>
      <c r="DWV114" s="499"/>
      <c r="DWW114" s="500"/>
      <c r="DWX114" s="499"/>
      <c r="DWY114" s="500"/>
      <c r="DWZ114" s="499"/>
      <c r="DXA114" s="500"/>
      <c r="DXB114" s="499"/>
      <c r="DXC114" s="500"/>
      <c r="DXD114" s="499"/>
      <c r="DXE114" s="500"/>
      <c r="DXF114" s="499"/>
      <c r="DXG114" s="500"/>
      <c r="DXH114" s="499"/>
      <c r="DXI114" s="500"/>
      <c r="DXJ114" s="499"/>
      <c r="DXK114" s="500"/>
      <c r="DXL114" s="499"/>
      <c r="DXM114" s="500"/>
      <c r="DXN114" s="499"/>
      <c r="DXO114" s="500"/>
      <c r="DXP114" s="499"/>
      <c r="DXQ114" s="500"/>
      <c r="DXR114" s="499"/>
      <c r="DXS114" s="500"/>
      <c r="DXT114" s="499"/>
      <c r="DXU114" s="500"/>
      <c r="DXV114" s="499"/>
      <c r="DXW114" s="500"/>
      <c r="DXX114" s="499"/>
      <c r="DXY114" s="500"/>
      <c r="DXZ114" s="499"/>
      <c r="DYA114" s="500"/>
      <c r="DYB114" s="499"/>
      <c r="DYC114" s="500"/>
      <c r="DYD114" s="499"/>
      <c r="DYE114" s="500"/>
      <c r="DYF114" s="499"/>
      <c r="DYG114" s="500"/>
      <c r="DYH114" s="499"/>
      <c r="DYI114" s="500"/>
      <c r="DYJ114" s="499"/>
      <c r="DYK114" s="500"/>
      <c r="DYL114" s="499"/>
      <c r="DYM114" s="500"/>
      <c r="DYN114" s="499"/>
      <c r="DYO114" s="500"/>
      <c r="DYP114" s="499"/>
      <c r="DYQ114" s="500"/>
      <c r="DYR114" s="499"/>
      <c r="DYS114" s="500"/>
      <c r="DYT114" s="499"/>
      <c r="DYU114" s="500"/>
      <c r="DYV114" s="499"/>
      <c r="DYW114" s="500"/>
      <c r="DYX114" s="499"/>
      <c r="DYY114" s="500"/>
      <c r="DYZ114" s="499"/>
      <c r="DZA114" s="500"/>
      <c r="DZB114" s="499"/>
      <c r="DZC114" s="500"/>
      <c r="DZD114" s="499"/>
      <c r="DZE114" s="500"/>
      <c r="DZF114" s="499"/>
      <c r="DZG114" s="500"/>
      <c r="DZH114" s="499"/>
      <c r="DZI114" s="500"/>
      <c r="DZJ114" s="499"/>
      <c r="DZK114" s="500"/>
      <c r="DZL114" s="499"/>
      <c r="DZM114" s="500"/>
      <c r="DZN114" s="499"/>
      <c r="DZO114" s="500"/>
      <c r="DZP114" s="499"/>
      <c r="DZQ114" s="500"/>
      <c r="DZR114" s="499"/>
      <c r="DZS114" s="500"/>
      <c r="DZT114" s="499"/>
      <c r="DZU114" s="500"/>
      <c r="DZV114" s="499"/>
      <c r="DZW114" s="500"/>
      <c r="DZX114" s="499"/>
      <c r="DZY114" s="500"/>
      <c r="DZZ114" s="499"/>
      <c r="EAA114" s="500"/>
      <c r="EAB114" s="499"/>
      <c r="EAC114" s="500"/>
      <c r="EAD114" s="499"/>
      <c r="EAE114" s="500"/>
      <c r="EAF114" s="499"/>
      <c r="EAG114" s="500"/>
      <c r="EAH114" s="499"/>
      <c r="EAI114" s="500"/>
      <c r="EAJ114" s="499"/>
      <c r="EAK114" s="500"/>
      <c r="EAL114" s="499"/>
      <c r="EAM114" s="500"/>
      <c r="EAN114" s="499"/>
      <c r="EAO114" s="500"/>
      <c r="EAP114" s="499"/>
      <c r="EAQ114" s="500"/>
      <c r="EAR114" s="499"/>
      <c r="EAS114" s="500"/>
      <c r="EAT114" s="499"/>
      <c r="EAU114" s="500"/>
      <c r="EAV114" s="499"/>
      <c r="EAW114" s="500"/>
      <c r="EAX114" s="499"/>
      <c r="EAY114" s="500"/>
      <c r="EAZ114" s="499"/>
      <c r="EBA114" s="500"/>
      <c r="EBB114" s="499"/>
      <c r="EBC114" s="500"/>
      <c r="EBD114" s="499"/>
      <c r="EBE114" s="500"/>
      <c r="EBF114" s="499"/>
      <c r="EBG114" s="500"/>
      <c r="EBH114" s="499"/>
      <c r="EBI114" s="500"/>
      <c r="EBJ114" s="499"/>
      <c r="EBK114" s="500"/>
      <c r="EBL114" s="499"/>
      <c r="EBM114" s="500"/>
      <c r="EBN114" s="499"/>
      <c r="EBO114" s="500"/>
      <c r="EBP114" s="499"/>
      <c r="EBQ114" s="500"/>
      <c r="EBR114" s="499"/>
      <c r="EBS114" s="500"/>
      <c r="EBT114" s="499"/>
      <c r="EBU114" s="500"/>
      <c r="EBV114" s="499"/>
      <c r="EBW114" s="500"/>
      <c r="EBX114" s="499"/>
      <c r="EBY114" s="500"/>
      <c r="EBZ114" s="499"/>
      <c r="ECA114" s="500"/>
      <c r="ECB114" s="499"/>
      <c r="ECC114" s="500"/>
      <c r="ECD114" s="499"/>
      <c r="ECE114" s="500"/>
      <c r="ECF114" s="499"/>
      <c r="ECG114" s="500"/>
      <c r="ECH114" s="499"/>
      <c r="ECI114" s="500"/>
      <c r="ECJ114" s="499"/>
      <c r="ECK114" s="500"/>
      <c r="ECL114" s="499"/>
      <c r="ECM114" s="500"/>
      <c r="ECN114" s="499"/>
      <c r="ECO114" s="500"/>
      <c r="ECP114" s="499"/>
      <c r="ECQ114" s="500"/>
      <c r="ECR114" s="499"/>
      <c r="ECS114" s="500"/>
      <c r="ECT114" s="499"/>
      <c r="ECU114" s="500"/>
      <c r="ECV114" s="499"/>
      <c r="ECW114" s="500"/>
      <c r="ECX114" s="499"/>
      <c r="ECY114" s="500"/>
      <c r="ECZ114" s="499"/>
      <c r="EDA114" s="500"/>
      <c r="EDB114" s="499"/>
      <c r="EDC114" s="500"/>
      <c r="EDD114" s="499"/>
      <c r="EDE114" s="500"/>
      <c r="EDF114" s="499"/>
      <c r="EDG114" s="500"/>
      <c r="EDH114" s="499"/>
      <c r="EDI114" s="500"/>
      <c r="EDJ114" s="499"/>
      <c r="EDK114" s="500"/>
      <c r="EDL114" s="499"/>
      <c r="EDM114" s="500"/>
      <c r="EDN114" s="499"/>
      <c r="EDO114" s="500"/>
      <c r="EDP114" s="499"/>
      <c r="EDQ114" s="500"/>
      <c r="EDR114" s="499"/>
      <c r="EDS114" s="500"/>
      <c r="EDT114" s="499"/>
      <c r="EDU114" s="500"/>
      <c r="EDV114" s="499"/>
      <c r="EDW114" s="500"/>
      <c r="EDX114" s="499"/>
      <c r="EDY114" s="500"/>
      <c r="EDZ114" s="499"/>
      <c r="EEA114" s="500"/>
      <c r="EEB114" s="499"/>
      <c r="EEC114" s="500"/>
      <c r="EED114" s="499"/>
      <c r="EEE114" s="500"/>
      <c r="EEF114" s="499"/>
      <c r="EEG114" s="500"/>
      <c r="EEH114" s="499"/>
      <c r="EEI114" s="500"/>
      <c r="EEJ114" s="499"/>
      <c r="EEK114" s="500"/>
      <c r="EEL114" s="499"/>
      <c r="EEM114" s="500"/>
      <c r="EEN114" s="499"/>
      <c r="EEO114" s="500"/>
      <c r="EEP114" s="499"/>
      <c r="EEQ114" s="500"/>
      <c r="EER114" s="499"/>
      <c r="EES114" s="500"/>
      <c r="EET114" s="499"/>
      <c r="EEU114" s="500"/>
      <c r="EEV114" s="499"/>
      <c r="EEW114" s="500"/>
      <c r="EEX114" s="499"/>
      <c r="EEY114" s="500"/>
      <c r="EEZ114" s="499"/>
      <c r="EFA114" s="500"/>
      <c r="EFB114" s="499"/>
      <c r="EFC114" s="500"/>
      <c r="EFD114" s="499"/>
      <c r="EFE114" s="500"/>
      <c r="EFF114" s="499"/>
      <c r="EFG114" s="500"/>
      <c r="EFH114" s="499"/>
      <c r="EFI114" s="500"/>
      <c r="EFJ114" s="499"/>
      <c r="EFK114" s="500"/>
      <c r="EFL114" s="499"/>
      <c r="EFM114" s="500"/>
      <c r="EFN114" s="499"/>
      <c r="EFO114" s="500"/>
      <c r="EFP114" s="499"/>
      <c r="EFQ114" s="500"/>
      <c r="EFR114" s="499"/>
      <c r="EFS114" s="500"/>
      <c r="EFT114" s="499"/>
      <c r="EFU114" s="500"/>
      <c r="EFV114" s="499"/>
      <c r="EFW114" s="500"/>
      <c r="EFX114" s="499"/>
      <c r="EFY114" s="500"/>
      <c r="EFZ114" s="499"/>
      <c r="EGA114" s="500"/>
      <c r="EGB114" s="499"/>
      <c r="EGC114" s="500"/>
      <c r="EGD114" s="499"/>
      <c r="EGE114" s="500"/>
      <c r="EGF114" s="499"/>
      <c r="EGG114" s="500"/>
      <c r="EGH114" s="499"/>
      <c r="EGI114" s="500"/>
      <c r="EGJ114" s="499"/>
      <c r="EGK114" s="500"/>
      <c r="EGL114" s="499"/>
      <c r="EGM114" s="500"/>
      <c r="EGN114" s="499"/>
      <c r="EGO114" s="500"/>
      <c r="EGP114" s="499"/>
      <c r="EGQ114" s="500"/>
      <c r="EGR114" s="499"/>
      <c r="EGS114" s="500"/>
      <c r="EGT114" s="499"/>
      <c r="EGU114" s="500"/>
      <c r="EGV114" s="499"/>
      <c r="EGW114" s="500"/>
      <c r="EGX114" s="499"/>
      <c r="EGY114" s="500"/>
      <c r="EGZ114" s="499"/>
      <c r="EHA114" s="500"/>
      <c r="EHB114" s="499"/>
      <c r="EHC114" s="500"/>
      <c r="EHD114" s="499"/>
      <c r="EHE114" s="500"/>
      <c r="EHF114" s="499"/>
      <c r="EHG114" s="500"/>
      <c r="EHH114" s="499"/>
      <c r="EHI114" s="500"/>
      <c r="EHJ114" s="499"/>
      <c r="EHK114" s="500"/>
      <c r="EHL114" s="499"/>
      <c r="EHM114" s="500"/>
      <c r="EHN114" s="499"/>
      <c r="EHO114" s="500"/>
      <c r="EHP114" s="499"/>
      <c r="EHQ114" s="500"/>
      <c r="EHR114" s="499"/>
      <c r="EHS114" s="500"/>
      <c r="EHT114" s="499"/>
      <c r="EHU114" s="500"/>
      <c r="EHV114" s="499"/>
      <c r="EHW114" s="500"/>
      <c r="EHX114" s="499"/>
      <c r="EHY114" s="500"/>
      <c r="EHZ114" s="499"/>
      <c r="EIA114" s="500"/>
      <c r="EIB114" s="499"/>
      <c r="EIC114" s="500"/>
      <c r="EID114" s="499"/>
      <c r="EIE114" s="500"/>
      <c r="EIF114" s="499"/>
      <c r="EIG114" s="500"/>
      <c r="EIH114" s="499"/>
      <c r="EII114" s="500"/>
      <c r="EIJ114" s="499"/>
      <c r="EIK114" s="500"/>
      <c r="EIL114" s="499"/>
      <c r="EIM114" s="500"/>
      <c r="EIN114" s="499"/>
      <c r="EIO114" s="500"/>
      <c r="EIP114" s="499"/>
      <c r="EIQ114" s="500"/>
      <c r="EIR114" s="499"/>
      <c r="EIS114" s="500"/>
      <c r="EIT114" s="499"/>
      <c r="EIU114" s="500"/>
      <c r="EIV114" s="499"/>
      <c r="EIW114" s="500"/>
      <c r="EIX114" s="499"/>
      <c r="EIY114" s="500"/>
      <c r="EIZ114" s="499"/>
      <c r="EJA114" s="500"/>
      <c r="EJB114" s="499"/>
      <c r="EJC114" s="500"/>
      <c r="EJD114" s="499"/>
      <c r="EJE114" s="500"/>
      <c r="EJF114" s="499"/>
      <c r="EJG114" s="500"/>
      <c r="EJH114" s="499"/>
      <c r="EJI114" s="500"/>
      <c r="EJJ114" s="499"/>
      <c r="EJK114" s="500"/>
      <c r="EJL114" s="499"/>
      <c r="EJM114" s="500"/>
      <c r="EJN114" s="499"/>
      <c r="EJO114" s="500"/>
      <c r="EJP114" s="499"/>
      <c r="EJQ114" s="500"/>
      <c r="EJR114" s="499"/>
      <c r="EJS114" s="500"/>
      <c r="EJT114" s="499"/>
      <c r="EJU114" s="500"/>
      <c r="EJV114" s="499"/>
      <c r="EJW114" s="500"/>
      <c r="EJX114" s="499"/>
      <c r="EJY114" s="500"/>
      <c r="EJZ114" s="499"/>
      <c r="EKA114" s="500"/>
      <c r="EKB114" s="499"/>
      <c r="EKC114" s="500"/>
      <c r="EKD114" s="499"/>
      <c r="EKE114" s="500"/>
      <c r="EKF114" s="499"/>
      <c r="EKG114" s="500"/>
      <c r="EKH114" s="499"/>
      <c r="EKI114" s="500"/>
      <c r="EKJ114" s="499"/>
      <c r="EKK114" s="500"/>
      <c r="EKL114" s="499"/>
      <c r="EKM114" s="500"/>
      <c r="EKN114" s="499"/>
      <c r="EKO114" s="500"/>
      <c r="EKP114" s="499"/>
      <c r="EKQ114" s="500"/>
      <c r="EKR114" s="499"/>
      <c r="EKS114" s="500"/>
      <c r="EKT114" s="499"/>
      <c r="EKU114" s="500"/>
      <c r="EKV114" s="499"/>
      <c r="EKW114" s="500"/>
      <c r="EKX114" s="499"/>
      <c r="EKY114" s="500"/>
      <c r="EKZ114" s="499"/>
      <c r="ELA114" s="500"/>
      <c r="ELB114" s="499"/>
      <c r="ELC114" s="500"/>
      <c r="ELD114" s="499"/>
      <c r="ELE114" s="500"/>
      <c r="ELF114" s="499"/>
      <c r="ELG114" s="500"/>
      <c r="ELH114" s="499"/>
      <c r="ELI114" s="500"/>
      <c r="ELJ114" s="499"/>
      <c r="ELK114" s="500"/>
      <c r="ELL114" s="499"/>
      <c r="ELM114" s="500"/>
      <c r="ELN114" s="499"/>
      <c r="ELO114" s="500"/>
      <c r="ELP114" s="499"/>
      <c r="ELQ114" s="500"/>
      <c r="ELR114" s="499"/>
      <c r="ELS114" s="500"/>
      <c r="ELT114" s="499"/>
      <c r="ELU114" s="500"/>
      <c r="ELV114" s="499"/>
      <c r="ELW114" s="500"/>
      <c r="ELX114" s="499"/>
      <c r="ELY114" s="500"/>
      <c r="ELZ114" s="499"/>
      <c r="EMA114" s="500"/>
      <c r="EMB114" s="499"/>
      <c r="EMC114" s="500"/>
      <c r="EMD114" s="499"/>
      <c r="EME114" s="500"/>
      <c r="EMF114" s="499"/>
      <c r="EMG114" s="500"/>
      <c r="EMH114" s="499"/>
      <c r="EMI114" s="500"/>
      <c r="EMJ114" s="499"/>
      <c r="EMK114" s="500"/>
      <c r="EML114" s="499"/>
      <c r="EMM114" s="500"/>
      <c r="EMN114" s="499"/>
      <c r="EMO114" s="500"/>
      <c r="EMP114" s="499"/>
      <c r="EMQ114" s="500"/>
      <c r="EMR114" s="499"/>
      <c r="EMS114" s="500"/>
      <c r="EMT114" s="499"/>
      <c r="EMU114" s="500"/>
      <c r="EMV114" s="499"/>
      <c r="EMW114" s="500"/>
      <c r="EMX114" s="499"/>
      <c r="EMY114" s="500"/>
      <c r="EMZ114" s="499"/>
      <c r="ENA114" s="500"/>
      <c r="ENB114" s="499"/>
      <c r="ENC114" s="500"/>
      <c r="END114" s="499"/>
      <c r="ENE114" s="500"/>
      <c r="ENF114" s="499"/>
      <c r="ENG114" s="500"/>
      <c r="ENH114" s="499"/>
      <c r="ENI114" s="500"/>
      <c r="ENJ114" s="499"/>
      <c r="ENK114" s="500"/>
      <c r="ENL114" s="499"/>
      <c r="ENM114" s="500"/>
      <c r="ENN114" s="499"/>
      <c r="ENO114" s="500"/>
      <c r="ENP114" s="499"/>
      <c r="ENQ114" s="500"/>
      <c r="ENR114" s="499"/>
      <c r="ENS114" s="500"/>
      <c r="ENT114" s="499"/>
      <c r="ENU114" s="500"/>
      <c r="ENV114" s="499"/>
      <c r="ENW114" s="500"/>
      <c r="ENX114" s="499"/>
      <c r="ENY114" s="500"/>
      <c r="ENZ114" s="499"/>
      <c r="EOA114" s="500"/>
      <c r="EOB114" s="499"/>
      <c r="EOC114" s="500"/>
      <c r="EOD114" s="499"/>
      <c r="EOE114" s="500"/>
      <c r="EOF114" s="499"/>
      <c r="EOG114" s="500"/>
      <c r="EOH114" s="499"/>
      <c r="EOI114" s="500"/>
      <c r="EOJ114" s="499"/>
      <c r="EOK114" s="500"/>
      <c r="EOL114" s="499"/>
      <c r="EOM114" s="500"/>
      <c r="EON114" s="499"/>
      <c r="EOO114" s="500"/>
      <c r="EOP114" s="499"/>
      <c r="EOQ114" s="500"/>
      <c r="EOR114" s="499"/>
      <c r="EOS114" s="500"/>
      <c r="EOT114" s="499"/>
      <c r="EOU114" s="500"/>
      <c r="EOV114" s="499"/>
      <c r="EOW114" s="500"/>
      <c r="EOX114" s="499"/>
      <c r="EOY114" s="500"/>
      <c r="EOZ114" s="499"/>
      <c r="EPA114" s="500"/>
      <c r="EPB114" s="499"/>
      <c r="EPC114" s="500"/>
      <c r="EPD114" s="499"/>
      <c r="EPE114" s="500"/>
      <c r="EPF114" s="499"/>
      <c r="EPG114" s="500"/>
      <c r="EPH114" s="499"/>
      <c r="EPI114" s="500"/>
      <c r="EPJ114" s="499"/>
      <c r="EPK114" s="500"/>
      <c r="EPL114" s="499"/>
      <c r="EPM114" s="500"/>
      <c r="EPN114" s="499"/>
      <c r="EPO114" s="500"/>
      <c r="EPP114" s="499"/>
      <c r="EPQ114" s="500"/>
      <c r="EPR114" s="499"/>
      <c r="EPS114" s="500"/>
      <c r="EPT114" s="499"/>
      <c r="EPU114" s="500"/>
      <c r="EPV114" s="499"/>
      <c r="EPW114" s="500"/>
      <c r="EPX114" s="499"/>
      <c r="EPY114" s="500"/>
      <c r="EPZ114" s="499"/>
      <c r="EQA114" s="500"/>
      <c r="EQB114" s="499"/>
      <c r="EQC114" s="500"/>
      <c r="EQD114" s="499"/>
      <c r="EQE114" s="500"/>
      <c r="EQF114" s="499"/>
      <c r="EQG114" s="500"/>
      <c r="EQH114" s="499"/>
      <c r="EQI114" s="500"/>
      <c r="EQJ114" s="499"/>
      <c r="EQK114" s="500"/>
      <c r="EQL114" s="499"/>
      <c r="EQM114" s="500"/>
      <c r="EQN114" s="499"/>
      <c r="EQO114" s="500"/>
      <c r="EQP114" s="499"/>
      <c r="EQQ114" s="500"/>
      <c r="EQR114" s="499"/>
      <c r="EQS114" s="500"/>
      <c r="EQT114" s="499"/>
      <c r="EQU114" s="500"/>
      <c r="EQV114" s="499"/>
      <c r="EQW114" s="500"/>
      <c r="EQX114" s="499"/>
      <c r="EQY114" s="500"/>
      <c r="EQZ114" s="499"/>
      <c r="ERA114" s="500"/>
      <c r="ERB114" s="499"/>
      <c r="ERC114" s="500"/>
      <c r="ERD114" s="499"/>
      <c r="ERE114" s="500"/>
      <c r="ERF114" s="499"/>
      <c r="ERG114" s="500"/>
      <c r="ERH114" s="499"/>
      <c r="ERI114" s="500"/>
      <c r="ERJ114" s="499"/>
      <c r="ERK114" s="500"/>
      <c r="ERL114" s="499"/>
      <c r="ERM114" s="500"/>
      <c r="ERN114" s="499"/>
      <c r="ERO114" s="500"/>
      <c r="ERP114" s="499"/>
      <c r="ERQ114" s="500"/>
      <c r="ERR114" s="499"/>
      <c r="ERS114" s="500"/>
      <c r="ERT114" s="499"/>
      <c r="ERU114" s="500"/>
      <c r="ERV114" s="499"/>
      <c r="ERW114" s="500"/>
      <c r="ERX114" s="499"/>
      <c r="ERY114" s="500"/>
      <c r="ERZ114" s="499"/>
      <c r="ESA114" s="500"/>
      <c r="ESB114" s="499"/>
      <c r="ESC114" s="500"/>
      <c r="ESD114" s="499"/>
      <c r="ESE114" s="500"/>
      <c r="ESF114" s="499"/>
      <c r="ESG114" s="500"/>
      <c r="ESH114" s="499"/>
      <c r="ESI114" s="500"/>
      <c r="ESJ114" s="499"/>
      <c r="ESK114" s="500"/>
      <c r="ESL114" s="499"/>
      <c r="ESM114" s="500"/>
      <c r="ESN114" s="499"/>
      <c r="ESO114" s="500"/>
      <c r="ESP114" s="499"/>
      <c r="ESQ114" s="500"/>
      <c r="ESR114" s="499"/>
      <c r="ESS114" s="500"/>
      <c r="EST114" s="499"/>
      <c r="ESU114" s="500"/>
      <c r="ESV114" s="499"/>
      <c r="ESW114" s="500"/>
      <c r="ESX114" s="499"/>
      <c r="ESY114" s="500"/>
      <c r="ESZ114" s="499"/>
      <c r="ETA114" s="500"/>
      <c r="ETB114" s="499"/>
      <c r="ETC114" s="500"/>
      <c r="ETD114" s="499"/>
      <c r="ETE114" s="500"/>
      <c r="ETF114" s="499"/>
      <c r="ETG114" s="500"/>
      <c r="ETH114" s="499"/>
      <c r="ETI114" s="500"/>
      <c r="ETJ114" s="499"/>
      <c r="ETK114" s="500"/>
      <c r="ETL114" s="499"/>
      <c r="ETM114" s="500"/>
      <c r="ETN114" s="499"/>
      <c r="ETO114" s="500"/>
      <c r="ETP114" s="499"/>
      <c r="ETQ114" s="500"/>
      <c r="ETR114" s="499"/>
      <c r="ETS114" s="500"/>
      <c r="ETT114" s="499"/>
      <c r="ETU114" s="500"/>
      <c r="ETV114" s="499"/>
      <c r="ETW114" s="500"/>
      <c r="ETX114" s="499"/>
      <c r="ETY114" s="500"/>
      <c r="ETZ114" s="499"/>
      <c r="EUA114" s="500"/>
      <c r="EUB114" s="499"/>
      <c r="EUC114" s="500"/>
      <c r="EUD114" s="499"/>
      <c r="EUE114" s="500"/>
      <c r="EUF114" s="499"/>
      <c r="EUG114" s="500"/>
      <c r="EUH114" s="499"/>
      <c r="EUI114" s="500"/>
      <c r="EUJ114" s="499"/>
      <c r="EUK114" s="500"/>
      <c r="EUL114" s="499"/>
      <c r="EUM114" s="500"/>
      <c r="EUN114" s="499"/>
      <c r="EUO114" s="500"/>
      <c r="EUP114" s="499"/>
      <c r="EUQ114" s="500"/>
      <c r="EUR114" s="499"/>
      <c r="EUS114" s="500"/>
      <c r="EUT114" s="499"/>
      <c r="EUU114" s="500"/>
      <c r="EUV114" s="499"/>
      <c r="EUW114" s="500"/>
      <c r="EUX114" s="499"/>
      <c r="EUY114" s="500"/>
      <c r="EUZ114" s="499"/>
      <c r="EVA114" s="500"/>
      <c r="EVB114" s="499"/>
      <c r="EVC114" s="500"/>
      <c r="EVD114" s="499"/>
      <c r="EVE114" s="500"/>
      <c r="EVF114" s="499"/>
      <c r="EVG114" s="500"/>
      <c r="EVH114" s="499"/>
      <c r="EVI114" s="500"/>
      <c r="EVJ114" s="499"/>
      <c r="EVK114" s="500"/>
      <c r="EVL114" s="499"/>
      <c r="EVM114" s="500"/>
      <c r="EVN114" s="499"/>
      <c r="EVO114" s="500"/>
      <c r="EVP114" s="499"/>
      <c r="EVQ114" s="500"/>
      <c r="EVR114" s="499"/>
      <c r="EVS114" s="500"/>
      <c r="EVT114" s="499"/>
      <c r="EVU114" s="500"/>
      <c r="EVV114" s="499"/>
      <c r="EVW114" s="500"/>
      <c r="EVX114" s="499"/>
      <c r="EVY114" s="500"/>
      <c r="EVZ114" s="499"/>
      <c r="EWA114" s="500"/>
      <c r="EWB114" s="499"/>
      <c r="EWC114" s="500"/>
      <c r="EWD114" s="499"/>
      <c r="EWE114" s="500"/>
      <c r="EWF114" s="499"/>
      <c r="EWG114" s="500"/>
      <c r="EWH114" s="499"/>
      <c r="EWI114" s="500"/>
      <c r="EWJ114" s="499"/>
      <c r="EWK114" s="500"/>
      <c r="EWL114" s="499"/>
      <c r="EWM114" s="500"/>
      <c r="EWN114" s="499"/>
      <c r="EWO114" s="500"/>
      <c r="EWP114" s="499"/>
      <c r="EWQ114" s="500"/>
      <c r="EWR114" s="499"/>
      <c r="EWS114" s="500"/>
      <c r="EWT114" s="499"/>
      <c r="EWU114" s="500"/>
      <c r="EWV114" s="499"/>
      <c r="EWW114" s="500"/>
      <c r="EWX114" s="499"/>
      <c r="EWY114" s="500"/>
      <c r="EWZ114" s="499"/>
      <c r="EXA114" s="500"/>
      <c r="EXB114" s="499"/>
      <c r="EXC114" s="500"/>
      <c r="EXD114" s="499"/>
      <c r="EXE114" s="500"/>
      <c r="EXF114" s="499"/>
      <c r="EXG114" s="500"/>
      <c r="EXH114" s="499"/>
      <c r="EXI114" s="500"/>
      <c r="EXJ114" s="499"/>
      <c r="EXK114" s="500"/>
      <c r="EXL114" s="499"/>
      <c r="EXM114" s="500"/>
      <c r="EXN114" s="499"/>
      <c r="EXO114" s="500"/>
      <c r="EXP114" s="499"/>
      <c r="EXQ114" s="500"/>
      <c r="EXR114" s="499"/>
      <c r="EXS114" s="500"/>
      <c r="EXT114" s="499"/>
      <c r="EXU114" s="500"/>
      <c r="EXV114" s="499"/>
      <c r="EXW114" s="500"/>
      <c r="EXX114" s="499"/>
      <c r="EXY114" s="500"/>
      <c r="EXZ114" s="499"/>
      <c r="EYA114" s="500"/>
      <c r="EYB114" s="499"/>
      <c r="EYC114" s="500"/>
      <c r="EYD114" s="499"/>
      <c r="EYE114" s="500"/>
      <c r="EYF114" s="499"/>
      <c r="EYG114" s="500"/>
      <c r="EYH114" s="499"/>
      <c r="EYI114" s="500"/>
      <c r="EYJ114" s="499"/>
      <c r="EYK114" s="500"/>
      <c r="EYL114" s="499"/>
      <c r="EYM114" s="500"/>
      <c r="EYN114" s="499"/>
      <c r="EYO114" s="500"/>
      <c r="EYP114" s="499"/>
      <c r="EYQ114" s="500"/>
      <c r="EYR114" s="499"/>
      <c r="EYS114" s="500"/>
      <c r="EYT114" s="499"/>
      <c r="EYU114" s="500"/>
      <c r="EYV114" s="499"/>
      <c r="EYW114" s="500"/>
      <c r="EYX114" s="499"/>
      <c r="EYY114" s="500"/>
      <c r="EYZ114" s="499"/>
      <c r="EZA114" s="500"/>
      <c r="EZB114" s="499"/>
      <c r="EZC114" s="500"/>
      <c r="EZD114" s="499"/>
      <c r="EZE114" s="500"/>
      <c r="EZF114" s="499"/>
      <c r="EZG114" s="500"/>
      <c r="EZH114" s="499"/>
      <c r="EZI114" s="500"/>
      <c r="EZJ114" s="499"/>
      <c r="EZK114" s="500"/>
      <c r="EZL114" s="499"/>
      <c r="EZM114" s="500"/>
      <c r="EZN114" s="499"/>
      <c r="EZO114" s="500"/>
      <c r="EZP114" s="499"/>
      <c r="EZQ114" s="500"/>
      <c r="EZR114" s="499"/>
      <c r="EZS114" s="500"/>
      <c r="EZT114" s="499"/>
      <c r="EZU114" s="500"/>
      <c r="EZV114" s="499"/>
      <c r="EZW114" s="500"/>
      <c r="EZX114" s="499"/>
      <c r="EZY114" s="500"/>
      <c r="EZZ114" s="499"/>
      <c r="FAA114" s="500"/>
      <c r="FAB114" s="499"/>
      <c r="FAC114" s="500"/>
      <c r="FAD114" s="499"/>
      <c r="FAE114" s="500"/>
      <c r="FAF114" s="499"/>
      <c r="FAG114" s="500"/>
      <c r="FAH114" s="499"/>
      <c r="FAI114" s="500"/>
      <c r="FAJ114" s="499"/>
      <c r="FAK114" s="500"/>
      <c r="FAL114" s="499"/>
      <c r="FAM114" s="500"/>
      <c r="FAN114" s="499"/>
      <c r="FAO114" s="500"/>
      <c r="FAP114" s="499"/>
      <c r="FAQ114" s="500"/>
      <c r="FAR114" s="499"/>
      <c r="FAS114" s="500"/>
      <c r="FAT114" s="499"/>
      <c r="FAU114" s="500"/>
      <c r="FAV114" s="499"/>
      <c r="FAW114" s="500"/>
      <c r="FAX114" s="499"/>
      <c r="FAY114" s="500"/>
      <c r="FAZ114" s="499"/>
      <c r="FBA114" s="500"/>
      <c r="FBB114" s="499"/>
      <c r="FBC114" s="500"/>
      <c r="FBD114" s="499"/>
      <c r="FBE114" s="500"/>
      <c r="FBF114" s="499"/>
      <c r="FBG114" s="500"/>
      <c r="FBH114" s="499"/>
      <c r="FBI114" s="500"/>
      <c r="FBJ114" s="499"/>
      <c r="FBK114" s="500"/>
      <c r="FBL114" s="499"/>
      <c r="FBM114" s="500"/>
      <c r="FBN114" s="499"/>
      <c r="FBO114" s="500"/>
      <c r="FBP114" s="499"/>
      <c r="FBQ114" s="500"/>
      <c r="FBR114" s="499"/>
      <c r="FBS114" s="500"/>
      <c r="FBT114" s="499"/>
      <c r="FBU114" s="500"/>
      <c r="FBV114" s="499"/>
      <c r="FBW114" s="500"/>
      <c r="FBX114" s="499"/>
      <c r="FBY114" s="500"/>
      <c r="FBZ114" s="499"/>
      <c r="FCA114" s="500"/>
      <c r="FCB114" s="499"/>
      <c r="FCC114" s="500"/>
      <c r="FCD114" s="499"/>
      <c r="FCE114" s="500"/>
      <c r="FCF114" s="499"/>
      <c r="FCG114" s="500"/>
      <c r="FCH114" s="499"/>
      <c r="FCI114" s="500"/>
      <c r="FCJ114" s="499"/>
      <c r="FCK114" s="500"/>
      <c r="FCL114" s="499"/>
      <c r="FCM114" s="500"/>
      <c r="FCN114" s="499"/>
      <c r="FCO114" s="500"/>
      <c r="FCP114" s="499"/>
      <c r="FCQ114" s="500"/>
      <c r="FCR114" s="499"/>
      <c r="FCS114" s="500"/>
      <c r="FCT114" s="499"/>
      <c r="FCU114" s="500"/>
      <c r="FCV114" s="499"/>
      <c r="FCW114" s="500"/>
      <c r="FCX114" s="499"/>
      <c r="FCY114" s="500"/>
      <c r="FCZ114" s="499"/>
      <c r="FDA114" s="500"/>
      <c r="FDB114" s="499"/>
      <c r="FDC114" s="500"/>
      <c r="FDD114" s="499"/>
      <c r="FDE114" s="500"/>
      <c r="FDF114" s="499"/>
      <c r="FDG114" s="500"/>
      <c r="FDH114" s="499"/>
      <c r="FDI114" s="500"/>
      <c r="FDJ114" s="499"/>
      <c r="FDK114" s="500"/>
      <c r="FDL114" s="499"/>
      <c r="FDM114" s="500"/>
      <c r="FDN114" s="499"/>
      <c r="FDO114" s="500"/>
      <c r="FDP114" s="499"/>
      <c r="FDQ114" s="500"/>
      <c r="FDR114" s="499"/>
      <c r="FDS114" s="500"/>
      <c r="FDT114" s="499"/>
      <c r="FDU114" s="500"/>
      <c r="FDV114" s="499"/>
      <c r="FDW114" s="500"/>
      <c r="FDX114" s="499"/>
      <c r="FDY114" s="500"/>
      <c r="FDZ114" s="499"/>
      <c r="FEA114" s="500"/>
      <c r="FEB114" s="499"/>
      <c r="FEC114" s="500"/>
      <c r="FED114" s="499"/>
      <c r="FEE114" s="500"/>
      <c r="FEF114" s="499"/>
      <c r="FEG114" s="500"/>
      <c r="FEH114" s="499"/>
      <c r="FEI114" s="500"/>
      <c r="FEJ114" s="499"/>
      <c r="FEK114" s="500"/>
      <c r="FEL114" s="499"/>
      <c r="FEM114" s="500"/>
      <c r="FEN114" s="499"/>
      <c r="FEO114" s="500"/>
      <c r="FEP114" s="499"/>
      <c r="FEQ114" s="500"/>
      <c r="FER114" s="499"/>
      <c r="FES114" s="500"/>
      <c r="FET114" s="499"/>
      <c r="FEU114" s="500"/>
      <c r="FEV114" s="499"/>
      <c r="FEW114" s="500"/>
      <c r="FEX114" s="499"/>
      <c r="FEY114" s="500"/>
      <c r="FEZ114" s="499"/>
      <c r="FFA114" s="500"/>
      <c r="FFB114" s="499"/>
      <c r="FFC114" s="500"/>
      <c r="FFD114" s="499"/>
      <c r="FFE114" s="500"/>
      <c r="FFF114" s="499"/>
      <c r="FFG114" s="500"/>
      <c r="FFH114" s="499"/>
      <c r="FFI114" s="500"/>
      <c r="FFJ114" s="499"/>
      <c r="FFK114" s="500"/>
      <c r="FFL114" s="499"/>
      <c r="FFM114" s="500"/>
      <c r="FFN114" s="499"/>
      <c r="FFO114" s="500"/>
      <c r="FFP114" s="499"/>
      <c r="FFQ114" s="500"/>
      <c r="FFR114" s="499"/>
      <c r="FFS114" s="500"/>
      <c r="FFT114" s="499"/>
      <c r="FFU114" s="500"/>
      <c r="FFV114" s="499"/>
      <c r="FFW114" s="500"/>
      <c r="FFX114" s="499"/>
      <c r="FFY114" s="500"/>
      <c r="FFZ114" s="499"/>
      <c r="FGA114" s="500"/>
      <c r="FGB114" s="499"/>
      <c r="FGC114" s="500"/>
      <c r="FGD114" s="499"/>
      <c r="FGE114" s="500"/>
      <c r="FGF114" s="499"/>
      <c r="FGG114" s="500"/>
      <c r="FGH114" s="499"/>
      <c r="FGI114" s="500"/>
      <c r="FGJ114" s="499"/>
      <c r="FGK114" s="500"/>
      <c r="FGL114" s="499"/>
      <c r="FGM114" s="500"/>
      <c r="FGN114" s="499"/>
      <c r="FGO114" s="500"/>
      <c r="FGP114" s="499"/>
      <c r="FGQ114" s="500"/>
      <c r="FGR114" s="499"/>
      <c r="FGS114" s="500"/>
      <c r="FGT114" s="499"/>
      <c r="FGU114" s="500"/>
      <c r="FGV114" s="499"/>
      <c r="FGW114" s="500"/>
      <c r="FGX114" s="499"/>
      <c r="FGY114" s="500"/>
      <c r="FGZ114" s="499"/>
      <c r="FHA114" s="500"/>
      <c r="FHB114" s="499"/>
      <c r="FHC114" s="500"/>
      <c r="FHD114" s="499"/>
      <c r="FHE114" s="500"/>
      <c r="FHF114" s="499"/>
      <c r="FHG114" s="500"/>
      <c r="FHH114" s="499"/>
      <c r="FHI114" s="500"/>
      <c r="FHJ114" s="499"/>
      <c r="FHK114" s="500"/>
      <c r="FHL114" s="499"/>
      <c r="FHM114" s="500"/>
      <c r="FHN114" s="499"/>
      <c r="FHO114" s="500"/>
      <c r="FHP114" s="499"/>
      <c r="FHQ114" s="500"/>
      <c r="FHR114" s="499"/>
      <c r="FHS114" s="500"/>
      <c r="FHT114" s="499"/>
      <c r="FHU114" s="500"/>
      <c r="FHV114" s="499"/>
      <c r="FHW114" s="500"/>
      <c r="FHX114" s="499"/>
      <c r="FHY114" s="500"/>
      <c r="FHZ114" s="499"/>
      <c r="FIA114" s="500"/>
      <c r="FIB114" s="499"/>
      <c r="FIC114" s="500"/>
      <c r="FID114" s="499"/>
      <c r="FIE114" s="500"/>
      <c r="FIF114" s="499"/>
      <c r="FIG114" s="500"/>
      <c r="FIH114" s="499"/>
      <c r="FII114" s="500"/>
      <c r="FIJ114" s="499"/>
      <c r="FIK114" s="500"/>
      <c r="FIL114" s="499"/>
      <c r="FIM114" s="500"/>
      <c r="FIN114" s="499"/>
      <c r="FIO114" s="500"/>
      <c r="FIP114" s="499"/>
      <c r="FIQ114" s="500"/>
      <c r="FIR114" s="499"/>
      <c r="FIS114" s="500"/>
      <c r="FIT114" s="499"/>
      <c r="FIU114" s="500"/>
      <c r="FIV114" s="499"/>
      <c r="FIW114" s="500"/>
      <c r="FIX114" s="499"/>
      <c r="FIY114" s="500"/>
      <c r="FIZ114" s="499"/>
      <c r="FJA114" s="500"/>
      <c r="FJB114" s="499"/>
      <c r="FJC114" s="500"/>
      <c r="FJD114" s="499"/>
      <c r="FJE114" s="500"/>
      <c r="FJF114" s="499"/>
      <c r="FJG114" s="500"/>
      <c r="FJH114" s="499"/>
      <c r="FJI114" s="500"/>
      <c r="FJJ114" s="499"/>
      <c r="FJK114" s="500"/>
      <c r="FJL114" s="499"/>
      <c r="FJM114" s="500"/>
      <c r="FJN114" s="499"/>
      <c r="FJO114" s="500"/>
      <c r="FJP114" s="499"/>
      <c r="FJQ114" s="500"/>
      <c r="FJR114" s="499"/>
      <c r="FJS114" s="500"/>
      <c r="FJT114" s="499"/>
      <c r="FJU114" s="500"/>
      <c r="FJV114" s="499"/>
      <c r="FJW114" s="500"/>
      <c r="FJX114" s="499"/>
      <c r="FJY114" s="500"/>
      <c r="FJZ114" s="499"/>
      <c r="FKA114" s="500"/>
      <c r="FKB114" s="499"/>
      <c r="FKC114" s="500"/>
      <c r="FKD114" s="499"/>
      <c r="FKE114" s="500"/>
      <c r="FKF114" s="499"/>
      <c r="FKG114" s="500"/>
      <c r="FKH114" s="499"/>
      <c r="FKI114" s="500"/>
      <c r="FKJ114" s="499"/>
      <c r="FKK114" s="500"/>
      <c r="FKL114" s="499"/>
      <c r="FKM114" s="500"/>
      <c r="FKN114" s="499"/>
      <c r="FKO114" s="500"/>
      <c r="FKP114" s="499"/>
      <c r="FKQ114" s="500"/>
      <c r="FKR114" s="499"/>
      <c r="FKS114" s="500"/>
      <c r="FKT114" s="499"/>
      <c r="FKU114" s="500"/>
      <c r="FKV114" s="499"/>
      <c r="FKW114" s="500"/>
      <c r="FKX114" s="499"/>
      <c r="FKY114" s="500"/>
      <c r="FKZ114" s="499"/>
      <c r="FLA114" s="500"/>
      <c r="FLB114" s="499"/>
      <c r="FLC114" s="500"/>
      <c r="FLD114" s="499"/>
      <c r="FLE114" s="500"/>
      <c r="FLF114" s="499"/>
      <c r="FLG114" s="500"/>
      <c r="FLH114" s="499"/>
      <c r="FLI114" s="500"/>
      <c r="FLJ114" s="499"/>
      <c r="FLK114" s="500"/>
      <c r="FLL114" s="499"/>
      <c r="FLM114" s="500"/>
      <c r="FLN114" s="499"/>
      <c r="FLO114" s="500"/>
      <c r="FLP114" s="499"/>
      <c r="FLQ114" s="500"/>
      <c r="FLR114" s="499"/>
      <c r="FLS114" s="500"/>
      <c r="FLT114" s="499"/>
      <c r="FLU114" s="500"/>
      <c r="FLV114" s="499"/>
      <c r="FLW114" s="500"/>
      <c r="FLX114" s="499"/>
      <c r="FLY114" s="500"/>
      <c r="FLZ114" s="499"/>
      <c r="FMA114" s="500"/>
      <c r="FMB114" s="499"/>
      <c r="FMC114" s="500"/>
      <c r="FMD114" s="499"/>
      <c r="FME114" s="500"/>
      <c r="FMF114" s="499"/>
      <c r="FMG114" s="500"/>
      <c r="FMH114" s="499"/>
      <c r="FMI114" s="500"/>
      <c r="FMJ114" s="499"/>
      <c r="FMK114" s="500"/>
      <c r="FML114" s="499"/>
      <c r="FMM114" s="500"/>
      <c r="FMN114" s="499"/>
      <c r="FMO114" s="500"/>
      <c r="FMP114" s="499"/>
      <c r="FMQ114" s="500"/>
      <c r="FMR114" s="499"/>
      <c r="FMS114" s="500"/>
      <c r="FMT114" s="499"/>
      <c r="FMU114" s="500"/>
      <c r="FMV114" s="499"/>
      <c r="FMW114" s="500"/>
      <c r="FMX114" s="499"/>
      <c r="FMY114" s="500"/>
      <c r="FMZ114" s="499"/>
      <c r="FNA114" s="500"/>
      <c r="FNB114" s="499"/>
      <c r="FNC114" s="500"/>
      <c r="FND114" s="499"/>
      <c r="FNE114" s="500"/>
      <c r="FNF114" s="499"/>
      <c r="FNG114" s="500"/>
      <c r="FNH114" s="499"/>
      <c r="FNI114" s="500"/>
      <c r="FNJ114" s="499"/>
      <c r="FNK114" s="500"/>
      <c r="FNL114" s="499"/>
      <c r="FNM114" s="500"/>
      <c r="FNN114" s="499"/>
      <c r="FNO114" s="500"/>
      <c r="FNP114" s="499"/>
      <c r="FNQ114" s="500"/>
      <c r="FNR114" s="499"/>
      <c r="FNS114" s="500"/>
      <c r="FNT114" s="499"/>
      <c r="FNU114" s="500"/>
      <c r="FNV114" s="499"/>
      <c r="FNW114" s="500"/>
      <c r="FNX114" s="499"/>
      <c r="FNY114" s="500"/>
      <c r="FNZ114" s="499"/>
      <c r="FOA114" s="500"/>
      <c r="FOB114" s="499"/>
      <c r="FOC114" s="500"/>
      <c r="FOD114" s="499"/>
      <c r="FOE114" s="500"/>
      <c r="FOF114" s="499"/>
      <c r="FOG114" s="500"/>
      <c r="FOH114" s="499"/>
      <c r="FOI114" s="500"/>
      <c r="FOJ114" s="499"/>
      <c r="FOK114" s="500"/>
      <c r="FOL114" s="499"/>
      <c r="FOM114" s="500"/>
      <c r="FON114" s="499"/>
      <c r="FOO114" s="500"/>
      <c r="FOP114" s="499"/>
      <c r="FOQ114" s="500"/>
      <c r="FOR114" s="499"/>
      <c r="FOS114" s="500"/>
      <c r="FOT114" s="499"/>
      <c r="FOU114" s="500"/>
      <c r="FOV114" s="499"/>
      <c r="FOW114" s="500"/>
      <c r="FOX114" s="499"/>
      <c r="FOY114" s="500"/>
      <c r="FOZ114" s="499"/>
      <c r="FPA114" s="500"/>
      <c r="FPB114" s="499"/>
      <c r="FPC114" s="500"/>
      <c r="FPD114" s="499"/>
      <c r="FPE114" s="500"/>
      <c r="FPF114" s="499"/>
      <c r="FPG114" s="500"/>
      <c r="FPH114" s="499"/>
      <c r="FPI114" s="500"/>
      <c r="FPJ114" s="499"/>
      <c r="FPK114" s="500"/>
      <c r="FPL114" s="499"/>
      <c r="FPM114" s="500"/>
      <c r="FPN114" s="499"/>
      <c r="FPO114" s="500"/>
      <c r="FPP114" s="499"/>
      <c r="FPQ114" s="500"/>
      <c r="FPR114" s="499"/>
      <c r="FPS114" s="500"/>
      <c r="FPT114" s="499"/>
      <c r="FPU114" s="500"/>
      <c r="FPV114" s="499"/>
      <c r="FPW114" s="500"/>
      <c r="FPX114" s="499"/>
      <c r="FPY114" s="500"/>
      <c r="FPZ114" s="499"/>
      <c r="FQA114" s="500"/>
      <c r="FQB114" s="499"/>
      <c r="FQC114" s="500"/>
      <c r="FQD114" s="499"/>
      <c r="FQE114" s="500"/>
      <c r="FQF114" s="499"/>
      <c r="FQG114" s="500"/>
      <c r="FQH114" s="499"/>
      <c r="FQI114" s="500"/>
      <c r="FQJ114" s="499"/>
      <c r="FQK114" s="500"/>
      <c r="FQL114" s="499"/>
      <c r="FQM114" s="500"/>
      <c r="FQN114" s="499"/>
      <c r="FQO114" s="500"/>
      <c r="FQP114" s="499"/>
      <c r="FQQ114" s="500"/>
      <c r="FQR114" s="499"/>
      <c r="FQS114" s="500"/>
      <c r="FQT114" s="499"/>
      <c r="FQU114" s="500"/>
      <c r="FQV114" s="499"/>
      <c r="FQW114" s="500"/>
      <c r="FQX114" s="499"/>
      <c r="FQY114" s="500"/>
      <c r="FQZ114" s="499"/>
      <c r="FRA114" s="500"/>
      <c r="FRB114" s="499"/>
      <c r="FRC114" s="500"/>
      <c r="FRD114" s="499"/>
      <c r="FRE114" s="500"/>
      <c r="FRF114" s="499"/>
      <c r="FRG114" s="500"/>
      <c r="FRH114" s="499"/>
      <c r="FRI114" s="500"/>
      <c r="FRJ114" s="499"/>
      <c r="FRK114" s="500"/>
      <c r="FRL114" s="499"/>
      <c r="FRM114" s="500"/>
      <c r="FRN114" s="499"/>
      <c r="FRO114" s="500"/>
      <c r="FRP114" s="499"/>
      <c r="FRQ114" s="500"/>
      <c r="FRR114" s="499"/>
      <c r="FRS114" s="500"/>
      <c r="FRT114" s="499"/>
      <c r="FRU114" s="500"/>
      <c r="FRV114" s="499"/>
      <c r="FRW114" s="500"/>
      <c r="FRX114" s="499"/>
      <c r="FRY114" s="500"/>
      <c r="FRZ114" s="499"/>
      <c r="FSA114" s="500"/>
      <c r="FSB114" s="499"/>
      <c r="FSC114" s="500"/>
      <c r="FSD114" s="499"/>
      <c r="FSE114" s="500"/>
      <c r="FSF114" s="499"/>
      <c r="FSG114" s="500"/>
      <c r="FSH114" s="499"/>
      <c r="FSI114" s="500"/>
      <c r="FSJ114" s="499"/>
      <c r="FSK114" s="500"/>
      <c r="FSL114" s="499"/>
      <c r="FSM114" s="500"/>
      <c r="FSN114" s="499"/>
      <c r="FSO114" s="500"/>
      <c r="FSP114" s="499"/>
      <c r="FSQ114" s="500"/>
      <c r="FSR114" s="499"/>
      <c r="FSS114" s="500"/>
      <c r="FST114" s="499"/>
      <c r="FSU114" s="500"/>
      <c r="FSV114" s="499"/>
      <c r="FSW114" s="500"/>
      <c r="FSX114" s="499"/>
      <c r="FSY114" s="500"/>
      <c r="FSZ114" s="499"/>
      <c r="FTA114" s="500"/>
      <c r="FTB114" s="499"/>
      <c r="FTC114" s="500"/>
      <c r="FTD114" s="499"/>
      <c r="FTE114" s="500"/>
      <c r="FTF114" s="499"/>
      <c r="FTG114" s="500"/>
      <c r="FTH114" s="499"/>
      <c r="FTI114" s="500"/>
      <c r="FTJ114" s="499"/>
      <c r="FTK114" s="500"/>
      <c r="FTL114" s="499"/>
      <c r="FTM114" s="500"/>
      <c r="FTN114" s="499"/>
      <c r="FTO114" s="500"/>
      <c r="FTP114" s="499"/>
      <c r="FTQ114" s="500"/>
      <c r="FTR114" s="499"/>
      <c r="FTS114" s="500"/>
      <c r="FTT114" s="499"/>
      <c r="FTU114" s="500"/>
      <c r="FTV114" s="499"/>
      <c r="FTW114" s="500"/>
      <c r="FTX114" s="499"/>
      <c r="FTY114" s="500"/>
      <c r="FTZ114" s="499"/>
      <c r="FUA114" s="500"/>
      <c r="FUB114" s="499"/>
      <c r="FUC114" s="500"/>
      <c r="FUD114" s="499"/>
      <c r="FUE114" s="500"/>
      <c r="FUF114" s="499"/>
      <c r="FUG114" s="500"/>
      <c r="FUH114" s="499"/>
      <c r="FUI114" s="500"/>
      <c r="FUJ114" s="499"/>
      <c r="FUK114" s="500"/>
      <c r="FUL114" s="499"/>
      <c r="FUM114" s="500"/>
      <c r="FUN114" s="499"/>
      <c r="FUO114" s="500"/>
      <c r="FUP114" s="499"/>
      <c r="FUQ114" s="500"/>
      <c r="FUR114" s="499"/>
      <c r="FUS114" s="500"/>
      <c r="FUT114" s="499"/>
      <c r="FUU114" s="500"/>
      <c r="FUV114" s="499"/>
      <c r="FUW114" s="500"/>
      <c r="FUX114" s="499"/>
      <c r="FUY114" s="500"/>
      <c r="FUZ114" s="499"/>
      <c r="FVA114" s="500"/>
      <c r="FVB114" s="499"/>
      <c r="FVC114" s="500"/>
      <c r="FVD114" s="499"/>
      <c r="FVE114" s="500"/>
      <c r="FVF114" s="499"/>
      <c r="FVG114" s="500"/>
      <c r="FVH114" s="499"/>
      <c r="FVI114" s="500"/>
      <c r="FVJ114" s="499"/>
      <c r="FVK114" s="500"/>
      <c r="FVL114" s="499"/>
      <c r="FVM114" s="500"/>
      <c r="FVN114" s="499"/>
      <c r="FVO114" s="500"/>
      <c r="FVP114" s="499"/>
      <c r="FVQ114" s="500"/>
      <c r="FVR114" s="499"/>
      <c r="FVS114" s="500"/>
      <c r="FVT114" s="499"/>
      <c r="FVU114" s="500"/>
      <c r="FVV114" s="499"/>
      <c r="FVW114" s="500"/>
      <c r="FVX114" s="499"/>
      <c r="FVY114" s="500"/>
      <c r="FVZ114" s="499"/>
      <c r="FWA114" s="500"/>
      <c r="FWB114" s="499"/>
      <c r="FWC114" s="500"/>
      <c r="FWD114" s="499"/>
      <c r="FWE114" s="500"/>
      <c r="FWF114" s="499"/>
      <c r="FWG114" s="500"/>
      <c r="FWH114" s="499"/>
      <c r="FWI114" s="500"/>
      <c r="FWJ114" s="499"/>
      <c r="FWK114" s="500"/>
      <c r="FWL114" s="499"/>
      <c r="FWM114" s="500"/>
      <c r="FWN114" s="499"/>
      <c r="FWO114" s="500"/>
      <c r="FWP114" s="499"/>
      <c r="FWQ114" s="500"/>
      <c r="FWR114" s="499"/>
      <c r="FWS114" s="500"/>
      <c r="FWT114" s="499"/>
      <c r="FWU114" s="500"/>
      <c r="FWV114" s="499"/>
      <c r="FWW114" s="500"/>
      <c r="FWX114" s="499"/>
      <c r="FWY114" s="500"/>
      <c r="FWZ114" s="499"/>
      <c r="FXA114" s="500"/>
      <c r="FXB114" s="499"/>
      <c r="FXC114" s="500"/>
      <c r="FXD114" s="499"/>
      <c r="FXE114" s="500"/>
      <c r="FXF114" s="499"/>
      <c r="FXG114" s="500"/>
      <c r="FXH114" s="499"/>
      <c r="FXI114" s="500"/>
      <c r="FXJ114" s="499"/>
      <c r="FXK114" s="500"/>
      <c r="FXL114" s="499"/>
      <c r="FXM114" s="500"/>
      <c r="FXN114" s="499"/>
      <c r="FXO114" s="500"/>
      <c r="FXP114" s="499"/>
      <c r="FXQ114" s="500"/>
      <c r="FXR114" s="499"/>
      <c r="FXS114" s="500"/>
      <c r="FXT114" s="499"/>
      <c r="FXU114" s="500"/>
      <c r="FXV114" s="499"/>
      <c r="FXW114" s="500"/>
      <c r="FXX114" s="499"/>
      <c r="FXY114" s="500"/>
      <c r="FXZ114" s="499"/>
      <c r="FYA114" s="500"/>
      <c r="FYB114" s="499"/>
      <c r="FYC114" s="500"/>
      <c r="FYD114" s="499"/>
      <c r="FYE114" s="500"/>
      <c r="FYF114" s="499"/>
      <c r="FYG114" s="500"/>
      <c r="FYH114" s="499"/>
      <c r="FYI114" s="500"/>
      <c r="FYJ114" s="499"/>
      <c r="FYK114" s="500"/>
      <c r="FYL114" s="499"/>
      <c r="FYM114" s="500"/>
      <c r="FYN114" s="499"/>
      <c r="FYO114" s="500"/>
      <c r="FYP114" s="499"/>
      <c r="FYQ114" s="500"/>
      <c r="FYR114" s="499"/>
      <c r="FYS114" s="500"/>
      <c r="FYT114" s="499"/>
      <c r="FYU114" s="500"/>
      <c r="FYV114" s="499"/>
      <c r="FYW114" s="500"/>
      <c r="FYX114" s="499"/>
      <c r="FYY114" s="500"/>
      <c r="FYZ114" s="499"/>
      <c r="FZA114" s="500"/>
      <c r="FZB114" s="499"/>
      <c r="FZC114" s="500"/>
      <c r="FZD114" s="499"/>
      <c r="FZE114" s="500"/>
      <c r="FZF114" s="499"/>
      <c r="FZG114" s="500"/>
      <c r="FZH114" s="499"/>
      <c r="FZI114" s="500"/>
      <c r="FZJ114" s="499"/>
      <c r="FZK114" s="500"/>
      <c r="FZL114" s="499"/>
      <c r="FZM114" s="500"/>
      <c r="FZN114" s="499"/>
      <c r="FZO114" s="500"/>
      <c r="FZP114" s="499"/>
      <c r="FZQ114" s="500"/>
      <c r="FZR114" s="499"/>
      <c r="FZS114" s="500"/>
      <c r="FZT114" s="499"/>
      <c r="FZU114" s="500"/>
      <c r="FZV114" s="499"/>
      <c r="FZW114" s="500"/>
      <c r="FZX114" s="499"/>
      <c r="FZY114" s="500"/>
      <c r="FZZ114" s="499"/>
      <c r="GAA114" s="500"/>
      <c r="GAB114" s="499"/>
      <c r="GAC114" s="500"/>
      <c r="GAD114" s="499"/>
      <c r="GAE114" s="500"/>
      <c r="GAF114" s="499"/>
      <c r="GAG114" s="500"/>
      <c r="GAH114" s="499"/>
      <c r="GAI114" s="500"/>
      <c r="GAJ114" s="499"/>
      <c r="GAK114" s="500"/>
      <c r="GAL114" s="499"/>
      <c r="GAM114" s="500"/>
      <c r="GAN114" s="499"/>
      <c r="GAO114" s="500"/>
      <c r="GAP114" s="499"/>
      <c r="GAQ114" s="500"/>
      <c r="GAR114" s="499"/>
      <c r="GAS114" s="500"/>
      <c r="GAT114" s="499"/>
      <c r="GAU114" s="500"/>
      <c r="GAV114" s="499"/>
      <c r="GAW114" s="500"/>
      <c r="GAX114" s="499"/>
      <c r="GAY114" s="500"/>
      <c r="GAZ114" s="499"/>
      <c r="GBA114" s="500"/>
      <c r="GBB114" s="499"/>
      <c r="GBC114" s="500"/>
      <c r="GBD114" s="499"/>
      <c r="GBE114" s="500"/>
      <c r="GBF114" s="499"/>
      <c r="GBG114" s="500"/>
      <c r="GBH114" s="499"/>
      <c r="GBI114" s="500"/>
      <c r="GBJ114" s="499"/>
      <c r="GBK114" s="500"/>
      <c r="GBL114" s="499"/>
      <c r="GBM114" s="500"/>
      <c r="GBN114" s="499"/>
      <c r="GBO114" s="500"/>
      <c r="GBP114" s="499"/>
      <c r="GBQ114" s="500"/>
      <c r="GBR114" s="499"/>
      <c r="GBS114" s="500"/>
      <c r="GBT114" s="499"/>
      <c r="GBU114" s="500"/>
      <c r="GBV114" s="499"/>
      <c r="GBW114" s="500"/>
      <c r="GBX114" s="499"/>
      <c r="GBY114" s="500"/>
      <c r="GBZ114" s="499"/>
      <c r="GCA114" s="500"/>
      <c r="GCB114" s="499"/>
      <c r="GCC114" s="500"/>
      <c r="GCD114" s="499"/>
      <c r="GCE114" s="500"/>
      <c r="GCF114" s="499"/>
      <c r="GCG114" s="500"/>
      <c r="GCH114" s="499"/>
      <c r="GCI114" s="500"/>
      <c r="GCJ114" s="499"/>
      <c r="GCK114" s="500"/>
      <c r="GCL114" s="499"/>
      <c r="GCM114" s="500"/>
      <c r="GCN114" s="499"/>
      <c r="GCO114" s="500"/>
      <c r="GCP114" s="499"/>
      <c r="GCQ114" s="500"/>
      <c r="GCR114" s="499"/>
      <c r="GCS114" s="500"/>
      <c r="GCT114" s="499"/>
      <c r="GCU114" s="500"/>
      <c r="GCV114" s="499"/>
      <c r="GCW114" s="500"/>
      <c r="GCX114" s="499"/>
      <c r="GCY114" s="500"/>
      <c r="GCZ114" s="499"/>
      <c r="GDA114" s="500"/>
      <c r="GDB114" s="499"/>
      <c r="GDC114" s="500"/>
      <c r="GDD114" s="499"/>
      <c r="GDE114" s="500"/>
      <c r="GDF114" s="499"/>
      <c r="GDG114" s="500"/>
      <c r="GDH114" s="499"/>
      <c r="GDI114" s="500"/>
      <c r="GDJ114" s="499"/>
      <c r="GDK114" s="500"/>
      <c r="GDL114" s="499"/>
      <c r="GDM114" s="500"/>
      <c r="GDN114" s="499"/>
      <c r="GDO114" s="500"/>
      <c r="GDP114" s="499"/>
      <c r="GDQ114" s="500"/>
      <c r="GDR114" s="499"/>
      <c r="GDS114" s="500"/>
      <c r="GDT114" s="499"/>
      <c r="GDU114" s="500"/>
      <c r="GDV114" s="499"/>
      <c r="GDW114" s="500"/>
      <c r="GDX114" s="499"/>
      <c r="GDY114" s="500"/>
      <c r="GDZ114" s="499"/>
      <c r="GEA114" s="500"/>
      <c r="GEB114" s="499"/>
      <c r="GEC114" s="500"/>
      <c r="GED114" s="499"/>
      <c r="GEE114" s="500"/>
      <c r="GEF114" s="499"/>
      <c r="GEG114" s="500"/>
      <c r="GEH114" s="499"/>
      <c r="GEI114" s="500"/>
      <c r="GEJ114" s="499"/>
      <c r="GEK114" s="500"/>
      <c r="GEL114" s="499"/>
      <c r="GEM114" s="500"/>
      <c r="GEN114" s="499"/>
      <c r="GEO114" s="500"/>
      <c r="GEP114" s="499"/>
      <c r="GEQ114" s="500"/>
      <c r="GER114" s="499"/>
      <c r="GES114" s="500"/>
      <c r="GET114" s="499"/>
      <c r="GEU114" s="500"/>
      <c r="GEV114" s="499"/>
      <c r="GEW114" s="500"/>
      <c r="GEX114" s="499"/>
      <c r="GEY114" s="500"/>
      <c r="GEZ114" s="499"/>
      <c r="GFA114" s="500"/>
      <c r="GFB114" s="499"/>
      <c r="GFC114" s="500"/>
      <c r="GFD114" s="499"/>
      <c r="GFE114" s="500"/>
      <c r="GFF114" s="499"/>
      <c r="GFG114" s="500"/>
      <c r="GFH114" s="499"/>
      <c r="GFI114" s="500"/>
      <c r="GFJ114" s="499"/>
      <c r="GFK114" s="500"/>
      <c r="GFL114" s="499"/>
      <c r="GFM114" s="500"/>
      <c r="GFN114" s="499"/>
      <c r="GFO114" s="500"/>
      <c r="GFP114" s="499"/>
      <c r="GFQ114" s="500"/>
      <c r="GFR114" s="499"/>
      <c r="GFS114" s="500"/>
      <c r="GFT114" s="499"/>
      <c r="GFU114" s="500"/>
      <c r="GFV114" s="499"/>
      <c r="GFW114" s="500"/>
      <c r="GFX114" s="499"/>
      <c r="GFY114" s="500"/>
      <c r="GFZ114" s="499"/>
      <c r="GGA114" s="500"/>
      <c r="GGB114" s="499"/>
      <c r="GGC114" s="500"/>
      <c r="GGD114" s="499"/>
      <c r="GGE114" s="500"/>
      <c r="GGF114" s="499"/>
      <c r="GGG114" s="500"/>
      <c r="GGH114" s="499"/>
      <c r="GGI114" s="500"/>
      <c r="GGJ114" s="499"/>
      <c r="GGK114" s="500"/>
      <c r="GGL114" s="499"/>
      <c r="GGM114" s="500"/>
      <c r="GGN114" s="499"/>
      <c r="GGO114" s="500"/>
      <c r="GGP114" s="499"/>
      <c r="GGQ114" s="500"/>
      <c r="GGR114" s="499"/>
      <c r="GGS114" s="500"/>
      <c r="GGT114" s="499"/>
      <c r="GGU114" s="500"/>
      <c r="GGV114" s="499"/>
      <c r="GGW114" s="500"/>
      <c r="GGX114" s="499"/>
      <c r="GGY114" s="500"/>
      <c r="GGZ114" s="499"/>
      <c r="GHA114" s="500"/>
      <c r="GHB114" s="499"/>
      <c r="GHC114" s="500"/>
      <c r="GHD114" s="499"/>
      <c r="GHE114" s="500"/>
      <c r="GHF114" s="499"/>
      <c r="GHG114" s="500"/>
      <c r="GHH114" s="499"/>
      <c r="GHI114" s="500"/>
      <c r="GHJ114" s="499"/>
      <c r="GHK114" s="500"/>
      <c r="GHL114" s="499"/>
      <c r="GHM114" s="500"/>
      <c r="GHN114" s="499"/>
      <c r="GHO114" s="500"/>
      <c r="GHP114" s="499"/>
      <c r="GHQ114" s="500"/>
      <c r="GHR114" s="499"/>
      <c r="GHS114" s="500"/>
      <c r="GHT114" s="499"/>
      <c r="GHU114" s="500"/>
      <c r="GHV114" s="499"/>
      <c r="GHW114" s="500"/>
      <c r="GHX114" s="499"/>
      <c r="GHY114" s="500"/>
      <c r="GHZ114" s="499"/>
      <c r="GIA114" s="500"/>
      <c r="GIB114" s="499"/>
      <c r="GIC114" s="500"/>
      <c r="GID114" s="499"/>
      <c r="GIE114" s="500"/>
      <c r="GIF114" s="499"/>
      <c r="GIG114" s="500"/>
      <c r="GIH114" s="499"/>
      <c r="GII114" s="500"/>
      <c r="GIJ114" s="499"/>
      <c r="GIK114" s="500"/>
      <c r="GIL114" s="499"/>
      <c r="GIM114" s="500"/>
      <c r="GIN114" s="499"/>
      <c r="GIO114" s="500"/>
      <c r="GIP114" s="499"/>
      <c r="GIQ114" s="500"/>
      <c r="GIR114" s="499"/>
      <c r="GIS114" s="500"/>
      <c r="GIT114" s="499"/>
      <c r="GIU114" s="500"/>
      <c r="GIV114" s="499"/>
      <c r="GIW114" s="500"/>
      <c r="GIX114" s="499"/>
      <c r="GIY114" s="500"/>
      <c r="GIZ114" s="499"/>
      <c r="GJA114" s="500"/>
      <c r="GJB114" s="499"/>
      <c r="GJC114" s="500"/>
      <c r="GJD114" s="499"/>
      <c r="GJE114" s="500"/>
      <c r="GJF114" s="499"/>
      <c r="GJG114" s="500"/>
      <c r="GJH114" s="499"/>
      <c r="GJI114" s="500"/>
      <c r="GJJ114" s="499"/>
      <c r="GJK114" s="500"/>
      <c r="GJL114" s="499"/>
      <c r="GJM114" s="500"/>
      <c r="GJN114" s="499"/>
      <c r="GJO114" s="500"/>
      <c r="GJP114" s="499"/>
      <c r="GJQ114" s="500"/>
      <c r="GJR114" s="499"/>
      <c r="GJS114" s="500"/>
      <c r="GJT114" s="499"/>
      <c r="GJU114" s="500"/>
      <c r="GJV114" s="499"/>
      <c r="GJW114" s="500"/>
      <c r="GJX114" s="499"/>
      <c r="GJY114" s="500"/>
      <c r="GJZ114" s="499"/>
      <c r="GKA114" s="500"/>
      <c r="GKB114" s="499"/>
      <c r="GKC114" s="500"/>
      <c r="GKD114" s="499"/>
      <c r="GKE114" s="500"/>
      <c r="GKF114" s="499"/>
      <c r="GKG114" s="500"/>
      <c r="GKH114" s="499"/>
      <c r="GKI114" s="500"/>
      <c r="GKJ114" s="499"/>
      <c r="GKK114" s="500"/>
      <c r="GKL114" s="499"/>
      <c r="GKM114" s="500"/>
      <c r="GKN114" s="499"/>
      <c r="GKO114" s="500"/>
      <c r="GKP114" s="499"/>
      <c r="GKQ114" s="500"/>
      <c r="GKR114" s="499"/>
      <c r="GKS114" s="500"/>
      <c r="GKT114" s="499"/>
      <c r="GKU114" s="500"/>
      <c r="GKV114" s="499"/>
      <c r="GKW114" s="500"/>
      <c r="GKX114" s="499"/>
      <c r="GKY114" s="500"/>
      <c r="GKZ114" s="499"/>
      <c r="GLA114" s="500"/>
      <c r="GLB114" s="499"/>
      <c r="GLC114" s="500"/>
      <c r="GLD114" s="499"/>
      <c r="GLE114" s="500"/>
      <c r="GLF114" s="499"/>
      <c r="GLG114" s="500"/>
      <c r="GLH114" s="499"/>
      <c r="GLI114" s="500"/>
      <c r="GLJ114" s="499"/>
      <c r="GLK114" s="500"/>
      <c r="GLL114" s="499"/>
      <c r="GLM114" s="500"/>
      <c r="GLN114" s="499"/>
      <c r="GLO114" s="500"/>
      <c r="GLP114" s="499"/>
      <c r="GLQ114" s="500"/>
      <c r="GLR114" s="499"/>
      <c r="GLS114" s="500"/>
      <c r="GLT114" s="499"/>
      <c r="GLU114" s="500"/>
      <c r="GLV114" s="499"/>
      <c r="GLW114" s="500"/>
      <c r="GLX114" s="499"/>
      <c r="GLY114" s="500"/>
      <c r="GLZ114" s="499"/>
      <c r="GMA114" s="500"/>
      <c r="GMB114" s="499"/>
      <c r="GMC114" s="500"/>
      <c r="GMD114" s="499"/>
      <c r="GME114" s="500"/>
      <c r="GMF114" s="499"/>
      <c r="GMG114" s="500"/>
      <c r="GMH114" s="499"/>
      <c r="GMI114" s="500"/>
      <c r="GMJ114" s="499"/>
      <c r="GMK114" s="500"/>
      <c r="GML114" s="499"/>
      <c r="GMM114" s="500"/>
      <c r="GMN114" s="499"/>
      <c r="GMO114" s="500"/>
      <c r="GMP114" s="499"/>
      <c r="GMQ114" s="500"/>
      <c r="GMR114" s="499"/>
      <c r="GMS114" s="500"/>
      <c r="GMT114" s="499"/>
      <c r="GMU114" s="500"/>
      <c r="GMV114" s="499"/>
      <c r="GMW114" s="500"/>
      <c r="GMX114" s="499"/>
      <c r="GMY114" s="500"/>
      <c r="GMZ114" s="499"/>
      <c r="GNA114" s="500"/>
      <c r="GNB114" s="499"/>
      <c r="GNC114" s="500"/>
      <c r="GND114" s="499"/>
      <c r="GNE114" s="500"/>
      <c r="GNF114" s="499"/>
      <c r="GNG114" s="500"/>
      <c r="GNH114" s="499"/>
      <c r="GNI114" s="500"/>
      <c r="GNJ114" s="499"/>
      <c r="GNK114" s="500"/>
      <c r="GNL114" s="499"/>
      <c r="GNM114" s="500"/>
      <c r="GNN114" s="499"/>
      <c r="GNO114" s="500"/>
      <c r="GNP114" s="499"/>
      <c r="GNQ114" s="500"/>
      <c r="GNR114" s="499"/>
      <c r="GNS114" s="500"/>
      <c r="GNT114" s="499"/>
      <c r="GNU114" s="500"/>
      <c r="GNV114" s="499"/>
      <c r="GNW114" s="500"/>
      <c r="GNX114" s="499"/>
      <c r="GNY114" s="500"/>
      <c r="GNZ114" s="499"/>
      <c r="GOA114" s="500"/>
      <c r="GOB114" s="499"/>
      <c r="GOC114" s="500"/>
      <c r="GOD114" s="499"/>
      <c r="GOE114" s="500"/>
      <c r="GOF114" s="499"/>
      <c r="GOG114" s="500"/>
      <c r="GOH114" s="499"/>
      <c r="GOI114" s="500"/>
      <c r="GOJ114" s="499"/>
      <c r="GOK114" s="500"/>
      <c r="GOL114" s="499"/>
      <c r="GOM114" s="500"/>
      <c r="GON114" s="499"/>
      <c r="GOO114" s="500"/>
      <c r="GOP114" s="499"/>
      <c r="GOQ114" s="500"/>
      <c r="GOR114" s="499"/>
      <c r="GOS114" s="500"/>
      <c r="GOT114" s="499"/>
      <c r="GOU114" s="500"/>
      <c r="GOV114" s="499"/>
      <c r="GOW114" s="500"/>
      <c r="GOX114" s="499"/>
      <c r="GOY114" s="500"/>
      <c r="GOZ114" s="499"/>
      <c r="GPA114" s="500"/>
      <c r="GPB114" s="499"/>
      <c r="GPC114" s="500"/>
      <c r="GPD114" s="499"/>
      <c r="GPE114" s="500"/>
      <c r="GPF114" s="499"/>
      <c r="GPG114" s="500"/>
      <c r="GPH114" s="499"/>
      <c r="GPI114" s="500"/>
      <c r="GPJ114" s="499"/>
      <c r="GPK114" s="500"/>
      <c r="GPL114" s="499"/>
      <c r="GPM114" s="500"/>
      <c r="GPN114" s="499"/>
      <c r="GPO114" s="500"/>
      <c r="GPP114" s="499"/>
      <c r="GPQ114" s="500"/>
      <c r="GPR114" s="499"/>
      <c r="GPS114" s="500"/>
      <c r="GPT114" s="499"/>
      <c r="GPU114" s="500"/>
      <c r="GPV114" s="499"/>
      <c r="GPW114" s="500"/>
      <c r="GPX114" s="499"/>
      <c r="GPY114" s="500"/>
      <c r="GPZ114" s="499"/>
      <c r="GQA114" s="500"/>
      <c r="GQB114" s="499"/>
      <c r="GQC114" s="500"/>
      <c r="GQD114" s="499"/>
      <c r="GQE114" s="500"/>
      <c r="GQF114" s="499"/>
      <c r="GQG114" s="500"/>
      <c r="GQH114" s="499"/>
      <c r="GQI114" s="500"/>
      <c r="GQJ114" s="499"/>
      <c r="GQK114" s="500"/>
      <c r="GQL114" s="499"/>
      <c r="GQM114" s="500"/>
      <c r="GQN114" s="499"/>
      <c r="GQO114" s="500"/>
      <c r="GQP114" s="499"/>
      <c r="GQQ114" s="500"/>
      <c r="GQR114" s="499"/>
      <c r="GQS114" s="500"/>
      <c r="GQT114" s="499"/>
      <c r="GQU114" s="500"/>
      <c r="GQV114" s="499"/>
      <c r="GQW114" s="500"/>
      <c r="GQX114" s="499"/>
      <c r="GQY114" s="500"/>
      <c r="GQZ114" s="499"/>
      <c r="GRA114" s="500"/>
      <c r="GRB114" s="499"/>
      <c r="GRC114" s="500"/>
      <c r="GRD114" s="499"/>
      <c r="GRE114" s="500"/>
      <c r="GRF114" s="499"/>
      <c r="GRG114" s="500"/>
      <c r="GRH114" s="499"/>
      <c r="GRI114" s="500"/>
      <c r="GRJ114" s="499"/>
      <c r="GRK114" s="500"/>
      <c r="GRL114" s="499"/>
      <c r="GRM114" s="500"/>
      <c r="GRN114" s="499"/>
      <c r="GRO114" s="500"/>
      <c r="GRP114" s="499"/>
      <c r="GRQ114" s="500"/>
      <c r="GRR114" s="499"/>
      <c r="GRS114" s="500"/>
      <c r="GRT114" s="499"/>
      <c r="GRU114" s="500"/>
      <c r="GRV114" s="499"/>
      <c r="GRW114" s="500"/>
      <c r="GRX114" s="499"/>
      <c r="GRY114" s="500"/>
      <c r="GRZ114" s="499"/>
      <c r="GSA114" s="500"/>
      <c r="GSB114" s="499"/>
      <c r="GSC114" s="500"/>
      <c r="GSD114" s="499"/>
      <c r="GSE114" s="500"/>
      <c r="GSF114" s="499"/>
      <c r="GSG114" s="500"/>
      <c r="GSH114" s="499"/>
      <c r="GSI114" s="500"/>
      <c r="GSJ114" s="499"/>
      <c r="GSK114" s="500"/>
      <c r="GSL114" s="499"/>
      <c r="GSM114" s="500"/>
      <c r="GSN114" s="499"/>
      <c r="GSO114" s="500"/>
      <c r="GSP114" s="499"/>
      <c r="GSQ114" s="500"/>
      <c r="GSR114" s="499"/>
      <c r="GSS114" s="500"/>
      <c r="GST114" s="499"/>
      <c r="GSU114" s="500"/>
      <c r="GSV114" s="499"/>
      <c r="GSW114" s="500"/>
      <c r="GSX114" s="499"/>
      <c r="GSY114" s="500"/>
      <c r="GSZ114" s="499"/>
      <c r="GTA114" s="500"/>
      <c r="GTB114" s="499"/>
      <c r="GTC114" s="500"/>
      <c r="GTD114" s="499"/>
      <c r="GTE114" s="500"/>
      <c r="GTF114" s="499"/>
      <c r="GTG114" s="500"/>
      <c r="GTH114" s="499"/>
      <c r="GTI114" s="500"/>
      <c r="GTJ114" s="499"/>
      <c r="GTK114" s="500"/>
      <c r="GTL114" s="499"/>
      <c r="GTM114" s="500"/>
      <c r="GTN114" s="499"/>
      <c r="GTO114" s="500"/>
      <c r="GTP114" s="499"/>
      <c r="GTQ114" s="500"/>
      <c r="GTR114" s="499"/>
      <c r="GTS114" s="500"/>
      <c r="GTT114" s="499"/>
      <c r="GTU114" s="500"/>
      <c r="GTV114" s="499"/>
      <c r="GTW114" s="500"/>
      <c r="GTX114" s="499"/>
      <c r="GTY114" s="500"/>
      <c r="GTZ114" s="499"/>
      <c r="GUA114" s="500"/>
      <c r="GUB114" s="499"/>
      <c r="GUC114" s="500"/>
      <c r="GUD114" s="499"/>
      <c r="GUE114" s="500"/>
      <c r="GUF114" s="499"/>
      <c r="GUG114" s="500"/>
      <c r="GUH114" s="499"/>
      <c r="GUI114" s="500"/>
      <c r="GUJ114" s="499"/>
      <c r="GUK114" s="500"/>
      <c r="GUL114" s="499"/>
      <c r="GUM114" s="500"/>
      <c r="GUN114" s="499"/>
      <c r="GUO114" s="500"/>
      <c r="GUP114" s="499"/>
      <c r="GUQ114" s="500"/>
      <c r="GUR114" s="499"/>
      <c r="GUS114" s="500"/>
      <c r="GUT114" s="499"/>
      <c r="GUU114" s="500"/>
      <c r="GUV114" s="499"/>
      <c r="GUW114" s="500"/>
      <c r="GUX114" s="499"/>
      <c r="GUY114" s="500"/>
      <c r="GUZ114" s="499"/>
      <c r="GVA114" s="500"/>
      <c r="GVB114" s="499"/>
      <c r="GVC114" s="500"/>
      <c r="GVD114" s="499"/>
      <c r="GVE114" s="500"/>
      <c r="GVF114" s="499"/>
      <c r="GVG114" s="500"/>
      <c r="GVH114" s="499"/>
      <c r="GVI114" s="500"/>
      <c r="GVJ114" s="499"/>
      <c r="GVK114" s="500"/>
      <c r="GVL114" s="499"/>
      <c r="GVM114" s="500"/>
      <c r="GVN114" s="499"/>
      <c r="GVO114" s="500"/>
      <c r="GVP114" s="499"/>
      <c r="GVQ114" s="500"/>
      <c r="GVR114" s="499"/>
      <c r="GVS114" s="500"/>
      <c r="GVT114" s="499"/>
      <c r="GVU114" s="500"/>
      <c r="GVV114" s="499"/>
      <c r="GVW114" s="500"/>
      <c r="GVX114" s="499"/>
      <c r="GVY114" s="500"/>
      <c r="GVZ114" s="499"/>
      <c r="GWA114" s="500"/>
      <c r="GWB114" s="499"/>
      <c r="GWC114" s="500"/>
      <c r="GWD114" s="499"/>
      <c r="GWE114" s="500"/>
      <c r="GWF114" s="499"/>
      <c r="GWG114" s="500"/>
      <c r="GWH114" s="499"/>
      <c r="GWI114" s="500"/>
      <c r="GWJ114" s="499"/>
      <c r="GWK114" s="500"/>
      <c r="GWL114" s="499"/>
      <c r="GWM114" s="500"/>
      <c r="GWN114" s="499"/>
      <c r="GWO114" s="500"/>
      <c r="GWP114" s="499"/>
      <c r="GWQ114" s="500"/>
      <c r="GWR114" s="499"/>
      <c r="GWS114" s="500"/>
      <c r="GWT114" s="499"/>
      <c r="GWU114" s="500"/>
      <c r="GWV114" s="499"/>
      <c r="GWW114" s="500"/>
      <c r="GWX114" s="499"/>
      <c r="GWY114" s="500"/>
      <c r="GWZ114" s="499"/>
      <c r="GXA114" s="500"/>
      <c r="GXB114" s="499"/>
      <c r="GXC114" s="500"/>
      <c r="GXD114" s="499"/>
      <c r="GXE114" s="500"/>
      <c r="GXF114" s="499"/>
      <c r="GXG114" s="500"/>
      <c r="GXH114" s="499"/>
      <c r="GXI114" s="500"/>
      <c r="GXJ114" s="499"/>
      <c r="GXK114" s="500"/>
      <c r="GXL114" s="499"/>
      <c r="GXM114" s="500"/>
      <c r="GXN114" s="499"/>
      <c r="GXO114" s="500"/>
      <c r="GXP114" s="499"/>
      <c r="GXQ114" s="500"/>
      <c r="GXR114" s="499"/>
      <c r="GXS114" s="500"/>
      <c r="GXT114" s="499"/>
      <c r="GXU114" s="500"/>
      <c r="GXV114" s="499"/>
      <c r="GXW114" s="500"/>
      <c r="GXX114" s="499"/>
      <c r="GXY114" s="500"/>
      <c r="GXZ114" s="499"/>
      <c r="GYA114" s="500"/>
      <c r="GYB114" s="499"/>
      <c r="GYC114" s="500"/>
      <c r="GYD114" s="499"/>
      <c r="GYE114" s="500"/>
      <c r="GYF114" s="499"/>
      <c r="GYG114" s="500"/>
      <c r="GYH114" s="499"/>
      <c r="GYI114" s="500"/>
      <c r="GYJ114" s="499"/>
      <c r="GYK114" s="500"/>
      <c r="GYL114" s="499"/>
      <c r="GYM114" s="500"/>
      <c r="GYN114" s="499"/>
      <c r="GYO114" s="500"/>
      <c r="GYP114" s="499"/>
      <c r="GYQ114" s="500"/>
      <c r="GYR114" s="499"/>
      <c r="GYS114" s="500"/>
      <c r="GYT114" s="499"/>
      <c r="GYU114" s="500"/>
      <c r="GYV114" s="499"/>
      <c r="GYW114" s="500"/>
      <c r="GYX114" s="499"/>
      <c r="GYY114" s="500"/>
      <c r="GYZ114" s="499"/>
      <c r="GZA114" s="500"/>
      <c r="GZB114" s="499"/>
      <c r="GZC114" s="500"/>
      <c r="GZD114" s="499"/>
      <c r="GZE114" s="500"/>
      <c r="GZF114" s="499"/>
      <c r="GZG114" s="500"/>
      <c r="GZH114" s="499"/>
      <c r="GZI114" s="500"/>
      <c r="GZJ114" s="499"/>
      <c r="GZK114" s="500"/>
      <c r="GZL114" s="499"/>
      <c r="GZM114" s="500"/>
      <c r="GZN114" s="499"/>
      <c r="GZO114" s="500"/>
      <c r="GZP114" s="499"/>
      <c r="GZQ114" s="500"/>
      <c r="GZR114" s="499"/>
      <c r="GZS114" s="500"/>
      <c r="GZT114" s="499"/>
      <c r="GZU114" s="500"/>
      <c r="GZV114" s="499"/>
      <c r="GZW114" s="500"/>
      <c r="GZX114" s="499"/>
      <c r="GZY114" s="500"/>
      <c r="GZZ114" s="499"/>
      <c r="HAA114" s="500"/>
      <c r="HAB114" s="499"/>
      <c r="HAC114" s="500"/>
      <c r="HAD114" s="499"/>
      <c r="HAE114" s="500"/>
      <c r="HAF114" s="499"/>
      <c r="HAG114" s="500"/>
      <c r="HAH114" s="499"/>
      <c r="HAI114" s="500"/>
      <c r="HAJ114" s="499"/>
      <c r="HAK114" s="500"/>
      <c r="HAL114" s="499"/>
      <c r="HAM114" s="500"/>
      <c r="HAN114" s="499"/>
      <c r="HAO114" s="500"/>
      <c r="HAP114" s="499"/>
      <c r="HAQ114" s="500"/>
      <c r="HAR114" s="499"/>
      <c r="HAS114" s="500"/>
      <c r="HAT114" s="499"/>
      <c r="HAU114" s="500"/>
      <c r="HAV114" s="499"/>
      <c r="HAW114" s="500"/>
      <c r="HAX114" s="499"/>
      <c r="HAY114" s="500"/>
      <c r="HAZ114" s="499"/>
      <c r="HBA114" s="500"/>
      <c r="HBB114" s="499"/>
      <c r="HBC114" s="500"/>
      <c r="HBD114" s="499"/>
      <c r="HBE114" s="500"/>
      <c r="HBF114" s="499"/>
      <c r="HBG114" s="500"/>
      <c r="HBH114" s="499"/>
      <c r="HBI114" s="500"/>
      <c r="HBJ114" s="499"/>
      <c r="HBK114" s="500"/>
      <c r="HBL114" s="499"/>
      <c r="HBM114" s="500"/>
      <c r="HBN114" s="499"/>
      <c r="HBO114" s="500"/>
      <c r="HBP114" s="499"/>
      <c r="HBQ114" s="500"/>
      <c r="HBR114" s="499"/>
      <c r="HBS114" s="500"/>
      <c r="HBT114" s="499"/>
      <c r="HBU114" s="500"/>
      <c r="HBV114" s="499"/>
      <c r="HBW114" s="500"/>
      <c r="HBX114" s="499"/>
      <c r="HBY114" s="500"/>
      <c r="HBZ114" s="499"/>
      <c r="HCA114" s="500"/>
      <c r="HCB114" s="499"/>
      <c r="HCC114" s="500"/>
      <c r="HCD114" s="499"/>
      <c r="HCE114" s="500"/>
      <c r="HCF114" s="499"/>
      <c r="HCG114" s="500"/>
      <c r="HCH114" s="499"/>
      <c r="HCI114" s="500"/>
      <c r="HCJ114" s="499"/>
      <c r="HCK114" s="500"/>
      <c r="HCL114" s="499"/>
      <c r="HCM114" s="500"/>
      <c r="HCN114" s="499"/>
      <c r="HCO114" s="500"/>
      <c r="HCP114" s="499"/>
      <c r="HCQ114" s="500"/>
      <c r="HCR114" s="499"/>
      <c r="HCS114" s="500"/>
      <c r="HCT114" s="499"/>
      <c r="HCU114" s="500"/>
      <c r="HCV114" s="499"/>
      <c r="HCW114" s="500"/>
      <c r="HCX114" s="499"/>
      <c r="HCY114" s="500"/>
      <c r="HCZ114" s="499"/>
      <c r="HDA114" s="500"/>
      <c r="HDB114" s="499"/>
      <c r="HDC114" s="500"/>
      <c r="HDD114" s="499"/>
      <c r="HDE114" s="500"/>
      <c r="HDF114" s="499"/>
      <c r="HDG114" s="500"/>
      <c r="HDH114" s="499"/>
      <c r="HDI114" s="500"/>
      <c r="HDJ114" s="499"/>
      <c r="HDK114" s="500"/>
      <c r="HDL114" s="499"/>
      <c r="HDM114" s="500"/>
      <c r="HDN114" s="499"/>
      <c r="HDO114" s="500"/>
      <c r="HDP114" s="499"/>
      <c r="HDQ114" s="500"/>
      <c r="HDR114" s="499"/>
      <c r="HDS114" s="500"/>
      <c r="HDT114" s="499"/>
      <c r="HDU114" s="500"/>
      <c r="HDV114" s="499"/>
      <c r="HDW114" s="500"/>
      <c r="HDX114" s="499"/>
      <c r="HDY114" s="500"/>
      <c r="HDZ114" s="499"/>
      <c r="HEA114" s="500"/>
      <c r="HEB114" s="499"/>
      <c r="HEC114" s="500"/>
      <c r="HED114" s="499"/>
      <c r="HEE114" s="500"/>
      <c r="HEF114" s="499"/>
      <c r="HEG114" s="500"/>
      <c r="HEH114" s="499"/>
      <c r="HEI114" s="500"/>
      <c r="HEJ114" s="499"/>
      <c r="HEK114" s="500"/>
      <c r="HEL114" s="499"/>
      <c r="HEM114" s="500"/>
      <c r="HEN114" s="499"/>
      <c r="HEO114" s="500"/>
      <c r="HEP114" s="499"/>
      <c r="HEQ114" s="500"/>
      <c r="HER114" s="499"/>
      <c r="HES114" s="500"/>
      <c r="HET114" s="499"/>
      <c r="HEU114" s="500"/>
      <c r="HEV114" s="499"/>
      <c r="HEW114" s="500"/>
      <c r="HEX114" s="499"/>
      <c r="HEY114" s="500"/>
      <c r="HEZ114" s="499"/>
      <c r="HFA114" s="500"/>
      <c r="HFB114" s="499"/>
      <c r="HFC114" s="500"/>
      <c r="HFD114" s="499"/>
      <c r="HFE114" s="500"/>
      <c r="HFF114" s="499"/>
      <c r="HFG114" s="500"/>
      <c r="HFH114" s="499"/>
      <c r="HFI114" s="500"/>
      <c r="HFJ114" s="499"/>
      <c r="HFK114" s="500"/>
      <c r="HFL114" s="499"/>
      <c r="HFM114" s="500"/>
      <c r="HFN114" s="499"/>
      <c r="HFO114" s="500"/>
      <c r="HFP114" s="499"/>
      <c r="HFQ114" s="500"/>
      <c r="HFR114" s="499"/>
      <c r="HFS114" s="500"/>
      <c r="HFT114" s="499"/>
      <c r="HFU114" s="500"/>
      <c r="HFV114" s="499"/>
      <c r="HFW114" s="500"/>
      <c r="HFX114" s="499"/>
      <c r="HFY114" s="500"/>
      <c r="HFZ114" s="499"/>
      <c r="HGA114" s="500"/>
      <c r="HGB114" s="499"/>
      <c r="HGC114" s="500"/>
      <c r="HGD114" s="499"/>
      <c r="HGE114" s="500"/>
      <c r="HGF114" s="499"/>
      <c r="HGG114" s="500"/>
      <c r="HGH114" s="499"/>
      <c r="HGI114" s="500"/>
      <c r="HGJ114" s="499"/>
      <c r="HGK114" s="500"/>
      <c r="HGL114" s="499"/>
      <c r="HGM114" s="500"/>
      <c r="HGN114" s="499"/>
      <c r="HGO114" s="500"/>
      <c r="HGP114" s="499"/>
      <c r="HGQ114" s="500"/>
      <c r="HGR114" s="499"/>
      <c r="HGS114" s="500"/>
      <c r="HGT114" s="499"/>
      <c r="HGU114" s="500"/>
      <c r="HGV114" s="499"/>
      <c r="HGW114" s="500"/>
      <c r="HGX114" s="499"/>
      <c r="HGY114" s="500"/>
      <c r="HGZ114" s="499"/>
      <c r="HHA114" s="500"/>
      <c r="HHB114" s="499"/>
      <c r="HHC114" s="500"/>
      <c r="HHD114" s="499"/>
      <c r="HHE114" s="500"/>
      <c r="HHF114" s="499"/>
      <c r="HHG114" s="500"/>
      <c r="HHH114" s="499"/>
      <c r="HHI114" s="500"/>
      <c r="HHJ114" s="499"/>
      <c r="HHK114" s="500"/>
      <c r="HHL114" s="499"/>
      <c r="HHM114" s="500"/>
      <c r="HHN114" s="499"/>
      <c r="HHO114" s="500"/>
      <c r="HHP114" s="499"/>
      <c r="HHQ114" s="500"/>
      <c r="HHR114" s="499"/>
      <c r="HHS114" s="500"/>
      <c r="HHT114" s="499"/>
      <c r="HHU114" s="500"/>
      <c r="HHV114" s="499"/>
      <c r="HHW114" s="500"/>
      <c r="HHX114" s="499"/>
      <c r="HHY114" s="500"/>
      <c r="HHZ114" s="499"/>
      <c r="HIA114" s="500"/>
      <c r="HIB114" s="499"/>
      <c r="HIC114" s="500"/>
      <c r="HID114" s="499"/>
      <c r="HIE114" s="500"/>
      <c r="HIF114" s="499"/>
      <c r="HIG114" s="500"/>
      <c r="HIH114" s="499"/>
      <c r="HII114" s="500"/>
      <c r="HIJ114" s="499"/>
      <c r="HIK114" s="500"/>
      <c r="HIL114" s="499"/>
      <c r="HIM114" s="500"/>
      <c r="HIN114" s="499"/>
      <c r="HIO114" s="500"/>
      <c r="HIP114" s="499"/>
      <c r="HIQ114" s="500"/>
      <c r="HIR114" s="499"/>
      <c r="HIS114" s="500"/>
      <c r="HIT114" s="499"/>
      <c r="HIU114" s="500"/>
      <c r="HIV114" s="499"/>
      <c r="HIW114" s="500"/>
      <c r="HIX114" s="499"/>
      <c r="HIY114" s="500"/>
      <c r="HIZ114" s="499"/>
      <c r="HJA114" s="500"/>
      <c r="HJB114" s="499"/>
      <c r="HJC114" s="500"/>
      <c r="HJD114" s="499"/>
      <c r="HJE114" s="500"/>
      <c r="HJF114" s="499"/>
      <c r="HJG114" s="500"/>
      <c r="HJH114" s="499"/>
      <c r="HJI114" s="500"/>
      <c r="HJJ114" s="499"/>
      <c r="HJK114" s="500"/>
      <c r="HJL114" s="499"/>
      <c r="HJM114" s="500"/>
      <c r="HJN114" s="499"/>
      <c r="HJO114" s="500"/>
      <c r="HJP114" s="499"/>
      <c r="HJQ114" s="500"/>
      <c r="HJR114" s="499"/>
      <c r="HJS114" s="500"/>
      <c r="HJT114" s="499"/>
      <c r="HJU114" s="500"/>
      <c r="HJV114" s="499"/>
      <c r="HJW114" s="500"/>
      <c r="HJX114" s="499"/>
      <c r="HJY114" s="500"/>
      <c r="HJZ114" s="499"/>
      <c r="HKA114" s="500"/>
      <c r="HKB114" s="499"/>
      <c r="HKC114" s="500"/>
      <c r="HKD114" s="499"/>
      <c r="HKE114" s="500"/>
      <c r="HKF114" s="499"/>
      <c r="HKG114" s="500"/>
      <c r="HKH114" s="499"/>
      <c r="HKI114" s="500"/>
      <c r="HKJ114" s="499"/>
      <c r="HKK114" s="500"/>
      <c r="HKL114" s="499"/>
      <c r="HKM114" s="500"/>
      <c r="HKN114" s="499"/>
      <c r="HKO114" s="500"/>
      <c r="HKP114" s="499"/>
      <c r="HKQ114" s="500"/>
      <c r="HKR114" s="499"/>
      <c r="HKS114" s="500"/>
      <c r="HKT114" s="499"/>
      <c r="HKU114" s="500"/>
      <c r="HKV114" s="499"/>
      <c r="HKW114" s="500"/>
      <c r="HKX114" s="499"/>
      <c r="HKY114" s="500"/>
      <c r="HKZ114" s="499"/>
      <c r="HLA114" s="500"/>
      <c r="HLB114" s="499"/>
      <c r="HLC114" s="500"/>
      <c r="HLD114" s="499"/>
      <c r="HLE114" s="500"/>
      <c r="HLF114" s="499"/>
      <c r="HLG114" s="500"/>
      <c r="HLH114" s="499"/>
      <c r="HLI114" s="500"/>
      <c r="HLJ114" s="499"/>
      <c r="HLK114" s="500"/>
      <c r="HLL114" s="499"/>
      <c r="HLM114" s="500"/>
      <c r="HLN114" s="499"/>
      <c r="HLO114" s="500"/>
      <c r="HLP114" s="499"/>
      <c r="HLQ114" s="500"/>
      <c r="HLR114" s="499"/>
      <c r="HLS114" s="500"/>
      <c r="HLT114" s="499"/>
      <c r="HLU114" s="500"/>
      <c r="HLV114" s="499"/>
      <c r="HLW114" s="500"/>
      <c r="HLX114" s="499"/>
      <c r="HLY114" s="500"/>
      <c r="HLZ114" s="499"/>
      <c r="HMA114" s="500"/>
      <c r="HMB114" s="499"/>
      <c r="HMC114" s="500"/>
      <c r="HMD114" s="499"/>
      <c r="HME114" s="500"/>
      <c r="HMF114" s="499"/>
      <c r="HMG114" s="500"/>
      <c r="HMH114" s="499"/>
      <c r="HMI114" s="500"/>
      <c r="HMJ114" s="499"/>
      <c r="HMK114" s="500"/>
      <c r="HML114" s="499"/>
      <c r="HMM114" s="500"/>
      <c r="HMN114" s="499"/>
      <c r="HMO114" s="500"/>
      <c r="HMP114" s="499"/>
      <c r="HMQ114" s="500"/>
      <c r="HMR114" s="499"/>
      <c r="HMS114" s="500"/>
      <c r="HMT114" s="499"/>
      <c r="HMU114" s="500"/>
      <c r="HMV114" s="499"/>
      <c r="HMW114" s="500"/>
      <c r="HMX114" s="499"/>
      <c r="HMY114" s="500"/>
      <c r="HMZ114" s="499"/>
      <c r="HNA114" s="500"/>
      <c r="HNB114" s="499"/>
      <c r="HNC114" s="500"/>
      <c r="HND114" s="499"/>
      <c r="HNE114" s="500"/>
      <c r="HNF114" s="499"/>
      <c r="HNG114" s="500"/>
      <c r="HNH114" s="499"/>
      <c r="HNI114" s="500"/>
      <c r="HNJ114" s="499"/>
      <c r="HNK114" s="500"/>
      <c r="HNL114" s="499"/>
      <c r="HNM114" s="500"/>
      <c r="HNN114" s="499"/>
      <c r="HNO114" s="500"/>
      <c r="HNP114" s="499"/>
      <c r="HNQ114" s="500"/>
      <c r="HNR114" s="499"/>
      <c r="HNS114" s="500"/>
      <c r="HNT114" s="499"/>
      <c r="HNU114" s="500"/>
      <c r="HNV114" s="499"/>
      <c r="HNW114" s="500"/>
      <c r="HNX114" s="499"/>
      <c r="HNY114" s="500"/>
      <c r="HNZ114" s="499"/>
      <c r="HOA114" s="500"/>
      <c r="HOB114" s="499"/>
      <c r="HOC114" s="500"/>
      <c r="HOD114" s="499"/>
      <c r="HOE114" s="500"/>
      <c r="HOF114" s="499"/>
      <c r="HOG114" s="500"/>
      <c r="HOH114" s="499"/>
      <c r="HOI114" s="500"/>
      <c r="HOJ114" s="499"/>
      <c r="HOK114" s="500"/>
      <c r="HOL114" s="499"/>
      <c r="HOM114" s="500"/>
      <c r="HON114" s="499"/>
      <c r="HOO114" s="500"/>
      <c r="HOP114" s="499"/>
      <c r="HOQ114" s="500"/>
      <c r="HOR114" s="499"/>
      <c r="HOS114" s="500"/>
      <c r="HOT114" s="499"/>
      <c r="HOU114" s="500"/>
      <c r="HOV114" s="499"/>
      <c r="HOW114" s="500"/>
      <c r="HOX114" s="499"/>
      <c r="HOY114" s="500"/>
      <c r="HOZ114" s="499"/>
      <c r="HPA114" s="500"/>
      <c r="HPB114" s="499"/>
      <c r="HPC114" s="500"/>
      <c r="HPD114" s="499"/>
      <c r="HPE114" s="500"/>
      <c r="HPF114" s="499"/>
      <c r="HPG114" s="500"/>
      <c r="HPH114" s="499"/>
      <c r="HPI114" s="500"/>
      <c r="HPJ114" s="499"/>
      <c r="HPK114" s="500"/>
      <c r="HPL114" s="499"/>
      <c r="HPM114" s="500"/>
      <c r="HPN114" s="499"/>
      <c r="HPO114" s="500"/>
      <c r="HPP114" s="499"/>
      <c r="HPQ114" s="500"/>
      <c r="HPR114" s="499"/>
      <c r="HPS114" s="500"/>
      <c r="HPT114" s="499"/>
      <c r="HPU114" s="500"/>
      <c r="HPV114" s="499"/>
      <c r="HPW114" s="500"/>
      <c r="HPX114" s="499"/>
      <c r="HPY114" s="500"/>
      <c r="HPZ114" s="499"/>
      <c r="HQA114" s="500"/>
      <c r="HQB114" s="499"/>
      <c r="HQC114" s="500"/>
      <c r="HQD114" s="499"/>
      <c r="HQE114" s="500"/>
      <c r="HQF114" s="499"/>
      <c r="HQG114" s="500"/>
      <c r="HQH114" s="499"/>
      <c r="HQI114" s="500"/>
      <c r="HQJ114" s="499"/>
      <c r="HQK114" s="500"/>
      <c r="HQL114" s="499"/>
      <c r="HQM114" s="500"/>
      <c r="HQN114" s="499"/>
      <c r="HQO114" s="500"/>
      <c r="HQP114" s="499"/>
      <c r="HQQ114" s="500"/>
      <c r="HQR114" s="499"/>
      <c r="HQS114" s="500"/>
      <c r="HQT114" s="499"/>
      <c r="HQU114" s="500"/>
      <c r="HQV114" s="499"/>
      <c r="HQW114" s="500"/>
      <c r="HQX114" s="499"/>
      <c r="HQY114" s="500"/>
      <c r="HQZ114" s="499"/>
      <c r="HRA114" s="500"/>
      <c r="HRB114" s="499"/>
      <c r="HRC114" s="500"/>
      <c r="HRD114" s="499"/>
      <c r="HRE114" s="500"/>
      <c r="HRF114" s="499"/>
      <c r="HRG114" s="500"/>
      <c r="HRH114" s="499"/>
      <c r="HRI114" s="500"/>
      <c r="HRJ114" s="499"/>
      <c r="HRK114" s="500"/>
      <c r="HRL114" s="499"/>
      <c r="HRM114" s="500"/>
      <c r="HRN114" s="499"/>
      <c r="HRO114" s="500"/>
      <c r="HRP114" s="499"/>
      <c r="HRQ114" s="500"/>
      <c r="HRR114" s="499"/>
      <c r="HRS114" s="500"/>
      <c r="HRT114" s="499"/>
      <c r="HRU114" s="500"/>
      <c r="HRV114" s="499"/>
      <c r="HRW114" s="500"/>
      <c r="HRX114" s="499"/>
      <c r="HRY114" s="500"/>
      <c r="HRZ114" s="499"/>
      <c r="HSA114" s="500"/>
      <c r="HSB114" s="499"/>
      <c r="HSC114" s="500"/>
      <c r="HSD114" s="499"/>
      <c r="HSE114" s="500"/>
      <c r="HSF114" s="499"/>
      <c r="HSG114" s="500"/>
      <c r="HSH114" s="499"/>
      <c r="HSI114" s="500"/>
      <c r="HSJ114" s="499"/>
      <c r="HSK114" s="500"/>
      <c r="HSL114" s="499"/>
      <c r="HSM114" s="500"/>
      <c r="HSN114" s="499"/>
      <c r="HSO114" s="500"/>
      <c r="HSP114" s="499"/>
      <c r="HSQ114" s="500"/>
      <c r="HSR114" s="499"/>
      <c r="HSS114" s="500"/>
      <c r="HST114" s="499"/>
      <c r="HSU114" s="500"/>
      <c r="HSV114" s="499"/>
      <c r="HSW114" s="500"/>
      <c r="HSX114" s="499"/>
      <c r="HSY114" s="500"/>
      <c r="HSZ114" s="499"/>
      <c r="HTA114" s="500"/>
      <c r="HTB114" s="499"/>
      <c r="HTC114" s="500"/>
      <c r="HTD114" s="499"/>
      <c r="HTE114" s="500"/>
      <c r="HTF114" s="499"/>
      <c r="HTG114" s="500"/>
      <c r="HTH114" s="499"/>
      <c r="HTI114" s="500"/>
      <c r="HTJ114" s="499"/>
      <c r="HTK114" s="500"/>
      <c r="HTL114" s="499"/>
      <c r="HTM114" s="500"/>
      <c r="HTN114" s="499"/>
      <c r="HTO114" s="500"/>
      <c r="HTP114" s="499"/>
      <c r="HTQ114" s="500"/>
      <c r="HTR114" s="499"/>
      <c r="HTS114" s="500"/>
      <c r="HTT114" s="499"/>
      <c r="HTU114" s="500"/>
      <c r="HTV114" s="499"/>
      <c r="HTW114" s="500"/>
      <c r="HTX114" s="499"/>
      <c r="HTY114" s="500"/>
      <c r="HTZ114" s="499"/>
      <c r="HUA114" s="500"/>
      <c r="HUB114" s="499"/>
      <c r="HUC114" s="500"/>
      <c r="HUD114" s="499"/>
      <c r="HUE114" s="500"/>
      <c r="HUF114" s="499"/>
      <c r="HUG114" s="500"/>
      <c r="HUH114" s="499"/>
      <c r="HUI114" s="500"/>
      <c r="HUJ114" s="499"/>
      <c r="HUK114" s="500"/>
      <c r="HUL114" s="499"/>
      <c r="HUM114" s="500"/>
      <c r="HUN114" s="499"/>
      <c r="HUO114" s="500"/>
      <c r="HUP114" s="499"/>
      <c r="HUQ114" s="500"/>
      <c r="HUR114" s="499"/>
      <c r="HUS114" s="500"/>
      <c r="HUT114" s="499"/>
      <c r="HUU114" s="500"/>
      <c r="HUV114" s="499"/>
      <c r="HUW114" s="500"/>
      <c r="HUX114" s="499"/>
      <c r="HUY114" s="500"/>
      <c r="HUZ114" s="499"/>
      <c r="HVA114" s="500"/>
      <c r="HVB114" s="499"/>
      <c r="HVC114" s="500"/>
      <c r="HVD114" s="499"/>
      <c r="HVE114" s="500"/>
      <c r="HVF114" s="499"/>
      <c r="HVG114" s="500"/>
      <c r="HVH114" s="499"/>
      <c r="HVI114" s="500"/>
      <c r="HVJ114" s="499"/>
      <c r="HVK114" s="500"/>
      <c r="HVL114" s="499"/>
      <c r="HVM114" s="500"/>
      <c r="HVN114" s="499"/>
      <c r="HVO114" s="500"/>
      <c r="HVP114" s="499"/>
      <c r="HVQ114" s="500"/>
      <c r="HVR114" s="499"/>
      <c r="HVS114" s="500"/>
      <c r="HVT114" s="499"/>
      <c r="HVU114" s="500"/>
      <c r="HVV114" s="499"/>
      <c r="HVW114" s="500"/>
      <c r="HVX114" s="499"/>
      <c r="HVY114" s="500"/>
      <c r="HVZ114" s="499"/>
      <c r="HWA114" s="500"/>
      <c r="HWB114" s="499"/>
      <c r="HWC114" s="500"/>
      <c r="HWD114" s="499"/>
      <c r="HWE114" s="500"/>
      <c r="HWF114" s="499"/>
      <c r="HWG114" s="500"/>
      <c r="HWH114" s="499"/>
      <c r="HWI114" s="500"/>
      <c r="HWJ114" s="499"/>
      <c r="HWK114" s="500"/>
      <c r="HWL114" s="499"/>
      <c r="HWM114" s="500"/>
      <c r="HWN114" s="499"/>
      <c r="HWO114" s="500"/>
      <c r="HWP114" s="499"/>
      <c r="HWQ114" s="500"/>
      <c r="HWR114" s="499"/>
      <c r="HWS114" s="500"/>
      <c r="HWT114" s="499"/>
      <c r="HWU114" s="500"/>
      <c r="HWV114" s="499"/>
      <c r="HWW114" s="500"/>
      <c r="HWX114" s="499"/>
      <c r="HWY114" s="500"/>
      <c r="HWZ114" s="499"/>
      <c r="HXA114" s="500"/>
      <c r="HXB114" s="499"/>
      <c r="HXC114" s="500"/>
      <c r="HXD114" s="499"/>
      <c r="HXE114" s="500"/>
      <c r="HXF114" s="499"/>
      <c r="HXG114" s="500"/>
      <c r="HXH114" s="499"/>
      <c r="HXI114" s="500"/>
      <c r="HXJ114" s="499"/>
      <c r="HXK114" s="500"/>
      <c r="HXL114" s="499"/>
      <c r="HXM114" s="500"/>
      <c r="HXN114" s="499"/>
      <c r="HXO114" s="500"/>
      <c r="HXP114" s="499"/>
      <c r="HXQ114" s="500"/>
      <c r="HXR114" s="499"/>
      <c r="HXS114" s="500"/>
      <c r="HXT114" s="499"/>
      <c r="HXU114" s="500"/>
      <c r="HXV114" s="499"/>
      <c r="HXW114" s="500"/>
      <c r="HXX114" s="499"/>
      <c r="HXY114" s="500"/>
      <c r="HXZ114" s="499"/>
      <c r="HYA114" s="500"/>
      <c r="HYB114" s="499"/>
      <c r="HYC114" s="500"/>
      <c r="HYD114" s="499"/>
      <c r="HYE114" s="500"/>
      <c r="HYF114" s="499"/>
      <c r="HYG114" s="500"/>
      <c r="HYH114" s="499"/>
      <c r="HYI114" s="500"/>
      <c r="HYJ114" s="499"/>
      <c r="HYK114" s="500"/>
      <c r="HYL114" s="499"/>
      <c r="HYM114" s="500"/>
      <c r="HYN114" s="499"/>
      <c r="HYO114" s="500"/>
      <c r="HYP114" s="499"/>
      <c r="HYQ114" s="500"/>
      <c r="HYR114" s="499"/>
      <c r="HYS114" s="500"/>
      <c r="HYT114" s="499"/>
      <c r="HYU114" s="500"/>
      <c r="HYV114" s="499"/>
      <c r="HYW114" s="500"/>
      <c r="HYX114" s="499"/>
      <c r="HYY114" s="500"/>
      <c r="HYZ114" s="499"/>
      <c r="HZA114" s="500"/>
      <c r="HZB114" s="499"/>
      <c r="HZC114" s="500"/>
      <c r="HZD114" s="499"/>
      <c r="HZE114" s="500"/>
      <c r="HZF114" s="499"/>
      <c r="HZG114" s="500"/>
      <c r="HZH114" s="499"/>
      <c r="HZI114" s="500"/>
      <c r="HZJ114" s="499"/>
      <c r="HZK114" s="500"/>
      <c r="HZL114" s="499"/>
      <c r="HZM114" s="500"/>
      <c r="HZN114" s="499"/>
      <c r="HZO114" s="500"/>
      <c r="HZP114" s="499"/>
      <c r="HZQ114" s="500"/>
      <c r="HZR114" s="499"/>
      <c r="HZS114" s="500"/>
      <c r="HZT114" s="499"/>
      <c r="HZU114" s="500"/>
      <c r="HZV114" s="499"/>
      <c r="HZW114" s="500"/>
      <c r="HZX114" s="499"/>
      <c r="HZY114" s="500"/>
      <c r="HZZ114" s="499"/>
      <c r="IAA114" s="500"/>
      <c r="IAB114" s="499"/>
      <c r="IAC114" s="500"/>
      <c r="IAD114" s="499"/>
      <c r="IAE114" s="500"/>
      <c r="IAF114" s="499"/>
      <c r="IAG114" s="500"/>
      <c r="IAH114" s="499"/>
      <c r="IAI114" s="500"/>
      <c r="IAJ114" s="499"/>
      <c r="IAK114" s="500"/>
      <c r="IAL114" s="499"/>
      <c r="IAM114" s="500"/>
      <c r="IAN114" s="499"/>
      <c r="IAO114" s="500"/>
      <c r="IAP114" s="499"/>
      <c r="IAQ114" s="500"/>
      <c r="IAR114" s="499"/>
      <c r="IAS114" s="500"/>
      <c r="IAT114" s="499"/>
      <c r="IAU114" s="500"/>
      <c r="IAV114" s="499"/>
      <c r="IAW114" s="500"/>
      <c r="IAX114" s="499"/>
      <c r="IAY114" s="500"/>
      <c r="IAZ114" s="499"/>
      <c r="IBA114" s="500"/>
      <c r="IBB114" s="499"/>
      <c r="IBC114" s="500"/>
      <c r="IBD114" s="499"/>
      <c r="IBE114" s="500"/>
      <c r="IBF114" s="499"/>
      <c r="IBG114" s="500"/>
      <c r="IBH114" s="499"/>
      <c r="IBI114" s="500"/>
      <c r="IBJ114" s="499"/>
      <c r="IBK114" s="500"/>
      <c r="IBL114" s="499"/>
      <c r="IBM114" s="500"/>
      <c r="IBN114" s="499"/>
      <c r="IBO114" s="500"/>
      <c r="IBP114" s="499"/>
      <c r="IBQ114" s="500"/>
      <c r="IBR114" s="499"/>
      <c r="IBS114" s="500"/>
      <c r="IBT114" s="499"/>
      <c r="IBU114" s="500"/>
      <c r="IBV114" s="499"/>
      <c r="IBW114" s="500"/>
      <c r="IBX114" s="499"/>
      <c r="IBY114" s="500"/>
      <c r="IBZ114" s="499"/>
      <c r="ICA114" s="500"/>
      <c r="ICB114" s="499"/>
      <c r="ICC114" s="500"/>
      <c r="ICD114" s="499"/>
      <c r="ICE114" s="500"/>
      <c r="ICF114" s="499"/>
      <c r="ICG114" s="500"/>
      <c r="ICH114" s="499"/>
      <c r="ICI114" s="500"/>
      <c r="ICJ114" s="499"/>
      <c r="ICK114" s="500"/>
      <c r="ICL114" s="499"/>
      <c r="ICM114" s="500"/>
      <c r="ICN114" s="499"/>
      <c r="ICO114" s="500"/>
      <c r="ICP114" s="499"/>
      <c r="ICQ114" s="500"/>
      <c r="ICR114" s="499"/>
      <c r="ICS114" s="500"/>
      <c r="ICT114" s="499"/>
      <c r="ICU114" s="500"/>
      <c r="ICV114" s="499"/>
      <c r="ICW114" s="500"/>
      <c r="ICX114" s="499"/>
      <c r="ICY114" s="500"/>
      <c r="ICZ114" s="499"/>
      <c r="IDA114" s="500"/>
      <c r="IDB114" s="499"/>
      <c r="IDC114" s="500"/>
      <c r="IDD114" s="499"/>
      <c r="IDE114" s="500"/>
      <c r="IDF114" s="499"/>
      <c r="IDG114" s="500"/>
      <c r="IDH114" s="499"/>
      <c r="IDI114" s="500"/>
      <c r="IDJ114" s="499"/>
      <c r="IDK114" s="500"/>
      <c r="IDL114" s="499"/>
      <c r="IDM114" s="500"/>
      <c r="IDN114" s="499"/>
      <c r="IDO114" s="500"/>
      <c r="IDP114" s="499"/>
      <c r="IDQ114" s="500"/>
      <c r="IDR114" s="499"/>
      <c r="IDS114" s="500"/>
      <c r="IDT114" s="499"/>
      <c r="IDU114" s="500"/>
      <c r="IDV114" s="499"/>
      <c r="IDW114" s="500"/>
      <c r="IDX114" s="499"/>
      <c r="IDY114" s="500"/>
      <c r="IDZ114" s="499"/>
      <c r="IEA114" s="500"/>
      <c r="IEB114" s="499"/>
      <c r="IEC114" s="500"/>
      <c r="IED114" s="499"/>
      <c r="IEE114" s="500"/>
      <c r="IEF114" s="499"/>
      <c r="IEG114" s="500"/>
      <c r="IEH114" s="499"/>
      <c r="IEI114" s="500"/>
      <c r="IEJ114" s="499"/>
      <c r="IEK114" s="500"/>
      <c r="IEL114" s="499"/>
      <c r="IEM114" s="500"/>
      <c r="IEN114" s="499"/>
      <c r="IEO114" s="500"/>
      <c r="IEP114" s="499"/>
      <c r="IEQ114" s="500"/>
      <c r="IER114" s="499"/>
      <c r="IES114" s="500"/>
      <c r="IET114" s="499"/>
      <c r="IEU114" s="500"/>
      <c r="IEV114" s="499"/>
      <c r="IEW114" s="500"/>
      <c r="IEX114" s="499"/>
      <c r="IEY114" s="500"/>
      <c r="IEZ114" s="499"/>
      <c r="IFA114" s="500"/>
      <c r="IFB114" s="499"/>
      <c r="IFC114" s="500"/>
      <c r="IFD114" s="499"/>
      <c r="IFE114" s="500"/>
      <c r="IFF114" s="499"/>
      <c r="IFG114" s="500"/>
      <c r="IFH114" s="499"/>
      <c r="IFI114" s="500"/>
      <c r="IFJ114" s="499"/>
      <c r="IFK114" s="500"/>
      <c r="IFL114" s="499"/>
      <c r="IFM114" s="500"/>
      <c r="IFN114" s="499"/>
      <c r="IFO114" s="500"/>
      <c r="IFP114" s="499"/>
      <c r="IFQ114" s="500"/>
      <c r="IFR114" s="499"/>
      <c r="IFS114" s="500"/>
      <c r="IFT114" s="499"/>
      <c r="IFU114" s="500"/>
      <c r="IFV114" s="499"/>
      <c r="IFW114" s="500"/>
      <c r="IFX114" s="499"/>
      <c r="IFY114" s="500"/>
      <c r="IFZ114" s="499"/>
      <c r="IGA114" s="500"/>
      <c r="IGB114" s="499"/>
      <c r="IGC114" s="500"/>
      <c r="IGD114" s="499"/>
      <c r="IGE114" s="500"/>
      <c r="IGF114" s="499"/>
      <c r="IGG114" s="500"/>
      <c r="IGH114" s="499"/>
      <c r="IGI114" s="500"/>
      <c r="IGJ114" s="499"/>
      <c r="IGK114" s="500"/>
      <c r="IGL114" s="499"/>
      <c r="IGM114" s="500"/>
      <c r="IGN114" s="499"/>
      <c r="IGO114" s="500"/>
      <c r="IGP114" s="499"/>
      <c r="IGQ114" s="500"/>
      <c r="IGR114" s="499"/>
      <c r="IGS114" s="500"/>
      <c r="IGT114" s="499"/>
      <c r="IGU114" s="500"/>
      <c r="IGV114" s="499"/>
      <c r="IGW114" s="500"/>
      <c r="IGX114" s="499"/>
      <c r="IGY114" s="500"/>
      <c r="IGZ114" s="499"/>
      <c r="IHA114" s="500"/>
      <c r="IHB114" s="499"/>
      <c r="IHC114" s="500"/>
      <c r="IHD114" s="499"/>
      <c r="IHE114" s="500"/>
      <c r="IHF114" s="499"/>
      <c r="IHG114" s="500"/>
      <c r="IHH114" s="499"/>
      <c r="IHI114" s="500"/>
      <c r="IHJ114" s="499"/>
      <c r="IHK114" s="500"/>
      <c r="IHL114" s="499"/>
      <c r="IHM114" s="500"/>
      <c r="IHN114" s="499"/>
      <c r="IHO114" s="500"/>
      <c r="IHP114" s="499"/>
      <c r="IHQ114" s="500"/>
      <c r="IHR114" s="499"/>
      <c r="IHS114" s="500"/>
      <c r="IHT114" s="499"/>
      <c r="IHU114" s="500"/>
      <c r="IHV114" s="499"/>
      <c r="IHW114" s="500"/>
      <c r="IHX114" s="499"/>
      <c r="IHY114" s="500"/>
      <c r="IHZ114" s="499"/>
      <c r="IIA114" s="500"/>
      <c r="IIB114" s="499"/>
      <c r="IIC114" s="500"/>
      <c r="IID114" s="499"/>
      <c r="IIE114" s="500"/>
      <c r="IIF114" s="499"/>
      <c r="IIG114" s="500"/>
      <c r="IIH114" s="499"/>
      <c r="III114" s="500"/>
      <c r="IIJ114" s="499"/>
      <c r="IIK114" s="500"/>
      <c r="IIL114" s="499"/>
      <c r="IIM114" s="500"/>
      <c r="IIN114" s="499"/>
      <c r="IIO114" s="500"/>
      <c r="IIP114" s="499"/>
      <c r="IIQ114" s="500"/>
      <c r="IIR114" s="499"/>
      <c r="IIS114" s="500"/>
      <c r="IIT114" s="499"/>
      <c r="IIU114" s="500"/>
      <c r="IIV114" s="499"/>
      <c r="IIW114" s="500"/>
      <c r="IIX114" s="499"/>
      <c r="IIY114" s="500"/>
      <c r="IIZ114" s="499"/>
      <c r="IJA114" s="500"/>
      <c r="IJB114" s="499"/>
      <c r="IJC114" s="500"/>
      <c r="IJD114" s="499"/>
      <c r="IJE114" s="500"/>
      <c r="IJF114" s="499"/>
      <c r="IJG114" s="500"/>
      <c r="IJH114" s="499"/>
      <c r="IJI114" s="500"/>
      <c r="IJJ114" s="499"/>
      <c r="IJK114" s="500"/>
      <c r="IJL114" s="499"/>
      <c r="IJM114" s="500"/>
      <c r="IJN114" s="499"/>
      <c r="IJO114" s="500"/>
      <c r="IJP114" s="499"/>
      <c r="IJQ114" s="500"/>
      <c r="IJR114" s="499"/>
      <c r="IJS114" s="500"/>
      <c r="IJT114" s="499"/>
      <c r="IJU114" s="500"/>
      <c r="IJV114" s="499"/>
      <c r="IJW114" s="500"/>
      <c r="IJX114" s="499"/>
      <c r="IJY114" s="500"/>
      <c r="IJZ114" s="499"/>
      <c r="IKA114" s="500"/>
      <c r="IKB114" s="499"/>
      <c r="IKC114" s="500"/>
      <c r="IKD114" s="499"/>
      <c r="IKE114" s="500"/>
      <c r="IKF114" s="499"/>
      <c r="IKG114" s="500"/>
      <c r="IKH114" s="499"/>
      <c r="IKI114" s="500"/>
      <c r="IKJ114" s="499"/>
      <c r="IKK114" s="500"/>
      <c r="IKL114" s="499"/>
      <c r="IKM114" s="500"/>
      <c r="IKN114" s="499"/>
      <c r="IKO114" s="500"/>
      <c r="IKP114" s="499"/>
      <c r="IKQ114" s="500"/>
      <c r="IKR114" s="499"/>
      <c r="IKS114" s="500"/>
      <c r="IKT114" s="499"/>
      <c r="IKU114" s="500"/>
      <c r="IKV114" s="499"/>
      <c r="IKW114" s="500"/>
      <c r="IKX114" s="499"/>
      <c r="IKY114" s="500"/>
      <c r="IKZ114" s="499"/>
      <c r="ILA114" s="500"/>
      <c r="ILB114" s="499"/>
      <c r="ILC114" s="500"/>
      <c r="ILD114" s="499"/>
      <c r="ILE114" s="500"/>
      <c r="ILF114" s="499"/>
      <c r="ILG114" s="500"/>
      <c r="ILH114" s="499"/>
      <c r="ILI114" s="500"/>
      <c r="ILJ114" s="499"/>
      <c r="ILK114" s="500"/>
      <c r="ILL114" s="499"/>
      <c r="ILM114" s="500"/>
      <c r="ILN114" s="499"/>
      <c r="ILO114" s="500"/>
      <c r="ILP114" s="499"/>
      <c r="ILQ114" s="500"/>
      <c r="ILR114" s="499"/>
      <c r="ILS114" s="500"/>
      <c r="ILT114" s="499"/>
      <c r="ILU114" s="500"/>
      <c r="ILV114" s="499"/>
      <c r="ILW114" s="500"/>
      <c r="ILX114" s="499"/>
      <c r="ILY114" s="500"/>
      <c r="ILZ114" s="499"/>
      <c r="IMA114" s="500"/>
      <c r="IMB114" s="499"/>
      <c r="IMC114" s="500"/>
      <c r="IMD114" s="499"/>
      <c r="IME114" s="500"/>
      <c r="IMF114" s="499"/>
      <c r="IMG114" s="500"/>
      <c r="IMH114" s="499"/>
      <c r="IMI114" s="500"/>
      <c r="IMJ114" s="499"/>
      <c r="IMK114" s="500"/>
      <c r="IML114" s="499"/>
      <c r="IMM114" s="500"/>
      <c r="IMN114" s="499"/>
      <c r="IMO114" s="500"/>
      <c r="IMP114" s="499"/>
      <c r="IMQ114" s="500"/>
      <c r="IMR114" s="499"/>
      <c r="IMS114" s="500"/>
      <c r="IMT114" s="499"/>
      <c r="IMU114" s="500"/>
      <c r="IMV114" s="499"/>
      <c r="IMW114" s="500"/>
      <c r="IMX114" s="499"/>
      <c r="IMY114" s="500"/>
      <c r="IMZ114" s="499"/>
      <c r="INA114" s="500"/>
      <c r="INB114" s="499"/>
      <c r="INC114" s="500"/>
      <c r="IND114" s="499"/>
      <c r="INE114" s="500"/>
      <c r="INF114" s="499"/>
      <c r="ING114" s="500"/>
      <c r="INH114" s="499"/>
      <c r="INI114" s="500"/>
      <c r="INJ114" s="499"/>
      <c r="INK114" s="500"/>
      <c r="INL114" s="499"/>
      <c r="INM114" s="500"/>
      <c r="INN114" s="499"/>
      <c r="INO114" s="500"/>
      <c r="INP114" s="499"/>
      <c r="INQ114" s="500"/>
      <c r="INR114" s="499"/>
      <c r="INS114" s="500"/>
      <c r="INT114" s="499"/>
      <c r="INU114" s="500"/>
      <c r="INV114" s="499"/>
      <c r="INW114" s="500"/>
      <c r="INX114" s="499"/>
      <c r="INY114" s="500"/>
      <c r="INZ114" s="499"/>
      <c r="IOA114" s="500"/>
      <c r="IOB114" s="499"/>
      <c r="IOC114" s="500"/>
      <c r="IOD114" s="499"/>
      <c r="IOE114" s="500"/>
      <c r="IOF114" s="499"/>
      <c r="IOG114" s="500"/>
      <c r="IOH114" s="499"/>
      <c r="IOI114" s="500"/>
      <c r="IOJ114" s="499"/>
      <c r="IOK114" s="500"/>
      <c r="IOL114" s="499"/>
      <c r="IOM114" s="500"/>
      <c r="ION114" s="499"/>
      <c r="IOO114" s="500"/>
      <c r="IOP114" s="499"/>
      <c r="IOQ114" s="500"/>
      <c r="IOR114" s="499"/>
      <c r="IOS114" s="500"/>
      <c r="IOT114" s="499"/>
      <c r="IOU114" s="500"/>
      <c r="IOV114" s="499"/>
      <c r="IOW114" s="500"/>
      <c r="IOX114" s="499"/>
      <c r="IOY114" s="500"/>
      <c r="IOZ114" s="499"/>
      <c r="IPA114" s="500"/>
      <c r="IPB114" s="499"/>
      <c r="IPC114" s="500"/>
      <c r="IPD114" s="499"/>
      <c r="IPE114" s="500"/>
      <c r="IPF114" s="499"/>
      <c r="IPG114" s="500"/>
      <c r="IPH114" s="499"/>
      <c r="IPI114" s="500"/>
      <c r="IPJ114" s="499"/>
      <c r="IPK114" s="500"/>
      <c r="IPL114" s="499"/>
      <c r="IPM114" s="500"/>
      <c r="IPN114" s="499"/>
      <c r="IPO114" s="500"/>
      <c r="IPP114" s="499"/>
      <c r="IPQ114" s="500"/>
      <c r="IPR114" s="499"/>
      <c r="IPS114" s="500"/>
      <c r="IPT114" s="499"/>
      <c r="IPU114" s="500"/>
      <c r="IPV114" s="499"/>
      <c r="IPW114" s="500"/>
      <c r="IPX114" s="499"/>
      <c r="IPY114" s="500"/>
      <c r="IPZ114" s="499"/>
      <c r="IQA114" s="500"/>
      <c r="IQB114" s="499"/>
      <c r="IQC114" s="500"/>
      <c r="IQD114" s="499"/>
      <c r="IQE114" s="500"/>
      <c r="IQF114" s="499"/>
      <c r="IQG114" s="500"/>
      <c r="IQH114" s="499"/>
      <c r="IQI114" s="500"/>
      <c r="IQJ114" s="499"/>
      <c r="IQK114" s="500"/>
      <c r="IQL114" s="499"/>
      <c r="IQM114" s="500"/>
      <c r="IQN114" s="499"/>
      <c r="IQO114" s="500"/>
      <c r="IQP114" s="499"/>
      <c r="IQQ114" s="500"/>
      <c r="IQR114" s="499"/>
      <c r="IQS114" s="500"/>
      <c r="IQT114" s="499"/>
      <c r="IQU114" s="500"/>
      <c r="IQV114" s="499"/>
      <c r="IQW114" s="500"/>
      <c r="IQX114" s="499"/>
      <c r="IQY114" s="500"/>
      <c r="IQZ114" s="499"/>
      <c r="IRA114" s="500"/>
      <c r="IRB114" s="499"/>
      <c r="IRC114" s="500"/>
      <c r="IRD114" s="499"/>
      <c r="IRE114" s="500"/>
      <c r="IRF114" s="499"/>
      <c r="IRG114" s="500"/>
      <c r="IRH114" s="499"/>
      <c r="IRI114" s="500"/>
      <c r="IRJ114" s="499"/>
      <c r="IRK114" s="500"/>
      <c r="IRL114" s="499"/>
      <c r="IRM114" s="500"/>
      <c r="IRN114" s="499"/>
      <c r="IRO114" s="500"/>
      <c r="IRP114" s="499"/>
      <c r="IRQ114" s="500"/>
      <c r="IRR114" s="499"/>
      <c r="IRS114" s="500"/>
      <c r="IRT114" s="499"/>
      <c r="IRU114" s="500"/>
      <c r="IRV114" s="499"/>
      <c r="IRW114" s="500"/>
      <c r="IRX114" s="499"/>
      <c r="IRY114" s="500"/>
      <c r="IRZ114" s="499"/>
      <c r="ISA114" s="500"/>
      <c r="ISB114" s="499"/>
      <c r="ISC114" s="500"/>
      <c r="ISD114" s="499"/>
      <c r="ISE114" s="500"/>
      <c r="ISF114" s="499"/>
      <c r="ISG114" s="500"/>
      <c r="ISH114" s="499"/>
      <c r="ISI114" s="500"/>
      <c r="ISJ114" s="499"/>
      <c r="ISK114" s="500"/>
      <c r="ISL114" s="499"/>
      <c r="ISM114" s="500"/>
      <c r="ISN114" s="499"/>
      <c r="ISO114" s="500"/>
      <c r="ISP114" s="499"/>
      <c r="ISQ114" s="500"/>
      <c r="ISR114" s="499"/>
      <c r="ISS114" s="500"/>
      <c r="IST114" s="499"/>
      <c r="ISU114" s="500"/>
      <c r="ISV114" s="499"/>
      <c r="ISW114" s="500"/>
      <c r="ISX114" s="499"/>
      <c r="ISY114" s="500"/>
      <c r="ISZ114" s="499"/>
      <c r="ITA114" s="500"/>
      <c r="ITB114" s="499"/>
      <c r="ITC114" s="500"/>
      <c r="ITD114" s="499"/>
      <c r="ITE114" s="500"/>
      <c r="ITF114" s="499"/>
      <c r="ITG114" s="500"/>
      <c r="ITH114" s="499"/>
      <c r="ITI114" s="500"/>
      <c r="ITJ114" s="499"/>
      <c r="ITK114" s="500"/>
      <c r="ITL114" s="499"/>
      <c r="ITM114" s="500"/>
      <c r="ITN114" s="499"/>
      <c r="ITO114" s="500"/>
      <c r="ITP114" s="499"/>
      <c r="ITQ114" s="500"/>
      <c r="ITR114" s="499"/>
      <c r="ITS114" s="500"/>
      <c r="ITT114" s="499"/>
      <c r="ITU114" s="500"/>
      <c r="ITV114" s="499"/>
      <c r="ITW114" s="500"/>
      <c r="ITX114" s="499"/>
      <c r="ITY114" s="500"/>
      <c r="ITZ114" s="499"/>
      <c r="IUA114" s="500"/>
      <c r="IUB114" s="499"/>
      <c r="IUC114" s="500"/>
      <c r="IUD114" s="499"/>
      <c r="IUE114" s="500"/>
      <c r="IUF114" s="499"/>
      <c r="IUG114" s="500"/>
      <c r="IUH114" s="499"/>
      <c r="IUI114" s="500"/>
      <c r="IUJ114" s="499"/>
      <c r="IUK114" s="500"/>
      <c r="IUL114" s="499"/>
      <c r="IUM114" s="500"/>
      <c r="IUN114" s="499"/>
      <c r="IUO114" s="500"/>
      <c r="IUP114" s="499"/>
      <c r="IUQ114" s="500"/>
      <c r="IUR114" s="499"/>
      <c r="IUS114" s="500"/>
      <c r="IUT114" s="499"/>
      <c r="IUU114" s="500"/>
      <c r="IUV114" s="499"/>
      <c r="IUW114" s="500"/>
      <c r="IUX114" s="499"/>
      <c r="IUY114" s="500"/>
      <c r="IUZ114" s="499"/>
      <c r="IVA114" s="500"/>
      <c r="IVB114" s="499"/>
      <c r="IVC114" s="500"/>
      <c r="IVD114" s="499"/>
      <c r="IVE114" s="500"/>
      <c r="IVF114" s="499"/>
      <c r="IVG114" s="500"/>
      <c r="IVH114" s="499"/>
      <c r="IVI114" s="500"/>
      <c r="IVJ114" s="499"/>
      <c r="IVK114" s="500"/>
      <c r="IVL114" s="499"/>
      <c r="IVM114" s="500"/>
      <c r="IVN114" s="499"/>
      <c r="IVO114" s="500"/>
      <c r="IVP114" s="499"/>
      <c r="IVQ114" s="500"/>
      <c r="IVR114" s="499"/>
      <c r="IVS114" s="500"/>
      <c r="IVT114" s="499"/>
      <c r="IVU114" s="500"/>
      <c r="IVV114" s="499"/>
      <c r="IVW114" s="500"/>
      <c r="IVX114" s="499"/>
      <c r="IVY114" s="500"/>
      <c r="IVZ114" s="499"/>
      <c r="IWA114" s="500"/>
      <c r="IWB114" s="499"/>
      <c r="IWC114" s="500"/>
      <c r="IWD114" s="499"/>
      <c r="IWE114" s="500"/>
      <c r="IWF114" s="499"/>
      <c r="IWG114" s="500"/>
      <c r="IWH114" s="499"/>
      <c r="IWI114" s="500"/>
      <c r="IWJ114" s="499"/>
      <c r="IWK114" s="500"/>
      <c r="IWL114" s="499"/>
      <c r="IWM114" s="500"/>
      <c r="IWN114" s="499"/>
      <c r="IWO114" s="500"/>
      <c r="IWP114" s="499"/>
      <c r="IWQ114" s="500"/>
      <c r="IWR114" s="499"/>
      <c r="IWS114" s="500"/>
      <c r="IWT114" s="499"/>
      <c r="IWU114" s="500"/>
      <c r="IWV114" s="499"/>
      <c r="IWW114" s="500"/>
      <c r="IWX114" s="499"/>
      <c r="IWY114" s="500"/>
      <c r="IWZ114" s="499"/>
      <c r="IXA114" s="500"/>
      <c r="IXB114" s="499"/>
      <c r="IXC114" s="500"/>
      <c r="IXD114" s="499"/>
      <c r="IXE114" s="500"/>
      <c r="IXF114" s="499"/>
      <c r="IXG114" s="500"/>
      <c r="IXH114" s="499"/>
      <c r="IXI114" s="500"/>
      <c r="IXJ114" s="499"/>
      <c r="IXK114" s="500"/>
      <c r="IXL114" s="499"/>
      <c r="IXM114" s="500"/>
      <c r="IXN114" s="499"/>
      <c r="IXO114" s="500"/>
      <c r="IXP114" s="499"/>
      <c r="IXQ114" s="500"/>
      <c r="IXR114" s="499"/>
      <c r="IXS114" s="500"/>
      <c r="IXT114" s="499"/>
      <c r="IXU114" s="500"/>
      <c r="IXV114" s="499"/>
      <c r="IXW114" s="500"/>
      <c r="IXX114" s="499"/>
      <c r="IXY114" s="500"/>
      <c r="IXZ114" s="499"/>
      <c r="IYA114" s="500"/>
      <c r="IYB114" s="499"/>
      <c r="IYC114" s="500"/>
      <c r="IYD114" s="499"/>
      <c r="IYE114" s="500"/>
      <c r="IYF114" s="499"/>
      <c r="IYG114" s="500"/>
      <c r="IYH114" s="499"/>
      <c r="IYI114" s="500"/>
      <c r="IYJ114" s="499"/>
      <c r="IYK114" s="500"/>
      <c r="IYL114" s="499"/>
      <c r="IYM114" s="500"/>
      <c r="IYN114" s="499"/>
      <c r="IYO114" s="500"/>
      <c r="IYP114" s="499"/>
      <c r="IYQ114" s="500"/>
      <c r="IYR114" s="499"/>
      <c r="IYS114" s="500"/>
      <c r="IYT114" s="499"/>
      <c r="IYU114" s="500"/>
      <c r="IYV114" s="499"/>
      <c r="IYW114" s="500"/>
      <c r="IYX114" s="499"/>
      <c r="IYY114" s="500"/>
      <c r="IYZ114" s="499"/>
      <c r="IZA114" s="500"/>
      <c r="IZB114" s="499"/>
      <c r="IZC114" s="500"/>
      <c r="IZD114" s="499"/>
      <c r="IZE114" s="500"/>
      <c r="IZF114" s="499"/>
      <c r="IZG114" s="500"/>
      <c r="IZH114" s="499"/>
      <c r="IZI114" s="500"/>
      <c r="IZJ114" s="499"/>
      <c r="IZK114" s="500"/>
      <c r="IZL114" s="499"/>
      <c r="IZM114" s="500"/>
      <c r="IZN114" s="499"/>
      <c r="IZO114" s="500"/>
      <c r="IZP114" s="499"/>
      <c r="IZQ114" s="500"/>
      <c r="IZR114" s="499"/>
      <c r="IZS114" s="500"/>
      <c r="IZT114" s="499"/>
      <c r="IZU114" s="500"/>
      <c r="IZV114" s="499"/>
      <c r="IZW114" s="500"/>
      <c r="IZX114" s="499"/>
      <c r="IZY114" s="500"/>
      <c r="IZZ114" s="499"/>
      <c r="JAA114" s="500"/>
      <c r="JAB114" s="499"/>
      <c r="JAC114" s="500"/>
      <c r="JAD114" s="499"/>
      <c r="JAE114" s="500"/>
      <c r="JAF114" s="499"/>
      <c r="JAG114" s="500"/>
      <c r="JAH114" s="499"/>
      <c r="JAI114" s="500"/>
      <c r="JAJ114" s="499"/>
      <c r="JAK114" s="500"/>
      <c r="JAL114" s="499"/>
      <c r="JAM114" s="500"/>
      <c r="JAN114" s="499"/>
      <c r="JAO114" s="500"/>
      <c r="JAP114" s="499"/>
      <c r="JAQ114" s="500"/>
      <c r="JAR114" s="499"/>
      <c r="JAS114" s="500"/>
      <c r="JAT114" s="499"/>
      <c r="JAU114" s="500"/>
      <c r="JAV114" s="499"/>
      <c r="JAW114" s="500"/>
      <c r="JAX114" s="499"/>
      <c r="JAY114" s="500"/>
      <c r="JAZ114" s="499"/>
      <c r="JBA114" s="500"/>
      <c r="JBB114" s="499"/>
      <c r="JBC114" s="500"/>
      <c r="JBD114" s="499"/>
      <c r="JBE114" s="500"/>
      <c r="JBF114" s="499"/>
      <c r="JBG114" s="500"/>
      <c r="JBH114" s="499"/>
      <c r="JBI114" s="500"/>
      <c r="JBJ114" s="499"/>
      <c r="JBK114" s="500"/>
      <c r="JBL114" s="499"/>
      <c r="JBM114" s="500"/>
      <c r="JBN114" s="499"/>
      <c r="JBO114" s="500"/>
      <c r="JBP114" s="499"/>
      <c r="JBQ114" s="500"/>
      <c r="JBR114" s="499"/>
      <c r="JBS114" s="500"/>
      <c r="JBT114" s="499"/>
      <c r="JBU114" s="500"/>
      <c r="JBV114" s="499"/>
      <c r="JBW114" s="500"/>
      <c r="JBX114" s="499"/>
      <c r="JBY114" s="500"/>
      <c r="JBZ114" s="499"/>
      <c r="JCA114" s="500"/>
      <c r="JCB114" s="499"/>
      <c r="JCC114" s="500"/>
      <c r="JCD114" s="499"/>
      <c r="JCE114" s="500"/>
      <c r="JCF114" s="499"/>
      <c r="JCG114" s="500"/>
      <c r="JCH114" s="499"/>
      <c r="JCI114" s="500"/>
      <c r="JCJ114" s="499"/>
      <c r="JCK114" s="500"/>
      <c r="JCL114" s="499"/>
      <c r="JCM114" s="500"/>
      <c r="JCN114" s="499"/>
      <c r="JCO114" s="500"/>
      <c r="JCP114" s="499"/>
      <c r="JCQ114" s="500"/>
      <c r="JCR114" s="499"/>
      <c r="JCS114" s="500"/>
      <c r="JCT114" s="499"/>
      <c r="JCU114" s="500"/>
      <c r="JCV114" s="499"/>
      <c r="JCW114" s="500"/>
      <c r="JCX114" s="499"/>
      <c r="JCY114" s="500"/>
      <c r="JCZ114" s="499"/>
      <c r="JDA114" s="500"/>
      <c r="JDB114" s="499"/>
      <c r="JDC114" s="500"/>
      <c r="JDD114" s="499"/>
      <c r="JDE114" s="500"/>
      <c r="JDF114" s="499"/>
      <c r="JDG114" s="500"/>
      <c r="JDH114" s="499"/>
      <c r="JDI114" s="500"/>
      <c r="JDJ114" s="499"/>
      <c r="JDK114" s="500"/>
      <c r="JDL114" s="499"/>
      <c r="JDM114" s="500"/>
      <c r="JDN114" s="499"/>
      <c r="JDO114" s="500"/>
      <c r="JDP114" s="499"/>
      <c r="JDQ114" s="500"/>
      <c r="JDR114" s="499"/>
      <c r="JDS114" s="500"/>
      <c r="JDT114" s="499"/>
      <c r="JDU114" s="500"/>
      <c r="JDV114" s="499"/>
      <c r="JDW114" s="500"/>
      <c r="JDX114" s="499"/>
      <c r="JDY114" s="500"/>
      <c r="JDZ114" s="499"/>
      <c r="JEA114" s="500"/>
      <c r="JEB114" s="499"/>
      <c r="JEC114" s="500"/>
      <c r="JED114" s="499"/>
      <c r="JEE114" s="500"/>
      <c r="JEF114" s="499"/>
      <c r="JEG114" s="500"/>
      <c r="JEH114" s="499"/>
      <c r="JEI114" s="500"/>
      <c r="JEJ114" s="499"/>
      <c r="JEK114" s="500"/>
      <c r="JEL114" s="499"/>
      <c r="JEM114" s="500"/>
      <c r="JEN114" s="499"/>
      <c r="JEO114" s="500"/>
      <c r="JEP114" s="499"/>
      <c r="JEQ114" s="500"/>
      <c r="JER114" s="499"/>
      <c r="JES114" s="500"/>
      <c r="JET114" s="499"/>
      <c r="JEU114" s="500"/>
      <c r="JEV114" s="499"/>
      <c r="JEW114" s="500"/>
      <c r="JEX114" s="499"/>
      <c r="JEY114" s="500"/>
      <c r="JEZ114" s="499"/>
      <c r="JFA114" s="500"/>
      <c r="JFB114" s="499"/>
      <c r="JFC114" s="500"/>
      <c r="JFD114" s="499"/>
      <c r="JFE114" s="500"/>
      <c r="JFF114" s="499"/>
      <c r="JFG114" s="500"/>
      <c r="JFH114" s="499"/>
      <c r="JFI114" s="500"/>
      <c r="JFJ114" s="499"/>
      <c r="JFK114" s="500"/>
      <c r="JFL114" s="499"/>
      <c r="JFM114" s="500"/>
      <c r="JFN114" s="499"/>
      <c r="JFO114" s="500"/>
      <c r="JFP114" s="499"/>
      <c r="JFQ114" s="500"/>
      <c r="JFR114" s="499"/>
      <c r="JFS114" s="500"/>
      <c r="JFT114" s="499"/>
      <c r="JFU114" s="500"/>
      <c r="JFV114" s="499"/>
      <c r="JFW114" s="500"/>
      <c r="JFX114" s="499"/>
      <c r="JFY114" s="500"/>
      <c r="JFZ114" s="499"/>
      <c r="JGA114" s="500"/>
      <c r="JGB114" s="499"/>
      <c r="JGC114" s="500"/>
      <c r="JGD114" s="499"/>
      <c r="JGE114" s="500"/>
      <c r="JGF114" s="499"/>
      <c r="JGG114" s="500"/>
      <c r="JGH114" s="499"/>
      <c r="JGI114" s="500"/>
      <c r="JGJ114" s="499"/>
      <c r="JGK114" s="500"/>
      <c r="JGL114" s="499"/>
      <c r="JGM114" s="500"/>
      <c r="JGN114" s="499"/>
      <c r="JGO114" s="500"/>
      <c r="JGP114" s="499"/>
      <c r="JGQ114" s="500"/>
      <c r="JGR114" s="499"/>
      <c r="JGS114" s="500"/>
      <c r="JGT114" s="499"/>
      <c r="JGU114" s="500"/>
      <c r="JGV114" s="499"/>
      <c r="JGW114" s="500"/>
      <c r="JGX114" s="499"/>
      <c r="JGY114" s="500"/>
      <c r="JGZ114" s="499"/>
      <c r="JHA114" s="500"/>
      <c r="JHB114" s="499"/>
      <c r="JHC114" s="500"/>
      <c r="JHD114" s="499"/>
      <c r="JHE114" s="500"/>
      <c r="JHF114" s="499"/>
      <c r="JHG114" s="500"/>
      <c r="JHH114" s="499"/>
      <c r="JHI114" s="500"/>
      <c r="JHJ114" s="499"/>
      <c r="JHK114" s="500"/>
      <c r="JHL114" s="499"/>
      <c r="JHM114" s="500"/>
      <c r="JHN114" s="499"/>
      <c r="JHO114" s="500"/>
      <c r="JHP114" s="499"/>
      <c r="JHQ114" s="500"/>
      <c r="JHR114" s="499"/>
      <c r="JHS114" s="500"/>
      <c r="JHT114" s="499"/>
      <c r="JHU114" s="500"/>
      <c r="JHV114" s="499"/>
      <c r="JHW114" s="500"/>
      <c r="JHX114" s="499"/>
      <c r="JHY114" s="500"/>
      <c r="JHZ114" s="499"/>
      <c r="JIA114" s="500"/>
      <c r="JIB114" s="499"/>
      <c r="JIC114" s="500"/>
      <c r="JID114" s="499"/>
      <c r="JIE114" s="500"/>
      <c r="JIF114" s="499"/>
      <c r="JIG114" s="500"/>
      <c r="JIH114" s="499"/>
      <c r="JII114" s="500"/>
      <c r="JIJ114" s="499"/>
      <c r="JIK114" s="500"/>
      <c r="JIL114" s="499"/>
      <c r="JIM114" s="500"/>
      <c r="JIN114" s="499"/>
      <c r="JIO114" s="500"/>
      <c r="JIP114" s="499"/>
      <c r="JIQ114" s="500"/>
      <c r="JIR114" s="499"/>
      <c r="JIS114" s="500"/>
      <c r="JIT114" s="499"/>
      <c r="JIU114" s="500"/>
      <c r="JIV114" s="499"/>
      <c r="JIW114" s="500"/>
      <c r="JIX114" s="499"/>
      <c r="JIY114" s="500"/>
      <c r="JIZ114" s="499"/>
      <c r="JJA114" s="500"/>
      <c r="JJB114" s="499"/>
      <c r="JJC114" s="500"/>
      <c r="JJD114" s="499"/>
      <c r="JJE114" s="500"/>
      <c r="JJF114" s="499"/>
      <c r="JJG114" s="500"/>
      <c r="JJH114" s="499"/>
      <c r="JJI114" s="500"/>
      <c r="JJJ114" s="499"/>
      <c r="JJK114" s="500"/>
      <c r="JJL114" s="499"/>
      <c r="JJM114" s="500"/>
      <c r="JJN114" s="499"/>
      <c r="JJO114" s="500"/>
      <c r="JJP114" s="499"/>
      <c r="JJQ114" s="500"/>
      <c r="JJR114" s="499"/>
      <c r="JJS114" s="500"/>
      <c r="JJT114" s="499"/>
      <c r="JJU114" s="500"/>
      <c r="JJV114" s="499"/>
      <c r="JJW114" s="500"/>
      <c r="JJX114" s="499"/>
      <c r="JJY114" s="500"/>
      <c r="JJZ114" s="499"/>
      <c r="JKA114" s="500"/>
      <c r="JKB114" s="499"/>
      <c r="JKC114" s="500"/>
      <c r="JKD114" s="499"/>
      <c r="JKE114" s="500"/>
      <c r="JKF114" s="499"/>
      <c r="JKG114" s="500"/>
      <c r="JKH114" s="499"/>
      <c r="JKI114" s="500"/>
      <c r="JKJ114" s="499"/>
      <c r="JKK114" s="500"/>
      <c r="JKL114" s="499"/>
      <c r="JKM114" s="500"/>
      <c r="JKN114" s="499"/>
      <c r="JKO114" s="500"/>
      <c r="JKP114" s="499"/>
      <c r="JKQ114" s="500"/>
      <c r="JKR114" s="499"/>
      <c r="JKS114" s="500"/>
      <c r="JKT114" s="499"/>
      <c r="JKU114" s="500"/>
      <c r="JKV114" s="499"/>
      <c r="JKW114" s="500"/>
      <c r="JKX114" s="499"/>
      <c r="JKY114" s="500"/>
      <c r="JKZ114" s="499"/>
      <c r="JLA114" s="500"/>
      <c r="JLB114" s="499"/>
      <c r="JLC114" s="500"/>
      <c r="JLD114" s="499"/>
      <c r="JLE114" s="500"/>
      <c r="JLF114" s="499"/>
      <c r="JLG114" s="500"/>
      <c r="JLH114" s="499"/>
      <c r="JLI114" s="500"/>
      <c r="JLJ114" s="499"/>
      <c r="JLK114" s="500"/>
      <c r="JLL114" s="499"/>
      <c r="JLM114" s="500"/>
      <c r="JLN114" s="499"/>
      <c r="JLO114" s="500"/>
      <c r="JLP114" s="499"/>
      <c r="JLQ114" s="500"/>
      <c r="JLR114" s="499"/>
      <c r="JLS114" s="500"/>
      <c r="JLT114" s="499"/>
      <c r="JLU114" s="500"/>
      <c r="JLV114" s="499"/>
      <c r="JLW114" s="500"/>
      <c r="JLX114" s="499"/>
      <c r="JLY114" s="500"/>
      <c r="JLZ114" s="499"/>
      <c r="JMA114" s="500"/>
      <c r="JMB114" s="499"/>
      <c r="JMC114" s="500"/>
      <c r="JMD114" s="499"/>
      <c r="JME114" s="500"/>
      <c r="JMF114" s="499"/>
      <c r="JMG114" s="500"/>
      <c r="JMH114" s="499"/>
      <c r="JMI114" s="500"/>
      <c r="JMJ114" s="499"/>
      <c r="JMK114" s="500"/>
      <c r="JML114" s="499"/>
      <c r="JMM114" s="500"/>
      <c r="JMN114" s="499"/>
      <c r="JMO114" s="500"/>
      <c r="JMP114" s="499"/>
      <c r="JMQ114" s="500"/>
      <c r="JMR114" s="499"/>
      <c r="JMS114" s="500"/>
      <c r="JMT114" s="499"/>
      <c r="JMU114" s="500"/>
      <c r="JMV114" s="499"/>
      <c r="JMW114" s="500"/>
      <c r="JMX114" s="499"/>
      <c r="JMY114" s="500"/>
      <c r="JMZ114" s="499"/>
      <c r="JNA114" s="500"/>
      <c r="JNB114" s="499"/>
      <c r="JNC114" s="500"/>
      <c r="JND114" s="499"/>
      <c r="JNE114" s="500"/>
      <c r="JNF114" s="499"/>
      <c r="JNG114" s="500"/>
      <c r="JNH114" s="499"/>
      <c r="JNI114" s="500"/>
      <c r="JNJ114" s="499"/>
      <c r="JNK114" s="500"/>
      <c r="JNL114" s="499"/>
      <c r="JNM114" s="500"/>
      <c r="JNN114" s="499"/>
      <c r="JNO114" s="500"/>
      <c r="JNP114" s="499"/>
      <c r="JNQ114" s="500"/>
      <c r="JNR114" s="499"/>
      <c r="JNS114" s="500"/>
      <c r="JNT114" s="499"/>
      <c r="JNU114" s="500"/>
      <c r="JNV114" s="499"/>
      <c r="JNW114" s="500"/>
      <c r="JNX114" s="499"/>
      <c r="JNY114" s="500"/>
      <c r="JNZ114" s="499"/>
      <c r="JOA114" s="500"/>
      <c r="JOB114" s="499"/>
      <c r="JOC114" s="500"/>
      <c r="JOD114" s="499"/>
      <c r="JOE114" s="500"/>
      <c r="JOF114" s="499"/>
      <c r="JOG114" s="500"/>
      <c r="JOH114" s="499"/>
      <c r="JOI114" s="500"/>
      <c r="JOJ114" s="499"/>
      <c r="JOK114" s="500"/>
      <c r="JOL114" s="499"/>
      <c r="JOM114" s="500"/>
      <c r="JON114" s="499"/>
      <c r="JOO114" s="500"/>
      <c r="JOP114" s="499"/>
      <c r="JOQ114" s="500"/>
      <c r="JOR114" s="499"/>
      <c r="JOS114" s="500"/>
      <c r="JOT114" s="499"/>
      <c r="JOU114" s="500"/>
      <c r="JOV114" s="499"/>
      <c r="JOW114" s="500"/>
      <c r="JOX114" s="499"/>
      <c r="JOY114" s="500"/>
      <c r="JOZ114" s="499"/>
      <c r="JPA114" s="500"/>
      <c r="JPB114" s="499"/>
      <c r="JPC114" s="500"/>
      <c r="JPD114" s="499"/>
      <c r="JPE114" s="500"/>
      <c r="JPF114" s="499"/>
      <c r="JPG114" s="500"/>
      <c r="JPH114" s="499"/>
      <c r="JPI114" s="500"/>
      <c r="JPJ114" s="499"/>
      <c r="JPK114" s="500"/>
      <c r="JPL114" s="499"/>
      <c r="JPM114" s="500"/>
      <c r="JPN114" s="499"/>
      <c r="JPO114" s="500"/>
      <c r="JPP114" s="499"/>
      <c r="JPQ114" s="500"/>
      <c r="JPR114" s="499"/>
      <c r="JPS114" s="500"/>
      <c r="JPT114" s="499"/>
      <c r="JPU114" s="500"/>
      <c r="JPV114" s="499"/>
      <c r="JPW114" s="500"/>
      <c r="JPX114" s="499"/>
      <c r="JPY114" s="500"/>
      <c r="JPZ114" s="499"/>
      <c r="JQA114" s="500"/>
      <c r="JQB114" s="499"/>
      <c r="JQC114" s="500"/>
      <c r="JQD114" s="499"/>
      <c r="JQE114" s="500"/>
      <c r="JQF114" s="499"/>
      <c r="JQG114" s="500"/>
      <c r="JQH114" s="499"/>
      <c r="JQI114" s="500"/>
      <c r="JQJ114" s="499"/>
      <c r="JQK114" s="500"/>
      <c r="JQL114" s="499"/>
      <c r="JQM114" s="500"/>
      <c r="JQN114" s="499"/>
      <c r="JQO114" s="500"/>
      <c r="JQP114" s="499"/>
      <c r="JQQ114" s="500"/>
      <c r="JQR114" s="499"/>
      <c r="JQS114" s="500"/>
      <c r="JQT114" s="499"/>
      <c r="JQU114" s="500"/>
      <c r="JQV114" s="499"/>
      <c r="JQW114" s="500"/>
      <c r="JQX114" s="499"/>
      <c r="JQY114" s="500"/>
      <c r="JQZ114" s="499"/>
      <c r="JRA114" s="500"/>
      <c r="JRB114" s="499"/>
      <c r="JRC114" s="500"/>
      <c r="JRD114" s="499"/>
      <c r="JRE114" s="500"/>
      <c r="JRF114" s="499"/>
      <c r="JRG114" s="500"/>
      <c r="JRH114" s="499"/>
      <c r="JRI114" s="500"/>
      <c r="JRJ114" s="499"/>
      <c r="JRK114" s="500"/>
      <c r="JRL114" s="499"/>
      <c r="JRM114" s="500"/>
      <c r="JRN114" s="499"/>
      <c r="JRO114" s="500"/>
      <c r="JRP114" s="499"/>
      <c r="JRQ114" s="500"/>
      <c r="JRR114" s="499"/>
      <c r="JRS114" s="500"/>
      <c r="JRT114" s="499"/>
      <c r="JRU114" s="500"/>
      <c r="JRV114" s="499"/>
      <c r="JRW114" s="500"/>
      <c r="JRX114" s="499"/>
      <c r="JRY114" s="500"/>
      <c r="JRZ114" s="499"/>
      <c r="JSA114" s="500"/>
      <c r="JSB114" s="499"/>
      <c r="JSC114" s="500"/>
      <c r="JSD114" s="499"/>
      <c r="JSE114" s="500"/>
      <c r="JSF114" s="499"/>
      <c r="JSG114" s="500"/>
      <c r="JSH114" s="499"/>
      <c r="JSI114" s="500"/>
      <c r="JSJ114" s="499"/>
      <c r="JSK114" s="500"/>
      <c r="JSL114" s="499"/>
      <c r="JSM114" s="500"/>
      <c r="JSN114" s="499"/>
      <c r="JSO114" s="500"/>
      <c r="JSP114" s="499"/>
      <c r="JSQ114" s="500"/>
      <c r="JSR114" s="499"/>
      <c r="JSS114" s="500"/>
      <c r="JST114" s="499"/>
      <c r="JSU114" s="500"/>
      <c r="JSV114" s="499"/>
      <c r="JSW114" s="500"/>
      <c r="JSX114" s="499"/>
      <c r="JSY114" s="500"/>
      <c r="JSZ114" s="499"/>
      <c r="JTA114" s="500"/>
      <c r="JTB114" s="499"/>
      <c r="JTC114" s="500"/>
      <c r="JTD114" s="499"/>
      <c r="JTE114" s="500"/>
      <c r="JTF114" s="499"/>
      <c r="JTG114" s="500"/>
      <c r="JTH114" s="499"/>
      <c r="JTI114" s="500"/>
      <c r="JTJ114" s="499"/>
      <c r="JTK114" s="500"/>
      <c r="JTL114" s="499"/>
      <c r="JTM114" s="500"/>
      <c r="JTN114" s="499"/>
      <c r="JTO114" s="500"/>
      <c r="JTP114" s="499"/>
      <c r="JTQ114" s="500"/>
      <c r="JTR114" s="499"/>
      <c r="JTS114" s="500"/>
      <c r="JTT114" s="499"/>
      <c r="JTU114" s="500"/>
      <c r="JTV114" s="499"/>
      <c r="JTW114" s="500"/>
      <c r="JTX114" s="499"/>
      <c r="JTY114" s="500"/>
      <c r="JTZ114" s="499"/>
      <c r="JUA114" s="500"/>
      <c r="JUB114" s="499"/>
      <c r="JUC114" s="500"/>
      <c r="JUD114" s="499"/>
      <c r="JUE114" s="500"/>
      <c r="JUF114" s="499"/>
      <c r="JUG114" s="500"/>
      <c r="JUH114" s="499"/>
      <c r="JUI114" s="500"/>
      <c r="JUJ114" s="499"/>
      <c r="JUK114" s="500"/>
      <c r="JUL114" s="499"/>
      <c r="JUM114" s="500"/>
      <c r="JUN114" s="499"/>
      <c r="JUO114" s="500"/>
      <c r="JUP114" s="499"/>
      <c r="JUQ114" s="500"/>
      <c r="JUR114" s="499"/>
      <c r="JUS114" s="500"/>
      <c r="JUT114" s="499"/>
      <c r="JUU114" s="500"/>
      <c r="JUV114" s="499"/>
      <c r="JUW114" s="500"/>
      <c r="JUX114" s="499"/>
      <c r="JUY114" s="500"/>
      <c r="JUZ114" s="499"/>
      <c r="JVA114" s="500"/>
      <c r="JVB114" s="499"/>
      <c r="JVC114" s="500"/>
      <c r="JVD114" s="499"/>
      <c r="JVE114" s="500"/>
      <c r="JVF114" s="499"/>
      <c r="JVG114" s="500"/>
      <c r="JVH114" s="499"/>
      <c r="JVI114" s="500"/>
      <c r="JVJ114" s="499"/>
      <c r="JVK114" s="500"/>
      <c r="JVL114" s="499"/>
      <c r="JVM114" s="500"/>
      <c r="JVN114" s="499"/>
      <c r="JVO114" s="500"/>
      <c r="JVP114" s="499"/>
      <c r="JVQ114" s="500"/>
      <c r="JVR114" s="499"/>
      <c r="JVS114" s="500"/>
      <c r="JVT114" s="499"/>
      <c r="JVU114" s="500"/>
      <c r="JVV114" s="499"/>
      <c r="JVW114" s="500"/>
      <c r="JVX114" s="499"/>
      <c r="JVY114" s="500"/>
      <c r="JVZ114" s="499"/>
      <c r="JWA114" s="500"/>
      <c r="JWB114" s="499"/>
      <c r="JWC114" s="500"/>
      <c r="JWD114" s="499"/>
      <c r="JWE114" s="500"/>
      <c r="JWF114" s="499"/>
      <c r="JWG114" s="500"/>
      <c r="JWH114" s="499"/>
      <c r="JWI114" s="500"/>
      <c r="JWJ114" s="499"/>
      <c r="JWK114" s="500"/>
      <c r="JWL114" s="499"/>
      <c r="JWM114" s="500"/>
      <c r="JWN114" s="499"/>
      <c r="JWO114" s="500"/>
      <c r="JWP114" s="499"/>
      <c r="JWQ114" s="500"/>
      <c r="JWR114" s="499"/>
      <c r="JWS114" s="500"/>
      <c r="JWT114" s="499"/>
      <c r="JWU114" s="500"/>
      <c r="JWV114" s="499"/>
      <c r="JWW114" s="500"/>
      <c r="JWX114" s="499"/>
      <c r="JWY114" s="500"/>
      <c r="JWZ114" s="499"/>
      <c r="JXA114" s="500"/>
      <c r="JXB114" s="499"/>
      <c r="JXC114" s="500"/>
      <c r="JXD114" s="499"/>
      <c r="JXE114" s="500"/>
      <c r="JXF114" s="499"/>
      <c r="JXG114" s="500"/>
      <c r="JXH114" s="499"/>
      <c r="JXI114" s="500"/>
      <c r="JXJ114" s="499"/>
      <c r="JXK114" s="500"/>
      <c r="JXL114" s="499"/>
      <c r="JXM114" s="500"/>
      <c r="JXN114" s="499"/>
      <c r="JXO114" s="500"/>
      <c r="JXP114" s="499"/>
      <c r="JXQ114" s="500"/>
      <c r="JXR114" s="499"/>
      <c r="JXS114" s="500"/>
      <c r="JXT114" s="499"/>
      <c r="JXU114" s="500"/>
      <c r="JXV114" s="499"/>
      <c r="JXW114" s="500"/>
      <c r="JXX114" s="499"/>
      <c r="JXY114" s="500"/>
      <c r="JXZ114" s="499"/>
      <c r="JYA114" s="500"/>
      <c r="JYB114" s="499"/>
      <c r="JYC114" s="500"/>
      <c r="JYD114" s="499"/>
      <c r="JYE114" s="500"/>
      <c r="JYF114" s="499"/>
      <c r="JYG114" s="500"/>
      <c r="JYH114" s="499"/>
      <c r="JYI114" s="500"/>
      <c r="JYJ114" s="499"/>
      <c r="JYK114" s="500"/>
      <c r="JYL114" s="499"/>
      <c r="JYM114" s="500"/>
      <c r="JYN114" s="499"/>
      <c r="JYO114" s="500"/>
      <c r="JYP114" s="499"/>
      <c r="JYQ114" s="500"/>
      <c r="JYR114" s="499"/>
      <c r="JYS114" s="500"/>
      <c r="JYT114" s="499"/>
      <c r="JYU114" s="500"/>
      <c r="JYV114" s="499"/>
      <c r="JYW114" s="500"/>
      <c r="JYX114" s="499"/>
      <c r="JYY114" s="500"/>
      <c r="JYZ114" s="499"/>
      <c r="JZA114" s="500"/>
      <c r="JZB114" s="499"/>
      <c r="JZC114" s="500"/>
      <c r="JZD114" s="499"/>
      <c r="JZE114" s="500"/>
      <c r="JZF114" s="499"/>
      <c r="JZG114" s="500"/>
      <c r="JZH114" s="499"/>
      <c r="JZI114" s="500"/>
      <c r="JZJ114" s="499"/>
      <c r="JZK114" s="500"/>
      <c r="JZL114" s="499"/>
      <c r="JZM114" s="500"/>
      <c r="JZN114" s="499"/>
      <c r="JZO114" s="500"/>
      <c r="JZP114" s="499"/>
      <c r="JZQ114" s="500"/>
      <c r="JZR114" s="499"/>
      <c r="JZS114" s="500"/>
      <c r="JZT114" s="499"/>
      <c r="JZU114" s="500"/>
      <c r="JZV114" s="499"/>
      <c r="JZW114" s="500"/>
      <c r="JZX114" s="499"/>
      <c r="JZY114" s="500"/>
      <c r="JZZ114" s="499"/>
      <c r="KAA114" s="500"/>
      <c r="KAB114" s="499"/>
      <c r="KAC114" s="500"/>
      <c r="KAD114" s="499"/>
      <c r="KAE114" s="500"/>
      <c r="KAF114" s="499"/>
      <c r="KAG114" s="500"/>
      <c r="KAH114" s="499"/>
      <c r="KAI114" s="500"/>
      <c r="KAJ114" s="499"/>
      <c r="KAK114" s="500"/>
      <c r="KAL114" s="499"/>
      <c r="KAM114" s="500"/>
      <c r="KAN114" s="499"/>
      <c r="KAO114" s="500"/>
      <c r="KAP114" s="499"/>
      <c r="KAQ114" s="500"/>
      <c r="KAR114" s="499"/>
      <c r="KAS114" s="500"/>
      <c r="KAT114" s="499"/>
      <c r="KAU114" s="500"/>
      <c r="KAV114" s="499"/>
      <c r="KAW114" s="500"/>
      <c r="KAX114" s="499"/>
      <c r="KAY114" s="500"/>
      <c r="KAZ114" s="499"/>
      <c r="KBA114" s="500"/>
      <c r="KBB114" s="499"/>
      <c r="KBC114" s="500"/>
      <c r="KBD114" s="499"/>
      <c r="KBE114" s="500"/>
      <c r="KBF114" s="499"/>
      <c r="KBG114" s="500"/>
      <c r="KBH114" s="499"/>
      <c r="KBI114" s="500"/>
      <c r="KBJ114" s="499"/>
      <c r="KBK114" s="500"/>
      <c r="KBL114" s="499"/>
      <c r="KBM114" s="500"/>
      <c r="KBN114" s="499"/>
      <c r="KBO114" s="500"/>
      <c r="KBP114" s="499"/>
      <c r="KBQ114" s="500"/>
      <c r="KBR114" s="499"/>
      <c r="KBS114" s="500"/>
      <c r="KBT114" s="499"/>
      <c r="KBU114" s="500"/>
      <c r="KBV114" s="499"/>
      <c r="KBW114" s="500"/>
      <c r="KBX114" s="499"/>
      <c r="KBY114" s="500"/>
      <c r="KBZ114" s="499"/>
      <c r="KCA114" s="500"/>
      <c r="KCB114" s="499"/>
      <c r="KCC114" s="500"/>
      <c r="KCD114" s="499"/>
      <c r="KCE114" s="500"/>
      <c r="KCF114" s="499"/>
      <c r="KCG114" s="500"/>
      <c r="KCH114" s="499"/>
      <c r="KCI114" s="500"/>
      <c r="KCJ114" s="499"/>
      <c r="KCK114" s="500"/>
      <c r="KCL114" s="499"/>
      <c r="KCM114" s="500"/>
      <c r="KCN114" s="499"/>
      <c r="KCO114" s="500"/>
      <c r="KCP114" s="499"/>
      <c r="KCQ114" s="500"/>
      <c r="KCR114" s="499"/>
      <c r="KCS114" s="500"/>
      <c r="KCT114" s="499"/>
      <c r="KCU114" s="500"/>
      <c r="KCV114" s="499"/>
      <c r="KCW114" s="500"/>
      <c r="KCX114" s="499"/>
      <c r="KCY114" s="500"/>
      <c r="KCZ114" s="499"/>
      <c r="KDA114" s="500"/>
      <c r="KDB114" s="499"/>
      <c r="KDC114" s="500"/>
      <c r="KDD114" s="499"/>
      <c r="KDE114" s="500"/>
      <c r="KDF114" s="499"/>
      <c r="KDG114" s="500"/>
      <c r="KDH114" s="499"/>
      <c r="KDI114" s="500"/>
      <c r="KDJ114" s="499"/>
      <c r="KDK114" s="500"/>
      <c r="KDL114" s="499"/>
      <c r="KDM114" s="500"/>
      <c r="KDN114" s="499"/>
      <c r="KDO114" s="500"/>
      <c r="KDP114" s="499"/>
      <c r="KDQ114" s="500"/>
      <c r="KDR114" s="499"/>
      <c r="KDS114" s="500"/>
      <c r="KDT114" s="499"/>
      <c r="KDU114" s="500"/>
      <c r="KDV114" s="499"/>
      <c r="KDW114" s="500"/>
      <c r="KDX114" s="499"/>
      <c r="KDY114" s="500"/>
      <c r="KDZ114" s="499"/>
      <c r="KEA114" s="500"/>
      <c r="KEB114" s="499"/>
      <c r="KEC114" s="500"/>
      <c r="KED114" s="499"/>
      <c r="KEE114" s="500"/>
      <c r="KEF114" s="499"/>
      <c r="KEG114" s="500"/>
      <c r="KEH114" s="499"/>
      <c r="KEI114" s="500"/>
      <c r="KEJ114" s="499"/>
      <c r="KEK114" s="500"/>
      <c r="KEL114" s="499"/>
      <c r="KEM114" s="500"/>
      <c r="KEN114" s="499"/>
      <c r="KEO114" s="500"/>
      <c r="KEP114" s="499"/>
      <c r="KEQ114" s="500"/>
      <c r="KER114" s="499"/>
      <c r="KES114" s="500"/>
      <c r="KET114" s="499"/>
      <c r="KEU114" s="500"/>
      <c r="KEV114" s="499"/>
      <c r="KEW114" s="500"/>
      <c r="KEX114" s="499"/>
      <c r="KEY114" s="500"/>
      <c r="KEZ114" s="499"/>
      <c r="KFA114" s="500"/>
      <c r="KFB114" s="499"/>
      <c r="KFC114" s="500"/>
      <c r="KFD114" s="499"/>
      <c r="KFE114" s="500"/>
      <c r="KFF114" s="499"/>
      <c r="KFG114" s="500"/>
      <c r="KFH114" s="499"/>
      <c r="KFI114" s="500"/>
      <c r="KFJ114" s="499"/>
      <c r="KFK114" s="500"/>
      <c r="KFL114" s="499"/>
      <c r="KFM114" s="500"/>
      <c r="KFN114" s="499"/>
      <c r="KFO114" s="500"/>
      <c r="KFP114" s="499"/>
      <c r="KFQ114" s="500"/>
      <c r="KFR114" s="499"/>
      <c r="KFS114" s="500"/>
      <c r="KFT114" s="499"/>
      <c r="KFU114" s="500"/>
      <c r="KFV114" s="499"/>
      <c r="KFW114" s="500"/>
      <c r="KFX114" s="499"/>
      <c r="KFY114" s="500"/>
      <c r="KFZ114" s="499"/>
      <c r="KGA114" s="500"/>
      <c r="KGB114" s="499"/>
      <c r="KGC114" s="500"/>
      <c r="KGD114" s="499"/>
      <c r="KGE114" s="500"/>
      <c r="KGF114" s="499"/>
      <c r="KGG114" s="500"/>
      <c r="KGH114" s="499"/>
      <c r="KGI114" s="500"/>
      <c r="KGJ114" s="499"/>
      <c r="KGK114" s="500"/>
      <c r="KGL114" s="499"/>
      <c r="KGM114" s="500"/>
      <c r="KGN114" s="499"/>
      <c r="KGO114" s="500"/>
      <c r="KGP114" s="499"/>
      <c r="KGQ114" s="500"/>
      <c r="KGR114" s="499"/>
      <c r="KGS114" s="500"/>
      <c r="KGT114" s="499"/>
      <c r="KGU114" s="500"/>
      <c r="KGV114" s="499"/>
      <c r="KGW114" s="500"/>
      <c r="KGX114" s="499"/>
      <c r="KGY114" s="500"/>
      <c r="KGZ114" s="499"/>
      <c r="KHA114" s="500"/>
      <c r="KHB114" s="499"/>
      <c r="KHC114" s="500"/>
      <c r="KHD114" s="499"/>
      <c r="KHE114" s="500"/>
      <c r="KHF114" s="499"/>
      <c r="KHG114" s="500"/>
      <c r="KHH114" s="499"/>
      <c r="KHI114" s="500"/>
      <c r="KHJ114" s="499"/>
      <c r="KHK114" s="500"/>
      <c r="KHL114" s="499"/>
      <c r="KHM114" s="500"/>
      <c r="KHN114" s="499"/>
      <c r="KHO114" s="500"/>
      <c r="KHP114" s="499"/>
      <c r="KHQ114" s="500"/>
      <c r="KHR114" s="499"/>
      <c r="KHS114" s="500"/>
      <c r="KHT114" s="499"/>
      <c r="KHU114" s="500"/>
      <c r="KHV114" s="499"/>
      <c r="KHW114" s="500"/>
      <c r="KHX114" s="499"/>
      <c r="KHY114" s="500"/>
      <c r="KHZ114" s="499"/>
      <c r="KIA114" s="500"/>
      <c r="KIB114" s="499"/>
      <c r="KIC114" s="500"/>
      <c r="KID114" s="499"/>
      <c r="KIE114" s="500"/>
      <c r="KIF114" s="499"/>
      <c r="KIG114" s="500"/>
      <c r="KIH114" s="499"/>
      <c r="KII114" s="500"/>
      <c r="KIJ114" s="499"/>
      <c r="KIK114" s="500"/>
      <c r="KIL114" s="499"/>
      <c r="KIM114" s="500"/>
      <c r="KIN114" s="499"/>
      <c r="KIO114" s="500"/>
      <c r="KIP114" s="499"/>
      <c r="KIQ114" s="500"/>
      <c r="KIR114" s="499"/>
      <c r="KIS114" s="500"/>
      <c r="KIT114" s="499"/>
      <c r="KIU114" s="500"/>
      <c r="KIV114" s="499"/>
      <c r="KIW114" s="500"/>
      <c r="KIX114" s="499"/>
      <c r="KIY114" s="500"/>
      <c r="KIZ114" s="499"/>
      <c r="KJA114" s="500"/>
      <c r="KJB114" s="499"/>
      <c r="KJC114" s="500"/>
      <c r="KJD114" s="499"/>
      <c r="KJE114" s="500"/>
      <c r="KJF114" s="499"/>
      <c r="KJG114" s="500"/>
      <c r="KJH114" s="499"/>
      <c r="KJI114" s="500"/>
      <c r="KJJ114" s="499"/>
      <c r="KJK114" s="500"/>
      <c r="KJL114" s="499"/>
      <c r="KJM114" s="500"/>
      <c r="KJN114" s="499"/>
      <c r="KJO114" s="500"/>
      <c r="KJP114" s="499"/>
      <c r="KJQ114" s="500"/>
      <c r="KJR114" s="499"/>
      <c r="KJS114" s="500"/>
      <c r="KJT114" s="499"/>
      <c r="KJU114" s="500"/>
      <c r="KJV114" s="499"/>
      <c r="KJW114" s="500"/>
      <c r="KJX114" s="499"/>
      <c r="KJY114" s="500"/>
      <c r="KJZ114" s="499"/>
      <c r="KKA114" s="500"/>
      <c r="KKB114" s="499"/>
      <c r="KKC114" s="500"/>
      <c r="KKD114" s="499"/>
      <c r="KKE114" s="500"/>
      <c r="KKF114" s="499"/>
      <c r="KKG114" s="500"/>
      <c r="KKH114" s="499"/>
      <c r="KKI114" s="500"/>
      <c r="KKJ114" s="499"/>
      <c r="KKK114" s="500"/>
      <c r="KKL114" s="499"/>
      <c r="KKM114" s="500"/>
      <c r="KKN114" s="499"/>
      <c r="KKO114" s="500"/>
      <c r="KKP114" s="499"/>
      <c r="KKQ114" s="500"/>
      <c r="KKR114" s="499"/>
      <c r="KKS114" s="500"/>
      <c r="KKT114" s="499"/>
      <c r="KKU114" s="500"/>
      <c r="KKV114" s="499"/>
      <c r="KKW114" s="500"/>
      <c r="KKX114" s="499"/>
      <c r="KKY114" s="500"/>
      <c r="KKZ114" s="499"/>
      <c r="KLA114" s="500"/>
      <c r="KLB114" s="499"/>
      <c r="KLC114" s="500"/>
      <c r="KLD114" s="499"/>
      <c r="KLE114" s="500"/>
      <c r="KLF114" s="499"/>
      <c r="KLG114" s="500"/>
      <c r="KLH114" s="499"/>
      <c r="KLI114" s="500"/>
      <c r="KLJ114" s="499"/>
      <c r="KLK114" s="500"/>
      <c r="KLL114" s="499"/>
      <c r="KLM114" s="500"/>
      <c r="KLN114" s="499"/>
      <c r="KLO114" s="500"/>
      <c r="KLP114" s="499"/>
      <c r="KLQ114" s="500"/>
      <c r="KLR114" s="499"/>
      <c r="KLS114" s="500"/>
      <c r="KLT114" s="499"/>
      <c r="KLU114" s="500"/>
      <c r="KLV114" s="499"/>
      <c r="KLW114" s="500"/>
      <c r="KLX114" s="499"/>
      <c r="KLY114" s="500"/>
      <c r="KLZ114" s="499"/>
      <c r="KMA114" s="500"/>
      <c r="KMB114" s="499"/>
      <c r="KMC114" s="500"/>
      <c r="KMD114" s="499"/>
      <c r="KME114" s="500"/>
      <c r="KMF114" s="499"/>
      <c r="KMG114" s="500"/>
      <c r="KMH114" s="499"/>
      <c r="KMI114" s="500"/>
      <c r="KMJ114" s="499"/>
      <c r="KMK114" s="500"/>
      <c r="KML114" s="499"/>
      <c r="KMM114" s="500"/>
      <c r="KMN114" s="499"/>
      <c r="KMO114" s="500"/>
      <c r="KMP114" s="499"/>
      <c r="KMQ114" s="500"/>
      <c r="KMR114" s="499"/>
      <c r="KMS114" s="500"/>
      <c r="KMT114" s="499"/>
      <c r="KMU114" s="500"/>
      <c r="KMV114" s="499"/>
      <c r="KMW114" s="500"/>
      <c r="KMX114" s="499"/>
      <c r="KMY114" s="500"/>
      <c r="KMZ114" s="499"/>
      <c r="KNA114" s="500"/>
      <c r="KNB114" s="499"/>
      <c r="KNC114" s="500"/>
      <c r="KND114" s="499"/>
      <c r="KNE114" s="500"/>
      <c r="KNF114" s="499"/>
      <c r="KNG114" s="500"/>
      <c r="KNH114" s="499"/>
      <c r="KNI114" s="500"/>
      <c r="KNJ114" s="499"/>
      <c r="KNK114" s="500"/>
      <c r="KNL114" s="499"/>
      <c r="KNM114" s="500"/>
      <c r="KNN114" s="499"/>
      <c r="KNO114" s="500"/>
      <c r="KNP114" s="499"/>
      <c r="KNQ114" s="500"/>
      <c r="KNR114" s="499"/>
      <c r="KNS114" s="500"/>
      <c r="KNT114" s="499"/>
      <c r="KNU114" s="500"/>
      <c r="KNV114" s="499"/>
      <c r="KNW114" s="500"/>
      <c r="KNX114" s="499"/>
      <c r="KNY114" s="500"/>
      <c r="KNZ114" s="499"/>
      <c r="KOA114" s="500"/>
      <c r="KOB114" s="499"/>
      <c r="KOC114" s="500"/>
      <c r="KOD114" s="499"/>
      <c r="KOE114" s="500"/>
      <c r="KOF114" s="499"/>
      <c r="KOG114" s="500"/>
      <c r="KOH114" s="499"/>
      <c r="KOI114" s="500"/>
      <c r="KOJ114" s="499"/>
      <c r="KOK114" s="500"/>
      <c r="KOL114" s="499"/>
      <c r="KOM114" s="500"/>
      <c r="KON114" s="499"/>
      <c r="KOO114" s="500"/>
      <c r="KOP114" s="499"/>
      <c r="KOQ114" s="500"/>
      <c r="KOR114" s="499"/>
      <c r="KOS114" s="500"/>
      <c r="KOT114" s="499"/>
      <c r="KOU114" s="500"/>
      <c r="KOV114" s="499"/>
      <c r="KOW114" s="500"/>
      <c r="KOX114" s="499"/>
      <c r="KOY114" s="500"/>
      <c r="KOZ114" s="499"/>
      <c r="KPA114" s="500"/>
      <c r="KPB114" s="499"/>
      <c r="KPC114" s="500"/>
      <c r="KPD114" s="499"/>
      <c r="KPE114" s="500"/>
      <c r="KPF114" s="499"/>
      <c r="KPG114" s="500"/>
      <c r="KPH114" s="499"/>
      <c r="KPI114" s="500"/>
      <c r="KPJ114" s="499"/>
      <c r="KPK114" s="500"/>
      <c r="KPL114" s="499"/>
      <c r="KPM114" s="500"/>
      <c r="KPN114" s="499"/>
      <c r="KPO114" s="500"/>
      <c r="KPP114" s="499"/>
      <c r="KPQ114" s="500"/>
      <c r="KPR114" s="499"/>
      <c r="KPS114" s="500"/>
      <c r="KPT114" s="499"/>
      <c r="KPU114" s="500"/>
      <c r="KPV114" s="499"/>
      <c r="KPW114" s="500"/>
      <c r="KPX114" s="499"/>
      <c r="KPY114" s="500"/>
      <c r="KPZ114" s="499"/>
      <c r="KQA114" s="500"/>
      <c r="KQB114" s="499"/>
      <c r="KQC114" s="500"/>
      <c r="KQD114" s="499"/>
      <c r="KQE114" s="500"/>
      <c r="KQF114" s="499"/>
      <c r="KQG114" s="500"/>
      <c r="KQH114" s="499"/>
      <c r="KQI114" s="500"/>
      <c r="KQJ114" s="499"/>
      <c r="KQK114" s="500"/>
      <c r="KQL114" s="499"/>
      <c r="KQM114" s="500"/>
      <c r="KQN114" s="499"/>
      <c r="KQO114" s="500"/>
      <c r="KQP114" s="499"/>
      <c r="KQQ114" s="500"/>
      <c r="KQR114" s="499"/>
      <c r="KQS114" s="500"/>
      <c r="KQT114" s="499"/>
      <c r="KQU114" s="500"/>
      <c r="KQV114" s="499"/>
      <c r="KQW114" s="500"/>
      <c r="KQX114" s="499"/>
      <c r="KQY114" s="500"/>
      <c r="KQZ114" s="499"/>
      <c r="KRA114" s="500"/>
      <c r="KRB114" s="499"/>
      <c r="KRC114" s="500"/>
      <c r="KRD114" s="499"/>
      <c r="KRE114" s="500"/>
      <c r="KRF114" s="499"/>
      <c r="KRG114" s="500"/>
      <c r="KRH114" s="499"/>
      <c r="KRI114" s="500"/>
      <c r="KRJ114" s="499"/>
      <c r="KRK114" s="500"/>
      <c r="KRL114" s="499"/>
      <c r="KRM114" s="500"/>
      <c r="KRN114" s="499"/>
      <c r="KRO114" s="500"/>
      <c r="KRP114" s="499"/>
      <c r="KRQ114" s="500"/>
      <c r="KRR114" s="499"/>
      <c r="KRS114" s="500"/>
      <c r="KRT114" s="499"/>
      <c r="KRU114" s="500"/>
      <c r="KRV114" s="499"/>
      <c r="KRW114" s="500"/>
      <c r="KRX114" s="499"/>
      <c r="KRY114" s="500"/>
      <c r="KRZ114" s="499"/>
      <c r="KSA114" s="500"/>
      <c r="KSB114" s="499"/>
      <c r="KSC114" s="500"/>
      <c r="KSD114" s="499"/>
      <c r="KSE114" s="500"/>
      <c r="KSF114" s="499"/>
      <c r="KSG114" s="500"/>
      <c r="KSH114" s="499"/>
      <c r="KSI114" s="500"/>
      <c r="KSJ114" s="499"/>
      <c r="KSK114" s="500"/>
      <c r="KSL114" s="499"/>
      <c r="KSM114" s="500"/>
      <c r="KSN114" s="499"/>
      <c r="KSO114" s="500"/>
      <c r="KSP114" s="499"/>
      <c r="KSQ114" s="500"/>
      <c r="KSR114" s="499"/>
      <c r="KSS114" s="500"/>
      <c r="KST114" s="499"/>
      <c r="KSU114" s="500"/>
      <c r="KSV114" s="499"/>
      <c r="KSW114" s="500"/>
      <c r="KSX114" s="499"/>
      <c r="KSY114" s="500"/>
      <c r="KSZ114" s="499"/>
      <c r="KTA114" s="500"/>
      <c r="KTB114" s="499"/>
      <c r="KTC114" s="500"/>
      <c r="KTD114" s="499"/>
      <c r="KTE114" s="500"/>
      <c r="KTF114" s="499"/>
      <c r="KTG114" s="500"/>
      <c r="KTH114" s="499"/>
      <c r="KTI114" s="500"/>
      <c r="KTJ114" s="499"/>
      <c r="KTK114" s="500"/>
      <c r="KTL114" s="499"/>
      <c r="KTM114" s="500"/>
      <c r="KTN114" s="499"/>
      <c r="KTO114" s="500"/>
      <c r="KTP114" s="499"/>
      <c r="KTQ114" s="500"/>
      <c r="KTR114" s="499"/>
      <c r="KTS114" s="500"/>
      <c r="KTT114" s="499"/>
      <c r="KTU114" s="500"/>
      <c r="KTV114" s="499"/>
      <c r="KTW114" s="500"/>
      <c r="KTX114" s="499"/>
      <c r="KTY114" s="500"/>
      <c r="KTZ114" s="499"/>
      <c r="KUA114" s="500"/>
      <c r="KUB114" s="499"/>
      <c r="KUC114" s="500"/>
      <c r="KUD114" s="499"/>
      <c r="KUE114" s="500"/>
      <c r="KUF114" s="499"/>
      <c r="KUG114" s="500"/>
      <c r="KUH114" s="499"/>
      <c r="KUI114" s="500"/>
      <c r="KUJ114" s="499"/>
      <c r="KUK114" s="500"/>
      <c r="KUL114" s="499"/>
      <c r="KUM114" s="500"/>
      <c r="KUN114" s="499"/>
      <c r="KUO114" s="500"/>
      <c r="KUP114" s="499"/>
      <c r="KUQ114" s="500"/>
      <c r="KUR114" s="499"/>
      <c r="KUS114" s="500"/>
      <c r="KUT114" s="499"/>
      <c r="KUU114" s="500"/>
      <c r="KUV114" s="499"/>
      <c r="KUW114" s="500"/>
      <c r="KUX114" s="499"/>
      <c r="KUY114" s="500"/>
      <c r="KUZ114" s="499"/>
      <c r="KVA114" s="500"/>
      <c r="KVB114" s="499"/>
      <c r="KVC114" s="500"/>
      <c r="KVD114" s="499"/>
      <c r="KVE114" s="500"/>
      <c r="KVF114" s="499"/>
      <c r="KVG114" s="500"/>
      <c r="KVH114" s="499"/>
      <c r="KVI114" s="500"/>
      <c r="KVJ114" s="499"/>
      <c r="KVK114" s="500"/>
      <c r="KVL114" s="499"/>
      <c r="KVM114" s="500"/>
      <c r="KVN114" s="499"/>
      <c r="KVO114" s="500"/>
      <c r="KVP114" s="499"/>
      <c r="KVQ114" s="500"/>
      <c r="KVR114" s="499"/>
      <c r="KVS114" s="500"/>
      <c r="KVT114" s="499"/>
      <c r="KVU114" s="500"/>
      <c r="KVV114" s="499"/>
      <c r="KVW114" s="500"/>
      <c r="KVX114" s="499"/>
      <c r="KVY114" s="500"/>
      <c r="KVZ114" s="499"/>
      <c r="KWA114" s="500"/>
      <c r="KWB114" s="499"/>
      <c r="KWC114" s="500"/>
      <c r="KWD114" s="499"/>
      <c r="KWE114" s="500"/>
      <c r="KWF114" s="499"/>
      <c r="KWG114" s="500"/>
      <c r="KWH114" s="499"/>
      <c r="KWI114" s="500"/>
      <c r="KWJ114" s="499"/>
      <c r="KWK114" s="500"/>
      <c r="KWL114" s="499"/>
      <c r="KWM114" s="500"/>
      <c r="KWN114" s="499"/>
      <c r="KWO114" s="500"/>
      <c r="KWP114" s="499"/>
      <c r="KWQ114" s="500"/>
      <c r="KWR114" s="499"/>
      <c r="KWS114" s="500"/>
      <c r="KWT114" s="499"/>
      <c r="KWU114" s="500"/>
      <c r="KWV114" s="499"/>
      <c r="KWW114" s="500"/>
      <c r="KWX114" s="499"/>
      <c r="KWY114" s="500"/>
      <c r="KWZ114" s="499"/>
      <c r="KXA114" s="500"/>
      <c r="KXB114" s="499"/>
      <c r="KXC114" s="500"/>
      <c r="KXD114" s="499"/>
      <c r="KXE114" s="500"/>
      <c r="KXF114" s="499"/>
      <c r="KXG114" s="500"/>
      <c r="KXH114" s="499"/>
      <c r="KXI114" s="500"/>
      <c r="KXJ114" s="499"/>
      <c r="KXK114" s="500"/>
      <c r="KXL114" s="499"/>
      <c r="KXM114" s="500"/>
      <c r="KXN114" s="499"/>
      <c r="KXO114" s="500"/>
      <c r="KXP114" s="499"/>
      <c r="KXQ114" s="500"/>
      <c r="KXR114" s="499"/>
      <c r="KXS114" s="500"/>
      <c r="KXT114" s="499"/>
      <c r="KXU114" s="500"/>
      <c r="KXV114" s="499"/>
      <c r="KXW114" s="500"/>
      <c r="KXX114" s="499"/>
      <c r="KXY114" s="500"/>
      <c r="KXZ114" s="499"/>
      <c r="KYA114" s="500"/>
      <c r="KYB114" s="499"/>
      <c r="KYC114" s="500"/>
      <c r="KYD114" s="499"/>
      <c r="KYE114" s="500"/>
      <c r="KYF114" s="499"/>
      <c r="KYG114" s="500"/>
      <c r="KYH114" s="499"/>
      <c r="KYI114" s="500"/>
      <c r="KYJ114" s="499"/>
      <c r="KYK114" s="500"/>
      <c r="KYL114" s="499"/>
      <c r="KYM114" s="500"/>
      <c r="KYN114" s="499"/>
      <c r="KYO114" s="500"/>
      <c r="KYP114" s="499"/>
      <c r="KYQ114" s="500"/>
      <c r="KYR114" s="499"/>
      <c r="KYS114" s="500"/>
      <c r="KYT114" s="499"/>
      <c r="KYU114" s="500"/>
      <c r="KYV114" s="499"/>
      <c r="KYW114" s="500"/>
      <c r="KYX114" s="499"/>
      <c r="KYY114" s="500"/>
      <c r="KYZ114" s="499"/>
      <c r="KZA114" s="500"/>
      <c r="KZB114" s="499"/>
      <c r="KZC114" s="500"/>
      <c r="KZD114" s="499"/>
      <c r="KZE114" s="500"/>
      <c r="KZF114" s="499"/>
      <c r="KZG114" s="500"/>
      <c r="KZH114" s="499"/>
      <c r="KZI114" s="500"/>
      <c r="KZJ114" s="499"/>
      <c r="KZK114" s="500"/>
      <c r="KZL114" s="499"/>
      <c r="KZM114" s="500"/>
      <c r="KZN114" s="499"/>
      <c r="KZO114" s="500"/>
      <c r="KZP114" s="499"/>
      <c r="KZQ114" s="500"/>
      <c r="KZR114" s="499"/>
      <c r="KZS114" s="500"/>
      <c r="KZT114" s="499"/>
      <c r="KZU114" s="500"/>
      <c r="KZV114" s="499"/>
      <c r="KZW114" s="500"/>
      <c r="KZX114" s="499"/>
      <c r="KZY114" s="500"/>
      <c r="KZZ114" s="499"/>
      <c r="LAA114" s="500"/>
      <c r="LAB114" s="499"/>
      <c r="LAC114" s="500"/>
      <c r="LAD114" s="499"/>
      <c r="LAE114" s="500"/>
      <c r="LAF114" s="499"/>
      <c r="LAG114" s="500"/>
      <c r="LAH114" s="499"/>
      <c r="LAI114" s="500"/>
      <c r="LAJ114" s="499"/>
      <c r="LAK114" s="500"/>
      <c r="LAL114" s="499"/>
      <c r="LAM114" s="500"/>
      <c r="LAN114" s="499"/>
      <c r="LAO114" s="500"/>
      <c r="LAP114" s="499"/>
      <c r="LAQ114" s="500"/>
      <c r="LAR114" s="499"/>
      <c r="LAS114" s="500"/>
      <c r="LAT114" s="499"/>
      <c r="LAU114" s="500"/>
      <c r="LAV114" s="499"/>
      <c r="LAW114" s="500"/>
      <c r="LAX114" s="499"/>
      <c r="LAY114" s="500"/>
      <c r="LAZ114" s="499"/>
      <c r="LBA114" s="500"/>
      <c r="LBB114" s="499"/>
      <c r="LBC114" s="500"/>
      <c r="LBD114" s="499"/>
      <c r="LBE114" s="500"/>
      <c r="LBF114" s="499"/>
      <c r="LBG114" s="500"/>
      <c r="LBH114" s="499"/>
      <c r="LBI114" s="500"/>
      <c r="LBJ114" s="499"/>
      <c r="LBK114" s="500"/>
      <c r="LBL114" s="499"/>
      <c r="LBM114" s="500"/>
      <c r="LBN114" s="499"/>
      <c r="LBO114" s="500"/>
      <c r="LBP114" s="499"/>
      <c r="LBQ114" s="500"/>
      <c r="LBR114" s="499"/>
      <c r="LBS114" s="500"/>
      <c r="LBT114" s="499"/>
      <c r="LBU114" s="500"/>
      <c r="LBV114" s="499"/>
      <c r="LBW114" s="500"/>
      <c r="LBX114" s="499"/>
      <c r="LBY114" s="500"/>
      <c r="LBZ114" s="499"/>
      <c r="LCA114" s="500"/>
      <c r="LCB114" s="499"/>
      <c r="LCC114" s="500"/>
      <c r="LCD114" s="499"/>
      <c r="LCE114" s="500"/>
      <c r="LCF114" s="499"/>
      <c r="LCG114" s="500"/>
      <c r="LCH114" s="499"/>
      <c r="LCI114" s="500"/>
      <c r="LCJ114" s="499"/>
      <c r="LCK114" s="500"/>
      <c r="LCL114" s="499"/>
      <c r="LCM114" s="500"/>
      <c r="LCN114" s="499"/>
      <c r="LCO114" s="500"/>
      <c r="LCP114" s="499"/>
      <c r="LCQ114" s="500"/>
      <c r="LCR114" s="499"/>
      <c r="LCS114" s="500"/>
      <c r="LCT114" s="499"/>
      <c r="LCU114" s="500"/>
      <c r="LCV114" s="499"/>
      <c r="LCW114" s="500"/>
      <c r="LCX114" s="499"/>
      <c r="LCY114" s="500"/>
      <c r="LCZ114" s="499"/>
      <c r="LDA114" s="500"/>
      <c r="LDB114" s="499"/>
      <c r="LDC114" s="500"/>
      <c r="LDD114" s="499"/>
      <c r="LDE114" s="500"/>
      <c r="LDF114" s="499"/>
      <c r="LDG114" s="500"/>
      <c r="LDH114" s="499"/>
      <c r="LDI114" s="500"/>
      <c r="LDJ114" s="499"/>
      <c r="LDK114" s="500"/>
      <c r="LDL114" s="499"/>
      <c r="LDM114" s="500"/>
      <c r="LDN114" s="499"/>
      <c r="LDO114" s="500"/>
      <c r="LDP114" s="499"/>
      <c r="LDQ114" s="500"/>
      <c r="LDR114" s="499"/>
      <c r="LDS114" s="500"/>
      <c r="LDT114" s="499"/>
      <c r="LDU114" s="500"/>
      <c r="LDV114" s="499"/>
      <c r="LDW114" s="500"/>
      <c r="LDX114" s="499"/>
      <c r="LDY114" s="500"/>
      <c r="LDZ114" s="499"/>
      <c r="LEA114" s="500"/>
      <c r="LEB114" s="499"/>
      <c r="LEC114" s="500"/>
      <c r="LED114" s="499"/>
      <c r="LEE114" s="500"/>
      <c r="LEF114" s="499"/>
      <c r="LEG114" s="500"/>
      <c r="LEH114" s="499"/>
      <c r="LEI114" s="500"/>
      <c r="LEJ114" s="499"/>
      <c r="LEK114" s="500"/>
      <c r="LEL114" s="499"/>
      <c r="LEM114" s="500"/>
      <c r="LEN114" s="499"/>
      <c r="LEO114" s="500"/>
      <c r="LEP114" s="499"/>
      <c r="LEQ114" s="500"/>
      <c r="LER114" s="499"/>
      <c r="LES114" s="500"/>
      <c r="LET114" s="499"/>
      <c r="LEU114" s="500"/>
      <c r="LEV114" s="499"/>
      <c r="LEW114" s="500"/>
      <c r="LEX114" s="499"/>
      <c r="LEY114" s="500"/>
      <c r="LEZ114" s="499"/>
      <c r="LFA114" s="500"/>
      <c r="LFB114" s="499"/>
      <c r="LFC114" s="500"/>
      <c r="LFD114" s="499"/>
      <c r="LFE114" s="500"/>
      <c r="LFF114" s="499"/>
      <c r="LFG114" s="500"/>
      <c r="LFH114" s="499"/>
      <c r="LFI114" s="500"/>
      <c r="LFJ114" s="499"/>
      <c r="LFK114" s="500"/>
      <c r="LFL114" s="499"/>
      <c r="LFM114" s="500"/>
      <c r="LFN114" s="499"/>
      <c r="LFO114" s="500"/>
      <c r="LFP114" s="499"/>
      <c r="LFQ114" s="500"/>
      <c r="LFR114" s="499"/>
      <c r="LFS114" s="500"/>
      <c r="LFT114" s="499"/>
      <c r="LFU114" s="500"/>
      <c r="LFV114" s="499"/>
      <c r="LFW114" s="500"/>
      <c r="LFX114" s="499"/>
      <c r="LFY114" s="500"/>
      <c r="LFZ114" s="499"/>
      <c r="LGA114" s="500"/>
      <c r="LGB114" s="499"/>
      <c r="LGC114" s="500"/>
      <c r="LGD114" s="499"/>
      <c r="LGE114" s="500"/>
      <c r="LGF114" s="499"/>
      <c r="LGG114" s="500"/>
      <c r="LGH114" s="499"/>
      <c r="LGI114" s="500"/>
      <c r="LGJ114" s="499"/>
      <c r="LGK114" s="500"/>
      <c r="LGL114" s="499"/>
      <c r="LGM114" s="500"/>
      <c r="LGN114" s="499"/>
      <c r="LGO114" s="500"/>
      <c r="LGP114" s="499"/>
      <c r="LGQ114" s="500"/>
      <c r="LGR114" s="499"/>
      <c r="LGS114" s="500"/>
      <c r="LGT114" s="499"/>
      <c r="LGU114" s="500"/>
      <c r="LGV114" s="499"/>
      <c r="LGW114" s="500"/>
      <c r="LGX114" s="499"/>
      <c r="LGY114" s="500"/>
      <c r="LGZ114" s="499"/>
      <c r="LHA114" s="500"/>
      <c r="LHB114" s="499"/>
      <c r="LHC114" s="500"/>
      <c r="LHD114" s="499"/>
      <c r="LHE114" s="500"/>
      <c r="LHF114" s="499"/>
      <c r="LHG114" s="500"/>
      <c r="LHH114" s="499"/>
      <c r="LHI114" s="500"/>
      <c r="LHJ114" s="499"/>
      <c r="LHK114" s="500"/>
      <c r="LHL114" s="499"/>
      <c r="LHM114" s="500"/>
      <c r="LHN114" s="499"/>
      <c r="LHO114" s="500"/>
      <c r="LHP114" s="499"/>
      <c r="LHQ114" s="500"/>
      <c r="LHR114" s="499"/>
      <c r="LHS114" s="500"/>
      <c r="LHT114" s="499"/>
      <c r="LHU114" s="500"/>
      <c r="LHV114" s="499"/>
      <c r="LHW114" s="500"/>
      <c r="LHX114" s="499"/>
      <c r="LHY114" s="500"/>
      <c r="LHZ114" s="499"/>
      <c r="LIA114" s="500"/>
      <c r="LIB114" s="499"/>
      <c r="LIC114" s="500"/>
      <c r="LID114" s="499"/>
      <c r="LIE114" s="500"/>
      <c r="LIF114" s="499"/>
      <c r="LIG114" s="500"/>
      <c r="LIH114" s="499"/>
      <c r="LII114" s="500"/>
      <c r="LIJ114" s="499"/>
      <c r="LIK114" s="500"/>
      <c r="LIL114" s="499"/>
      <c r="LIM114" s="500"/>
      <c r="LIN114" s="499"/>
      <c r="LIO114" s="500"/>
      <c r="LIP114" s="499"/>
      <c r="LIQ114" s="500"/>
      <c r="LIR114" s="499"/>
      <c r="LIS114" s="500"/>
      <c r="LIT114" s="499"/>
      <c r="LIU114" s="500"/>
      <c r="LIV114" s="499"/>
      <c r="LIW114" s="500"/>
      <c r="LIX114" s="499"/>
      <c r="LIY114" s="500"/>
      <c r="LIZ114" s="499"/>
      <c r="LJA114" s="500"/>
      <c r="LJB114" s="499"/>
      <c r="LJC114" s="500"/>
      <c r="LJD114" s="499"/>
      <c r="LJE114" s="500"/>
      <c r="LJF114" s="499"/>
      <c r="LJG114" s="500"/>
      <c r="LJH114" s="499"/>
      <c r="LJI114" s="500"/>
      <c r="LJJ114" s="499"/>
      <c r="LJK114" s="500"/>
      <c r="LJL114" s="499"/>
      <c r="LJM114" s="500"/>
      <c r="LJN114" s="499"/>
      <c r="LJO114" s="500"/>
      <c r="LJP114" s="499"/>
      <c r="LJQ114" s="500"/>
      <c r="LJR114" s="499"/>
      <c r="LJS114" s="500"/>
      <c r="LJT114" s="499"/>
      <c r="LJU114" s="500"/>
      <c r="LJV114" s="499"/>
      <c r="LJW114" s="500"/>
      <c r="LJX114" s="499"/>
      <c r="LJY114" s="500"/>
      <c r="LJZ114" s="499"/>
      <c r="LKA114" s="500"/>
      <c r="LKB114" s="499"/>
      <c r="LKC114" s="500"/>
      <c r="LKD114" s="499"/>
      <c r="LKE114" s="500"/>
      <c r="LKF114" s="499"/>
      <c r="LKG114" s="500"/>
      <c r="LKH114" s="499"/>
      <c r="LKI114" s="500"/>
      <c r="LKJ114" s="499"/>
      <c r="LKK114" s="500"/>
      <c r="LKL114" s="499"/>
      <c r="LKM114" s="500"/>
      <c r="LKN114" s="499"/>
      <c r="LKO114" s="500"/>
      <c r="LKP114" s="499"/>
      <c r="LKQ114" s="500"/>
      <c r="LKR114" s="499"/>
      <c r="LKS114" s="500"/>
      <c r="LKT114" s="499"/>
      <c r="LKU114" s="500"/>
      <c r="LKV114" s="499"/>
      <c r="LKW114" s="500"/>
      <c r="LKX114" s="499"/>
      <c r="LKY114" s="500"/>
      <c r="LKZ114" s="499"/>
      <c r="LLA114" s="500"/>
      <c r="LLB114" s="499"/>
      <c r="LLC114" s="500"/>
      <c r="LLD114" s="499"/>
      <c r="LLE114" s="500"/>
      <c r="LLF114" s="499"/>
      <c r="LLG114" s="500"/>
      <c r="LLH114" s="499"/>
      <c r="LLI114" s="500"/>
      <c r="LLJ114" s="499"/>
      <c r="LLK114" s="500"/>
      <c r="LLL114" s="499"/>
      <c r="LLM114" s="500"/>
      <c r="LLN114" s="499"/>
      <c r="LLO114" s="500"/>
      <c r="LLP114" s="499"/>
      <c r="LLQ114" s="500"/>
      <c r="LLR114" s="499"/>
      <c r="LLS114" s="500"/>
      <c r="LLT114" s="499"/>
      <c r="LLU114" s="500"/>
      <c r="LLV114" s="499"/>
      <c r="LLW114" s="500"/>
      <c r="LLX114" s="499"/>
      <c r="LLY114" s="500"/>
      <c r="LLZ114" s="499"/>
      <c r="LMA114" s="500"/>
      <c r="LMB114" s="499"/>
      <c r="LMC114" s="500"/>
      <c r="LMD114" s="499"/>
      <c r="LME114" s="500"/>
      <c r="LMF114" s="499"/>
      <c r="LMG114" s="500"/>
      <c r="LMH114" s="499"/>
      <c r="LMI114" s="500"/>
      <c r="LMJ114" s="499"/>
      <c r="LMK114" s="500"/>
      <c r="LML114" s="499"/>
      <c r="LMM114" s="500"/>
      <c r="LMN114" s="499"/>
      <c r="LMO114" s="500"/>
      <c r="LMP114" s="499"/>
      <c r="LMQ114" s="500"/>
      <c r="LMR114" s="499"/>
      <c r="LMS114" s="500"/>
      <c r="LMT114" s="499"/>
      <c r="LMU114" s="500"/>
      <c r="LMV114" s="499"/>
      <c r="LMW114" s="500"/>
      <c r="LMX114" s="499"/>
      <c r="LMY114" s="500"/>
      <c r="LMZ114" s="499"/>
      <c r="LNA114" s="500"/>
      <c r="LNB114" s="499"/>
      <c r="LNC114" s="500"/>
      <c r="LND114" s="499"/>
      <c r="LNE114" s="500"/>
      <c r="LNF114" s="499"/>
      <c r="LNG114" s="500"/>
      <c r="LNH114" s="499"/>
      <c r="LNI114" s="500"/>
      <c r="LNJ114" s="499"/>
      <c r="LNK114" s="500"/>
      <c r="LNL114" s="499"/>
      <c r="LNM114" s="500"/>
      <c r="LNN114" s="499"/>
      <c r="LNO114" s="500"/>
      <c r="LNP114" s="499"/>
      <c r="LNQ114" s="500"/>
      <c r="LNR114" s="499"/>
      <c r="LNS114" s="500"/>
      <c r="LNT114" s="499"/>
      <c r="LNU114" s="500"/>
      <c r="LNV114" s="499"/>
      <c r="LNW114" s="500"/>
      <c r="LNX114" s="499"/>
      <c r="LNY114" s="500"/>
      <c r="LNZ114" s="499"/>
      <c r="LOA114" s="500"/>
      <c r="LOB114" s="499"/>
      <c r="LOC114" s="500"/>
      <c r="LOD114" s="499"/>
      <c r="LOE114" s="500"/>
      <c r="LOF114" s="499"/>
      <c r="LOG114" s="500"/>
      <c r="LOH114" s="499"/>
      <c r="LOI114" s="500"/>
      <c r="LOJ114" s="499"/>
      <c r="LOK114" s="500"/>
      <c r="LOL114" s="499"/>
      <c r="LOM114" s="500"/>
      <c r="LON114" s="499"/>
      <c r="LOO114" s="500"/>
      <c r="LOP114" s="499"/>
      <c r="LOQ114" s="500"/>
      <c r="LOR114" s="499"/>
      <c r="LOS114" s="500"/>
      <c r="LOT114" s="499"/>
      <c r="LOU114" s="500"/>
      <c r="LOV114" s="499"/>
      <c r="LOW114" s="500"/>
      <c r="LOX114" s="499"/>
      <c r="LOY114" s="500"/>
      <c r="LOZ114" s="499"/>
      <c r="LPA114" s="500"/>
      <c r="LPB114" s="499"/>
      <c r="LPC114" s="500"/>
      <c r="LPD114" s="499"/>
      <c r="LPE114" s="500"/>
      <c r="LPF114" s="499"/>
      <c r="LPG114" s="500"/>
      <c r="LPH114" s="499"/>
      <c r="LPI114" s="500"/>
      <c r="LPJ114" s="499"/>
      <c r="LPK114" s="500"/>
      <c r="LPL114" s="499"/>
      <c r="LPM114" s="500"/>
      <c r="LPN114" s="499"/>
      <c r="LPO114" s="500"/>
      <c r="LPP114" s="499"/>
      <c r="LPQ114" s="500"/>
      <c r="LPR114" s="499"/>
      <c r="LPS114" s="500"/>
      <c r="LPT114" s="499"/>
      <c r="LPU114" s="500"/>
      <c r="LPV114" s="499"/>
      <c r="LPW114" s="500"/>
      <c r="LPX114" s="499"/>
      <c r="LPY114" s="500"/>
      <c r="LPZ114" s="499"/>
      <c r="LQA114" s="500"/>
      <c r="LQB114" s="499"/>
      <c r="LQC114" s="500"/>
      <c r="LQD114" s="499"/>
      <c r="LQE114" s="500"/>
      <c r="LQF114" s="499"/>
      <c r="LQG114" s="500"/>
      <c r="LQH114" s="499"/>
      <c r="LQI114" s="500"/>
      <c r="LQJ114" s="499"/>
      <c r="LQK114" s="500"/>
      <c r="LQL114" s="499"/>
      <c r="LQM114" s="500"/>
      <c r="LQN114" s="499"/>
      <c r="LQO114" s="500"/>
      <c r="LQP114" s="499"/>
      <c r="LQQ114" s="500"/>
      <c r="LQR114" s="499"/>
      <c r="LQS114" s="500"/>
      <c r="LQT114" s="499"/>
      <c r="LQU114" s="500"/>
      <c r="LQV114" s="499"/>
      <c r="LQW114" s="500"/>
      <c r="LQX114" s="499"/>
      <c r="LQY114" s="500"/>
      <c r="LQZ114" s="499"/>
      <c r="LRA114" s="500"/>
      <c r="LRB114" s="499"/>
      <c r="LRC114" s="500"/>
      <c r="LRD114" s="499"/>
      <c r="LRE114" s="500"/>
      <c r="LRF114" s="499"/>
      <c r="LRG114" s="500"/>
      <c r="LRH114" s="499"/>
      <c r="LRI114" s="500"/>
      <c r="LRJ114" s="499"/>
      <c r="LRK114" s="500"/>
      <c r="LRL114" s="499"/>
      <c r="LRM114" s="500"/>
      <c r="LRN114" s="499"/>
      <c r="LRO114" s="500"/>
      <c r="LRP114" s="499"/>
      <c r="LRQ114" s="500"/>
      <c r="LRR114" s="499"/>
      <c r="LRS114" s="500"/>
      <c r="LRT114" s="499"/>
      <c r="LRU114" s="500"/>
      <c r="LRV114" s="499"/>
      <c r="LRW114" s="500"/>
      <c r="LRX114" s="499"/>
      <c r="LRY114" s="500"/>
      <c r="LRZ114" s="499"/>
      <c r="LSA114" s="500"/>
      <c r="LSB114" s="499"/>
      <c r="LSC114" s="500"/>
      <c r="LSD114" s="499"/>
      <c r="LSE114" s="500"/>
      <c r="LSF114" s="499"/>
      <c r="LSG114" s="500"/>
      <c r="LSH114" s="499"/>
      <c r="LSI114" s="500"/>
      <c r="LSJ114" s="499"/>
      <c r="LSK114" s="500"/>
      <c r="LSL114" s="499"/>
      <c r="LSM114" s="500"/>
      <c r="LSN114" s="499"/>
      <c r="LSO114" s="500"/>
      <c r="LSP114" s="499"/>
      <c r="LSQ114" s="500"/>
      <c r="LSR114" s="499"/>
      <c r="LSS114" s="500"/>
      <c r="LST114" s="499"/>
      <c r="LSU114" s="500"/>
      <c r="LSV114" s="499"/>
      <c r="LSW114" s="500"/>
      <c r="LSX114" s="499"/>
      <c r="LSY114" s="500"/>
      <c r="LSZ114" s="499"/>
      <c r="LTA114" s="500"/>
      <c r="LTB114" s="499"/>
      <c r="LTC114" s="500"/>
      <c r="LTD114" s="499"/>
      <c r="LTE114" s="500"/>
      <c r="LTF114" s="499"/>
      <c r="LTG114" s="500"/>
      <c r="LTH114" s="499"/>
      <c r="LTI114" s="500"/>
      <c r="LTJ114" s="499"/>
      <c r="LTK114" s="500"/>
      <c r="LTL114" s="499"/>
      <c r="LTM114" s="500"/>
      <c r="LTN114" s="499"/>
      <c r="LTO114" s="500"/>
      <c r="LTP114" s="499"/>
      <c r="LTQ114" s="500"/>
      <c r="LTR114" s="499"/>
      <c r="LTS114" s="500"/>
      <c r="LTT114" s="499"/>
      <c r="LTU114" s="500"/>
      <c r="LTV114" s="499"/>
      <c r="LTW114" s="500"/>
      <c r="LTX114" s="499"/>
      <c r="LTY114" s="500"/>
      <c r="LTZ114" s="499"/>
      <c r="LUA114" s="500"/>
      <c r="LUB114" s="499"/>
      <c r="LUC114" s="500"/>
      <c r="LUD114" s="499"/>
      <c r="LUE114" s="500"/>
      <c r="LUF114" s="499"/>
      <c r="LUG114" s="500"/>
      <c r="LUH114" s="499"/>
      <c r="LUI114" s="500"/>
      <c r="LUJ114" s="499"/>
      <c r="LUK114" s="500"/>
      <c r="LUL114" s="499"/>
      <c r="LUM114" s="500"/>
      <c r="LUN114" s="499"/>
      <c r="LUO114" s="500"/>
      <c r="LUP114" s="499"/>
      <c r="LUQ114" s="500"/>
      <c r="LUR114" s="499"/>
      <c r="LUS114" s="500"/>
      <c r="LUT114" s="499"/>
      <c r="LUU114" s="500"/>
      <c r="LUV114" s="499"/>
      <c r="LUW114" s="500"/>
      <c r="LUX114" s="499"/>
      <c r="LUY114" s="500"/>
      <c r="LUZ114" s="499"/>
      <c r="LVA114" s="500"/>
      <c r="LVB114" s="499"/>
      <c r="LVC114" s="500"/>
      <c r="LVD114" s="499"/>
      <c r="LVE114" s="500"/>
      <c r="LVF114" s="499"/>
      <c r="LVG114" s="500"/>
      <c r="LVH114" s="499"/>
      <c r="LVI114" s="500"/>
      <c r="LVJ114" s="499"/>
      <c r="LVK114" s="500"/>
      <c r="LVL114" s="499"/>
      <c r="LVM114" s="500"/>
      <c r="LVN114" s="499"/>
      <c r="LVO114" s="500"/>
      <c r="LVP114" s="499"/>
      <c r="LVQ114" s="500"/>
      <c r="LVR114" s="499"/>
      <c r="LVS114" s="500"/>
      <c r="LVT114" s="499"/>
      <c r="LVU114" s="500"/>
      <c r="LVV114" s="499"/>
      <c r="LVW114" s="500"/>
      <c r="LVX114" s="499"/>
      <c r="LVY114" s="500"/>
      <c r="LVZ114" s="499"/>
      <c r="LWA114" s="500"/>
      <c r="LWB114" s="499"/>
      <c r="LWC114" s="500"/>
      <c r="LWD114" s="499"/>
      <c r="LWE114" s="500"/>
      <c r="LWF114" s="499"/>
      <c r="LWG114" s="500"/>
      <c r="LWH114" s="499"/>
      <c r="LWI114" s="500"/>
      <c r="LWJ114" s="499"/>
      <c r="LWK114" s="500"/>
      <c r="LWL114" s="499"/>
      <c r="LWM114" s="500"/>
      <c r="LWN114" s="499"/>
      <c r="LWO114" s="500"/>
      <c r="LWP114" s="499"/>
      <c r="LWQ114" s="500"/>
      <c r="LWR114" s="499"/>
      <c r="LWS114" s="500"/>
      <c r="LWT114" s="499"/>
      <c r="LWU114" s="500"/>
      <c r="LWV114" s="499"/>
      <c r="LWW114" s="500"/>
      <c r="LWX114" s="499"/>
      <c r="LWY114" s="500"/>
      <c r="LWZ114" s="499"/>
      <c r="LXA114" s="500"/>
      <c r="LXB114" s="499"/>
      <c r="LXC114" s="500"/>
      <c r="LXD114" s="499"/>
      <c r="LXE114" s="500"/>
      <c r="LXF114" s="499"/>
      <c r="LXG114" s="500"/>
      <c r="LXH114" s="499"/>
      <c r="LXI114" s="500"/>
      <c r="LXJ114" s="499"/>
      <c r="LXK114" s="500"/>
      <c r="LXL114" s="499"/>
      <c r="LXM114" s="500"/>
      <c r="LXN114" s="499"/>
      <c r="LXO114" s="500"/>
      <c r="LXP114" s="499"/>
      <c r="LXQ114" s="500"/>
      <c r="LXR114" s="499"/>
      <c r="LXS114" s="500"/>
      <c r="LXT114" s="499"/>
      <c r="LXU114" s="500"/>
      <c r="LXV114" s="499"/>
      <c r="LXW114" s="500"/>
      <c r="LXX114" s="499"/>
      <c r="LXY114" s="500"/>
      <c r="LXZ114" s="499"/>
      <c r="LYA114" s="500"/>
      <c r="LYB114" s="499"/>
      <c r="LYC114" s="500"/>
      <c r="LYD114" s="499"/>
      <c r="LYE114" s="500"/>
      <c r="LYF114" s="499"/>
      <c r="LYG114" s="500"/>
      <c r="LYH114" s="499"/>
      <c r="LYI114" s="500"/>
      <c r="LYJ114" s="499"/>
      <c r="LYK114" s="500"/>
      <c r="LYL114" s="499"/>
      <c r="LYM114" s="500"/>
      <c r="LYN114" s="499"/>
      <c r="LYO114" s="500"/>
      <c r="LYP114" s="499"/>
      <c r="LYQ114" s="500"/>
      <c r="LYR114" s="499"/>
      <c r="LYS114" s="500"/>
      <c r="LYT114" s="499"/>
      <c r="LYU114" s="500"/>
      <c r="LYV114" s="499"/>
      <c r="LYW114" s="500"/>
      <c r="LYX114" s="499"/>
      <c r="LYY114" s="500"/>
      <c r="LYZ114" s="499"/>
      <c r="LZA114" s="500"/>
      <c r="LZB114" s="499"/>
      <c r="LZC114" s="500"/>
      <c r="LZD114" s="499"/>
      <c r="LZE114" s="500"/>
      <c r="LZF114" s="499"/>
      <c r="LZG114" s="500"/>
      <c r="LZH114" s="499"/>
      <c r="LZI114" s="500"/>
      <c r="LZJ114" s="499"/>
      <c r="LZK114" s="500"/>
      <c r="LZL114" s="499"/>
      <c r="LZM114" s="500"/>
      <c r="LZN114" s="499"/>
      <c r="LZO114" s="500"/>
      <c r="LZP114" s="499"/>
      <c r="LZQ114" s="500"/>
      <c r="LZR114" s="499"/>
      <c r="LZS114" s="500"/>
      <c r="LZT114" s="499"/>
      <c r="LZU114" s="500"/>
      <c r="LZV114" s="499"/>
      <c r="LZW114" s="500"/>
      <c r="LZX114" s="499"/>
      <c r="LZY114" s="500"/>
      <c r="LZZ114" s="499"/>
      <c r="MAA114" s="500"/>
      <c r="MAB114" s="499"/>
      <c r="MAC114" s="500"/>
      <c r="MAD114" s="499"/>
      <c r="MAE114" s="500"/>
      <c r="MAF114" s="499"/>
      <c r="MAG114" s="500"/>
      <c r="MAH114" s="499"/>
      <c r="MAI114" s="500"/>
      <c r="MAJ114" s="499"/>
      <c r="MAK114" s="500"/>
      <c r="MAL114" s="499"/>
      <c r="MAM114" s="500"/>
      <c r="MAN114" s="499"/>
      <c r="MAO114" s="500"/>
      <c r="MAP114" s="499"/>
      <c r="MAQ114" s="500"/>
      <c r="MAR114" s="499"/>
      <c r="MAS114" s="500"/>
      <c r="MAT114" s="499"/>
      <c r="MAU114" s="500"/>
      <c r="MAV114" s="499"/>
      <c r="MAW114" s="500"/>
      <c r="MAX114" s="499"/>
      <c r="MAY114" s="500"/>
      <c r="MAZ114" s="499"/>
      <c r="MBA114" s="500"/>
      <c r="MBB114" s="499"/>
      <c r="MBC114" s="500"/>
      <c r="MBD114" s="499"/>
      <c r="MBE114" s="500"/>
      <c r="MBF114" s="499"/>
      <c r="MBG114" s="500"/>
      <c r="MBH114" s="499"/>
      <c r="MBI114" s="500"/>
      <c r="MBJ114" s="499"/>
      <c r="MBK114" s="500"/>
      <c r="MBL114" s="499"/>
      <c r="MBM114" s="500"/>
      <c r="MBN114" s="499"/>
      <c r="MBO114" s="500"/>
      <c r="MBP114" s="499"/>
      <c r="MBQ114" s="500"/>
      <c r="MBR114" s="499"/>
      <c r="MBS114" s="500"/>
      <c r="MBT114" s="499"/>
      <c r="MBU114" s="500"/>
      <c r="MBV114" s="499"/>
      <c r="MBW114" s="500"/>
      <c r="MBX114" s="499"/>
      <c r="MBY114" s="500"/>
      <c r="MBZ114" s="499"/>
      <c r="MCA114" s="500"/>
      <c r="MCB114" s="499"/>
      <c r="MCC114" s="500"/>
      <c r="MCD114" s="499"/>
      <c r="MCE114" s="500"/>
      <c r="MCF114" s="499"/>
      <c r="MCG114" s="500"/>
      <c r="MCH114" s="499"/>
      <c r="MCI114" s="500"/>
      <c r="MCJ114" s="499"/>
      <c r="MCK114" s="500"/>
      <c r="MCL114" s="499"/>
      <c r="MCM114" s="500"/>
      <c r="MCN114" s="499"/>
      <c r="MCO114" s="500"/>
      <c r="MCP114" s="499"/>
      <c r="MCQ114" s="500"/>
      <c r="MCR114" s="499"/>
      <c r="MCS114" s="500"/>
      <c r="MCT114" s="499"/>
      <c r="MCU114" s="500"/>
      <c r="MCV114" s="499"/>
      <c r="MCW114" s="500"/>
      <c r="MCX114" s="499"/>
      <c r="MCY114" s="500"/>
      <c r="MCZ114" s="499"/>
      <c r="MDA114" s="500"/>
      <c r="MDB114" s="499"/>
      <c r="MDC114" s="500"/>
      <c r="MDD114" s="499"/>
      <c r="MDE114" s="500"/>
      <c r="MDF114" s="499"/>
      <c r="MDG114" s="500"/>
      <c r="MDH114" s="499"/>
      <c r="MDI114" s="500"/>
      <c r="MDJ114" s="499"/>
      <c r="MDK114" s="500"/>
      <c r="MDL114" s="499"/>
      <c r="MDM114" s="500"/>
      <c r="MDN114" s="499"/>
      <c r="MDO114" s="500"/>
      <c r="MDP114" s="499"/>
      <c r="MDQ114" s="500"/>
      <c r="MDR114" s="499"/>
      <c r="MDS114" s="500"/>
      <c r="MDT114" s="499"/>
      <c r="MDU114" s="500"/>
      <c r="MDV114" s="499"/>
      <c r="MDW114" s="500"/>
      <c r="MDX114" s="499"/>
      <c r="MDY114" s="500"/>
      <c r="MDZ114" s="499"/>
      <c r="MEA114" s="500"/>
      <c r="MEB114" s="499"/>
      <c r="MEC114" s="500"/>
      <c r="MED114" s="499"/>
      <c r="MEE114" s="500"/>
      <c r="MEF114" s="499"/>
      <c r="MEG114" s="500"/>
      <c r="MEH114" s="499"/>
      <c r="MEI114" s="500"/>
      <c r="MEJ114" s="499"/>
      <c r="MEK114" s="500"/>
      <c r="MEL114" s="499"/>
      <c r="MEM114" s="500"/>
      <c r="MEN114" s="499"/>
      <c r="MEO114" s="500"/>
      <c r="MEP114" s="499"/>
      <c r="MEQ114" s="500"/>
      <c r="MER114" s="499"/>
      <c r="MES114" s="500"/>
      <c r="MET114" s="499"/>
      <c r="MEU114" s="500"/>
      <c r="MEV114" s="499"/>
      <c r="MEW114" s="500"/>
      <c r="MEX114" s="499"/>
      <c r="MEY114" s="500"/>
      <c r="MEZ114" s="499"/>
      <c r="MFA114" s="500"/>
      <c r="MFB114" s="499"/>
      <c r="MFC114" s="500"/>
      <c r="MFD114" s="499"/>
      <c r="MFE114" s="500"/>
      <c r="MFF114" s="499"/>
      <c r="MFG114" s="500"/>
      <c r="MFH114" s="499"/>
      <c r="MFI114" s="500"/>
      <c r="MFJ114" s="499"/>
      <c r="MFK114" s="500"/>
      <c r="MFL114" s="499"/>
      <c r="MFM114" s="500"/>
      <c r="MFN114" s="499"/>
      <c r="MFO114" s="500"/>
      <c r="MFP114" s="499"/>
      <c r="MFQ114" s="500"/>
      <c r="MFR114" s="499"/>
      <c r="MFS114" s="500"/>
      <c r="MFT114" s="499"/>
      <c r="MFU114" s="500"/>
      <c r="MFV114" s="499"/>
      <c r="MFW114" s="500"/>
      <c r="MFX114" s="499"/>
      <c r="MFY114" s="500"/>
      <c r="MFZ114" s="499"/>
      <c r="MGA114" s="500"/>
      <c r="MGB114" s="499"/>
      <c r="MGC114" s="500"/>
      <c r="MGD114" s="499"/>
      <c r="MGE114" s="500"/>
      <c r="MGF114" s="499"/>
      <c r="MGG114" s="500"/>
      <c r="MGH114" s="499"/>
      <c r="MGI114" s="500"/>
      <c r="MGJ114" s="499"/>
      <c r="MGK114" s="500"/>
      <c r="MGL114" s="499"/>
      <c r="MGM114" s="500"/>
      <c r="MGN114" s="499"/>
      <c r="MGO114" s="500"/>
      <c r="MGP114" s="499"/>
      <c r="MGQ114" s="500"/>
      <c r="MGR114" s="499"/>
      <c r="MGS114" s="500"/>
      <c r="MGT114" s="499"/>
      <c r="MGU114" s="500"/>
      <c r="MGV114" s="499"/>
      <c r="MGW114" s="500"/>
      <c r="MGX114" s="499"/>
      <c r="MGY114" s="500"/>
      <c r="MGZ114" s="499"/>
      <c r="MHA114" s="500"/>
      <c r="MHB114" s="499"/>
      <c r="MHC114" s="500"/>
      <c r="MHD114" s="499"/>
      <c r="MHE114" s="500"/>
      <c r="MHF114" s="499"/>
      <c r="MHG114" s="500"/>
      <c r="MHH114" s="499"/>
      <c r="MHI114" s="500"/>
      <c r="MHJ114" s="499"/>
      <c r="MHK114" s="500"/>
      <c r="MHL114" s="499"/>
      <c r="MHM114" s="500"/>
      <c r="MHN114" s="499"/>
      <c r="MHO114" s="500"/>
      <c r="MHP114" s="499"/>
      <c r="MHQ114" s="500"/>
      <c r="MHR114" s="499"/>
      <c r="MHS114" s="500"/>
      <c r="MHT114" s="499"/>
      <c r="MHU114" s="500"/>
      <c r="MHV114" s="499"/>
      <c r="MHW114" s="500"/>
      <c r="MHX114" s="499"/>
      <c r="MHY114" s="500"/>
      <c r="MHZ114" s="499"/>
      <c r="MIA114" s="500"/>
      <c r="MIB114" s="499"/>
      <c r="MIC114" s="500"/>
      <c r="MID114" s="499"/>
      <c r="MIE114" s="500"/>
      <c r="MIF114" s="499"/>
      <c r="MIG114" s="500"/>
      <c r="MIH114" s="499"/>
      <c r="MII114" s="500"/>
      <c r="MIJ114" s="499"/>
      <c r="MIK114" s="500"/>
      <c r="MIL114" s="499"/>
      <c r="MIM114" s="500"/>
      <c r="MIN114" s="499"/>
      <c r="MIO114" s="500"/>
      <c r="MIP114" s="499"/>
      <c r="MIQ114" s="500"/>
      <c r="MIR114" s="499"/>
      <c r="MIS114" s="500"/>
      <c r="MIT114" s="499"/>
      <c r="MIU114" s="500"/>
      <c r="MIV114" s="499"/>
      <c r="MIW114" s="500"/>
      <c r="MIX114" s="499"/>
      <c r="MIY114" s="500"/>
      <c r="MIZ114" s="499"/>
      <c r="MJA114" s="500"/>
      <c r="MJB114" s="499"/>
      <c r="MJC114" s="500"/>
      <c r="MJD114" s="499"/>
      <c r="MJE114" s="500"/>
      <c r="MJF114" s="499"/>
      <c r="MJG114" s="500"/>
      <c r="MJH114" s="499"/>
      <c r="MJI114" s="500"/>
      <c r="MJJ114" s="499"/>
      <c r="MJK114" s="500"/>
      <c r="MJL114" s="499"/>
      <c r="MJM114" s="500"/>
      <c r="MJN114" s="499"/>
      <c r="MJO114" s="500"/>
      <c r="MJP114" s="499"/>
      <c r="MJQ114" s="500"/>
      <c r="MJR114" s="499"/>
      <c r="MJS114" s="500"/>
      <c r="MJT114" s="499"/>
      <c r="MJU114" s="500"/>
      <c r="MJV114" s="499"/>
      <c r="MJW114" s="500"/>
      <c r="MJX114" s="499"/>
      <c r="MJY114" s="500"/>
      <c r="MJZ114" s="499"/>
      <c r="MKA114" s="500"/>
      <c r="MKB114" s="499"/>
      <c r="MKC114" s="500"/>
      <c r="MKD114" s="499"/>
      <c r="MKE114" s="500"/>
      <c r="MKF114" s="499"/>
      <c r="MKG114" s="500"/>
      <c r="MKH114" s="499"/>
      <c r="MKI114" s="500"/>
      <c r="MKJ114" s="499"/>
      <c r="MKK114" s="500"/>
      <c r="MKL114" s="499"/>
      <c r="MKM114" s="500"/>
      <c r="MKN114" s="499"/>
      <c r="MKO114" s="500"/>
      <c r="MKP114" s="499"/>
      <c r="MKQ114" s="500"/>
      <c r="MKR114" s="499"/>
      <c r="MKS114" s="500"/>
      <c r="MKT114" s="499"/>
      <c r="MKU114" s="500"/>
      <c r="MKV114" s="499"/>
      <c r="MKW114" s="500"/>
      <c r="MKX114" s="499"/>
      <c r="MKY114" s="500"/>
      <c r="MKZ114" s="499"/>
      <c r="MLA114" s="500"/>
      <c r="MLB114" s="499"/>
      <c r="MLC114" s="500"/>
      <c r="MLD114" s="499"/>
      <c r="MLE114" s="500"/>
      <c r="MLF114" s="499"/>
      <c r="MLG114" s="500"/>
      <c r="MLH114" s="499"/>
      <c r="MLI114" s="500"/>
      <c r="MLJ114" s="499"/>
      <c r="MLK114" s="500"/>
      <c r="MLL114" s="499"/>
      <c r="MLM114" s="500"/>
      <c r="MLN114" s="499"/>
      <c r="MLO114" s="500"/>
      <c r="MLP114" s="499"/>
      <c r="MLQ114" s="500"/>
      <c r="MLR114" s="499"/>
      <c r="MLS114" s="500"/>
      <c r="MLT114" s="499"/>
      <c r="MLU114" s="500"/>
      <c r="MLV114" s="499"/>
      <c r="MLW114" s="500"/>
      <c r="MLX114" s="499"/>
      <c r="MLY114" s="500"/>
      <c r="MLZ114" s="499"/>
      <c r="MMA114" s="500"/>
      <c r="MMB114" s="499"/>
      <c r="MMC114" s="500"/>
      <c r="MMD114" s="499"/>
      <c r="MME114" s="500"/>
      <c r="MMF114" s="499"/>
      <c r="MMG114" s="500"/>
      <c r="MMH114" s="499"/>
      <c r="MMI114" s="500"/>
      <c r="MMJ114" s="499"/>
      <c r="MMK114" s="500"/>
      <c r="MML114" s="499"/>
      <c r="MMM114" s="500"/>
      <c r="MMN114" s="499"/>
      <c r="MMO114" s="500"/>
      <c r="MMP114" s="499"/>
      <c r="MMQ114" s="500"/>
      <c r="MMR114" s="499"/>
      <c r="MMS114" s="500"/>
      <c r="MMT114" s="499"/>
      <c r="MMU114" s="500"/>
      <c r="MMV114" s="499"/>
      <c r="MMW114" s="500"/>
      <c r="MMX114" s="499"/>
      <c r="MMY114" s="500"/>
      <c r="MMZ114" s="499"/>
      <c r="MNA114" s="500"/>
      <c r="MNB114" s="499"/>
      <c r="MNC114" s="500"/>
      <c r="MND114" s="499"/>
      <c r="MNE114" s="500"/>
      <c r="MNF114" s="499"/>
      <c r="MNG114" s="500"/>
      <c r="MNH114" s="499"/>
      <c r="MNI114" s="500"/>
      <c r="MNJ114" s="499"/>
      <c r="MNK114" s="500"/>
      <c r="MNL114" s="499"/>
      <c r="MNM114" s="500"/>
      <c r="MNN114" s="499"/>
      <c r="MNO114" s="500"/>
      <c r="MNP114" s="499"/>
      <c r="MNQ114" s="500"/>
      <c r="MNR114" s="499"/>
      <c r="MNS114" s="500"/>
      <c r="MNT114" s="499"/>
      <c r="MNU114" s="500"/>
      <c r="MNV114" s="499"/>
      <c r="MNW114" s="500"/>
      <c r="MNX114" s="499"/>
      <c r="MNY114" s="500"/>
      <c r="MNZ114" s="499"/>
      <c r="MOA114" s="500"/>
      <c r="MOB114" s="499"/>
      <c r="MOC114" s="500"/>
      <c r="MOD114" s="499"/>
      <c r="MOE114" s="500"/>
      <c r="MOF114" s="499"/>
      <c r="MOG114" s="500"/>
      <c r="MOH114" s="499"/>
      <c r="MOI114" s="500"/>
      <c r="MOJ114" s="499"/>
      <c r="MOK114" s="500"/>
      <c r="MOL114" s="499"/>
      <c r="MOM114" s="500"/>
      <c r="MON114" s="499"/>
      <c r="MOO114" s="500"/>
      <c r="MOP114" s="499"/>
      <c r="MOQ114" s="500"/>
      <c r="MOR114" s="499"/>
      <c r="MOS114" s="500"/>
      <c r="MOT114" s="499"/>
      <c r="MOU114" s="500"/>
      <c r="MOV114" s="499"/>
      <c r="MOW114" s="500"/>
      <c r="MOX114" s="499"/>
      <c r="MOY114" s="500"/>
      <c r="MOZ114" s="499"/>
      <c r="MPA114" s="500"/>
      <c r="MPB114" s="499"/>
      <c r="MPC114" s="500"/>
      <c r="MPD114" s="499"/>
      <c r="MPE114" s="500"/>
      <c r="MPF114" s="499"/>
      <c r="MPG114" s="500"/>
      <c r="MPH114" s="499"/>
      <c r="MPI114" s="500"/>
      <c r="MPJ114" s="499"/>
      <c r="MPK114" s="500"/>
      <c r="MPL114" s="499"/>
      <c r="MPM114" s="500"/>
      <c r="MPN114" s="499"/>
      <c r="MPO114" s="500"/>
      <c r="MPP114" s="499"/>
      <c r="MPQ114" s="500"/>
      <c r="MPR114" s="499"/>
      <c r="MPS114" s="500"/>
      <c r="MPT114" s="499"/>
      <c r="MPU114" s="500"/>
      <c r="MPV114" s="499"/>
      <c r="MPW114" s="500"/>
      <c r="MPX114" s="499"/>
      <c r="MPY114" s="500"/>
      <c r="MPZ114" s="499"/>
      <c r="MQA114" s="500"/>
      <c r="MQB114" s="499"/>
      <c r="MQC114" s="500"/>
      <c r="MQD114" s="499"/>
      <c r="MQE114" s="500"/>
      <c r="MQF114" s="499"/>
      <c r="MQG114" s="500"/>
      <c r="MQH114" s="499"/>
      <c r="MQI114" s="500"/>
      <c r="MQJ114" s="499"/>
      <c r="MQK114" s="500"/>
      <c r="MQL114" s="499"/>
      <c r="MQM114" s="500"/>
      <c r="MQN114" s="499"/>
      <c r="MQO114" s="500"/>
      <c r="MQP114" s="499"/>
      <c r="MQQ114" s="500"/>
      <c r="MQR114" s="499"/>
      <c r="MQS114" s="500"/>
      <c r="MQT114" s="499"/>
      <c r="MQU114" s="500"/>
      <c r="MQV114" s="499"/>
      <c r="MQW114" s="500"/>
      <c r="MQX114" s="499"/>
      <c r="MQY114" s="500"/>
      <c r="MQZ114" s="499"/>
      <c r="MRA114" s="500"/>
      <c r="MRB114" s="499"/>
      <c r="MRC114" s="500"/>
      <c r="MRD114" s="499"/>
      <c r="MRE114" s="500"/>
      <c r="MRF114" s="499"/>
      <c r="MRG114" s="500"/>
      <c r="MRH114" s="499"/>
      <c r="MRI114" s="500"/>
      <c r="MRJ114" s="499"/>
      <c r="MRK114" s="500"/>
      <c r="MRL114" s="499"/>
      <c r="MRM114" s="500"/>
      <c r="MRN114" s="499"/>
      <c r="MRO114" s="500"/>
      <c r="MRP114" s="499"/>
      <c r="MRQ114" s="500"/>
      <c r="MRR114" s="499"/>
      <c r="MRS114" s="500"/>
      <c r="MRT114" s="499"/>
      <c r="MRU114" s="500"/>
      <c r="MRV114" s="499"/>
      <c r="MRW114" s="500"/>
      <c r="MRX114" s="499"/>
      <c r="MRY114" s="500"/>
      <c r="MRZ114" s="499"/>
      <c r="MSA114" s="500"/>
      <c r="MSB114" s="499"/>
      <c r="MSC114" s="500"/>
      <c r="MSD114" s="499"/>
      <c r="MSE114" s="500"/>
      <c r="MSF114" s="499"/>
      <c r="MSG114" s="500"/>
      <c r="MSH114" s="499"/>
      <c r="MSI114" s="500"/>
      <c r="MSJ114" s="499"/>
      <c r="MSK114" s="500"/>
      <c r="MSL114" s="499"/>
      <c r="MSM114" s="500"/>
      <c r="MSN114" s="499"/>
      <c r="MSO114" s="500"/>
      <c r="MSP114" s="499"/>
      <c r="MSQ114" s="500"/>
      <c r="MSR114" s="499"/>
      <c r="MSS114" s="500"/>
      <c r="MST114" s="499"/>
      <c r="MSU114" s="500"/>
      <c r="MSV114" s="499"/>
      <c r="MSW114" s="500"/>
      <c r="MSX114" s="499"/>
      <c r="MSY114" s="500"/>
      <c r="MSZ114" s="499"/>
      <c r="MTA114" s="500"/>
      <c r="MTB114" s="499"/>
      <c r="MTC114" s="500"/>
      <c r="MTD114" s="499"/>
      <c r="MTE114" s="500"/>
      <c r="MTF114" s="499"/>
      <c r="MTG114" s="500"/>
      <c r="MTH114" s="499"/>
      <c r="MTI114" s="500"/>
      <c r="MTJ114" s="499"/>
      <c r="MTK114" s="500"/>
      <c r="MTL114" s="499"/>
      <c r="MTM114" s="500"/>
      <c r="MTN114" s="499"/>
      <c r="MTO114" s="500"/>
      <c r="MTP114" s="499"/>
      <c r="MTQ114" s="500"/>
      <c r="MTR114" s="499"/>
      <c r="MTS114" s="500"/>
      <c r="MTT114" s="499"/>
      <c r="MTU114" s="500"/>
      <c r="MTV114" s="499"/>
      <c r="MTW114" s="500"/>
      <c r="MTX114" s="499"/>
      <c r="MTY114" s="500"/>
      <c r="MTZ114" s="499"/>
      <c r="MUA114" s="500"/>
      <c r="MUB114" s="499"/>
      <c r="MUC114" s="500"/>
      <c r="MUD114" s="499"/>
      <c r="MUE114" s="500"/>
      <c r="MUF114" s="499"/>
      <c r="MUG114" s="500"/>
      <c r="MUH114" s="499"/>
      <c r="MUI114" s="500"/>
      <c r="MUJ114" s="499"/>
      <c r="MUK114" s="500"/>
      <c r="MUL114" s="499"/>
      <c r="MUM114" s="500"/>
      <c r="MUN114" s="499"/>
      <c r="MUO114" s="500"/>
      <c r="MUP114" s="499"/>
      <c r="MUQ114" s="500"/>
      <c r="MUR114" s="499"/>
      <c r="MUS114" s="500"/>
      <c r="MUT114" s="499"/>
      <c r="MUU114" s="500"/>
      <c r="MUV114" s="499"/>
      <c r="MUW114" s="500"/>
      <c r="MUX114" s="499"/>
      <c r="MUY114" s="500"/>
      <c r="MUZ114" s="499"/>
      <c r="MVA114" s="500"/>
      <c r="MVB114" s="499"/>
      <c r="MVC114" s="500"/>
      <c r="MVD114" s="499"/>
      <c r="MVE114" s="500"/>
      <c r="MVF114" s="499"/>
      <c r="MVG114" s="500"/>
      <c r="MVH114" s="499"/>
      <c r="MVI114" s="500"/>
      <c r="MVJ114" s="499"/>
      <c r="MVK114" s="500"/>
      <c r="MVL114" s="499"/>
      <c r="MVM114" s="500"/>
      <c r="MVN114" s="499"/>
      <c r="MVO114" s="500"/>
      <c r="MVP114" s="499"/>
      <c r="MVQ114" s="500"/>
      <c r="MVR114" s="499"/>
      <c r="MVS114" s="500"/>
      <c r="MVT114" s="499"/>
      <c r="MVU114" s="500"/>
      <c r="MVV114" s="499"/>
      <c r="MVW114" s="500"/>
      <c r="MVX114" s="499"/>
      <c r="MVY114" s="500"/>
      <c r="MVZ114" s="499"/>
      <c r="MWA114" s="500"/>
      <c r="MWB114" s="499"/>
      <c r="MWC114" s="500"/>
      <c r="MWD114" s="499"/>
      <c r="MWE114" s="500"/>
      <c r="MWF114" s="499"/>
      <c r="MWG114" s="500"/>
      <c r="MWH114" s="499"/>
      <c r="MWI114" s="500"/>
      <c r="MWJ114" s="499"/>
      <c r="MWK114" s="500"/>
      <c r="MWL114" s="499"/>
      <c r="MWM114" s="500"/>
      <c r="MWN114" s="499"/>
      <c r="MWO114" s="500"/>
      <c r="MWP114" s="499"/>
      <c r="MWQ114" s="500"/>
      <c r="MWR114" s="499"/>
      <c r="MWS114" s="500"/>
      <c r="MWT114" s="499"/>
      <c r="MWU114" s="500"/>
      <c r="MWV114" s="499"/>
      <c r="MWW114" s="500"/>
      <c r="MWX114" s="499"/>
      <c r="MWY114" s="500"/>
      <c r="MWZ114" s="499"/>
      <c r="MXA114" s="500"/>
      <c r="MXB114" s="499"/>
      <c r="MXC114" s="500"/>
      <c r="MXD114" s="499"/>
      <c r="MXE114" s="500"/>
      <c r="MXF114" s="499"/>
      <c r="MXG114" s="500"/>
      <c r="MXH114" s="499"/>
      <c r="MXI114" s="500"/>
      <c r="MXJ114" s="499"/>
      <c r="MXK114" s="500"/>
      <c r="MXL114" s="499"/>
      <c r="MXM114" s="500"/>
      <c r="MXN114" s="499"/>
      <c r="MXO114" s="500"/>
      <c r="MXP114" s="499"/>
      <c r="MXQ114" s="500"/>
      <c r="MXR114" s="499"/>
      <c r="MXS114" s="500"/>
      <c r="MXT114" s="499"/>
      <c r="MXU114" s="500"/>
      <c r="MXV114" s="499"/>
      <c r="MXW114" s="500"/>
      <c r="MXX114" s="499"/>
      <c r="MXY114" s="500"/>
      <c r="MXZ114" s="499"/>
      <c r="MYA114" s="500"/>
      <c r="MYB114" s="499"/>
      <c r="MYC114" s="500"/>
      <c r="MYD114" s="499"/>
      <c r="MYE114" s="500"/>
      <c r="MYF114" s="499"/>
      <c r="MYG114" s="500"/>
      <c r="MYH114" s="499"/>
      <c r="MYI114" s="500"/>
      <c r="MYJ114" s="499"/>
      <c r="MYK114" s="500"/>
      <c r="MYL114" s="499"/>
      <c r="MYM114" s="500"/>
      <c r="MYN114" s="499"/>
      <c r="MYO114" s="500"/>
      <c r="MYP114" s="499"/>
      <c r="MYQ114" s="500"/>
      <c r="MYR114" s="499"/>
      <c r="MYS114" s="500"/>
      <c r="MYT114" s="499"/>
      <c r="MYU114" s="500"/>
      <c r="MYV114" s="499"/>
      <c r="MYW114" s="500"/>
      <c r="MYX114" s="499"/>
      <c r="MYY114" s="500"/>
      <c r="MYZ114" s="499"/>
      <c r="MZA114" s="500"/>
      <c r="MZB114" s="499"/>
      <c r="MZC114" s="500"/>
      <c r="MZD114" s="499"/>
      <c r="MZE114" s="500"/>
      <c r="MZF114" s="499"/>
      <c r="MZG114" s="500"/>
      <c r="MZH114" s="499"/>
      <c r="MZI114" s="500"/>
      <c r="MZJ114" s="499"/>
      <c r="MZK114" s="500"/>
      <c r="MZL114" s="499"/>
      <c r="MZM114" s="500"/>
      <c r="MZN114" s="499"/>
      <c r="MZO114" s="500"/>
      <c r="MZP114" s="499"/>
      <c r="MZQ114" s="500"/>
      <c r="MZR114" s="499"/>
      <c r="MZS114" s="500"/>
      <c r="MZT114" s="499"/>
      <c r="MZU114" s="500"/>
      <c r="MZV114" s="499"/>
      <c r="MZW114" s="500"/>
      <c r="MZX114" s="499"/>
      <c r="MZY114" s="500"/>
      <c r="MZZ114" s="499"/>
      <c r="NAA114" s="500"/>
      <c r="NAB114" s="499"/>
      <c r="NAC114" s="500"/>
      <c r="NAD114" s="499"/>
      <c r="NAE114" s="500"/>
      <c r="NAF114" s="499"/>
      <c r="NAG114" s="500"/>
      <c r="NAH114" s="499"/>
      <c r="NAI114" s="500"/>
      <c r="NAJ114" s="499"/>
      <c r="NAK114" s="500"/>
      <c r="NAL114" s="499"/>
      <c r="NAM114" s="500"/>
      <c r="NAN114" s="499"/>
      <c r="NAO114" s="500"/>
      <c r="NAP114" s="499"/>
      <c r="NAQ114" s="500"/>
      <c r="NAR114" s="499"/>
      <c r="NAS114" s="500"/>
      <c r="NAT114" s="499"/>
      <c r="NAU114" s="500"/>
      <c r="NAV114" s="499"/>
      <c r="NAW114" s="500"/>
      <c r="NAX114" s="499"/>
      <c r="NAY114" s="500"/>
      <c r="NAZ114" s="499"/>
      <c r="NBA114" s="500"/>
      <c r="NBB114" s="499"/>
      <c r="NBC114" s="500"/>
      <c r="NBD114" s="499"/>
      <c r="NBE114" s="500"/>
      <c r="NBF114" s="499"/>
      <c r="NBG114" s="500"/>
      <c r="NBH114" s="499"/>
      <c r="NBI114" s="500"/>
      <c r="NBJ114" s="499"/>
      <c r="NBK114" s="500"/>
      <c r="NBL114" s="499"/>
      <c r="NBM114" s="500"/>
      <c r="NBN114" s="499"/>
      <c r="NBO114" s="500"/>
      <c r="NBP114" s="499"/>
      <c r="NBQ114" s="500"/>
      <c r="NBR114" s="499"/>
      <c r="NBS114" s="500"/>
      <c r="NBT114" s="499"/>
      <c r="NBU114" s="500"/>
      <c r="NBV114" s="499"/>
      <c r="NBW114" s="500"/>
      <c r="NBX114" s="499"/>
      <c r="NBY114" s="500"/>
      <c r="NBZ114" s="499"/>
      <c r="NCA114" s="500"/>
      <c r="NCB114" s="499"/>
      <c r="NCC114" s="500"/>
      <c r="NCD114" s="499"/>
      <c r="NCE114" s="500"/>
      <c r="NCF114" s="499"/>
      <c r="NCG114" s="500"/>
      <c r="NCH114" s="499"/>
      <c r="NCI114" s="500"/>
      <c r="NCJ114" s="499"/>
      <c r="NCK114" s="500"/>
      <c r="NCL114" s="499"/>
      <c r="NCM114" s="500"/>
      <c r="NCN114" s="499"/>
      <c r="NCO114" s="500"/>
      <c r="NCP114" s="499"/>
      <c r="NCQ114" s="500"/>
      <c r="NCR114" s="499"/>
      <c r="NCS114" s="500"/>
      <c r="NCT114" s="499"/>
      <c r="NCU114" s="500"/>
      <c r="NCV114" s="499"/>
      <c r="NCW114" s="500"/>
      <c r="NCX114" s="499"/>
      <c r="NCY114" s="500"/>
      <c r="NCZ114" s="499"/>
      <c r="NDA114" s="500"/>
      <c r="NDB114" s="499"/>
      <c r="NDC114" s="500"/>
      <c r="NDD114" s="499"/>
      <c r="NDE114" s="500"/>
      <c r="NDF114" s="499"/>
      <c r="NDG114" s="500"/>
      <c r="NDH114" s="499"/>
      <c r="NDI114" s="500"/>
      <c r="NDJ114" s="499"/>
      <c r="NDK114" s="500"/>
      <c r="NDL114" s="499"/>
      <c r="NDM114" s="500"/>
      <c r="NDN114" s="499"/>
      <c r="NDO114" s="500"/>
      <c r="NDP114" s="499"/>
      <c r="NDQ114" s="500"/>
      <c r="NDR114" s="499"/>
      <c r="NDS114" s="500"/>
      <c r="NDT114" s="499"/>
      <c r="NDU114" s="500"/>
      <c r="NDV114" s="499"/>
      <c r="NDW114" s="500"/>
      <c r="NDX114" s="499"/>
      <c r="NDY114" s="500"/>
      <c r="NDZ114" s="499"/>
      <c r="NEA114" s="500"/>
      <c r="NEB114" s="499"/>
      <c r="NEC114" s="500"/>
      <c r="NED114" s="499"/>
      <c r="NEE114" s="500"/>
      <c r="NEF114" s="499"/>
      <c r="NEG114" s="500"/>
      <c r="NEH114" s="499"/>
      <c r="NEI114" s="500"/>
      <c r="NEJ114" s="499"/>
      <c r="NEK114" s="500"/>
      <c r="NEL114" s="499"/>
      <c r="NEM114" s="500"/>
      <c r="NEN114" s="499"/>
      <c r="NEO114" s="500"/>
      <c r="NEP114" s="499"/>
      <c r="NEQ114" s="500"/>
      <c r="NER114" s="499"/>
      <c r="NES114" s="500"/>
      <c r="NET114" s="499"/>
      <c r="NEU114" s="500"/>
      <c r="NEV114" s="499"/>
      <c r="NEW114" s="500"/>
      <c r="NEX114" s="499"/>
      <c r="NEY114" s="500"/>
      <c r="NEZ114" s="499"/>
      <c r="NFA114" s="500"/>
      <c r="NFB114" s="499"/>
      <c r="NFC114" s="500"/>
      <c r="NFD114" s="499"/>
      <c r="NFE114" s="500"/>
      <c r="NFF114" s="499"/>
      <c r="NFG114" s="500"/>
      <c r="NFH114" s="499"/>
      <c r="NFI114" s="500"/>
      <c r="NFJ114" s="499"/>
      <c r="NFK114" s="500"/>
      <c r="NFL114" s="499"/>
      <c r="NFM114" s="500"/>
      <c r="NFN114" s="499"/>
      <c r="NFO114" s="500"/>
      <c r="NFP114" s="499"/>
      <c r="NFQ114" s="500"/>
      <c r="NFR114" s="499"/>
      <c r="NFS114" s="500"/>
      <c r="NFT114" s="499"/>
      <c r="NFU114" s="500"/>
      <c r="NFV114" s="499"/>
      <c r="NFW114" s="500"/>
      <c r="NFX114" s="499"/>
      <c r="NFY114" s="500"/>
      <c r="NFZ114" s="499"/>
      <c r="NGA114" s="500"/>
      <c r="NGB114" s="499"/>
      <c r="NGC114" s="500"/>
      <c r="NGD114" s="499"/>
      <c r="NGE114" s="500"/>
      <c r="NGF114" s="499"/>
      <c r="NGG114" s="500"/>
      <c r="NGH114" s="499"/>
      <c r="NGI114" s="500"/>
      <c r="NGJ114" s="499"/>
      <c r="NGK114" s="500"/>
      <c r="NGL114" s="499"/>
      <c r="NGM114" s="500"/>
      <c r="NGN114" s="499"/>
      <c r="NGO114" s="500"/>
      <c r="NGP114" s="499"/>
      <c r="NGQ114" s="500"/>
      <c r="NGR114" s="499"/>
      <c r="NGS114" s="500"/>
      <c r="NGT114" s="499"/>
      <c r="NGU114" s="500"/>
      <c r="NGV114" s="499"/>
      <c r="NGW114" s="500"/>
      <c r="NGX114" s="499"/>
      <c r="NGY114" s="500"/>
      <c r="NGZ114" s="499"/>
      <c r="NHA114" s="500"/>
      <c r="NHB114" s="499"/>
      <c r="NHC114" s="500"/>
      <c r="NHD114" s="499"/>
      <c r="NHE114" s="500"/>
      <c r="NHF114" s="499"/>
      <c r="NHG114" s="500"/>
      <c r="NHH114" s="499"/>
      <c r="NHI114" s="500"/>
      <c r="NHJ114" s="499"/>
      <c r="NHK114" s="500"/>
      <c r="NHL114" s="499"/>
      <c r="NHM114" s="500"/>
      <c r="NHN114" s="499"/>
      <c r="NHO114" s="500"/>
      <c r="NHP114" s="499"/>
      <c r="NHQ114" s="500"/>
      <c r="NHR114" s="499"/>
      <c r="NHS114" s="500"/>
      <c r="NHT114" s="499"/>
      <c r="NHU114" s="500"/>
      <c r="NHV114" s="499"/>
      <c r="NHW114" s="500"/>
      <c r="NHX114" s="499"/>
      <c r="NHY114" s="500"/>
      <c r="NHZ114" s="499"/>
      <c r="NIA114" s="500"/>
      <c r="NIB114" s="499"/>
      <c r="NIC114" s="500"/>
      <c r="NID114" s="499"/>
      <c r="NIE114" s="500"/>
      <c r="NIF114" s="499"/>
      <c r="NIG114" s="500"/>
      <c r="NIH114" s="499"/>
      <c r="NII114" s="500"/>
      <c r="NIJ114" s="499"/>
      <c r="NIK114" s="500"/>
      <c r="NIL114" s="499"/>
      <c r="NIM114" s="500"/>
      <c r="NIN114" s="499"/>
      <c r="NIO114" s="500"/>
      <c r="NIP114" s="499"/>
      <c r="NIQ114" s="500"/>
      <c r="NIR114" s="499"/>
      <c r="NIS114" s="500"/>
      <c r="NIT114" s="499"/>
      <c r="NIU114" s="500"/>
      <c r="NIV114" s="499"/>
      <c r="NIW114" s="500"/>
      <c r="NIX114" s="499"/>
      <c r="NIY114" s="500"/>
      <c r="NIZ114" s="499"/>
      <c r="NJA114" s="500"/>
      <c r="NJB114" s="499"/>
      <c r="NJC114" s="500"/>
      <c r="NJD114" s="499"/>
      <c r="NJE114" s="500"/>
      <c r="NJF114" s="499"/>
      <c r="NJG114" s="500"/>
      <c r="NJH114" s="499"/>
      <c r="NJI114" s="500"/>
      <c r="NJJ114" s="499"/>
      <c r="NJK114" s="500"/>
      <c r="NJL114" s="499"/>
      <c r="NJM114" s="500"/>
      <c r="NJN114" s="499"/>
      <c r="NJO114" s="500"/>
      <c r="NJP114" s="499"/>
      <c r="NJQ114" s="500"/>
      <c r="NJR114" s="499"/>
      <c r="NJS114" s="500"/>
      <c r="NJT114" s="499"/>
      <c r="NJU114" s="500"/>
      <c r="NJV114" s="499"/>
      <c r="NJW114" s="500"/>
      <c r="NJX114" s="499"/>
      <c r="NJY114" s="500"/>
      <c r="NJZ114" s="499"/>
      <c r="NKA114" s="500"/>
      <c r="NKB114" s="499"/>
      <c r="NKC114" s="500"/>
      <c r="NKD114" s="499"/>
      <c r="NKE114" s="500"/>
      <c r="NKF114" s="499"/>
      <c r="NKG114" s="500"/>
      <c r="NKH114" s="499"/>
      <c r="NKI114" s="500"/>
      <c r="NKJ114" s="499"/>
      <c r="NKK114" s="500"/>
      <c r="NKL114" s="499"/>
      <c r="NKM114" s="500"/>
      <c r="NKN114" s="499"/>
      <c r="NKO114" s="500"/>
      <c r="NKP114" s="499"/>
      <c r="NKQ114" s="500"/>
      <c r="NKR114" s="499"/>
      <c r="NKS114" s="500"/>
      <c r="NKT114" s="499"/>
      <c r="NKU114" s="500"/>
      <c r="NKV114" s="499"/>
      <c r="NKW114" s="500"/>
      <c r="NKX114" s="499"/>
      <c r="NKY114" s="500"/>
      <c r="NKZ114" s="499"/>
      <c r="NLA114" s="500"/>
      <c r="NLB114" s="499"/>
      <c r="NLC114" s="500"/>
      <c r="NLD114" s="499"/>
      <c r="NLE114" s="500"/>
      <c r="NLF114" s="499"/>
      <c r="NLG114" s="500"/>
      <c r="NLH114" s="499"/>
      <c r="NLI114" s="500"/>
      <c r="NLJ114" s="499"/>
      <c r="NLK114" s="500"/>
      <c r="NLL114" s="499"/>
      <c r="NLM114" s="500"/>
      <c r="NLN114" s="499"/>
      <c r="NLO114" s="500"/>
      <c r="NLP114" s="499"/>
      <c r="NLQ114" s="500"/>
      <c r="NLR114" s="499"/>
      <c r="NLS114" s="500"/>
      <c r="NLT114" s="499"/>
      <c r="NLU114" s="500"/>
      <c r="NLV114" s="499"/>
      <c r="NLW114" s="500"/>
      <c r="NLX114" s="499"/>
      <c r="NLY114" s="500"/>
      <c r="NLZ114" s="499"/>
      <c r="NMA114" s="500"/>
      <c r="NMB114" s="499"/>
      <c r="NMC114" s="500"/>
      <c r="NMD114" s="499"/>
      <c r="NME114" s="500"/>
      <c r="NMF114" s="499"/>
      <c r="NMG114" s="500"/>
      <c r="NMH114" s="499"/>
      <c r="NMI114" s="500"/>
      <c r="NMJ114" s="499"/>
      <c r="NMK114" s="500"/>
      <c r="NML114" s="499"/>
      <c r="NMM114" s="500"/>
      <c r="NMN114" s="499"/>
      <c r="NMO114" s="500"/>
      <c r="NMP114" s="499"/>
      <c r="NMQ114" s="500"/>
      <c r="NMR114" s="499"/>
      <c r="NMS114" s="500"/>
      <c r="NMT114" s="499"/>
      <c r="NMU114" s="500"/>
      <c r="NMV114" s="499"/>
      <c r="NMW114" s="500"/>
      <c r="NMX114" s="499"/>
      <c r="NMY114" s="500"/>
      <c r="NMZ114" s="499"/>
      <c r="NNA114" s="500"/>
      <c r="NNB114" s="499"/>
      <c r="NNC114" s="500"/>
      <c r="NND114" s="499"/>
      <c r="NNE114" s="500"/>
      <c r="NNF114" s="499"/>
      <c r="NNG114" s="500"/>
      <c r="NNH114" s="499"/>
      <c r="NNI114" s="500"/>
      <c r="NNJ114" s="499"/>
      <c r="NNK114" s="500"/>
      <c r="NNL114" s="499"/>
      <c r="NNM114" s="500"/>
      <c r="NNN114" s="499"/>
      <c r="NNO114" s="500"/>
      <c r="NNP114" s="499"/>
      <c r="NNQ114" s="500"/>
      <c r="NNR114" s="499"/>
      <c r="NNS114" s="500"/>
      <c r="NNT114" s="499"/>
      <c r="NNU114" s="500"/>
      <c r="NNV114" s="499"/>
      <c r="NNW114" s="500"/>
      <c r="NNX114" s="499"/>
      <c r="NNY114" s="500"/>
      <c r="NNZ114" s="499"/>
      <c r="NOA114" s="500"/>
      <c r="NOB114" s="499"/>
      <c r="NOC114" s="500"/>
      <c r="NOD114" s="499"/>
      <c r="NOE114" s="500"/>
      <c r="NOF114" s="499"/>
      <c r="NOG114" s="500"/>
      <c r="NOH114" s="499"/>
      <c r="NOI114" s="500"/>
      <c r="NOJ114" s="499"/>
      <c r="NOK114" s="500"/>
      <c r="NOL114" s="499"/>
      <c r="NOM114" s="500"/>
      <c r="NON114" s="499"/>
      <c r="NOO114" s="500"/>
      <c r="NOP114" s="499"/>
      <c r="NOQ114" s="500"/>
      <c r="NOR114" s="499"/>
      <c r="NOS114" s="500"/>
      <c r="NOT114" s="499"/>
      <c r="NOU114" s="500"/>
      <c r="NOV114" s="499"/>
      <c r="NOW114" s="500"/>
      <c r="NOX114" s="499"/>
      <c r="NOY114" s="500"/>
      <c r="NOZ114" s="499"/>
      <c r="NPA114" s="500"/>
      <c r="NPB114" s="499"/>
      <c r="NPC114" s="500"/>
      <c r="NPD114" s="499"/>
      <c r="NPE114" s="500"/>
      <c r="NPF114" s="499"/>
      <c r="NPG114" s="500"/>
      <c r="NPH114" s="499"/>
      <c r="NPI114" s="500"/>
      <c r="NPJ114" s="499"/>
      <c r="NPK114" s="500"/>
      <c r="NPL114" s="499"/>
      <c r="NPM114" s="500"/>
      <c r="NPN114" s="499"/>
      <c r="NPO114" s="500"/>
      <c r="NPP114" s="499"/>
      <c r="NPQ114" s="500"/>
      <c r="NPR114" s="499"/>
      <c r="NPS114" s="500"/>
      <c r="NPT114" s="499"/>
      <c r="NPU114" s="500"/>
      <c r="NPV114" s="499"/>
      <c r="NPW114" s="500"/>
      <c r="NPX114" s="499"/>
      <c r="NPY114" s="500"/>
      <c r="NPZ114" s="499"/>
      <c r="NQA114" s="500"/>
      <c r="NQB114" s="499"/>
      <c r="NQC114" s="500"/>
      <c r="NQD114" s="499"/>
      <c r="NQE114" s="500"/>
      <c r="NQF114" s="499"/>
      <c r="NQG114" s="500"/>
      <c r="NQH114" s="499"/>
      <c r="NQI114" s="500"/>
      <c r="NQJ114" s="499"/>
      <c r="NQK114" s="500"/>
      <c r="NQL114" s="499"/>
      <c r="NQM114" s="500"/>
      <c r="NQN114" s="499"/>
      <c r="NQO114" s="500"/>
      <c r="NQP114" s="499"/>
      <c r="NQQ114" s="500"/>
      <c r="NQR114" s="499"/>
      <c r="NQS114" s="500"/>
      <c r="NQT114" s="499"/>
      <c r="NQU114" s="500"/>
      <c r="NQV114" s="499"/>
      <c r="NQW114" s="500"/>
      <c r="NQX114" s="499"/>
      <c r="NQY114" s="500"/>
      <c r="NQZ114" s="499"/>
      <c r="NRA114" s="500"/>
      <c r="NRB114" s="499"/>
      <c r="NRC114" s="500"/>
      <c r="NRD114" s="499"/>
      <c r="NRE114" s="500"/>
      <c r="NRF114" s="499"/>
      <c r="NRG114" s="500"/>
      <c r="NRH114" s="499"/>
      <c r="NRI114" s="500"/>
      <c r="NRJ114" s="499"/>
      <c r="NRK114" s="500"/>
      <c r="NRL114" s="499"/>
      <c r="NRM114" s="500"/>
      <c r="NRN114" s="499"/>
      <c r="NRO114" s="500"/>
      <c r="NRP114" s="499"/>
      <c r="NRQ114" s="500"/>
      <c r="NRR114" s="499"/>
      <c r="NRS114" s="500"/>
      <c r="NRT114" s="499"/>
      <c r="NRU114" s="500"/>
      <c r="NRV114" s="499"/>
      <c r="NRW114" s="500"/>
      <c r="NRX114" s="499"/>
      <c r="NRY114" s="500"/>
      <c r="NRZ114" s="499"/>
      <c r="NSA114" s="500"/>
      <c r="NSB114" s="499"/>
      <c r="NSC114" s="500"/>
      <c r="NSD114" s="499"/>
      <c r="NSE114" s="500"/>
      <c r="NSF114" s="499"/>
      <c r="NSG114" s="500"/>
      <c r="NSH114" s="499"/>
      <c r="NSI114" s="500"/>
      <c r="NSJ114" s="499"/>
      <c r="NSK114" s="500"/>
      <c r="NSL114" s="499"/>
      <c r="NSM114" s="500"/>
      <c r="NSN114" s="499"/>
      <c r="NSO114" s="500"/>
      <c r="NSP114" s="499"/>
      <c r="NSQ114" s="500"/>
      <c r="NSR114" s="499"/>
      <c r="NSS114" s="500"/>
      <c r="NST114" s="499"/>
      <c r="NSU114" s="500"/>
      <c r="NSV114" s="499"/>
      <c r="NSW114" s="500"/>
      <c r="NSX114" s="499"/>
      <c r="NSY114" s="500"/>
      <c r="NSZ114" s="499"/>
      <c r="NTA114" s="500"/>
      <c r="NTB114" s="499"/>
      <c r="NTC114" s="500"/>
      <c r="NTD114" s="499"/>
      <c r="NTE114" s="500"/>
      <c r="NTF114" s="499"/>
      <c r="NTG114" s="500"/>
      <c r="NTH114" s="499"/>
      <c r="NTI114" s="500"/>
      <c r="NTJ114" s="499"/>
      <c r="NTK114" s="500"/>
      <c r="NTL114" s="499"/>
      <c r="NTM114" s="500"/>
      <c r="NTN114" s="499"/>
      <c r="NTO114" s="500"/>
      <c r="NTP114" s="499"/>
      <c r="NTQ114" s="500"/>
      <c r="NTR114" s="499"/>
      <c r="NTS114" s="500"/>
      <c r="NTT114" s="499"/>
      <c r="NTU114" s="500"/>
      <c r="NTV114" s="499"/>
      <c r="NTW114" s="500"/>
      <c r="NTX114" s="499"/>
      <c r="NTY114" s="500"/>
      <c r="NTZ114" s="499"/>
      <c r="NUA114" s="500"/>
      <c r="NUB114" s="499"/>
      <c r="NUC114" s="500"/>
      <c r="NUD114" s="499"/>
      <c r="NUE114" s="500"/>
      <c r="NUF114" s="499"/>
      <c r="NUG114" s="500"/>
      <c r="NUH114" s="499"/>
      <c r="NUI114" s="500"/>
      <c r="NUJ114" s="499"/>
      <c r="NUK114" s="500"/>
      <c r="NUL114" s="499"/>
      <c r="NUM114" s="500"/>
      <c r="NUN114" s="499"/>
      <c r="NUO114" s="500"/>
      <c r="NUP114" s="499"/>
      <c r="NUQ114" s="500"/>
      <c r="NUR114" s="499"/>
      <c r="NUS114" s="500"/>
      <c r="NUT114" s="499"/>
      <c r="NUU114" s="500"/>
      <c r="NUV114" s="499"/>
      <c r="NUW114" s="500"/>
      <c r="NUX114" s="499"/>
      <c r="NUY114" s="500"/>
      <c r="NUZ114" s="499"/>
      <c r="NVA114" s="500"/>
      <c r="NVB114" s="499"/>
      <c r="NVC114" s="500"/>
      <c r="NVD114" s="499"/>
      <c r="NVE114" s="500"/>
      <c r="NVF114" s="499"/>
      <c r="NVG114" s="500"/>
      <c r="NVH114" s="499"/>
      <c r="NVI114" s="500"/>
      <c r="NVJ114" s="499"/>
      <c r="NVK114" s="500"/>
      <c r="NVL114" s="499"/>
      <c r="NVM114" s="500"/>
      <c r="NVN114" s="499"/>
      <c r="NVO114" s="500"/>
      <c r="NVP114" s="499"/>
      <c r="NVQ114" s="500"/>
      <c r="NVR114" s="499"/>
      <c r="NVS114" s="500"/>
      <c r="NVT114" s="499"/>
      <c r="NVU114" s="500"/>
      <c r="NVV114" s="499"/>
      <c r="NVW114" s="500"/>
      <c r="NVX114" s="499"/>
      <c r="NVY114" s="500"/>
      <c r="NVZ114" s="499"/>
      <c r="NWA114" s="500"/>
      <c r="NWB114" s="499"/>
      <c r="NWC114" s="500"/>
      <c r="NWD114" s="499"/>
      <c r="NWE114" s="500"/>
      <c r="NWF114" s="499"/>
      <c r="NWG114" s="500"/>
      <c r="NWH114" s="499"/>
      <c r="NWI114" s="500"/>
      <c r="NWJ114" s="499"/>
      <c r="NWK114" s="500"/>
      <c r="NWL114" s="499"/>
      <c r="NWM114" s="500"/>
      <c r="NWN114" s="499"/>
      <c r="NWO114" s="500"/>
      <c r="NWP114" s="499"/>
      <c r="NWQ114" s="500"/>
      <c r="NWR114" s="499"/>
      <c r="NWS114" s="500"/>
      <c r="NWT114" s="499"/>
      <c r="NWU114" s="500"/>
      <c r="NWV114" s="499"/>
      <c r="NWW114" s="500"/>
      <c r="NWX114" s="499"/>
      <c r="NWY114" s="500"/>
      <c r="NWZ114" s="499"/>
      <c r="NXA114" s="500"/>
      <c r="NXB114" s="499"/>
      <c r="NXC114" s="500"/>
      <c r="NXD114" s="499"/>
      <c r="NXE114" s="500"/>
      <c r="NXF114" s="499"/>
      <c r="NXG114" s="500"/>
      <c r="NXH114" s="499"/>
      <c r="NXI114" s="500"/>
      <c r="NXJ114" s="499"/>
      <c r="NXK114" s="500"/>
      <c r="NXL114" s="499"/>
      <c r="NXM114" s="500"/>
      <c r="NXN114" s="499"/>
      <c r="NXO114" s="500"/>
      <c r="NXP114" s="499"/>
      <c r="NXQ114" s="500"/>
      <c r="NXR114" s="499"/>
      <c r="NXS114" s="500"/>
      <c r="NXT114" s="499"/>
      <c r="NXU114" s="500"/>
      <c r="NXV114" s="499"/>
      <c r="NXW114" s="500"/>
      <c r="NXX114" s="499"/>
      <c r="NXY114" s="500"/>
      <c r="NXZ114" s="499"/>
      <c r="NYA114" s="500"/>
      <c r="NYB114" s="499"/>
      <c r="NYC114" s="500"/>
      <c r="NYD114" s="499"/>
      <c r="NYE114" s="500"/>
      <c r="NYF114" s="499"/>
      <c r="NYG114" s="500"/>
      <c r="NYH114" s="499"/>
      <c r="NYI114" s="500"/>
      <c r="NYJ114" s="499"/>
      <c r="NYK114" s="500"/>
      <c r="NYL114" s="499"/>
      <c r="NYM114" s="500"/>
      <c r="NYN114" s="499"/>
      <c r="NYO114" s="500"/>
      <c r="NYP114" s="499"/>
      <c r="NYQ114" s="500"/>
      <c r="NYR114" s="499"/>
      <c r="NYS114" s="500"/>
      <c r="NYT114" s="499"/>
      <c r="NYU114" s="500"/>
      <c r="NYV114" s="499"/>
      <c r="NYW114" s="500"/>
      <c r="NYX114" s="499"/>
      <c r="NYY114" s="500"/>
      <c r="NYZ114" s="499"/>
      <c r="NZA114" s="500"/>
      <c r="NZB114" s="499"/>
      <c r="NZC114" s="500"/>
      <c r="NZD114" s="499"/>
      <c r="NZE114" s="500"/>
      <c r="NZF114" s="499"/>
      <c r="NZG114" s="500"/>
      <c r="NZH114" s="499"/>
      <c r="NZI114" s="500"/>
      <c r="NZJ114" s="499"/>
      <c r="NZK114" s="500"/>
      <c r="NZL114" s="499"/>
      <c r="NZM114" s="500"/>
      <c r="NZN114" s="499"/>
      <c r="NZO114" s="500"/>
      <c r="NZP114" s="499"/>
      <c r="NZQ114" s="500"/>
      <c r="NZR114" s="499"/>
      <c r="NZS114" s="500"/>
      <c r="NZT114" s="499"/>
      <c r="NZU114" s="500"/>
      <c r="NZV114" s="499"/>
      <c r="NZW114" s="500"/>
      <c r="NZX114" s="499"/>
      <c r="NZY114" s="500"/>
      <c r="NZZ114" s="499"/>
      <c r="OAA114" s="500"/>
      <c r="OAB114" s="499"/>
      <c r="OAC114" s="500"/>
      <c r="OAD114" s="499"/>
      <c r="OAE114" s="500"/>
      <c r="OAF114" s="499"/>
      <c r="OAG114" s="500"/>
      <c r="OAH114" s="499"/>
      <c r="OAI114" s="500"/>
      <c r="OAJ114" s="499"/>
      <c r="OAK114" s="500"/>
      <c r="OAL114" s="499"/>
      <c r="OAM114" s="500"/>
      <c r="OAN114" s="499"/>
      <c r="OAO114" s="500"/>
      <c r="OAP114" s="499"/>
      <c r="OAQ114" s="500"/>
      <c r="OAR114" s="499"/>
      <c r="OAS114" s="500"/>
      <c r="OAT114" s="499"/>
      <c r="OAU114" s="500"/>
      <c r="OAV114" s="499"/>
      <c r="OAW114" s="500"/>
      <c r="OAX114" s="499"/>
      <c r="OAY114" s="500"/>
      <c r="OAZ114" s="499"/>
      <c r="OBA114" s="500"/>
      <c r="OBB114" s="499"/>
      <c r="OBC114" s="500"/>
      <c r="OBD114" s="499"/>
      <c r="OBE114" s="500"/>
      <c r="OBF114" s="499"/>
      <c r="OBG114" s="500"/>
      <c r="OBH114" s="499"/>
      <c r="OBI114" s="500"/>
      <c r="OBJ114" s="499"/>
      <c r="OBK114" s="500"/>
      <c r="OBL114" s="499"/>
      <c r="OBM114" s="500"/>
      <c r="OBN114" s="499"/>
      <c r="OBO114" s="500"/>
      <c r="OBP114" s="499"/>
      <c r="OBQ114" s="500"/>
      <c r="OBR114" s="499"/>
      <c r="OBS114" s="500"/>
      <c r="OBT114" s="499"/>
      <c r="OBU114" s="500"/>
      <c r="OBV114" s="499"/>
      <c r="OBW114" s="500"/>
      <c r="OBX114" s="499"/>
      <c r="OBY114" s="500"/>
      <c r="OBZ114" s="499"/>
      <c r="OCA114" s="500"/>
      <c r="OCB114" s="499"/>
      <c r="OCC114" s="500"/>
      <c r="OCD114" s="499"/>
      <c r="OCE114" s="500"/>
      <c r="OCF114" s="499"/>
      <c r="OCG114" s="500"/>
      <c r="OCH114" s="499"/>
      <c r="OCI114" s="500"/>
      <c r="OCJ114" s="499"/>
      <c r="OCK114" s="500"/>
      <c r="OCL114" s="499"/>
      <c r="OCM114" s="500"/>
      <c r="OCN114" s="499"/>
      <c r="OCO114" s="500"/>
      <c r="OCP114" s="499"/>
      <c r="OCQ114" s="500"/>
      <c r="OCR114" s="499"/>
      <c r="OCS114" s="500"/>
      <c r="OCT114" s="499"/>
      <c r="OCU114" s="500"/>
      <c r="OCV114" s="499"/>
      <c r="OCW114" s="500"/>
      <c r="OCX114" s="499"/>
      <c r="OCY114" s="500"/>
      <c r="OCZ114" s="499"/>
      <c r="ODA114" s="500"/>
      <c r="ODB114" s="499"/>
      <c r="ODC114" s="500"/>
      <c r="ODD114" s="499"/>
      <c r="ODE114" s="500"/>
      <c r="ODF114" s="499"/>
      <c r="ODG114" s="500"/>
      <c r="ODH114" s="499"/>
      <c r="ODI114" s="500"/>
      <c r="ODJ114" s="499"/>
      <c r="ODK114" s="500"/>
      <c r="ODL114" s="499"/>
      <c r="ODM114" s="500"/>
      <c r="ODN114" s="499"/>
      <c r="ODO114" s="500"/>
      <c r="ODP114" s="499"/>
      <c r="ODQ114" s="500"/>
      <c r="ODR114" s="499"/>
      <c r="ODS114" s="500"/>
      <c r="ODT114" s="499"/>
      <c r="ODU114" s="500"/>
      <c r="ODV114" s="499"/>
      <c r="ODW114" s="500"/>
      <c r="ODX114" s="499"/>
      <c r="ODY114" s="500"/>
      <c r="ODZ114" s="499"/>
      <c r="OEA114" s="500"/>
      <c r="OEB114" s="499"/>
      <c r="OEC114" s="500"/>
      <c r="OED114" s="499"/>
      <c r="OEE114" s="500"/>
      <c r="OEF114" s="499"/>
      <c r="OEG114" s="500"/>
      <c r="OEH114" s="499"/>
      <c r="OEI114" s="500"/>
      <c r="OEJ114" s="499"/>
      <c r="OEK114" s="500"/>
      <c r="OEL114" s="499"/>
      <c r="OEM114" s="500"/>
      <c r="OEN114" s="499"/>
      <c r="OEO114" s="500"/>
      <c r="OEP114" s="499"/>
      <c r="OEQ114" s="500"/>
      <c r="OER114" s="499"/>
      <c r="OES114" s="500"/>
      <c r="OET114" s="499"/>
      <c r="OEU114" s="500"/>
      <c r="OEV114" s="499"/>
      <c r="OEW114" s="500"/>
      <c r="OEX114" s="499"/>
      <c r="OEY114" s="500"/>
      <c r="OEZ114" s="499"/>
      <c r="OFA114" s="500"/>
      <c r="OFB114" s="499"/>
      <c r="OFC114" s="500"/>
      <c r="OFD114" s="499"/>
      <c r="OFE114" s="500"/>
      <c r="OFF114" s="499"/>
      <c r="OFG114" s="500"/>
      <c r="OFH114" s="499"/>
      <c r="OFI114" s="500"/>
      <c r="OFJ114" s="499"/>
      <c r="OFK114" s="500"/>
      <c r="OFL114" s="499"/>
      <c r="OFM114" s="500"/>
      <c r="OFN114" s="499"/>
      <c r="OFO114" s="500"/>
      <c r="OFP114" s="499"/>
      <c r="OFQ114" s="500"/>
      <c r="OFR114" s="499"/>
      <c r="OFS114" s="500"/>
      <c r="OFT114" s="499"/>
      <c r="OFU114" s="500"/>
      <c r="OFV114" s="499"/>
      <c r="OFW114" s="500"/>
      <c r="OFX114" s="499"/>
      <c r="OFY114" s="500"/>
      <c r="OFZ114" s="499"/>
      <c r="OGA114" s="500"/>
      <c r="OGB114" s="499"/>
      <c r="OGC114" s="500"/>
      <c r="OGD114" s="499"/>
      <c r="OGE114" s="500"/>
      <c r="OGF114" s="499"/>
      <c r="OGG114" s="500"/>
      <c r="OGH114" s="499"/>
      <c r="OGI114" s="500"/>
      <c r="OGJ114" s="499"/>
      <c r="OGK114" s="500"/>
      <c r="OGL114" s="499"/>
      <c r="OGM114" s="500"/>
      <c r="OGN114" s="499"/>
      <c r="OGO114" s="500"/>
      <c r="OGP114" s="499"/>
      <c r="OGQ114" s="500"/>
      <c r="OGR114" s="499"/>
      <c r="OGS114" s="500"/>
      <c r="OGT114" s="499"/>
      <c r="OGU114" s="500"/>
      <c r="OGV114" s="499"/>
      <c r="OGW114" s="500"/>
      <c r="OGX114" s="499"/>
      <c r="OGY114" s="500"/>
      <c r="OGZ114" s="499"/>
      <c r="OHA114" s="500"/>
      <c r="OHB114" s="499"/>
      <c r="OHC114" s="500"/>
      <c r="OHD114" s="499"/>
      <c r="OHE114" s="500"/>
      <c r="OHF114" s="499"/>
      <c r="OHG114" s="500"/>
      <c r="OHH114" s="499"/>
      <c r="OHI114" s="500"/>
      <c r="OHJ114" s="499"/>
      <c r="OHK114" s="500"/>
      <c r="OHL114" s="499"/>
      <c r="OHM114" s="500"/>
      <c r="OHN114" s="499"/>
      <c r="OHO114" s="500"/>
      <c r="OHP114" s="499"/>
      <c r="OHQ114" s="500"/>
      <c r="OHR114" s="499"/>
      <c r="OHS114" s="500"/>
      <c r="OHT114" s="499"/>
      <c r="OHU114" s="500"/>
      <c r="OHV114" s="499"/>
      <c r="OHW114" s="500"/>
      <c r="OHX114" s="499"/>
      <c r="OHY114" s="500"/>
      <c r="OHZ114" s="499"/>
      <c r="OIA114" s="500"/>
      <c r="OIB114" s="499"/>
      <c r="OIC114" s="500"/>
      <c r="OID114" s="499"/>
      <c r="OIE114" s="500"/>
      <c r="OIF114" s="499"/>
      <c r="OIG114" s="500"/>
      <c r="OIH114" s="499"/>
      <c r="OII114" s="500"/>
      <c r="OIJ114" s="499"/>
      <c r="OIK114" s="500"/>
      <c r="OIL114" s="499"/>
      <c r="OIM114" s="500"/>
      <c r="OIN114" s="499"/>
      <c r="OIO114" s="500"/>
      <c r="OIP114" s="499"/>
      <c r="OIQ114" s="500"/>
      <c r="OIR114" s="499"/>
      <c r="OIS114" s="500"/>
      <c r="OIT114" s="499"/>
      <c r="OIU114" s="500"/>
      <c r="OIV114" s="499"/>
      <c r="OIW114" s="500"/>
      <c r="OIX114" s="499"/>
      <c r="OIY114" s="500"/>
      <c r="OIZ114" s="499"/>
      <c r="OJA114" s="500"/>
      <c r="OJB114" s="499"/>
      <c r="OJC114" s="500"/>
      <c r="OJD114" s="499"/>
      <c r="OJE114" s="500"/>
      <c r="OJF114" s="499"/>
      <c r="OJG114" s="500"/>
      <c r="OJH114" s="499"/>
      <c r="OJI114" s="500"/>
      <c r="OJJ114" s="499"/>
      <c r="OJK114" s="500"/>
      <c r="OJL114" s="499"/>
      <c r="OJM114" s="500"/>
      <c r="OJN114" s="499"/>
      <c r="OJO114" s="500"/>
      <c r="OJP114" s="499"/>
      <c r="OJQ114" s="500"/>
      <c r="OJR114" s="499"/>
      <c r="OJS114" s="500"/>
      <c r="OJT114" s="499"/>
      <c r="OJU114" s="500"/>
      <c r="OJV114" s="499"/>
      <c r="OJW114" s="500"/>
      <c r="OJX114" s="499"/>
      <c r="OJY114" s="500"/>
      <c r="OJZ114" s="499"/>
      <c r="OKA114" s="500"/>
      <c r="OKB114" s="499"/>
      <c r="OKC114" s="500"/>
      <c r="OKD114" s="499"/>
      <c r="OKE114" s="500"/>
      <c r="OKF114" s="499"/>
      <c r="OKG114" s="500"/>
      <c r="OKH114" s="499"/>
      <c r="OKI114" s="500"/>
      <c r="OKJ114" s="499"/>
      <c r="OKK114" s="500"/>
      <c r="OKL114" s="499"/>
      <c r="OKM114" s="500"/>
      <c r="OKN114" s="499"/>
      <c r="OKO114" s="500"/>
      <c r="OKP114" s="499"/>
      <c r="OKQ114" s="500"/>
      <c r="OKR114" s="499"/>
      <c r="OKS114" s="500"/>
      <c r="OKT114" s="499"/>
      <c r="OKU114" s="500"/>
      <c r="OKV114" s="499"/>
      <c r="OKW114" s="500"/>
      <c r="OKX114" s="499"/>
      <c r="OKY114" s="500"/>
      <c r="OKZ114" s="499"/>
      <c r="OLA114" s="500"/>
      <c r="OLB114" s="499"/>
      <c r="OLC114" s="500"/>
      <c r="OLD114" s="499"/>
      <c r="OLE114" s="500"/>
      <c r="OLF114" s="499"/>
      <c r="OLG114" s="500"/>
      <c r="OLH114" s="499"/>
      <c r="OLI114" s="500"/>
      <c r="OLJ114" s="499"/>
      <c r="OLK114" s="500"/>
      <c r="OLL114" s="499"/>
      <c r="OLM114" s="500"/>
      <c r="OLN114" s="499"/>
      <c r="OLO114" s="500"/>
      <c r="OLP114" s="499"/>
      <c r="OLQ114" s="500"/>
      <c r="OLR114" s="499"/>
      <c r="OLS114" s="500"/>
      <c r="OLT114" s="499"/>
      <c r="OLU114" s="500"/>
      <c r="OLV114" s="499"/>
      <c r="OLW114" s="500"/>
      <c r="OLX114" s="499"/>
      <c r="OLY114" s="500"/>
      <c r="OLZ114" s="499"/>
      <c r="OMA114" s="500"/>
      <c r="OMB114" s="499"/>
      <c r="OMC114" s="500"/>
      <c r="OMD114" s="499"/>
      <c r="OME114" s="500"/>
      <c r="OMF114" s="499"/>
      <c r="OMG114" s="500"/>
      <c r="OMH114" s="499"/>
      <c r="OMI114" s="500"/>
      <c r="OMJ114" s="499"/>
      <c r="OMK114" s="500"/>
      <c r="OML114" s="499"/>
      <c r="OMM114" s="500"/>
      <c r="OMN114" s="499"/>
      <c r="OMO114" s="500"/>
      <c r="OMP114" s="499"/>
      <c r="OMQ114" s="500"/>
      <c r="OMR114" s="499"/>
      <c r="OMS114" s="500"/>
      <c r="OMT114" s="499"/>
      <c r="OMU114" s="500"/>
      <c r="OMV114" s="499"/>
      <c r="OMW114" s="500"/>
      <c r="OMX114" s="499"/>
      <c r="OMY114" s="500"/>
      <c r="OMZ114" s="499"/>
      <c r="ONA114" s="500"/>
      <c r="ONB114" s="499"/>
      <c r="ONC114" s="500"/>
      <c r="OND114" s="499"/>
      <c r="ONE114" s="500"/>
      <c r="ONF114" s="499"/>
      <c r="ONG114" s="500"/>
      <c r="ONH114" s="499"/>
      <c r="ONI114" s="500"/>
      <c r="ONJ114" s="499"/>
      <c r="ONK114" s="500"/>
      <c r="ONL114" s="499"/>
      <c r="ONM114" s="500"/>
      <c r="ONN114" s="499"/>
      <c r="ONO114" s="500"/>
      <c r="ONP114" s="499"/>
      <c r="ONQ114" s="500"/>
      <c r="ONR114" s="499"/>
      <c r="ONS114" s="500"/>
      <c r="ONT114" s="499"/>
      <c r="ONU114" s="500"/>
      <c r="ONV114" s="499"/>
      <c r="ONW114" s="500"/>
      <c r="ONX114" s="499"/>
      <c r="ONY114" s="500"/>
      <c r="ONZ114" s="499"/>
      <c r="OOA114" s="500"/>
      <c r="OOB114" s="499"/>
      <c r="OOC114" s="500"/>
      <c r="OOD114" s="499"/>
      <c r="OOE114" s="500"/>
      <c r="OOF114" s="499"/>
      <c r="OOG114" s="500"/>
      <c r="OOH114" s="499"/>
      <c r="OOI114" s="500"/>
      <c r="OOJ114" s="499"/>
      <c r="OOK114" s="500"/>
      <c r="OOL114" s="499"/>
      <c r="OOM114" s="500"/>
      <c r="OON114" s="499"/>
      <c r="OOO114" s="500"/>
      <c r="OOP114" s="499"/>
      <c r="OOQ114" s="500"/>
      <c r="OOR114" s="499"/>
      <c r="OOS114" s="500"/>
      <c r="OOT114" s="499"/>
      <c r="OOU114" s="500"/>
      <c r="OOV114" s="499"/>
      <c r="OOW114" s="500"/>
      <c r="OOX114" s="499"/>
      <c r="OOY114" s="500"/>
      <c r="OOZ114" s="499"/>
      <c r="OPA114" s="500"/>
      <c r="OPB114" s="499"/>
      <c r="OPC114" s="500"/>
      <c r="OPD114" s="499"/>
      <c r="OPE114" s="500"/>
      <c r="OPF114" s="499"/>
      <c r="OPG114" s="500"/>
      <c r="OPH114" s="499"/>
      <c r="OPI114" s="500"/>
      <c r="OPJ114" s="499"/>
      <c r="OPK114" s="500"/>
      <c r="OPL114" s="499"/>
      <c r="OPM114" s="500"/>
      <c r="OPN114" s="499"/>
      <c r="OPO114" s="500"/>
      <c r="OPP114" s="499"/>
      <c r="OPQ114" s="500"/>
      <c r="OPR114" s="499"/>
      <c r="OPS114" s="500"/>
      <c r="OPT114" s="499"/>
      <c r="OPU114" s="500"/>
      <c r="OPV114" s="499"/>
      <c r="OPW114" s="500"/>
      <c r="OPX114" s="499"/>
      <c r="OPY114" s="500"/>
      <c r="OPZ114" s="499"/>
      <c r="OQA114" s="500"/>
      <c r="OQB114" s="499"/>
      <c r="OQC114" s="500"/>
      <c r="OQD114" s="499"/>
      <c r="OQE114" s="500"/>
      <c r="OQF114" s="499"/>
      <c r="OQG114" s="500"/>
      <c r="OQH114" s="499"/>
      <c r="OQI114" s="500"/>
      <c r="OQJ114" s="499"/>
      <c r="OQK114" s="500"/>
      <c r="OQL114" s="499"/>
      <c r="OQM114" s="500"/>
      <c r="OQN114" s="499"/>
      <c r="OQO114" s="500"/>
      <c r="OQP114" s="499"/>
      <c r="OQQ114" s="500"/>
      <c r="OQR114" s="499"/>
      <c r="OQS114" s="500"/>
      <c r="OQT114" s="499"/>
      <c r="OQU114" s="500"/>
      <c r="OQV114" s="499"/>
      <c r="OQW114" s="500"/>
      <c r="OQX114" s="499"/>
      <c r="OQY114" s="500"/>
      <c r="OQZ114" s="499"/>
      <c r="ORA114" s="500"/>
      <c r="ORB114" s="499"/>
      <c r="ORC114" s="500"/>
      <c r="ORD114" s="499"/>
      <c r="ORE114" s="500"/>
      <c r="ORF114" s="499"/>
      <c r="ORG114" s="500"/>
      <c r="ORH114" s="499"/>
      <c r="ORI114" s="500"/>
      <c r="ORJ114" s="499"/>
      <c r="ORK114" s="500"/>
      <c r="ORL114" s="499"/>
      <c r="ORM114" s="500"/>
      <c r="ORN114" s="499"/>
      <c r="ORO114" s="500"/>
      <c r="ORP114" s="499"/>
      <c r="ORQ114" s="500"/>
      <c r="ORR114" s="499"/>
      <c r="ORS114" s="500"/>
      <c r="ORT114" s="499"/>
      <c r="ORU114" s="500"/>
      <c r="ORV114" s="499"/>
      <c r="ORW114" s="500"/>
      <c r="ORX114" s="499"/>
      <c r="ORY114" s="500"/>
      <c r="ORZ114" s="499"/>
      <c r="OSA114" s="500"/>
      <c r="OSB114" s="499"/>
      <c r="OSC114" s="500"/>
      <c r="OSD114" s="499"/>
      <c r="OSE114" s="500"/>
      <c r="OSF114" s="499"/>
      <c r="OSG114" s="500"/>
      <c r="OSH114" s="499"/>
      <c r="OSI114" s="500"/>
      <c r="OSJ114" s="499"/>
      <c r="OSK114" s="500"/>
      <c r="OSL114" s="499"/>
      <c r="OSM114" s="500"/>
      <c r="OSN114" s="499"/>
      <c r="OSO114" s="500"/>
      <c r="OSP114" s="499"/>
      <c r="OSQ114" s="500"/>
      <c r="OSR114" s="499"/>
      <c r="OSS114" s="500"/>
      <c r="OST114" s="499"/>
      <c r="OSU114" s="500"/>
      <c r="OSV114" s="499"/>
      <c r="OSW114" s="500"/>
      <c r="OSX114" s="499"/>
      <c r="OSY114" s="500"/>
      <c r="OSZ114" s="499"/>
      <c r="OTA114" s="500"/>
      <c r="OTB114" s="499"/>
      <c r="OTC114" s="500"/>
      <c r="OTD114" s="499"/>
      <c r="OTE114" s="500"/>
      <c r="OTF114" s="499"/>
      <c r="OTG114" s="500"/>
      <c r="OTH114" s="499"/>
      <c r="OTI114" s="500"/>
      <c r="OTJ114" s="499"/>
      <c r="OTK114" s="500"/>
      <c r="OTL114" s="499"/>
      <c r="OTM114" s="500"/>
      <c r="OTN114" s="499"/>
      <c r="OTO114" s="500"/>
      <c r="OTP114" s="499"/>
      <c r="OTQ114" s="500"/>
      <c r="OTR114" s="499"/>
      <c r="OTS114" s="500"/>
      <c r="OTT114" s="499"/>
      <c r="OTU114" s="500"/>
      <c r="OTV114" s="499"/>
      <c r="OTW114" s="500"/>
      <c r="OTX114" s="499"/>
      <c r="OTY114" s="500"/>
      <c r="OTZ114" s="499"/>
      <c r="OUA114" s="500"/>
      <c r="OUB114" s="499"/>
      <c r="OUC114" s="500"/>
      <c r="OUD114" s="499"/>
      <c r="OUE114" s="500"/>
      <c r="OUF114" s="499"/>
      <c r="OUG114" s="500"/>
      <c r="OUH114" s="499"/>
      <c r="OUI114" s="500"/>
      <c r="OUJ114" s="499"/>
      <c r="OUK114" s="500"/>
      <c r="OUL114" s="499"/>
      <c r="OUM114" s="500"/>
      <c r="OUN114" s="499"/>
      <c r="OUO114" s="500"/>
      <c r="OUP114" s="499"/>
      <c r="OUQ114" s="500"/>
      <c r="OUR114" s="499"/>
      <c r="OUS114" s="500"/>
      <c r="OUT114" s="499"/>
      <c r="OUU114" s="500"/>
      <c r="OUV114" s="499"/>
      <c r="OUW114" s="500"/>
      <c r="OUX114" s="499"/>
      <c r="OUY114" s="500"/>
      <c r="OUZ114" s="499"/>
      <c r="OVA114" s="500"/>
      <c r="OVB114" s="499"/>
      <c r="OVC114" s="500"/>
      <c r="OVD114" s="499"/>
      <c r="OVE114" s="500"/>
      <c r="OVF114" s="499"/>
      <c r="OVG114" s="500"/>
      <c r="OVH114" s="499"/>
      <c r="OVI114" s="500"/>
      <c r="OVJ114" s="499"/>
      <c r="OVK114" s="500"/>
      <c r="OVL114" s="499"/>
      <c r="OVM114" s="500"/>
      <c r="OVN114" s="499"/>
      <c r="OVO114" s="500"/>
      <c r="OVP114" s="499"/>
      <c r="OVQ114" s="500"/>
      <c r="OVR114" s="499"/>
      <c r="OVS114" s="500"/>
      <c r="OVT114" s="499"/>
      <c r="OVU114" s="500"/>
      <c r="OVV114" s="499"/>
      <c r="OVW114" s="500"/>
      <c r="OVX114" s="499"/>
      <c r="OVY114" s="500"/>
      <c r="OVZ114" s="499"/>
      <c r="OWA114" s="500"/>
      <c r="OWB114" s="499"/>
      <c r="OWC114" s="500"/>
      <c r="OWD114" s="499"/>
      <c r="OWE114" s="500"/>
      <c r="OWF114" s="499"/>
      <c r="OWG114" s="500"/>
      <c r="OWH114" s="499"/>
      <c r="OWI114" s="500"/>
      <c r="OWJ114" s="499"/>
      <c r="OWK114" s="500"/>
      <c r="OWL114" s="499"/>
      <c r="OWM114" s="500"/>
      <c r="OWN114" s="499"/>
      <c r="OWO114" s="500"/>
      <c r="OWP114" s="499"/>
      <c r="OWQ114" s="500"/>
      <c r="OWR114" s="499"/>
      <c r="OWS114" s="500"/>
      <c r="OWT114" s="499"/>
      <c r="OWU114" s="500"/>
      <c r="OWV114" s="499"/>
      <c r="OWW114" s="500"/>
      <c r="OWX114" s="499"/>
      <c r="OWY114" s="500"/>
      <c r="OWZ114" s="499"/>
      <c r="OXA114" s="500"/>
      <c r="OXB114" s="499"/>
      <c r="OXC114" s="500"/>
      <c r="OXD114" s="499"/>
      <c r="OXE114" s="500"/>
      <c r="OXF114" s="499"/>
      <c r="OXG114" s="500"/>
      <c r="OXH114" s="499"/>
      <c r="OXI114" s="500"/>
      <c r="OXJ114" s="499"/>
      <c r="OXK114" s="500"/>
      <c r="OXL114" s="499"/>
      <c r="OXM114" s="500"/>
      <c r="OXN114" s="499"/>
      <c r="OXO114" s="500"/>
      <c r="OXP114" s="499"/>
      <c r="OXQ114" s="500"/>
      <c r="OXR114" s="499"/>
      <c r="OXS114" s="500"/>
      <c r="OXT114" s="499"/>
      <c r="OXU114" s="500"/>
      <c r="OXV114" s="499"/>
      <c r="OXW114" s="500"/>
      <c r="OXX114" s="499"/>
      <c r="OXY114" s="500"/>
      <c r="OXZ114" s="499"/>
      <c r="OYA114" s="500"/>
      <c r="OYB114" s="499"/>
      <c r="OYC114" s="500"/>
      <c r="OYD114" s="499"/>
      <c r="OYE114" s="500"/>
      <c r="OYF114" s="499"/>
      <c r="OYG114" s="500"/>
      <c r="OYH114" s="499"/>
      <c r="OYI114" s="500"/>
      <c r="OYJ114" s="499"/>
      <c r="OYK114" s="500"/>
      <c r="OYL114" s="499"/>
      <c r="OYM114" s="500"/>
      <c r="OYN114" s="499"/>
      <c r="OYO114" s="500"/>
      <c r="OYP114" s="499"/>
      <c r="OYQ114" s="500"/>
      <c r="OYR114" s="499"/>
      <c r="OYS114" s="500"/>
      <c r="OYT114" s="499"/>
      <c r="OYU114" s="500"/>
      <c r="OYV114" s="499"/>
      <c r="OYW114" s="500"/>
      <c r="OYX114" s="499"/>
      <c r="OYY114" s="500"/>
      <c r="OYZ114" s="499"/>
      <c r="OZA114" s="500"/>
      <c r="OZB114" s="499"/>
      <c r="OZC114" s="500"/>
      <c r="OZD114" s="499"/>
      <c r="OZE114" s="500"/>
      <c r="OZF114" s="499"/>
      <c r="OZG114" s="500"/>
      <c r="OZH114" s="499"/>
      <c r="OZI114" s="500"/>
      <c r="OZJ114" s="499"/>
      <c r="OZK114" s="500"/>
      <c r="OZL114" s="499"/>
      <c r="OZM114" s="500"/>
      <c r="OZN114" s="499"/>
      <c r="OZO114" s="500"/>
      <c r="OZP114" s="499"/>
      <c r="OZQ114" s="500"/>
      <c r="OZR114" s="499"/>
      <c r="OZS114" s="500"/>
      <c r="OZT114" s="499"/>
      <c r="OZU114" s="500"/>
      <c r="OZV114" s="499"/>
      <c r="OZW114" s="500"/>
      <c r="OZX114" s="499"/>
      <c r="OZY114" s="500"/>
      <c r="OZZ114" s="499"/>
      <c r="PAA114" s="500"/>
      <c r="PAB114" s="499"/>
      <c r="PAC114" s="500"/>
      <c r="PAD114" s="499"/>
      <c r="PAE114" s="500"/>
      <c r="PAF114" s="499"/>
      <c r="PAG114" s="500"/>
      <c r="PAH114" s="499"/>
      <c r="PAI114" s="500"/>
      <c r="PAJ114" s="499"/>
      <c r="PAK114" s="500"/>
      <c r="PAL114" s="499"/>
      <c r="PAM114" s="500"/>
      <c r="PAN114" s="499"/>
      <c r="PAO114" s="500"/>
      <c r="PAP114" s="499"/>
      <c r="PAQ114" s="500"/>
      <c r="PAR114" s="499"/>
      <c r="PAS114" s="500"/>
      <c r="PAT114" s="499"/>
      <c r="PAU114" s="500"/>
      <c r="PAV114" s="499"/>
      <c r="PAW114" s="500"/>
      <c r="PAX114" s="499"/>
      <c r="PAY114" s="500"/>
      <c r="PAZ114" s="499"/>
      <c r="PBA114" s="500"/>
      <c r="PBB114" s="499"/>
      <c r="PBC114" s="500"/>
      <c r="PBD114" s="499"/>
      <c r="PBE114" s="500"/>
      <c r="PBF114" s="499"/>
      <c r="PBG114" s="500"/>
      <c r="PBH114" s="499"/>
      <c r="PBI114" s="500"/>
      <c r="PBJ114" s="499"/>
      <c r="PBK114" s="500"/>
      <c r="PBL114" s="499"/>
      <c r="PBM114" s="500"/>
      <c r="PBN114" s="499"/>
      <c r="PBO114" s="500"/>
      <c r="PBP114" s="499"/>
      <c r="PBQ114" s="500"/>
      <c r="PBR114" s="499"/>
      <c r="PBS114" s="500"/>
      <c r="PBT114" s="499"/>
      <c r="PBU114" s="500"/>
      <c r="PBV114" s="499"/>
      <c r="PBW114" s="500"/>
      <c r="PBX114" s="499"/>
      <c r="PBY114" s="500"/>
      <c r="PBZ114" s="499"/>
      <c r="PCA114" s="500"/>
      <c r="PCB114" s="499"/>
      <c r="PCC114" s="500"/>
      <c r="PCD114" s="499"/>
      <c r="PCE114" s="500"/>
      <c r="PCF114" s="499"/>
      <c r="PCG114" s="500"/>
      <c r="PCH114" s="499"/>
      <c r="PCI114" s="500"/>
      <c r="PCJ114" s="499"/>
      <c r="PCK114" s="500"/>
      <c r="PCL114" s="499"/>
      <c r="PCM114" s="500"/>
      <c r="PCN114" s="499"/>
      <c r="PCO114" s="500"/>
      <c r="PCP114" s="499"/>
      <c r="PCQ114" s="500"/>
      <c r="PCR114" s="499"/>
      <c r="PCS114" s="500"/>
      <c r="PCT114" s="499"/>
      <c r="PCU114" s="500"/>
      <c r="PCV114" s="499"/>
      <c r="PCW114" s="500"/>
      <c r="PCX114" s="499"/>
      <c r="PCY114" s="500"/>
      <c r="PCZ114" s="499"/>
      <c r="PDA114" s="500"/>
      <c r="PDB114" s="499"/>
      <c r="PDC114" s="500"/>
      <c r="PDD114" s="499"/>
      <c r="PDE114" s="500"/>
      <c r="PDF114" s="499"/>
      <c r="PDG114" s="500"/>
      <c r="PDH114" s="499"/>
      <c r="PDI114" s="500"/>
      <c r="PDJ114" s="499"/>
      <c r="PDK114" s="500"/>
      <c r="PDL114" s="499"/>
      <c r="PDM114" s="500"/>
      <c r="PDN114" s="499"/>
      <c r="PDO114" s="500"/>
      <c r="PDP114" s="499"/>
      <c r="PDQ114" s="500"/>
      <c r="PDR114" s="499"/>
      <c r="PDS114" s="500"/>
      <c r="PDT114" s="499"/>
      <c r="PDU114" s="500"/>
      <c r="PDV114" s="499"/>
      <c r="PDW114" s="500"/>
      <c r="PDX114" s="499"/>
      <c r="PDY114" s="500"/>
      <c r="PDZ114" s="499"/>
      <c r="PEA114" s="500"/>
      <c r="PEB114" s="499"/>
      <c r="PEC114" s="500"/>
      <c r="PED114" s="499"/>
      <c r="PEE114" s="500"/>
      <c r="PEF114" s="499"/>
      <c r="PEG114" s="500"/>
      <c r="PEH114" s="499"/>
      <c r="PEI114" s="500"/>
      <c r="PEJ114" s="499"/>
      <c r="PEK114" s="500"/>
      <c r="PEL114" s="499"/>
      <c r="PEM114" s="500"/>
      <c r="PEN114" s="499"/>
      <c r="PEO114" s="500"/>
      <c r="PEP114" s="499"/>
      <c r="PEQ114" s="500"/>
      <c r="PER114" s="499"/>
      <c r="PES114" s="500"/>
      <c r="PET114" s="499"/>
      <c r="PEU114" s="500"/>
      <c r="PEV114" s="499"/>
      <c r="PEW114" s="500"/>
      <c r="PEX114" s="499"/>
      <c r="PEY114" s="500"/>
      <c r="PEZ114" s="499"/>
      <c r="PFA114" s="500"/>
      <c r="PFB114" s="499"/>
      <c r="PFC114" s="500"/>
      <c r="PFD114" s="499"/>
      <c r="PFE114" s="500"/>
      <c r="PFF114" s="499"/>
      <c r="PFG114" s="500"/>
      <c r="PFH114" s="499"/>
      <c r="PFI114" s="500"/>
      <c r="PFJ114" s="499"/>
      <c r="PFK114" s="500"/>
      <c r="PFL114" s="499"/>
      <c r="PFM114" s="500"/>
      <c r="PFN114" s="499"/>
      <c r="PFO114" s="500"/>
      <c r="PFP114" s="499"/>
      <c r="PFQ114" s="500"/>
      <c r="PFR114" s="499"/>
      <c r="PFS114" s="500"/>
      <c r="PFT114" s="499"/>
      <c r="PFU114" s="500"/>
      <c r="PFV114" s="499"/>
      <c r="PFW114" s="500"/>
      <c r="PFX114" s="499"/>
      <c r="PFY114" s="500"/>
      <c r="PFZ114" s="499"/>
      <c r="PGA114" s="500"/>
      <c r="PGB114" s="499"/>
      <c r="PGC114" s="500"/>
      <c r="PGD114" s="499"/>
      <c r="PGE114" s="500"/>
      <c r="PGF114" s="499"/>
      <c r="PGG114" s="500"/>
      <c r="PGH114" s="499"/>
      <c r="PGI114" s="500"/>
      <c r="PGJ114" s="499"/>
      <c r="PGK114" s="500"/>
      <c r="PGL114" s="499"/>
      <c r="PGM114" s="500"/>
      <c r="PGN114" s="499"/>
      <c r="PGO114" s="500"/>
      <c r="PGP114" s="499"/>
      <c r="PGQ114" s="500"/>
      <c r="PGR114" s="499"/>
      <c r="PGS114" s="500"/>
      <c r="PGT114" s="499"/>
      <c r="PGU114" s="500"/>
      <c r="PGV114" s="499"/>
      <c r="PGW114" s="500"/>
      <c r="PGX114" s="499"/>
      <c r="PGY114" s="500"/>
      <c r="PGZ114" s="499"/>
      <c r="PHA114" s="500"/>
      <c r="PHB114" s="499"/>
      <c r="PHC114" s="500"/>
      <c r="PHD114" s="499"/>
      <c r="PHE114" s="500"/>
      <c r="PHF114" s="499"/>
      <c r="PHG114" s="500"/>
      <c r="PHH114" s="499"/>
      <c r="PHI114" s="500"/>
      <c r="PHJ114" s="499"/>
      <c r="PHK114" s="500"/>
      <c r="PHL114" s="499"/>
      <c r="PHM114" s="500"/>
      <c r="PHN114" s="499"/>
      <c r="PHO114" s="500"/>
      <c r="PHP114" s="499"/>
      <c r="PHQ114" s="500"/>
      <c r="PHR114" s="499"/>
      <c r="PHS114" s="500"/>
      <c r="PHT114" s="499"/>
      <c r="PHU114" s="500"/>
      <c r="PHV114" s="499"/>
      <c r="PHW114" s="500"/>
      <c r="PHX114" s="499"/>
      <c r="PHY114" s="500"/>
      <c r="PHZ114" s="499"/>
      <c r="PIA114" s="500"/>
      <c r="PIB114" s="499"/>
      <c r="PIC114" s="500"/>
      <c r="PID114" s="499"/>
      <c r="PIE114" s="500"/>
      <c r="PIF114" s="499"/>
      <c r="PIG114" s="500"/>
      <c r="PIH114" s="499"/>
      <c r="PII114" s="500"/>
      <c r="PIJ114" s="499"/>
      <c r="PIK114" s="500"/>
      <c r="PIL114" s="499"/>
      <c r="PIM114" s="500"/>
      <c r="PIN114" s="499"/>
      <c r="PIO114" s="500"/>
      <c r="PIP114" s="499"/>
      <c r="PIQ114" s="500"/>
      <c r="PIR114" s="499"/>
      <c r="PIS114" s="500"/>
      <c r="PIT114" s="499"/>
      <c r="PIU114" s="500"/>
      <c r="PIV114" s="499"/>
      <c r="PIW114" s="500"/>
      <c r="PIX114" s="499"/>
      <c r="PIY114" s="500"/>
      <c r="PIZ114" s="499"/>
      <c r="PJA114" s="500"/>
      <c r="PJB114" s="499"/>
      <c r="PJC114" s="500"/>
      <c r="PJD114" s="499"/>
      <c r="PJE114" s="500"/>
      <c r="PJF114" s="499"/>
      <c r="PJG114" s="500"/>
      <c r="PJH114" s="499"/>
      <c r="PJI114" s="500"/>
      <c r="PJJ114" s="499"/>
      <c r="PJK114" s="500"/>
      <c r="PJL114" s="499"/>
      <c r="PJM114" s="500"/>
      <c r="PJN114" s="499"/>
      <c r="PJO114" s="500"/>
      <c r="PJP114" s="499"/>
      <c r="PJQ114" s="500"/>
      <c r="PJR114" s="499"/>
      <c r="PJS114" s="500"/>
      <c r="PJT114" s="499"/>
      <c r="PJU114" s="500"/>
      <c r="PJV114" s="499"/>
      <c r="PJW114" s="500"/>
      <c r="PJX114" s="499"/>
      <c r="PJY114" s="500"/>
      <c r="PJZ114" s="499"/>
      <c r="PKA114" s="500"/>
      <c r="PKB114" s="499"/>
      <c r="PKC114" s="500"/>
      <c r="PKD114" s="499"/>
      <c r="PKE114" s="500"/>
      <c r="PKF114" s="499"/>
      <c r="PKG114" s="500"/>
      <c r="PKH114" s="499"/>
      <c r="PKI114" s="500"/>
      <c r="PKJ114" s="499"/>
      <c r="PKK114" s="500"/>
      <c r="PKL114" s="499"/>
      <c r="PKM114" s="500"/>
      <c r="PKN114" s="499"/>
      <c r="PKO114" s="500"/>
      <c r="PKP114" s="499"/>
      <c r="PKQ114" s="500"/>
      <c r="PKR114" s="499"/>
      <c r="PKS114" s="500"/>
      <c r="PKT114" s="499"/>
      <c r="PKU114" s="500"/>
      <c r="PKV114" s="499"/>
      <c r="PKW114" s="500"/>
      <c r="PKX114" s="499"/>
      <c r="PKY114" s="500"/>
      <c r="PKZ114" s="499"/>
      <c r="PLA114" s="500"/>
      <c r="PLB114" s="499"/>
      <c r="PLC114" s="500"/>
      <c r="PLD114" s="499"/>
      <c r="PLE114" s="500"/>
      <c r="PLF114" s="499"/>
      <c r="PLG114" s="500"/>
      <c r="PLH114" s="499"/>
      <c r="PLI114" s="500"/>
      <c r="PLJ114" s="499"/>
      <c r="PLK114" s="500"/>
      <c r="PLL114" s="499"/>
      <c r="PLM114" s="500"/>
      <c r="PLN114" s="499"/>
      <c r="PLO114" s="500"/>
      <c r="PLP114" s="499"/>
      <c r="PLQ114" s="500"/>
      <c r="PLR114" s="499"/>
      <c r="PLS114" s="500"/>
      <c r="PLT114" s="499"/>
      <c r="PLU114" s="500"/>
      <c r="PLV114" s="499"/>
      <c r="PLW114" s="500"/>
      <c r="PLX114" s="499"/>
      <c r="PLY114" s="500"/>
      <c r="PLZ114" s="499"/>
      <c r="PMA114" s="500"/>
      <c r="PMB114" s="499"/>
      <c r="PMC114" s="500"/>
      <c r="PMD114" s="499"/>
      <c r="PME114" s="500"/>
      <c r="PMF114" s="499"/>
      <c r="PMG114" s="500"/>
      <c r="PMH114" s="499"/>
      <c r="PMI114" s="500"/>
      <c r="PMJ114" s="499"/>
      <c r="PMK114" s="500"/>
      <c r="PML114" s="499"/>
      <c r="PMM114" s="500"/>
      <c r="PMN114" s="499"/>
      <c r="PMO114" s="500"/>
      <c r="PMP114" s="499"/>
      <c r="PMQ114" s="500"/>
      <c r="PMR114" s="499"/>
      <c r="PMS114" s="500"/>
      <c r="PMT114" s="499"/>
      <c r="PMU114" s="500"/>
      <c r="PMV114" s="499"/>
      <c r="PMW114" s="500"/>
      <c r="PMX114" s="499"/>
      <c r="PMY114" s="500"/>
      <c r="PMZ114" s="499"/>
      <c r="PNA114" s="500"/>
      <c r="PNB114" s="499"/>
      <c r="PNC114" s="500"/>
      <c r="PND114" s="499"/>
      <c r="PNE114" s="500"/>
      <c r="PNF114" s="499"/>
      <c r="PNG114" s="500"/>
      <c r="PNH114" s="499"/>
      <c r="PNI114" s="500"/>
      <c r="PNJ114" s="499"/>
      <c r="PNK114" s="500"/>
      <c r="PNL114" s="499"/>
      <c r="PNM114" s="500"/>
      <c r="PNN114" s="499"/>
      <c r="PNO114" s="500"/>
      <c r="PNP114" s="499"/>
      <c r="PNQ114" s="500"/>
      <c r="PNR114" s="499"/>
      <c r="PNS114" s="500"/>
      <c r="PNT114" s="499"/>
      <c r="PNU114" s="500"/>
      <c r="PNV114" s="499"/>
      <c r="PNW114" s="500"/>
      <c r="PNX114" s="499"/>
      <c r="PNY114" s="500"/>
      <c r="PNZ114" s="499"/>
      <c r="POA114" s="500"/>
      <c r="POB114" s="499"/>
      <c r="POC114" s="500"/>
      <c r="POD114" s="499"/>
      <c r="POE114" s="500"/>
      <c r="POF114" s="499"/>
      <c r="POG114" s="500"/>
      <c r="POH114" s="499"/>
      <c r="POI114" s="500"/>
      <c r="POJ114" s="499"/>
      <c r="POK114" s="500"/>
      <c r="POL114" s="499"/>
      <c r="POM114" s="500"/>
      <c r="PON114" s="499"/>
      <c r="POO114" s="500"/>
      <c r="POP114" s="499"/>
      <c r="POQ114" s="500"/>
      <c r="POR114" s="499"/>
      <c r="POS114" s="500"/>
      <c r="POT114" s="499"/>
      <c r="POU114" s="500"/>
      <c r="POV114" s="499"/>
      <c r="POW114" s="500"/>
      <c r="POX114" s="499"/>
      <c r="POY114" s="500"/>
      <c r="POZ114" s="499"/>
      <c r="PPA114" s="500"/>
      <c r="PPB114" s="499"/>
      <c r="PPC114" s="500"/>
      <c r="PPD114" s="499"/>
      <c r="PPE114" s="500"/>
      <c r="PPF114" s="499"/>
      <c r="PPG114" s="500"/>
      <c r="PPH114" s="499"/>
      <c r="PPI114" s="500"/>
      <c r="PPJ114" s="499"/>
      <c r="PPK114" s="500"/>
      <c r="PPL114" s="499"/>
      <c r="PPM114" s="500"/>
      <c r="PPN114" s="499"/>
      <c r="PPO114" s="500"/>
      <c r="PPP114" s="499"/>
      <c r="PPQ114" s="500"/>
      <c r="PPR114" s="499"/>
      <c r="PPS114" s="500"/>
      <c r="PPT114" s="499"/>
      <c r="PPU114" s="500"/>
      <c r="PPV114" s="499"/>
      <c r="PPW114" s="500"/>
      <c r="PPX114" s="499"/>
      <c r="PPY114" s="500"/>
      <c r="PPZ114" s="499"/>
      <c r="PQA114" s="500"/>
      <c r="PQB114" s="499"/>
      <c r="PQC114" s="500"/>
      <c r="PQD114" s="499"/>
      <c r="PQE114" s="500"/>
      <c r="PQF114" s="499"/>
      <c r="PQG114" s="500"/>
      <c r="PQH114" s="499"/>
      <c r="PQI114" s="500"/>
      <c r="PQJ114" s="499"/>
      <c r="PQK114" s="500"/>
      <c r="PQL114" s="499"/>
      <c r="PQM114" s="500"/>
      <c r="PQN114" s="499"/>
      <c r="PQO114" s="500"/>
      <c r="PQP114" s="499"/>
      <c r="PQQ114" s="500"/>
      <c r="PQR114" s="499"/>
      <c r="PQS114" s="500"/>
      <c r="PQT114" s="499"/>
      <c r="PQU114" s="500"/>
      <c r="PQV114" s="499"/>
      <c r="PQW114" s="500"/>
      <c r="PQX114" s="499"/>
      <c r="PQY114" s="500"/>
      <c r="PQZ114" s="499"/>
      <c r="PRA114" s="500"/>
      <c r="PRB114" s="499"/>
      <c r="PRC114" s="500"/>
      <c r="PRD114" s="499"/>
      <c r="PRE114" s="500"/>
      <c r="PRF114" s="499"/>
      <c r="PRG114" s="500"/>
      <c r="PRH114" s="499"/>
      <c r="PRI114" s="500"/>
      <c r="PRJ114" s="499"/>
      <c r="PRK114" s="500"/>
      <c r="PRL114" s="499"/>
      <c r="PRM114" s="500"/>
      <c r="PRN114" s="499"/>
      <c r="PRO114" s="500"/>
      <c r="PRP114" s="499"/>
      <c r="PRQ114" s="500"/>
      <c r="PRR114" s="499"/>
      <c r="PRS114" s="500"/>
      <c r="PRT114" s="499"/>
      <c r="PRU114" s="500"/>
      <c r="PRV114" s="499"/>
      <c r="PRW114" s="500"/>
      <c r="PRX114" s="499"/>
      <c r="PRY114" s="500"/>
      <c r="PRZ114" s="499"/>
      <c r="PSA114" s="500"/>
      <c r="PSB114" s="499"/>
      <c r="PSC114" s="500"/>
      <c r="PSD114" s="499"/>
      <c r="PSE114" s="500"/>
      <c r="PSF114" s="499"/>
      <c r="PSG114" s="500"/>
      <c r="PSH114" s="499"/>
      <c r="PSI114" s="500"/>
      <c r="PSJ114" s="499"/>
      <c r="PSK114" s="500"/>
      <c r="PSL114" s="499"/>
      <c r="PSM114" s="500"/>
      <c r="PSN114" s="499"/>
      <c r="PSO114" s="500"/>
      <c r="PSP114" s="499"/>
      <c r="PSQ114" s="500"/>
      <c r="PSR114" s="499"/>
      <c r="PSS114" s="500"/>
      <c r="PST114" s="499"/>
      <c r="PSU114" s="500"/>
      <c r="PSV114" s="499"/>
      <c r="PSW114" s="500"/>
      <c r="PSX114" s="499"/>
      <c r="PSY114" s="500"/>
      <c r="PSZ114" s="499"/>
      <c r="PTA114" s="500"/>
      <c r="PTB114" s="499"/>
      <c r="PTC114" s="500"/>
      <c r="PTD114" s="499"/>
      <c r="PTE114" s="500"/>
      <c r="PTF114" s="499"/>
      <c r="PTG114" s="500"/>
      <c r="PTH114" s="499"/>
      <c r="PTI114" s="500"/>
      <c r="PTJ114" s="499"/>
      <c r="PTK114" s="500"/>
      <c r="PTL114" s="499"/>
      <c r="PTM114" s="500"/>
      <c r="PTN114" s="499"/>
      <c r="PTO114" s="500"/>
      <c r="PTP114" s="499"/>
      <c r="PTQ114" s="500"/>
      <c r="PTR114" s="499"/>
      <c r="PTS114" s="500"/>
      <c r="PTT114" s="499"/>
      <c r="PTU114" s="500"/>
      <c r="PTV114" s="499"/>
      <c r="PTW114" s="500"/>
      <c r="PTX114" s="499"/>
      <c r="PTY114" s="500"/>
      <c r="PTZ114" s="499"/>
      <c r="PUA114" s="500"/>
      <c r="PUB114" s="499"/>
      <c r="PUC114" s="500"/>
      <c r="PUD114" s="499"/>
      <c r="PUE114" s="500"/>
      <c r="PUF114" s="499"/>
      <c r="PUG114" s="500"/>
      <c r="PUH114" s="499"/>
      <c r="PUI114" s="500"/>
      <c r="PUJ114" s="499"/>
      <c r="PUK114" s="500"/>
      <c r="PUL114" s="499"/>
      <c r="PUM114" s="500"/>
      <c r="PUN114" s="499"/>
      <c r="PUO114" s="500"/>
      <c r="PUP114" s="499"/>
      <c r="PUQ114" s="500"/>
      <c r="PUR114" s="499"/>
      <c r="PUS114" s="500"/>
      <c r="PUT114" s="499"/>
      <c r="PUU114" s="500"/>
      <c r="PUV114" s="499"/>
      <c r="PUW114" s="500"/>
      <c r="PUX114" s="499"/>
      <c r="PUY114" s="500"/>
      <c r="PUZ114" s="499"/>
      <c r="PVA114" s="500"/>
      <c r="PVB114" s="499"/>
      <c r="PVC114" s="500"/>
      <c r="PVD114" s="499"/>
      <c r="PVE114" s="500"/>
      <c r="PVF114" s="499"/>
      <c r="PVG114" s="500"/>
      <c r="PVH114" s="499"/>
      <c r="PVI114" s="500"/>
      <c r="PVJ114" s="499"/>
      <c r="PVK114" s="500"/>
      <c r="PVL114" s="499"/>
      <c r="PVM114" s="500"/>
      <c r="PVN114" s="499"/>
      <c r="PVO114" s="500"/>
      <c r="PVP114" s="499"/>
      <c r="PVQ114" s="500"/>
      <c r="PVR114" s="499"/>
      <c r="PVS114" s="500"/>
      <c r="PVT114" s="499"/>
      <c r="PVU114" s="500"/>
      <c r="PVV114" s="499"/>
      <c r="PVW114" s="500"/>
      <c r="PVX114" s="499"/>
      <c r="PVY114" s="500"/>
      <c r="PVZ114" s="499"/>
      <c r="PWA114" s="500"/>
      <c r="PWB114" s="499"/>
      <c r="PWC114" s="500"/>
      <c r="PWD114" s="499"/>
      <c r="PWE114" s="500"/>
      <c r="PWF114" s="499"/>
      <c r="PWG114" s="500"/>
      <c r="PWH114" s="499"/>
      <c r="PWI114" s="500"/>
      <c r="PWJ114" s="499"/>
      <c r="PWK114" s="500"/>
      <c r="PWL114" s="499"/>
      <c r="PWM114" s="500"/>
      <c r="PWN114" s="499"/>
      <c r="PWO114" s="500"/>
      <c r="PWP114" s="499"/>
      <c r="PWQ114" s="500"/>
      <c r="PWR114" s="499"/>
      <c r="PWS114" s="500"/>
      <c r="PWT114" s="499"/>
      <c r="PWU114" s="500"/>
      <c r="PWV114" s="499"/>
      <c r="PWW114" s="500"/>
      <c r="PWX114" s="499"/>
      <c r="PWY114" s="500"/>
      <c r="PWZ114" s="499"/>
      <c r="PXA114" s="500"/>
      <c r="PXB114" s="499"/>
      <c r="PXC114" s="500"/>
      <c r="PXD114" s="499"/>
      <c r="PXE114" s="500"/>
      <c r="PXF114" s="499"/>
      <c r="PXG114" s="500"/>
      <c r="PXH114" s="499"/>
      <c r="PXI114" s="500"/>
      <c r="PXJ114" s="499"/>
      <c r="PXK114" s="500"/>
      <c r="PXL114" s="499"/>
      <c r="PXM114" s="500"/>
      <c r="PXN114" s="499"/>
      <c r="PXO114" s="500"/>
      <c r="PXP114" s="499"/>
      <c r="PXQ114" s="500"/>
      <c r="PXR114" s="499"/>
      <c r="PXS114" s="500"/>
      <c r="PXT114" s="499"/>
      <c r="PXU114" s="500"/>
      <c r="PXV114" s="499"/>
      <c r="PXW114" s="500"/>
      <c r="PXX114" s="499"/>
      <c r="PXY114" s="500"/>
      <c r="PXZ114" s="499"/>
      <c r="PYA114" s="500"/>
      <c r="PYB114" s="499"/>
      <c r="PYC114" s="500"/>
      <c r="PYD114" s="499"/>
      <c r="PYE114" s="500"/>
      <c r="PYF114" s="499"/>
      <c r="PYG114" s="500"/>
      <c r="PYH114" s="499"/>
      <c r="PYI114" s="500"/>
      <c r="PYJ114" s="499"/>
      <c r="PYK114" s="500"/>
      <c r="PYL114" s="499"/>
      <c r="PYM114" s="500"/>
      <c r="PYN114" s="499"/>
      <c r="PYO114" s="500"/>
      <c r="PYP114" s="499"/>
      <c r="PYQ114" s="500"/>
      <c r="PYR114" s="499"/>
      <c r="PYS114" s="500"/>
      <c r="PYT114" s="499"/>
      <c r="PYU114" s="500"/>
      <c r="PYV114" s="499"/>
      <c r="PYW114" s="500"/>
      <c r="PYX114" s="499"/>
      <c r="PYY114" s="500"/>
      <c r="PYZ114" s="499"/>
      <c r="PZA114" s="500"/>
      <c r="PZB114" s="499"/>
      <c r="PZC114" s="500"/>
      <c r="PZD114" s="499"/>
      <c r="PZE114" s="500"/>
      <c r="PZF114" s="499"/>
      <c r="PZG114" s="500"/>
      <c r="PZH114" s="499"/>
      <c r="PZI114" s="500"/>
      <c r="PZJ114" s="499"/>
      <c r="PZK114" s="500"/>
      <c r="PZL114" s="499"/>
      <c r="PZM114" s="500"/>
      <c r="PZN114" s="499"/>
      <c r="PZO114" s="500"/>
      <c r="PZP114" s="499"/>
      <c r="PZQ114" s="500"/>
      <c r="PZR114" s="499"/>
      <c r="PZS114" s="500"/>
      <c r="PZT114" s="499"/>
      <c r="PZU114" s="500"/>
      <c r="PZV114" s="499"/>
      <c r="PZW114" s="500"/>
      <c r="PZX114" s="499"/>
      <c r="PZY114" s="500"/>
      <c r="PZZ114" s="499"/>
      <c r="QAA114" s="500"/>
      <c r="QAB114" s="499"/>
      <c r="QAC114" s="500"/>
      <c r="QAD114" s="499"/>
      <c r="QAE114" s="500"/>
      <c r="QAF114" s="499"/>
      <c r="QAG114" s="500"/>
      <c r="QAH114" s="499"/>
      <c r="QAI114" s="500"/>
      <c r="QAJ114" s="499"/>
      <c r="QAK114" s="500"/>
      <c r="QAL114" s="499"/>
      <c r="QAM114" s="500"/>
      <c r="QAN114" s="499"/>
      <c r="QAO114" s="500"/>
      <c r="QAP114" s="499"/>
      <c r="QAQ114" s="500"/>
      <c r="QAR114" s="499"/>
      <c r="QAS114" s="500"/>
      <c r="QAT114" s="499"/>
      <c r="QAU114" s="500"/>
      <c r="QAV114" s="499"/>
      <c r="QAW114" s="500"/>
      <c r="QAX114" s="499"/>
      <c r="QAY114" s="500"/>
      <c r="QAZ114" s="499"/>
      <c r="QBA114" s="500"/>
      <c r="QBB114" s="499"/>
      <c r="QBC114" s="500"/>
      <c r="QBD114" s="499"/>
      <c r="QBE114" s="500"/>
      <c r="QBF114" s="499"/>
      <c r="QBG114" s="500"/>
      <c r="QBH114" s="499"/>
      <c r="QBI114" s="500"/>
      <c r="QBJ114" s="499"/>
      <c r="QBK114" s="500"/>
      <c r="QBL114" s="499"/>
      <c r="QBM114" s="500"/>
      <c r="QBN114" s="499"/>
      <c r="QBO114" s="500"/>
      <c r="QBP114" s="499"/>
      <c r="QBQ114" s="500"/>
      <c r="QBR114" s="499"/>
      <c r="QBS114" s="500"/>
      <c r="QBT114" s="499"/>
      <c r="QBU114" s="500"/>
      <c r="QBV114" s="499"/>
      <c r="QBW114" s="500"/>
      <c r="QBX114" s="499"/>
      <c r="QBY114" s="500"/>
      <c r="QBZ114" s="499"/>
      <c r="QCA114" s="500"/>
      <c r="QCB114" s="499"/>
      <c r="QCC114" s="500"/>
      <c r="QCD114" s="499"/>
      <c r="QCE114" s="500"/>
      <c r="QCF114" s="499"/>
      <c r="QCG114" s="500"/>
      <c r="QCH114" s="499"/>
      <c r="QCI114" s="500"/>
      <c r="QCJ114" s="499"/>
      <c r="QCK114" s="500"/>
      <c r="QCL114" s="499"/>
      <c r="QCM114" s="500"/>
      <c r="QCN114" s="499"/>
      <c r="QCO114" s="500"/>
      <c r="QCP114" s="499"/>
      <c r="QCQ114" s="500"/>
      <c r="QCR114" s="499"/>
      <c r="QCS114" s="500"/>
      <c r="QCT114" s="499"/>
      <c r="QCU114" s="500"/>
      <c r="QCV114" s="499"/>
      <c r="QCW114" s="500"/>
      <c r="QCX114" s="499"/>
      <c r="QCY114" s="500"/>
      <c r="QCZ114" s="499"/>
      <c r="QDA114" s="500"/>
      <c r="QDB114" s="499"/>
      <c r="QDC114" s="500"/>
      <c r="QDD114" s="499"/>
      <c r="QDE114" s="500"/>
      <c r="QDF114" s="499"/>
      <c r="QDG114" s="500"/>
      <c r="QDH114" s="499"/>
      <c r="QDI114" s="500"/>
      <c r="QDJ114" s="499"/>
      <c r="QDK114" s="500"/>
      <c r="QDL114" s="499"/>
      <c r="QDM114" s="500"/>
      <c r="QDN114" s="499"/>
      <c r="QDO114" s="500"/>
      <c r="QDP114" s="499"/>
      <c r="QDQ114" s="500"/>
      <c r="QDR114" s="499"/>
      <c r="QDS114" s="500"/>
      <c r="QDT114" s="499"/>
      <c r="QDU114" s="500"/>
      <c r="QDV114" s="499"/>
      <c r="QDW114" s="500"/>
      <c r="QDX114" s="499"/>
      <c r="QDY114" s="500"/>
      <c r="QDZ114" s="499"/>
      <c r="QEA114" s="500"/>
      <c r="QEB114" s="499"/>
      <c r="QEC114" s="500"/>
      <c r="QED114" s="499"/>
      <c r="QEE114" s="500"/>
      <c r="QEF114" s="499"/>
      <c r="QEG114" s="500"/>
      <c r="QEH114" s="499"/>
      <c r="QEI114" s="500"/>
      <c r="QEJ114" s="499"/>
      <c r="QEK114" s="500"/>
      <c r="QEL114" s="499"/>
      <c r="QEM114" s="500"/>
      <c r="QEN114" s="499"/>
      <c r="QEO114" s="500"/>
      <c r="QEP114" s="499"/>
      <c r="QEQ114" s="500"/>
      <c r="QER114" s="499"/>
      <c r="QES114" s="500"/>
      <c r="QET114" s="499"/>
      <c r="QEU114" s="500"/>
      <c r="QEV114" s="499"/>
      <c r="QEW114" s="500"/>
      <c r="QEX114" s="499"/>
      <c r="QEY114" s="500"/>
      <c r="QEZ114" s="499"/>
      <c r="QFA114" s="500"/>
      <c r="QFB114" s="499"/>
      <c r="QFC114" s="500"/>
      <c r="QFD114" s="499"/>
      <c r="QFE114" s="500"/>
      <c r="QFF114" s="499"/>
      <c r="QFG114" s="500"/>
      <c r="QFH114" s="499"/>
      <c r="QFI114" s="500"/>
      <c r="QFJ114" s="499"/>
      <c r="QFK114" s="500"/>
      <c r="QFL114" s="499"/>
      <c r="QFM114" s="500"/>
      <c r="QFN114" s="499"/>
      <c r="QFO114" s="500"/>
      <c r="QFP114" s="499"/>
      <c r="QFQ114" s="500"/>
      <c r="QFR114" s="499"/>
      <c r="QFS114" s="500"/>
      <c r="QFT114" s="499"/>
      <c r="QFU114" s="500"/>
      <c r="QFV114" s="499"/>
      <c r="QFW114" s="500"/>
      <c r="QFX114" s="499"/>
      <c r="QFY114" s="500"/>
      <c r="QFZ114" s="499"/>
      <c r="QGA114" s="500"/>
      <c r="QGB114" s="499"/>
      <c r="QGC114" s="500"/>
      <c r="QGD114" s="499"/>
      <c r="QGE114" s="500"/>
      <c r="QGF114" s="499"/>
      <c r="QGG114" s="500"/>
      <c r="QGH114" s="499"/>
      <c r="QGI114" s="500"/>
      <c r="QGJ114" s="499"/>
      <c r="QGK114" s="500"/>
      <c r="QGL114" s="499"/>
      <c r="QGM114" s="500"/>
      <c r="QGN114" s="499"/>
      <c r="QGO114" s="500"/>
      <c r="QGP114" s="499"/>
      <c r="QGQ114" s="500"/>
      <c r="QGR114" s="499"/>
      <c r="QGS114" s="500"/>
      <c r="QGT114" s="499"/>
      <c r="QGU114" s="500"/>
      <c r="QGV114" s="499"/>
      <c r="QGW114" s="500"/>
      <c r="QGX114" s="499"/>
      <c r="QGY114" s="500"/>
      <c r="QGZ114" s="499"/>
      <c r="QHA114" s="500"/>
      <c r="QHB114" s="499"/>
      <c r="QHC114" s="500"/>
      <c r="QHD114" s="499"/>
      <c r="QHE114" s="500"/>
      <c r="QHF114" s="499"/>
      <c r="QHG114" s="500"/>
      <c r="QHH114" s="499"/>
      <c r="QHI114" s="500"/>
      <c r="QHJ114" s="499"/>
      <c r="QHK114" s="500"/>
      <c r="QHL114" s="499"/>
      <c r="QHM114" s="500"/>
      <c r="QHN114" s="499"/>
      <c r="QHO114" s="500"/>
      <c r="QHP114" s="499"/>
      <c r="QHQ114" s="500"/>
      <c r="QHR114" s="499"/>
      <c r="QHS114" s="500"/>
      <c r="QHT114" s="499"/>
      <c r="QHU114" s="500"/>
      <c r="QHV114" s="499"/>
      <c r="QHW114" s="500"/>
      <c r="QHX114" s="499"/>
      <c r="QHY114" s="500"/>
      <c r="QHZ114" s="499"/>
      <c r="QIA114" s="500"/>
      <c r="QIB114" s="499"/>
      <c r="QIC114" s="500"/>
      <c r="QID114" s="499"/>
      <c r="QIE114" s="500"/>
      <c r="QIF114" s="499"/>
      <c r="QIG114" s="500"/>
      <c r="QIH114" s="499"/>
      <c r="QII114" s="500"/>
      <c r="QIJ114" s="499"/>
      <c r="QIK114" s="500"/>
      <c r="QIL114" s="499"/>
      <c r="QIM114" s="500"/>
      <c r="QIN114" s="499"/>
      <c r="QIO114" s="500"/>
      <c r="QIP114" s="499"/>
      <c r="QIQ114" s="500"/>
      <c r="QIR114" s="499"/>
      <c r="QIS114" s="500"/>
      <c r="QIT114" s="499"/>
      <c r="QIU114" s="500"/>
      <c r="QIV114" s="499"/>
      <c r="QIW114" s="500"/>
      <c r="QIX114" s="499"/>
      <c r="QIY114" s="500"/>
      <c r="QIZ114" s="499"/>
      <c r="QJA114" s="500"/>
      <c r="QJB114" s="499"/>
      <c r="QJC114" s="500"/>
      <c r="QJD114" s="499"/>
      <c r="QJE114" s="500"/>
      <c r="QJF114" s="499"/>
      <c r="QJG114" s="500"/>
      <c r="QJH114" s="499"/>
      <c r="QJI114" s="500"/>
      <c r="QJJ114" s="499"/>
      <c r="QJK114" s="500"/>
      <c r="QJL114" s="499"/>
      <c r="QJM114" s="500"/>
      <c r="QJN114" s="499"/>
      <c r="QJO114" s="500"/>
      <c r="QJP114" s="499"/>
      <c r="QJQ114" s="500"/>
      <c r="QJR114" s="499"/>
      <c r="QJS114" s="500"/>
      <c r="QJT114" s="499"/>
      <c r="QJU114" s="500"/>
      <c r="QJV114" s="499"/>
      <c r="QJW114" s="500"/>
      <c r="QJX114" s="499"/>
      <c r="QJY114" s="500"/>
      <c r="QJZ114" s="499"/>
      <c r="QKA114" s="500"/>
      <c r="QKB114" s="499"/>
      <c r="QKC114" s="500"/>
      <c r="QKD114" s="499"/>
      <c r="QKE114" s="500"/>
      <c r="QKF114" s="499"/>
      <c r="QKG114" s="500"/>
      <c r="QKH114" s="499"/>
      <c r="QKI114" s="500"/>
      <c r="QKJ114" s="499"/>
      <c r="QKK114" s="500"/>
      <c r="QKL114" s="499"/>
      <c r="QKM114" s="500"/>
      <c r="QKN114" s="499"/>
      <c r="QKO114" s="500"/>
      <c r="QKP114" s="499"/>
      <c r="QKQ114" s="500"/>
      <c r="QKR114" s="499"/>
      <c r="QKS114" s="500"/>
      <c r="QKT114" s="499"/>
      <c r="QKU114" s="500"/>
      <c r="QKV114" s="499"/>
      <c r="QKW114" s="500"/>
      <c r="QKX114" s="499"/>
      <c r="QKY114" s="500"/>
      <c r="QKZ114" s="499"/>
      <c r="QLA114" s="500"/>
      <c r="QLB114" s="499"/>
      <c r="QLC114" s="500"/>
      <c r="QLD114" s="499"/>
      <c r="QLE114" s="500"/>
      <c r="QLF114" s="499"/>
      <c r="QLG114" s="500"/>
      <c r="QLH114" s="499"/>
      <c r="QLI114" s="500"/>
      <c r="QLJ114" s="499"/>
      <c r="QLK114" s="500"/>
      <c r="QLL114" s="499"/>
      <c r="QLM114" s="500"/>
      <c r="QLN114" s="499"/>
      <c r="QLO114" s="500"/>
      <c r="QLP114" s="499"/>
      <c r="QLQ114" s="500"/>
      <c r="QLR114" s="499"/>
      <c r="QLS114" s="500"/>
      <c r="QLT114" s="499"/>
      <c r="QLU114" s="500"/>
      <c r="QLV114" s="499"/>
      <c r="QLW114" s="500"/>
      <c r="QLX114" s="499"/>
      <c r="QLY114" s="500"/>
      <c r="QLZ114" s="499"/>
      <c r="QMA114" s="500"/>
      <c r="QMB114" s="499"/>
      <c r="QMC114" s="500"/>
      <c r="QMD114" s="499"/>
      <c r="QME114" s="500"/>
      <c r="QMF114" s="499"/>
      <c r="QMG114" s="500"/>
      <c r="QMH114" s="499"/>
      <c r="QMI114" s="500"/>
      <c r="QMJ114" s="499"/>
      <c r="QMK114" s="500"/>
      <c r="QML114" s="499"/>
      <c r="QMM114" s="500"/>
      <c r="QMN114" s="499"/>
      <c r="QMO114" s="500"/>
      <c r="QMP114" s="499"/>
      <c r="QMQ114" s="500"/>
      <c r="QMR114" s="499"/>
      <c r="QMS114" s="500"/>
      <c r="QMT114" s="499"/>
      <c r="QMU114" s="500"/>
      <c r="QMV114" s="499"/>
      <c r="QMW114" s="500"/>
      <c r="QMX114" s="499"/>
      <c r="QMY114" s="500"/>
      <c r="QMZ114" s="499"/>
      <c r="QNA114" s="500"/>
      <c r="QNB114" s="499"/>
      <c r="QNC114" s="500"/>
      <c r="QND114" s="499"/>
      <c r="QNE114" s="500"/>
      <c r="QNF114" s="499"/>
      <c r="QNG114" s="500"/>
      <c r="QNH114" s="499"/>
      <c r="QNI114" s="500"/>
      <c r="QNJ114" s="499"/>
      <c r="QNK114" s="500"/>
      <c r="QNL114" s="499"/>
      <c r="QNM114" s="500"/>
      <c r="QNN114" s="499"/>
      <c r="QNO114" s="500"/>
      <c r="QNP114" s="499"/>
      <c r="QNQ114" s="500"/>
      <c r="QNR114" s="499"/>
      <c r="QNS114" s="500"/>
      <c r="QNT114" s="499"/>
      <c r="QNU114" s="500"/>
      <c r="QNV114" s="499"/>
      <c r="QNW114" s="500"/>
      <c r="QNX114" s="499"/>
      <c r="QNY114" s="500"/>
      <c r="QNZ114" s="499"/>
      <c r="QOA114" s="500"/>
      <c r="QOB114" s="499"/>
      <c r="QOC114" s="500"/>
      <c r="QOD114" s="499"/>
      <c r="QOE114" s="500"/>
      <c r="QOF114" s="499"/>
      <c r="QOG114" s="500"/>
      <c r="QOH114" s="499"/>
      <c r="QOI114" s="500"/>
      <c r="QOJ114" s="499"/>
      <c r="QOK114" s="500"/>
      <c r="QOL114" s="499"/>
      <c r="QOM114" s="500"/>
      <c r="QON114" s="499"/>
      <c r="QOO114" s="500"/>
      <c r="QOP114" s="499"/>
      <c r="QOQ114" s="500"/>
      <c r="QOR114" s="499"/>
      <c r="QOS114" s="500"/>
      <c r="QOT114" s="499"/>
      <c r="QOU114" s="500"/>
      <c r="QOV114" s="499"/>
      <c r="QOW114" s="500"/>
      <c r="QOX114" s="499"/>
      <c r="QOY114" s="500"/>
      <c r="QOZ114" s="499"/>
      <c r="QPA114" s="500"/>
      <c r="QPB114" s="499"/>
      <c r="QPC114" s="500"/>
      <c r="QPD114" s="499"/>
      <c r="QPE114" s="500"/>
      <c r="QPF114" s="499"/>
      <c r="QPG114" s="500"/>
      <c r="QPH114" s="499"/>
      <c r="QPI114" s="500"/>
      <c r="QPJ114" s="499"/>
      <c r="QPK114" s="500"/>
      <c r="QPL114" s="499"/>
      <c r="QPM114" s="500"/>
      <c r="QPN114" s="499"/>
      <c r="QPO114" s="500"/>
      <c r="QPP114" s="499"/>
      <c r="QPQ114" s="500"/>
      <c r="QPR114" s="499"/>
      <c r="QPS114" s="500"/>
      <c r="QPT114" s="499"/>
      <c r="QPU114" s="500"/>
      <c r="QPV114" s="499"/>
      <c r="QPW114" s="500"/>
      <c r="QPX114" s="499"/>
      <c r="QPY114" s="500"/>
      <c r="QPZ114" s="499"/>
      <c r="QQA114" s="500"/>
      <c r="QQB114" s="499"/>
      <c r="QQC114" s="500"/>
      <c r="QQD114" s="499"/>
      <c r="QQE114" s="500"/>
      <c r="QQF114" s="499"/>
      <c r="QQG114" s="500"/>
      <c r="QQH114" s="499"/>
      <c r="QQI114" s="500"/>
      <c r="QQJ114" s="499"/>
      <c r="QQK114" s="500"/>
      <c r="QQL114" s="499"/>
      <c r="QQM114" s="500"/>
      <c r="QQN114" s="499"/>
      <c r="QQO114" s="500"/>
      <c r="QQP114" s="499"/>
      <c r="QQQ114" s="500"/>
      <c r="QQR114" s="499"/>
      <c r="QQS114" s="500"/>
      <c r="QQT114" s="499"/>
      <c r="QQU114" s="500"/>
      <c r="QQV114" s="499"/>
      <c r="QQW114" s="500"/>
      <c r="QQX114" s="499"/>
      <c r="QQY114" s="500"/>
      <c r="QQZ114" s="499"/>
      <c r="QRA114" s="500"/>
      <c r="QRB114" s="499"/>
      <c r="QRC114" s="500"/>
      <c r="QRD114" s="499"/>
      <c r="QRE114" s="500"/>
      <c r="QRF114" s="499"/>
      <c r="QRG114" s="500"/>
      <c r="QRH114" s="499"/>
      <c r="QRI114" s="500"/>
      <c r="QRJ114" s="499"/>
      <c r="QRK114" s="500"/>
      <c r="QRL114" s="499"/>
      <c r="QRM114" s="500"/>
      <c r="QRN114" s="499"/>
      <c r="QRO114" s="500"/>
      <c r="QRP114" s="499"/>
      <c r="QRQ114" s="500"/>
      <c r="QRR114" s="499"/>
      <c r="QRS114" s="500"/>
      <c r="QRT114" s="499"/>
      <c r="QRU114" s="500"/>
      <c r="QRV114" s="499"/>
      <c r="QRW114" s="500"/>
      <c r="QRX114" s="499"/>
      <c r="QRY114" s="500"/>
      <c r="QRZ114" s="499"/>
      <c r="QSA114" s="500"/>
      <c r="QSB114" s="499"/>
      <c r="QSC114" s="500"/>
      <c r="QSD114" s="499"/>
      <c r="QSE114" s="500"/>
      <c r="QSF114" s="499"/>
      <c r="QSG114" s="500"/>
      <c r="QSH114" s="499"/>
      <c r="QSI114" s="500"/>
      <c r="QSJ114" s="499"/>
      <c r="QSK114" s="500"/>
      <c r="QSL114" s="499"/>
      <c r="QSM114" s="500"/>
      <c r="QSN114" s="499"/>
      <c r="QSO114" s="500"/>
      <c r="QSP114" s="499"/>
      <c r="QSQ114" s="500"/>
      <c r="QSR114" s="499"/>
      <c r="QSS114" s="500"/>
      <c r="QST114" s="499"/>
      <c r="QSU114" s="500"/>
      <c r="QSV114" s="499"/>
      <c r="QSW114" s="500"/>
      <c r="QSX114" s="499"/>
      <c r="QSY114" s="500"/>
      <c r="QSZ114" s="499"/>
      <c r="QTA114" s="500"/>
      <c r="QTB114" s="499"/>
      <c r="QTC114" s="500"/>
      <c r="QTD114" s="499"/>
      <c r="QTE114" s="500"/>
      <c r="QTF114" s="499"/>
      <c r="QTG114" s="500"/>
      <c r="QTH114" s="499"/>
      <c r="QTI114" s="500"/>
      <c r="QTJ114" s="499"/>
      <c r="QTK114" s="500"/>
      <c r="QTL114" s="499"/>
      <c r="QTM114" s="500"/>
      <c r="QTN114" s="499"/>
      <c r="QTO114" s="500"/>
      <c r="QTP114" s="499"/>
      <c r="QTQ114" s="500"/>
      <c r="QTR114" s="499"/>
      <c r="QTS114" s="500"/>
      <c r="QTT114" s="499"/>
      <c r="QTU114" s="500"/>
      <c r="QTV114" s="499"/>
      <c r="QTW114" s="500"/>
      <c r="QTX114" s="499"/>
      <c r="QTY114" s="500"/>
      <c r="QTZ114" s="499"/>
      <c r="QUA114" s="500"/>
      <c r="QUB114" s="499"/>
      <c r="QUC114" s="500"/>
      <c r="QUD114" s="499"/>
      <c r="QUE114" s="500"/>
      <c r="QUF114" s="499"/>
      <c r="QUG114" s="500"/>
      <c r="QUH114" s="499"/>
      <c r="QUI114" s="500"/>
      <c r="QUJ114" s="499"/>
      <c r="QUK114" s="500"/>
      <c r="QUL114" s="499"/>
      <c r="QUM114" s="500"/>
      <c r="QUN114" s="499"/>
      <c r="QUO114" s="500"/>
      <c r="QUP114" s="499"/>
      <c r="QUQ114" s="500"/>
      <c r="QUR114" s="499"/>
      <c r="QUS114" s="500"/>
      <c r="QUT114" s="499"/>
      <c r="QUU114" s="500"/>
      <c r="QUV114" s="499"/>
      <c r="QUW114" s="500"/>
      <c r="QUX114" s="499"/>
      <c r="QUY114" s="500"/>
      <c r="QUZ114" s="499"/>
      <c r="QVA114" s="500"/>
      <c r="QVB114" s="499"/>
      <c r="QVC114" s="500"/>
      <c r="QVD114" s="499"/>
      <c r="QVE114" s="500"/>
      <c r="QVF114" s="499"/>
      <c r="QVG114" s="500"/>
      <c r="QVH114" s="499"/>
      <c r="QVI114" s="500"/>
      <c r="QVJ114" s="499"/>
      <c r="QVK114" s="500"/>
      <c r="QVL114" s="499"/>
      <c r="QVM114" s="500"/>
      <c r="QVN114" s="499"/>
      <c r="QVO114" s="500"/>
      <c r="QVP114" s="499"/>
      <c r="QVQ114" s="500"/>
      <c r="QVR114" s="499"/>
      <c r="QVS114" s="500"/>
      <c r="QVT114" s="499"/>
      <c r="QVU114" s="500"/>
      <c r="QVV114" s="499"/>
      <c r="QVW114" s="500"/>
      <c r="QVX114" s="499"/>
      <c r="QVY114" s="500"/>
      <c r="QVZ114" s="499"/>
      <c r="QWA114" s="500"/>
      <c r="QWB114" s="499"/>
      <c r="QWC114" s="500"/>
      <c r="QWD114" s="499"/>
      <c r="QWE114" s="500"/>
      <c r="QWF114" s="499"/>
      <c r="QWG114" s="500"/>
      <c r="QWH114" s="499"/>
      <c r="QWI114" s="500"/>
      <c r="QWJ114" s="499"/>
      <c r="QWK114" s="500"/>
      <c r="QWL114" s="499"/>
      <c r="QWM114" s="500"/>
      <c r="QWN114" s="499"/>
      <c r="QWO114" s="500"/>
      <c r="QWP114" s="499"/>
      <c r="QWQ114" s="500"/>
      <c r="QWR114" s="499"/>
      <c r="QWS114" s="500"/>
      <c r="QWT114" s="499"/>
      <c r="QWU114" s="500"/>
      <c r="QWV114" s="499"/>
      <c r="QWW114" s="500"/>
      <c r="QWX114" s="499"/>
      <c r="QWY114" s="500"/>
      <c r="QWZ114" s="499"/>
      <c r="QXA114" s="500"/>
      <c r="QXB114" s="499"/>
      <c r="QXC114" s="500"/>
      <c r="QXD114" s="499"/>
      <c r="QXE114" s="500"/>
      <c r="QXF114" s="499"/>
      <c r="QXG114" s="500"/>
      <c r="QXH114" s="499"/>
      <c r="QXI114" s="500"/>
      <c r="QXJ114" s="499"/>
      <c r="QXK114" s="500"/>
      <c r="QXL114" s="499"/>
      <c r="QXM114" s="500"/>
      <c r="QXN114" s="499"/>
      <c r="QXO114" s="500"/>
      <c r="QXP114" s="499"/>
      <c r="QXQ114" s="500"/>
      <c r="QXR114" s="499"/>
      <c r="QXS114" s="500"/>
      <c r="QXT114" s="499"/>
      <c r="QXU114" s="500"/>
      <c r="QXV114" s="499"/>
      <c r="QXW114" s="500"/>
      <c r="QXX114" s="499"/>
      <c r="QXY114" s="500"/>
      <c r="QXZ114" s="499"/>
      <c r="QYA114" s="500"/>
      <c r="QYB114" s="499"/>
      <c r="QYC114" s="500"/>
      <c r="QYD114" s="499"/>
      <c r="QYE114" s="500"/>
      <c r="QYF114" s="499"/>
      <c r="QYG114" s="500"/>
      <c r="QYH114" s="499"/>
      <c r="QYI114" s="500"/>
      <c r="QYJ114" s="499"/>
      <c r="QYK114" s="500"/>
      <c r="QYL114" s="499"/>
      <c r="QYM114" s="500"/>
      <c r="QYN114" s="499"/>
      <c r="QYO114" s="500"/>
      <c r="QYP114" s="499"/>
      <c r="QYQ114" s="500"/>
      <c r="QYR114" s="499"/>
      <c r="QYS114" s="500"/>
      <c r="QYT114" s="499"/>
      <c r="QYU114" s="500"/>
      <c r="QYV114" s="499"/>
      <c r="QYW114" s="500"/>
      <c r="QYX114" s="499"/>
      <c r="QYY114" s="500"/>
      <c r="QYZ114" s="499"/>
      <c r="QZA114" s="500"/>
      <c r="QZB114" s="499"/>
      <c r="QZC114" s="500"/>
      <c r="QZD114" s="499"/>
      <c r="QZE114" s="500"/>
      <c r="QZF114" s="499"/>
      <c r="QZG114" s="500"/>
      <c r="QZH114" s="499"/>
      <c r="QZI114" s="500"/>
      <c r="QZJ114" s="499"/>
      <c r="QZK114" s="500"/>
      <c r="QZL114" s="499"/>
      <c r="QZM114" s="500"/>
      <c r="QZN114" s="499"/>
      <c r="QZO114" s="500"/>
      <c r="QZP114" s="499"/>
      <c r="QZQ114" s="500"/>
      <c r="QZR114" s="499"/>
      <c r="QZS114" s="500"/>
      <c r="QZT114" s="499"/>
      <c r="QZU114" s="500"/>
      <c r="QZV114" s="499"/>
      <c r="QZW114" s="500"/>
      <c r="QZX114" s="499"/>
      <c r="QZY114" s="500"/>
      <c r="QZZ114" s="499"/>
      <c r="RAA114" s="500"/>
      <c r="RAB114" s="499"/>
      <c r="RAC114" s="500"/>
      <c r="RAD114" s="499"/>
      <c r="RAE114" s="500"/>
      <c r="RAF114" s="499"/>
      <c r="RAG114" s="500"/>
      <c r="RAH114" s="499"/>
      <c r="RAI114" s="500"/>
      <c r="RAJ114" s="499"/>
      <c r="RAK114" s="500"/>
      <c r="RAL114" s="499"/>
      <c r="RAM114" s="500"/>
      <c r="RAN114" s="499"/>
      <c r="RAO114" s="500"/>
      <c r="RAP114" s="499"/>
      <c r="RAQ114" s="500"/>
      <c r="RAR114" s="499"/>
      <c r="RAS114" s="500"/>
      <c r="RAT114" s="499"/>
      <c r="RAU114" s="500"/>
      <c r="RAV114" s="499"/>
      <c r="RAW114" s="500"/>
      <c r="RAX114" s="499"/>
      <c r="RAY114" s="500"/>
      <c r="RAZ114" s="499"/>
      <c r="RBA114" s="500"/>
      <c r="RBB114" s="499"/>
      <c r="RBC114" s="500"/>
      <c r="RBD114" s="499"/>
      <c r="RBE114" s="500"/>
      <c r="RBF114" s="499"/>
      <c r="RBG114" s="500"/>
      <c r="RBH114" s="499"/>
      <c r="RBI114" s="500"/>
      <c r="RBJ114" s="499"/>
      <c r="RBK114" s="500"/>
      <c r="RBL114" s="499"/>
      <c r="RBM114" s="500"/>
      <c r="RBN114" s="499"/>
      <c r="RBO114" s="500"/>
      <c r="RBP114" s="499"/>
      <c r="RBQ114" s="500"/>
      <c r="RBR114" s="499"/>
      <c r="RBS114" s="500"/>
      <c r="RBT114" s="499"/>
      <c r="RBU114" s="500"/>
      <c r="RBV114" s="499"/>
      <c r="RBW114" s="500"/>
      <c r="RBX114" s="499"/>
      <c r="RBY114" s="500"/>
      <c r="RBZ114" s="499"/>
      <c r="RCA114" s="500"/>
      <c r="RCB114" s="499"/>
      <c r="RCC114" s="500"/>
      <c r="RCD114" s="499"/>
      <c r="RCE114" s="500"/>
      <c r="RCF114" s="499"/>
      <c r="RCG114" s="500"/>
      <c r="RCH114" s="499"/>
      <c r="RCI114" s="500"/>
      <c r="RCJ114" s="499"/>
      <c r="RCK114" s="500"/>
      <c r="RCL114" s="499"/>
      <c r="RCM114" s="500"/>
      <c r="RCN114" s="499"/>
      <c r="RCO114" s="500"/>
      <c r="RCP114" s="499"/>
      <c r="RCQ114" s="500"/>
      <c r="RCR114" s="499"/>
      <c r="RCS114" s="500"/>
      <c r="RCT114" s="499"/>
      <c r="RCU114" s="500"/>
      <c r="RCV114" s="499"/>
      <c r="RCW114" s="500"/>
      <c r="RCX114" s="499"/>
      <c r="RCY114" s="500"/>
      <c r="RCZ114" s="499"/>
      <c r="RDA114" s="500"/>
      <c r="RDB114" s="499"/>
      <c r="RDC114" s="500"/>
      <c r="RDD114" s="499"/>
      <c r="RDE114" s="500"/>
      <c r="RDF114" s="499"/>
      <c r="RDG114" s="500"/>
      <c r="RDH114" s="499"/>
      <c r="RDI114" s="500"/>
      <c r="RDJ114" s="499"/>
      <c r="RDK114" s="500"/>
      <c r="RDL114" s="499"/>
      <c r="RDM114" s="500"/>
      <c r="RDN114" s="499"/>
      <c r="RDO114" s="500"/>
      <c r="RDP114" s="499"/>
      <c r="RDQ114" s="500"/>
      <c r="RDR114" s="499"/>
      <c r="RDS114" s="500"/>
      <c r="RDT114" s="499"/>
      <c r="RDU114" s="500"/>
      <c r="RDV114" s="499"/>
      <c r="RDW114" s="500"/>
      <c r="RDX114" s="499"/>
      <c r="RDY114" s="500"/>
      <c r="RDZ114" s="499"/>
      <c r="REA114" s="500"/>
      <c r="REB114" s="499"/>
      <c r="REC114" s="500"/>
      <c r="RED114" s="499"/>
      <c r="REE114" s="500"/>
      <c r="REF114" s="499"/>
      <c r="REG114" s="500"/>
      <c r="REH114" s="499"/>
      <c r="REI114" s="500"/>
      <c r="REJ114" s="499"/>
      <c r="REK114" s="500"/>
      <c r="REL114" s="499"/>
      <c r="REM114" s="500"/>
      <c r="REN114" s="499"/>
      <c r="REO114" s="500"/>
      <c r="REP114" s="499"/>
      <c r="REQ114" s="500"/>
      <c r="RER114" s="499"/>
      <c r="RES114" s="500"/>
      <c r="RET114" s="499"/>
      <c r="REU114" s="500"/>
      <c r="REV114" s="499"/>
      <c r="REW114" s="500"/>
      <c r="REX114" s="499"/>
      <c r="REY114" s="500"/>
      <c r="REZ114" s="499"/>
      <c r="RFA114" s="500"/>
      <c r="RFB114" s="499"/>
      <c r="RFC114" s="500"/>
      <c r="RFD114" s="499"/>
      <c r="RFE114" s="500"/>
      <c r="RFF114" s="499"/>
      <c r="RFG114" s="500"/>
      <c r="RFH114" s="499"/>
      <c r="RFI114" s="500"/>
      <c r="RFJ114" s="499"/>
      <c r="RFK114" s="500"/>
      <c r="RFL114" s="499"/>
      <c r="RFM114" s="500"/>
      <c r="RFN114" s="499"/>
      <c r="RFO114" s="500"/>
      <c r="RFP114" s="499"/>
      <c r="RFQ114" s="500"/>
      <c r="RFR114" s="499"/>
      <c r="RFS114" s="500"/>
      <c r="RFT114" s="499"/>
      <c r="RFU114" s="500"/>
      <c r="RFV114" s="499"/>
      <c r="RFW114" s="500"/>
      <c r="RFX114" s="499"/>
      <c r="RFY114" s="500"/>
      <c r="RFZ114" s="499"/>
      <c r="RGA114" s="500"/>
      <c r="RGB114" s="499"/>
      <c r="RGC114" s="500"/>
      <c r="RGD114" s="499"/>
      <c r="RGE114" s="500"/>
      <c r="RGF114" s="499"/>
      <c r="RGG114" s="500"/>
      <c r="RGH114" s="499"/>
      <c r="RGI114" s="500"/>
      <c r="RGJ114" s="499"/>
      <c r="RGK114" s="500"/>
      <c r="RGL114" s="499"/>
      <c r="RGM114" s="500"/>
      <c r="RGN114" s="499"/>
      <c r="RGO114" s="500"/>
      <c r="RGP114" s="499"/>
      <c r="RGQ114" s="500"/>
      <c r="RGR114" s="499"/>
      <c r="RGS114" s="500"/>
      <c r="RGT114" s="499"/>
      <c r="RGU114" s="500"/>
      <c r="RGV114" s="499"/>
      <c r="RGW114" s="500"/>
      <c r="RGX114" s="499"/>
      <c r="RGY114" s="500"/>
      <c r="RGZ114" s="499"/>
      <c r="RHA114" s="500"/>
      <c r="RHB114" s="499"/>
      <c r="RHC114" s="500"/>
      <c r="RHD114" s="499"/>
      <c r="RHE114" s="500"/>
      <c r="RHF114" s="499"/>
      <c r="RHG114" s="500"/>
      <c r="RHH114" s="499"/>
      <c r="RHI114" s="500"/>
      <c r="RHJ114" s="499"/>
      <c r="RHK114" s="500"/>
      <c r="RHL114" s="499"/>
      <c r="RHM114" s="500"/>
      <c r="RHN114" s="499"/>
      <c r="RHO114" s="500"/>
      <c r="RHP114" s="499"/>
      <c r="RHQ114" s="500"/>
      <c r="RHR114" s="499"/>
      <c r="RHS114" s="500"/>
      <c r="RHT114" s="499"/>
      <c r="RHU114" s="500"/>
      <c r="RHV114" s="499"/>
      <c r="RHW114" s="500"/>
      <c r="RHX114" s="499"/>
      <c r="RHY114" s="500"/>
      <c r="RHZ114" s="499"/>
      <c r="RIA114" s="500"/>
      <c r="RIB114" s="499"/>
      <c r="RIC114" s="500"/>
      <c r="RID114" s="499"/>
      <c r="RIE114" s="500"/>
      <c r="RIF114" s="499"/>
      <c r="RIG114" s="500"/>
      <c r="RIH114" s="499"/>
      <c r="RII114" s="500"/>
      <c r="RIJ114" s="499"/>
      <c r="RIK114" s="500"/>
      <c r="RIL114" s="499"/>
      <c r="RIM114" s="500"/>
      <c r="RIN114" s="499"/>
      <c r="RIO114" s="500"/>
      <c r="RIP114" s="499"/>
      <c r="RIQ114" s="500"/>
      <c r="RIR114" s="499"/>
      <c r="RIS114" s="500"/>
      <c r="RIT114" s="499"/>
      <c r="RIU114" s="500"/>
      <c r="RIV114" s="499"/>
      <c r="RIW114" s="500"/>
      <c r="RIX114" s="499"/>
      <c r="RIY114" s="500"/>
      <c r="RIZ114" s="499"/>
      <c r="RJA114" s="500"/>
      <c r="RJB114" s="499"/>
      <c r="RJC114" s="500"/>
      <c r="RJD114" s="499"/>
      <c r="RJE114" s="500"/>
      <c r="RJF114" s="499"/>
      <c r="RJG114" s="500"/>
      <c r="RJH114" s="499"/>
      <c r="RJI114" s="500"/>
      <c r="RJJ114" s="499"/>
      <c r="RJK114" s="500"/>
      <c r="RJL114" s="499"/>
      <c r="RJM114" s="500"/>
      <c r="RJN114" s="499"/>
      <c r="RJO114" s="500"/>
      <c r="RJP114" s="499"/>
      <c r="RJQ114" s="500"/>
      <c r="RJR114" s="499"/>
      <c r="RJS114" s="500"/>
      <c r="RJT114" s="499"/>
      <c r="RJU114" s="500"/>
      <c r="RJV114" s="499"/>
      <c r="RJW114" s="500"/>
      <c r="RJX114" s="499"/>
      <c r="RJY114" s="500"/>
      <c r="RJZ114" s="499"/>
      <c r="RKA114" s="500"/>
      <c r="RKB114" s="499"/>
      <c r="RKC114" s="500"/>
      <c r="RKD114" s="499"/>
      <c r="RKE114" s="500"/>
      <c r="RKF114" s="499"/>
      <c r="RKG114" s="500"/>
      <c r="RKH114" s="499"/>
      <c r="RKI114" s="500"/>
      <c r="RKJ114" s="499"/>
      <c r="RKK114" s="500"/>
      <c r="RKL114" s="499"/>
      <c r="RKM114" s="500"/>
      <c r="RKN114" s="499"/>
      <c r="RKO114" s="500"/>
      <c r="RKP114" s="499"/>
      <c r="RKQ114" s="500"/>
      <c r="RKR114" s="499"/>
      <c r="RKS114" s="500"/>
      <c r="RKT114" s="499"/>
      <c r="RKU114" s="500"/>
      <c r="RKV114" s="499"/>
      <c r="RKW114" s="500"/>
      <c r="RKX114" s="499"/>
      <c r="RKY114" s="500"/>
      <c r="RKZ114" s="499"/>
      <c r="RLA114" s="500"/>
      <c r="RLB114" s="499"/>
      <c r="RLC114" s="500"/>
      <c r="RLD114" s="499"/>
      <c r="RLE114" s="500"/>
      <c r="RLF114" s="499"/>
      <c r="RLG114" s="500"/>
      <c r="RLH114" s="499"/>
      <c r="RLI114" s="500"/>
      <c r="RLJ114" s="499"/>
      <c r="RLK114" s="500"/>
      <c r="RLL114" s="499"/>
      <c r="RLM114" s="500"/>
      <c r="RLN114" s="499"/>
      <c r="RLO114" s="500"/>
      <c r="RLP114" s="499"/>
      <c r="RLQ114" s="500"/>
      <c r="RLR114" s="499"/>
      <c r="RLS114" s="500"/>
      <c r="RLT114" s="499"/>
      <c r="RLU114" s="500"/>
      <c r="RLV114" s="499"/>
      <c r="RLW114" s="500"/>
      <c r="RLX114" s="499"/>
      <c r="RLY114" s="500"/>
      <c r="RLZ114" s="499"/>
      <c r="RMA114" s="500"/>
      <c r="RMB114" s="499"/>
      <c r="RMC114" s="500"/>
      <c r="RMD114" s="499"/>
      <c r="RME114" s="500"/>
      <c r="RMF114" s="499"/>
      <c r="RMG114" s="500"/>
      <c r="RMH114" s="499"/>
      <c r="RMI114" s="500"/>
      <c r="RMJ114" s="499"/>
      <c r="RMK114" s="500"/>
      <c r="RML114" s="499"/>
      <c r="RMM114" s="500"/>
      <c r="RMN114" s="499"/>
      <c r="RMO114" s="500"/>
      <c r="RMP114" s="499"/>
      <c r="RMQ114" s="500"/>
      <c r="RMR114" s="499"/>
      <c r="RMS114" s="500"/>
      <c r="RMT114" s="499"/>
      <c r="RMU114" s="500"/>
      <c r="RMV114" s="499"/>
      <c r="RMW114" s="500"/>
      <c r="RMX114" s="499"/>
      <c r="RMY114" s="500"/>
      <c r="RMZ114" s="499"/>
      <c r="RNA114" s="500"/>
      <c r="RNB114" s="499"/>
      <c r="RNC114" s="500"/>
      <c r="RND114" s="499"/>
      <c r="RNE114" s="500"/>
      <c r="RNF114" s="499"/>
      <c r="RNG114" s="500"/>
      <c r="RNH114" s="499"/>
      <c r="RNI114" s="500"/>
      <c r="RNJ114" s="499"/>
      <c r="RNK114" s="500"/>
      <c r="RNL114" s="499"/>
      <c r="RNM114" s="500"/>
      <c r="RNN114" s="499"/>
      <c r="RNO114" s="500"/>
      <c r="RNP114" s="499"/>
      <c r="RNQ114" s="500"/>
      <c r="RNR114" s="499"/>
      <c r="RNS114" s="500"/>
      <c r="RNT114" s="499"/>
      <c r="RNU114" s="500"/>
      <c r="RNV114" s="499"/>
      <c r="RNW114" s="500"/>
      <c r="RNX114" s="499"/>
      <c r="RNY114" s="500"/>
      <c r="RNZ114" s="499"/>
      <c r="ROA114" s="500"/>
      <c r="ROB114" s="499"/>
      <c r="ROC114" s="500"/>
      <c r="ROD114" s="499"/>
      <c r="ROE114" s="500"/>
      <c r="ROF114" s="499"/>
      <c r="ROG114" s="500"/>
      <c r="ROH114" s="499"/>
      <c r="ROI114" s="500"/>
      <c r="ROJ114" s="499"/>
      <c r="ROK114" s="500"/>
      <c r="ROL114" s="499"/>
      <c r="ROM114" s="500"/>
      <c r="RON114" s="499"/>
      <c r="ROO114" s="500"/>
      <c r="ROP114" s="499"/>
      <c r="ROQ114" s="500"/>
      <c r="ROR114" s="499"/>
      <c r="ROS114" s="500"/>
      <c r="ROT114" s="499"/>
      <c r="ROU114" s="500"/>
      <c r="ROV114" s="499"/>
      <c r="ROW114" s="500"/>
      <c r="ROX114" s="499"/>
      <c r="ROY114" s="500"/>
      <c r="ROZ114" s="499"/>
      <c r="RPA114" s="500"/>
      <c r="RPB114" s="499"/>
      <c r="RPC114" s="500"/>
      <c r="RPD114" s="499"/>
      <c r="RPE114" s="500"/>
      <c r="RPF114" s="499"/>
      <c r="RPG114" s="500"/>
      <c r="RPH114" s="499"/>
      <c r="RPI114" s="500"/>
      <c r="RPJ114" s="499"/>
      <c r="RPK114" s="500"/>
      <c r="RPL114" s="499"/>
      <c r="RPM114" s="500"/>
      <c r="RPN114" s="499"/>
      <c r="RPO114" s="500"/>
      <c r="RPP114" s="499"/>
      <c r="RPQ114" s="500"/>
      <c r="RPR114" s="499"/>
      <c r="RPS114" s="500"/>
      <c r="RPT114" s="499"/>
      <c r="RPU114" s="500"/>
      <c r="RPV114" s="499"/>
      <c r="RPW114" s="500"/>
      <c r="RPX114" s="499"/>
      <c r="RPY114" s="500"/>
      <c r="RPZ114" s="499"/>
      <c r="RQA114" s="500"/>
      <c r="RQB114" s="499"/>
      <c r="RQC114" s="500"/>
      <c r="RQD114" s="499"/>
      <c r="RQE114" s="500"/>
      <c r="RQF114" s="499"/>
      <c r="RQG114" s="500"/>
      <c r="RQH114" s="499"/>
      <c r="RQI114" s="500"/>
      <c r="RQJ114" s="499"/>
      <c r="RQK114" s="500"/>
      <c r="RQL114" s="499"/>
      <c r="RQM114" s="500"/>
      <c r="RQN114" s="499"/>
      <c r="RQO114" s="500"/>
      <c r="RQP114" s="499"/>
      <c r="RQQ114" s="500"/>
      <c r="RQR114" s="499"/>
      <c r="RQS114" s="500"/>
      <c r="RQT114" s="499"/>
      <c r="RQU114" s="500"/>
      <c r="RQV114" s="499"/>
      <c r="RQW114" s="500"/>
      <c r="RQX114" s="499"/>
      <c r="RQY114" s="500"/>
      <c r="RQZ114" s="499"/>
      <c r="RRA114" s="500"/>
      <c r="RRB114" s="499"/>
      <c r="RRC114" s="500"/>
      <c r="RRD114" s="499"/>
      <c r="RRE114" s="500"/>
      <c r="RRF114" s="499"/>
      <c r="RRG114" s="500"/>
      <c r="RRH114" s="499"/>
      <c r="RRI114" s="500"/>
      <c r="RRJ114" s="499"/>
      <c r="RRK114" s="500"/>
      <c r="RRL114" s="499"/>
      <c r="RRM114" s="500"/>
      <c r="RRN114" s="499"/>
      <c r="RRO114" s="500"/>
      <c r="RRP114" s="499"/>
      <c r="RRQ114" s="500"/>
      <c r="RRR114" s="499"/>
      <c r="RRS114" s="500"/>
      <c r="RRT114" s="499"/>
      <c r="RRU114" s="500"/>
      <c r="RRV114" s="499"/>
      <c r="RRW114" s="500"/>
      <c r="RRX114" s="499"/>
      <c r="RRY114" s="500"/>
      <c r="RRZ114" s="499"/>
      <c r="RSA114" s="500"/>
      <c r="RSB114" s="499"/>
      <c r="RSC114" s="500"/>
      <c r="RSD114" s="499"/>
      <c r="RSE114" s="500"/>
      <c r="RSF114" s="499"/>
      <c r="RSG114" s="500"/>
      <c r="RSH114" s="499"/>
      <c r="RSI114" s="500"/>
      <c r="RSJ114" s="499"/>
      <c r="RSK114" s="500"/>
      <c r="RSL114" s="499"/>
      <c r="RSM114" s="500"/>
      <c r="RSN114" s="499"/>
      <c r="RSO114" s="500"/>
      <c r="RSP114" s="499"/>
      <c r="RSQ114" s="500"/>
      <c r="RSR114" s="499"/>
      <c r="RSS114" s="500"/>
      <c r="RST114" s="499"/>
      <c r="RSU114" s="500"/>
      <c r="RSV114" s="499"/>
      <c r="RSW114" s="500"/>
      <c r="RSX114" s="499"/>
      <c r="RSY114" s="500"/>
      <c r="RSZ114" s="499"/>
      <c r="RTA114" s="500"/>
      <c r="RTB114" s="499"/>
      <c r="RTC114" s="500"/>
      <c r="RTD114" s="499"/>
      <c r="RTE114" s="500"/>
      <c r="RTF114" s="499"/>
      <c r="RTG114" s="500"/>
      <c r="RTH114" s="499"/>
      <c r="RTI114" s="500"/>
      <c r="RTJ114" s="499"/>
      <c r="RTK114" s="500"/>
      <c r="RTL114" s="499"/>
      <c r="RTM114" s="500"/>
      <c r="RTN114" s="499"/>
      <c r="RTO114" s="500"/>
      <c r="RTP114" s="499"/>
      <c r="RTQ114" s="500"/>
      <c r="RTR114" s="499"/>
      <c r="RTS114" s="500"/>
      <c r="RTT114" s="499"/>
      <c r="RTU114" s="500"/>
      <c r="RTV114" s="499"/>
      <c r="RTW114" s="500"/>
      <c r="RTX114" s="499"/>
      <c r="RTY114" s="500"/>
      <c r="RTZ114" s="499"/>
      <c r="RUA114" s="500"/>
      <c r="RUB114" s="499"/>
      <c r="RUC114" s="500"/>
      <c r="RUD114" s="499"/>
      <c r="RUE114" s="500"/>
      <c r="RUF114" s="499"/>
      <c r="RUG114" s="500"/>
      <c r="RUH114" s="499"/>
      <c r="RUI114" s="500"/>
      <c r="RUJ114" s="499"/>
      <c r="RUK114" s="500"/>
      <c r="RUL114" s="499"/>
      <c r="RUM114" s="500"/>
      <c r="RUN114" s="499"/>
      <c r="RUO114" s="500"/>
      <c r="RUP114" s="499"/>
      <c r="RUQ114" s="500"/>
      <c r="RUR114" s="499"/>
      <c r="RUS114" s="500"/>
      <c r="RUT114" s="499"/>
      <c r="RUU114" s="500"/>
      <c r="RUV114" s="499"/>
      <c r="RUW114" s="500"/>
      <c r="RUX114" s="499"/>
      <c r="RUY114" s="500"/>
      <c r="RUZ114" s="499"/>
      <c r="RVA114" s="500"/>
      <c r="RVB114" s="499"/>
      <c r="RVC114" s="500"/>
      <c r="RVD114" s="499"/>
      <c r="RVE114" s="500"/>
      <c r="RVF114" s="499"/>
      <c r="RVG114" s="500"/>
      <c r="RVH114" s="499"/>
      <c r="RVI114" s="500"/>
      <c r="RVJ114" s="499"/>
      <c r="RVK114" s="500"/>
      <c r="RVL114" s="499"/>
      <c r="RVM114" s="500"/>
      <c r="RVN114" s="499"/>
      <c r="RVO114" s="500"/>
      <c r="RVP114" s="499"/>
      <c r="RVQ114" s="500"/>
      <c r="RVR114" s="499"/>
      <c r="RVS114" s="500"/>
      <c r="RVT114" s="499"/>
      <c r="RVU114" s="500"/>
      <c r="RVV114" s="499"/>
      <c r="RVW114" s="500"/>
      <c r="RVX114" s="499"/>
      <c r="RVY114" s="500"/>
      <c r="RVZ114" s="499"/>
      <c r="RWA114" s="500"/>
      <c r="RWB114" s="499"/>
      <c r="RWC114" s="500"/>
      <c r="RWD114" s="499"/>
      <c r="RWE114" s="500"/>
      <c r="RWF114" s="499"/>
      <c r="RWG114" s="500"/>
      <c r="RWH114" s="499"/>
      <c r="RWI114" s="500"/>
      <c r="RWJ114" s="499"/>
      <c r="RWK114" s="500"/>
      <c r="RWL114" s="499"/>
      <c r="RWM114" s="500"/>
      <c r="RWN114" s="499"/>
      <c r="RWO114" s="500"/>
      <c r="RWP114" s="499"/>
      <c r="RWQ114" s="500"/>
      <c r="RWR114" s="499"/>
      <c r="RWS114" s="500"/>
      <c r="RWT114" s="499"/>
      <c r="RWU114" s="500"/>
      <c r="RWV114" s="499"/>
      <c r="RWW114" s="500"/>
      <c r="RWX114" s="499"/>
      <c r="RWY114" s="500"/>
      <c r="RWZ114" s="499"/>
      <c r="RXA114" s="500"/>
      <c r="RXB114" s="499"/>
      <c r="RXC114" s="500"/>
      <c r="RXD114" s="499"/>
      <c r="RXE114" s="500"/>
      <c r="RXF114" s="499"/>
      <c r="RXG114" s="500"/>
      <c r="RXH114" s="499"/>
      <c r="RXI114" s="500"/>
      <c r="RXJ114" s="499"/>
      <c r="RXK114" s="500"/>
      <c r="RXL114" s="499"/>
      <c r="RXM114" s="500"/>
      <c r="RXN114" s="499"/>
      <c r="RXO114" s="500"/>
      <c r="RXP114" s="499"/>
      <c r="RXQ114" s="500"/>
      <c r="RXR114" s="499"/>
      <c r="RXS114" s="500"/>
      <c r="RXT114" s="499"/>
      <c r="RXU114" s="500"/>
      <c r="RXV114" s="499"/>
      <c r="RXW114" s="500"/>
      <c r="RXX114" s="499"/>
      <c r="RXY114" s="500"/>
      <c r="RXZ114" s="499"/>
      <c r="RYA114" s="500"/>
      <c r="RYB114" s="499"/>
      <c r="RYC114" s="500"/>
      <c r="RYD114" s="499"/>
      <c r="RYE114" s="500"/>
      <c r="RYF114" s="499"/>
      <c r="RYG114" s="500"/>
      <c r="RYH114" s="499"/>
      <c r="RYI114" s="500"/>
      <c r="RYJ114" s="499"/>
      <c r="RYK114" s="500"/>
      <c r="RYL114" s="499"/>
      <c r="RYM114" s="500"/>
      <c r="RYN114" s="499"/>
      <c r="RYO114" s="500"/>
      <c r="RYP114" s="499"/>
      <c r="RYQ114" s="500"/>
      <c r="RYR114" s="499"/>
      <c r="RYS114" s="500"/>
      <c r="RYT114" s="499"/>
      <c r="RYU114" s="500"/>
      <c r="RYV114" s="499"/>
      <c r="RYW114" s="500"/>
      <c r="RYX114" s="499"/>
      <c r="RYY114" s="500"/>
      <c r="RYZ114" s="499"/>
      <c r="RZA114" s="500"/>
      <c r="RZB114" s="499"/>
      <c r="RZC114" s="500"/>
      <c r="RZD114" s="499"/>
      <c r="RZE114" s="500"/>
      <c r="RZF114" s="499"/>
      <c r="RZG114" s="500"/>
      <c r="RZH114" s="499"/>
      <c r="RZI114" s="500"/>
      <c r="RZJ114" s="499"/>
      <c r="RZK114" s="500"/>
      <c r="RZL114" s="499"/>
      <c r="RZM114" s="500"/>
      <c r="RZN114" s="499"/>
      <c r="RZO114" s="500"/>
      <c r="RZP114" s="499"/>
      <c r="RZQ114" s="500"/>
      <c r="RZR114" s="499"/>
      <c r="RZS114" s="500"/>
      <c r="RZT114" s="499"/>
      <c r="RZU114" s="500"/>
      <c r="RZV114" s="499"/>
      <c r="RZW114" s="500"/>
      <c r="RZX114" s="499"/>
      <c r="RZY114" s="500"/>
      <c r="RZZ114" s="499"/>
      <c r="SAA114" s="500"/>
      <c r="SAB114" s="499"/>
      <c r="SAC114" s="500"/>
      <c r="SAD114" s="499"/>
      <c r="SAE114" s="500"/>
      <c r="SAF114" s="499"/>
      <c r="SAG114" s="500"/>
      <c r="SAH114" s="499"/>
      <c r="SAI114" s="500"/>
      <c r="SAJ114" s="499"/>
      <c r="SAK114" s="500"/>
      <c r="SAL114" s="499"/>
      <c r="SAM114" s="500"/>
      <c r="SAN114" s="499"/>
      <c r="SAO114" s="500"/>
      <c r="SAP114" s="499"/>
      <c r="SAQ114" s="500"/>
      <c r="SAR114" s="499"/>
      <c r="SAS114" s="500"/>
      <c r="SAT114" s="499"/>
      <c r="SAU114" s="500"/>
      <c r="SAV114" s="499"/>
      <c r="SAW114" s="500"/>
      <c r="SAX114" s="499"/>
      <c r="SAY114" s="500"/>
      <c r="SAZ114" s="499"/>
      <c r="SBA114" s="500"/>
      <c r="SBB114" s="499"/>
      <c r="SBC114" s="500"/>
      <c r="SBD114" s="499"/>
      <c r="SBE114" s="500"/>
      <c r="SBF114" s="499"/>
      <c r="SBG114" s="500"/>
      <c r="SBH114" s="499"/>
      <c r="SBI114" s="500"/>
      <c r="SBJ114" s="499"/>
      <c r="SBK114" s="500"/>
      <c r="SBL114" s="499"/>
      <c r="SBM114" s="500"/>
      <c r="SBN114" s="499"/>
      <c r="SBO114" s="500"/>
      <c r="SBP114" s="499"/>
      <c r="SBQ114" s="500"/>
      <c r="SBR114" s="499"/>
      <c r="SBS114" s="500"/>
      <c r="SBT114" s="499"/>
      <c r="SBU114" s="500"/>
      <c r="SBV114" s="499"/>
      <c r="SBW114" s="500"/>
      <c r="SBX114" s="499"/>
      <c r="SBY114" s="500"/>
      <c r="SBZ114" s="499"/>
      <c r="SCA114" s="500"/>
      <c r="SCB114" s="499"/>
      <c r="SCC114" s="500"/>
      <c r="SCD114" s="499"/>
      <c r="SCE114" s="500"/>
      <c r="SCF114" s="499"/>
      <c r="SCG114" s="500"/>
      <c r="SCH114" s="499"/>
      <c r="SCI114" s="500"/>
      <c r="SCJ114" s="499"/>
      <c r="SCK114" s="500"/>
      <c r="SCL114" s="499"/>
      <c r="SCM114" s="500"/>
      <c r="SCN114" s="499"/>
      <c r="SCO114" s="500"/>
      <c r="SCP114" s="499"/>
      <c r="SCQ114" s="500"/>
      <c r="SCR114" s="499"/>
      <c r="SCS114" s="500"/>
      <c r="SCT114" s="499"/>
      <c r="SCU114" s="500"/>
      <c r="SCV114" s="499"/>
      <c r="SCW114" s="500"/>
      <c r="SCX114" s="499"/>
      <c r="SCY114" s="500"/>
      <c r="SCZ114" s="499"/>
      <c r="SDA114" s="500"/>
      <c r="SDB114" s="499"/>
      <c r="SDC114" s="500"/>
      <c r="SDD114" s="499"/>
      <c r="SDE114" s="500"/>
      <c r="SDF114" s="499"/>
      <c r="SDG114" s="500"/>
      <c r="SDH114" s="499"/>
      <c r="SDI114" s="500"/>
      <c r="SDJ114" s="499"/>
      <c r="SDK114" s="500"/>
      <c r="SDL114" s="499"/>
      <c r="SDM114" s="500"/>
      <c r="SDN114" s="499"/>
      <c r="SDO114" s="500"/>
      <c r="SDP114" s="499"/>
      <c r="SDQ114" s="500"/>
      <c r="SDR114" s="499"/>
      <c r="SDS114" s="500"/>
      <c r="SDT114" s="499"/>
      <c r="SDU114" s="500"/>
      <c r="SDV114" s="499"/>
      <c r="SDW114" s="500"/>
      <c r="SDX114" s="499"/>
      <c r="SDY114" s="500"/>
      <c r="SDZ114" s="499"/>
      <c r="SEA114" s="500"/>
      <c r="SEB114" s="499"/>
      <c r="SEC114" s="500"/>
      <c r="SED114" s="499"/>
      <c r="SEE114" s="500"/>
      <c r="SEF114" s="499"/>
      <c r="SEG114" s="500"/>
      <c r="SEH114" s="499"/>
      <c r="SEI114" s="500"/>
      <c r="SEJ114" s="499"/>
      <c r="SEK114" s="500"/>
      <c r="SEL114" s="499"/>
      <c r="SEM114" s="500"/>
      <c r="SEN114" s="499"/>
      <c r="SEO114" s="500"/>
      <c r="SEP114" s="499"/>
      <c r="SEQ114" s="500"/>
      <c r="SER114" s="499"/>
      <c r="SES114" s="500"/>
      <c r="SET114" s="499"/>
      <c r="SEU114" s="500"/>
      <c r="SEV114" s="499"/>
      <c r="SEW114" s="500"/>
      <c r="SEX114" s="499"/>
      <c r="SEY114" s="500"/>
      <c r="SEZ114" s="499"/>
      <c r="SFA114" s="500"/>
      <c r="SFB114" s="499"/>
      <c r="SFC114" s="500"/>
      <c r="SFD114" s="499"/>
      <c r="SFE114" s="500"/>
      <c r="SFF114" s="499"/>
      <c r="SFG114" s="500"/>
      <c r="SFH114" s="499"/>
      <c r="SFI114" s="500"/>
      <c r="SFJ114" s="499"/>
      <c r="SFK114" s="500"/>
      <c r="SFL114" s="499"/>
      <c r="SFM114" s="500"/>
      <c r="SFN114" s="499"/>
      <c r="SFO114" s="500"/>
      <c r="SFP114" s="499"/>
      <c r="SFQ114" s="500"/>
      <c r="SFR114" s="499"/>
      <c r="SFS114" s="500"/>
      <c r="SFT114" s="499"/>
      <c r="SFU114" s="500"/>
      <c r="SFV114" s="499"/>
      <c r="SFW114" s="500"/>
      <c r="SFX114" s="499"/>
      <c r="SFY114" s="500"/>
      <c r="SFZ114" s="499"/>
      <c r="SGA114" s="500"/>
      <c r="SGB114" s="499"/>
      <c r="SGC114" s="500"/>
      <c r="SGD114" s="499"/>
      <c r="SGE114" s="500"/>
      <c r="SGF114" s="499"/>
      <c r="SGG114" s="500"/>
      <c r="SGH114" s="499"/>
      <c r="SGI114" s="500"/>
      <c r="SGJ114" s="499"/>
      <c r="SGK114" s="500"/>
      <c r="SGL114" s="499"/>
      <c r="SGM114" s="500"/>
      <c r="SGN114" s="499"/>
      <c r="SGO114" s="500"/>
      <c r="SGP114" s="499"/>
      <c r="SGQ114" s="500"/>
      <c r="SGR114" s="499"/>
      <c r="SGS114" s="500"/>
      <c r="SGT114" s="499"/>
      <c r="SGU114" s="500"/>
      <c r="SGV114" s="499"/>
      <c r="SGW114" s="500"/>
      <c r="SGX114" s="499"/>
      <c r="SGY114" s="500"/>
      <c r="SGZ114" s="499"/>
      <c r="SHA114" s="500"/>
      <c r="SHB114" s="499"/>
      <c r="SHC114" s="500"/>
      <c r="SHD114" s="499"/>
      <c r="SHE114" s="500"/>
      <c r="SHF114" s="499"/>
      <c r="SHG114" s="500"/>
      <c r="SHH114" s="499"/>
      <c r="SHI114" s="500"/>
      <c r="SHJ114" s="499"/>
      <c r="SHK114" s="500"/>
      <c r="SHL114" s="499"/>
      <c r="SHM114" s="500"/>
      <c r="SHN114" s="499"/>
      <c r="SHO114" s="500"/>
      <c r="SHP114" s="499"/>
      <c r="SHQ114" s="500"/>
      <c r="SHR114" s="499"/>
      <c r="SHS114" s="500"/>
      <c r="SHT114" s="499"/>
      <c r="SHU114" s="500"/>
      <c r="SHV114" s="499"/>
      <c r="SHW114" s="500"/>
      <c r="SHX114" s="499"/>
      <c r="SHY114" s="500"/>
      <c r="SHZ114" s="499"/>
      <c r="SIA114" s="500"/>
      <c r="SIB114" s="499"/>
      <c r="SIC114" s="500"/>
      <c r="SID114" s="499"/>
      <c r="SIE114" s="500"/>
      <c r="SIF114" s="499"/>
      <c r="SIG114" s="500"/>
      <c r="SIH114" s="499"/>
      <c r="SII114" s="500"/>
      <c r="SIJ114" s="499"/>
      <c r="SIK114" s="500"/>
      <c r="SIL114" s="499"/>
      <c r="SIM114" s="500"/>
      <c r="SIN114" s="499"/>
      <c r="SIO114" s="500"/>
      <c r="SIP114" s="499"/>
      <c r="SIQ114" s="500"/>
      <c r="SIR114" s="499"/>
      <c r="SIS114" s="500"/>
      <c r="SIT114" s="499"/>
      <c r="SIU114" s="500"/>
      <c r="SIV114" s="499"/>
      <c r="SIW114" s="500"/>
      <c r="SIX114" s="499"/>
      <c r="SIY114" s="500"/>
      <c r="SIZ114" s="499"/>
      <c r="SJA114" s="500"/>
      <c r="SJB114" s="499"/>
      <c r="SJC114" s="500"/>
      <c r="SJD114" s="499"/>
      <c r="SJE114" s="500"/>
      <c r="SJF114" s="499"/>
      <c r="SJG114" s="500"/>
      <c r="SJH114" s="499"/>
      <c r="SJI114" s="500"/>
      <c r="SJJ114" s="499"/>
      <c r="SJK114" s="500"/>
      <c r="SJL114" s="499"/>
      <c r="SJM114" s="500"/>
      <c r="SJN114" s="499"/>
      <c r="SJO114" s="500"/>
      <c r="SJP114" s="499"/>
      <c r="SJQ114" s="500"/>
      <c r="SJR114" s="499"/>
      <c r="SJS114" s="500"/>
      <c r="SJT114" s="499"/>
      <c r="SJU114" s="500"/>
      <c r="SJV114" s="499"/>
      <c r="SJW114" s="500"/>
      <c r="SJX114" s="499"/>
      <c r="SJY114" s="500"/>
      <c r="SJZ114" s="499"/>
      <c r="SKA114" s="500"/>
      <c r="SKB114" s="499"/>
      <c r="SKC114" s="500"/>
      <c r="SKD114" s="499"/>
      <c r="SKE114" s="500"/>
      <c r="SKF114" s="499"/>
      <c r="SKG114" s="500"/>
      <c r="SKH114" s="499"/>
      <c r="SKI114" s="500"/>
      <c r="SKJ114" s="499"/>
      <c r="SKK114" s="500"/>
      <c r="SKL114" s="499"/>
      <c r="SKM114" s="500"/>
      <c r="SKN114" s="499"/>
      <c r="SKO114" s="500"/>
      <c r="SKP114" s="499"/>
      <c r="SKQ114" s="500"/>
      <c r="SKR114" s="499"/>
      <c r="SKS114" s="500"/>
      <c r="SKT114" s="499"/>
      <c r="SKU114" s="500"/>
      <c r="SKV114" s="499"/>
      <c r="SKW114" s="500"/>
      <c r="SKX114" s="499"/>
      <c r="SKY114" s="500"/>
      <c r="SKZ114" s="499"/>
      <c r="SLA114" s="500"/>
      <c r="SLB114" s="499"/>
      <c r="SLC114" s="500"/>
      <c r="SLD114" s="499"/>
      <c r="SLE114" s="500"/>
      <c r="SLF114" s="499"/>
      <c r="SLG114" s="500"/>
      <c r="SLH114" s="499"/>
      <c r="SLI114" s="500"/>
      <c r="SLJ114" s="499"/>
      <c r="SLK114" s="500"/>
      <c r="SLL114" s="499"/>
      <c r="SLM114" s="500"/>
      <c r="SLN114" s="499"/>
      <c r="SLO114" s="500"/>
      <c r="SLP114" s="499"/>
      <c r="SLQ114" s="500"/>
      <c r="SLR114" s="499"/>
      <c r="SLS114" s="500"/>
      <c r="SLT114" s="499"/>
      <c r="SLU114" s="500"/>
      <c r="SLV114" s="499"/>
      <c r="SLW114" s="500"/>
      <c r="SLX114" s="499"/>
      <c r="SLY114" s="500"/>
      <c r="SLZ114" s="499"/>
      <c r="SMA114" s="500"/>
      <c r="SMB114" s="499"/>
      <c r="SMC114" s="500"/>
      <c r="SMD114" s="499"/>
      <c r="SME114" s="500"/>
      <c r="SMF114" s="499"/>
      <c r="SMG114" s="500"/>
      <c r="SMH114" s="499"/>
      <c r="SMI114" s="500"/>
      <c r="SMJ114" s="499"/>
      <c r="SMK114" s="500"/>
      <c r="SML114" s="499"/>
      <c r="SMM114" s="500"/>
      <c r="SMN114" s="499"/>
      <c r="SMO114" s="500"/>
      <c r="SMP114" s="499"/>
      <c r="SMQ114" s="500"/>
      <c r="SMR114" s="499"/>
      <c r="SMS114" s="500"/>
      <c r="SMT114" s="499"/>
      <c r="SMU114" s="500"/>
      <c r="SMV114" s="499"/>
      <c r="SMW114" s="500"/>
      <c r="SMX114" s="499"/>
      <c r="SMY114" s="500"/>
      <c r="SMZ114" s="499"/>
      <c r="SNA114" s="500"/>
      <c r="SNB114" s="499"/>
      <c r="SNC114" s="500"/>
      <c r="SND114" s="499"/>
      <c r="SNE114" s="500"/>
      <c r="SNF114" s="499"/>
      <c r="SNG114" s="500"/>
      <c r="SNH114" s="499"/>
      <c r="SNI114" s="500"/>
      <c r="SNJ114" s="499"/>
      <c r="SNK114" s="500"/>
      <c r="SNL114" s="499"/>
      <c r="SNM114" s="500"/>
      <c r="SNN114" s="499"/>
      <c r="SNO114" s="500"/>
      <c r="SNP114" s="499"/>
      <c r="SNQ114" s="500"/>
      <c r="SNR114" s="499"/>
      <c r="SNS114" s="500"/>
      <c r="SNT114" s="499"/>
      <c r="SNU114" s="500"/>
      <c r="SNV114" s="499"/>
      <c r="SNW114" s="500"/>
      <c r="SNX114" s="499"/>
      <c r="SNY114" s="500"/>
      <c r="SNZ114" s="499"/>
      <c r="SOA114" s="500"/>
      <c r="SOB114" s="499"/>
      <c r="SOC114" s="500"/>
      <c r="SOD114" s="499"/>
      <c r="SOE114" s="500"/>
      <c r="SOF114" s="499"/>
      <c r="SOG114" s="500"/>
      <c r="SOH114" s="499"/>
      <c r="SOI114" s="500"/>
      <c r="SOJ114" s="499"/>
      <c r="SOK114" s="500"/>
      <c r="SOL114" s="499"/>
      <c r="SOM114" s="500"/>
      <c r="SON114" s="499"/>
      <c r="SOO114" s="500"/>
      <c r="SOP114" s="499"/>
      <c r="SOQ114" s="500"/>
      <c r="SOR114" s="499"/>
      <c r="SOS114" s="500"/>
      <c r="SOT114" s="499"/>
      <c r="SOU114" s="500"/>
      <c r="SOV114" s="499"/>
      <c r="SOW114" s="500"/>
      <c r="SOX114" s="499"/>
      <c r="SOY114" s="500"/>
      <c r="SOZ114" s="499"/>
      <c r="SPA114" s="500"/>
      <c r="SPB114" s="499"/>
      <c r="SPC114" s="500"/>
      <c r="SPD114" s="499"/>
      <c r="SPE114" s="500"/>
      <c r="SPF114" s="499"/>
      <c r="SPG114" s="500"/>
      <c r="SPH114" s="499"/>
      <c r="SPI114" s="500"/>
      <c r="SPJ114" s="499"/>
      <c r="SPK114" s="500"/>
      <c r="SPL114" s="499"/>
      <c r="SPM114" s="500"/>
      <c r="SPN114" s="499"/>
      <c r="SPO114" s="500"/>
      <c r="SPP114" s="499"/>
      <c r="SPQ114" s="500"/>
      <c r="SPR114" s="499"/>
      <c r="SPS114" s="500"/>
      <c r="SPT114" s="499"/>
      <c r="SPU114" s="500"/>
      <c r="SPV114" s="499"/>
      <c r="SPW114" s="500"/>
      <c r="SPX114" s="499"/>
      <c r="SPY114" s="500"/>
      <c r="SPZ114" s="499"/>
      <c r="SQA114" s="500"/>
      <c r="SQB114" s="499"/>
      <c r="SQC114" s="500"/>
      <c r="SQD114" s="499"/>
      <c r="SQE114" s="500"/>
      <c r="SQF114" s="499"/>
      <c r="SQG114" s="500"/>
      <c r="SQH114" s="499"/>
      <c r="SQI114" s="500"/>
      <c r="SQJ114" s="499"/>
      <c r="SQK114" s="500"/>
      <c r="SQL114" s="499"/>
      <c r="SQM114" s="500"/>
      <c r="SQN114" s="499"/>
      <c r="SQO114" s="500"/>
      <c r="SQP114" s="499"/>
      <c r="SQQ114" s="500"/>
      <c r="SQR114" s="499"/>
      <c r="SQS114" s="500"/>
      <c r="SQT114" s="499"/>
      <c r="SQU114" s="500"/>
      <c r="SQV114" s="499"/>
      <c r="SQW114" s="500"/>
      <c r="SQX114" s="499"/>
      <c r="SQY114" s="500"/>
      <c r="SQZ114" s="499"/>
      <c r="SRA114" s="500"/>
      <c r="SRB114" s="499"/>
      <c r="SRC114" s="500"/>
      <c r="SRD114" s="499"/>
      <c r="SRE114" s="500"/>
      <c r="SRF114" s="499"/>
      <c r="SRG114" s="500"/>
      <c r="SRH114" s="499"/>
      <c r="SRI114" s="500"/>
      <c r="SRJ114" s="499"/>
      <c r="SRK114" s="500"/>
      <c r="SRL114" s="499"/>
      <c r="SRM114" s="500"/>
      <c r="SRN114" s="499"/>
      <c r="SRO114" s="500"/>
      <c r="SRP114" s="499"/>
      <c r="SRQ114" s="500"/>
      <c r="SRR114" s="499"/>
      <c r="SRS114" s="500"/>
      <c r="SRT114" s="499"/>
      <c r="SRU114" s="500"/>
      <c r="SRV114" s="499"/>
      <c r="SRW114" s="500"/>
      <c r="SRX114" s="499"/>
      <c r="SRY114" s="500"/>
      <c r="SRZ114" s="499"/>
      <c r="SSA114" s="500"/>
      <c r="SSB114" s="499"/>
      <c r="SSC114" s="500"/>
      <c r="SSD114" s="499"/>
      <c r="SSE114" s="500"/>
      <c r="SSF114" s="499"/>
      <c r="SSG114" s="500"/>
      <c r="SSH114" s="499"/>
      <c r="SSI114" s="500"/>
      <c r="SSJ114" s="499"/>
      <c r="SSK114" s="500"/>
      <c r="SSL114" s="499"/>
      <c r="SSM114" s="500"/>
      <c r="SSN114" s="499"/>
      <c r="SSO114" s="500"/>
      <c r="SSP114" s="499"/>
      <c r="SSQ114" s="500"/>
      <c r="SSR114" s="499"/>
      <c r="SSS114" s="500"/>
      <c r="SST114" s="499"/>
      <c r="SSU114" s="500"/>
      <c r="SSV114" s="499"/>
      <c r="SSW114" s="500"/>
      <c r="SSX114" s="499"/>
      <c r="SSY114" s="500"/>
      <c r="SSZ114" s="499"/>
      <c r="STA114" s="500"/>
      <c r="STB114" s="499"/>
      <c r="STC114" s="500"/>
      <c r="STD114" s="499"/>
      <c r="STE114" s="500"/>
      <c r="STF114" s="499"/>
      <c r="STG114" s="500"/>
      <c r="STH114" s="499"/>
      <c r="STI114" s="500"/>
      <c r="STJ114" s="499"/>
      <c r="STK114" s="500"/>
      <c r="STL114" s="499"/>
      <c r="STM114" s="500"/>
      <c r="STN114" s="499"/>
      <c r="STO114" s="500"/>
      <c r="STP114" s="499"/>
      <c r="STQ114" s="500"/>
      <c r="STR114" s="499"/>
      <c r="STS114" s="500"/>
      <c r="STT114" s="499"/>
      <c r="STU114" s="500"/>
      <c r="STV114" s="499"/>
      <c r="STW114" s="500"/>
      <c r="STX114" s="499"/>
      <c r="STY114" s="500"/>
      <c r="STZ114" s="499"/>
      <c r="SUA114" s="500"/>
      <c r="SUB114" s="499"/>
      <c r="SUC114" s="500"/>
      <c r="SUD114" s="499"/>
      <c r="SUE114" s="500"/>
      <c r="SUF114" s="499"/>
      <c r="SUG114" s="500"/>
      <c r="SUH114" s="499"/>
      <c r="SUI114" s="500"/>
      <c r="SUJ114" s="499"/>
      <c r="SUK114" s="500"/>
      <c r="SUL114" s="499"/>
      <c r="SUM114" s="500"/>
      <c r="SUN114" s="499"/>
      <c r="SUO114" s="500"/>
      <c r="SUP114" s="499"/>
      <c r="SUQ114" s="500"/>
      <c r="SUR114" s="499"/>
      <c r="SUS114" s="500"/>
      <c r="SUT114" s="499"/>
      <c r="SUU114" s="500"/>
      <c r="SUV114" s="499"/>
      <c r="SUW114" s="500"/>
      <c r="SUX114" s="499"/>
      <c r="SUY114" s="500"/>
      <c r="SUZ114" s="499"/>
      <c r="SVA114" s="500"/>
      <c r="SVB114" s="499"/>
      <c r="SVC114" s="500"/>
      <c r="SVD114" s="499"/>
      <c r="SVE114" s="500"/>
      <c r="SVF114" s="499"/>
      <c r="SVG114" s="500"/>
      <c r="SVH114" s="499"/>
      <c r="SVI114" s="500"/>
      <c r="SVJ114" s="499"/>
      <c r="SVK114" s="500"/>
      <c r="SVL114" s="499"/>
      <c r="SVM114" s="500"/>
      <c r="SVN114" s="499"/>
      <c r="SVO114" s="500"/>
      <c r="SVP114" s="499"/>
      <c r="SVQ114" s="500"/>
      <c r="SVR114" s="499"/>
      <c r="SVS114" s="500"/>
      <c r="SVT114" s="499"/>
      <c r="SVU114" s="500"/>
      <c r="SVV114" s="499"/>
      <c r="SVW114" s="500"/>
      <c r="SVX114" s="499"/>
      <c r="SVY114" s="500"/>
      <c r="SVZ114" s="499"/>
      <c r="SWA114" s="500"/>
      <c r="SWB114" s="499"/>
      <c r="SWC114" s="500"/>
      <c r="SWD114" s="499"/>
      <c r="SWE114" s="500"/>
      <c r="SWF114" s="499"/>
      <c r="SWG114" s="500"/>
      <c r="SWH114" s="499"/>
      <c r="SWI114" s="500"/>
      <c r="SWJ114" s="499"/>
      <c r="SWK114" s="500"/>
      <c r="SWL114" s="499"/>
      <c r="SWM114" s="500"/>
      <c r="SWN114" s="499"/>
      <c r="SWO114" s="500"/>
      <c r="SWP114" s="499"/>
      <c r="SWQ114" s="500"/>
      <c r="SWR114" s="499"/>
      <c r="SWS114" s="500"/>
      <c r="SWT114" s="499"/>
      <c r="SWU114" s="500"/>
      <c r="SWV114" s="499"/>
      <c r="SWW114" s="500"/>
      <c r="SWX114" s="499"/>
      <c r="SWY114" s="500"/>
      <c r="SWZ114" s="499"/>
      <c r="SXA114" s="500"/>
      <c r="SXB114" s="499"/>
      <c r="SXC114" s="500"/>
      <c r="SXD114" s="499"/>
      <c r="SXE114" s="500"/>
      <c r="SXF114" s="499"/>
      <c r="SXG114" s="500"/>
      <c r="SXH114" s="499"/>
      <c r="SXI114" s="500"/>
      <c r="SXJ114" s="499"/>
      <c r="SXK114" s="500"/>
      <c r="SXL114" s="499"/>
      <c r="SXM114" s="500"/>
      <c r="SXN114" s="499"/>
      <c r="SXO114" s="500"/>
      <c r="SXP114" s="499"/>
      <c r="SXQ114" s="500"/>
      <c r="SXR114" s="499"/>
      <c r="SXS114" s="500"/>
      <c r="SXT114" s="499"/>
      <c r="SXU114" s="500"/>
      <c r="SXV114" s="499"/>
      <c r="SXW114" s="500"/>
      <c r="SXX114" s="499"/>
      <c r="SXY114" s="500"/>
      <c r="SXZ114" s="499"/>
      <c r="SYA114" s="500"/>
      <c r="SYB114" s="499"/>
      <c r="SYC114" s="500"/>
      <c r="SYD114" s="499"/>
      <c r="SYE114" s="500"/>
      <c r="SYF114" s="499"/>
      <c r="SYG114" s="500"/>
      <c r="SYH114" s="499"/>
      <c r="SYI114" s="500"/>
      <c r="SYJ114" s="499"/>
      <c r="SYK114" s="500"/>
      <c r="SYL114" s="499"/>
      <c r="SYM114" s="500"/>
      <c r="SYN114" s="499"/>
      <c r="SYO114" s="500"/>
      <c r="SYP114" s="499"/>
      <c r="SYQ114" s="500"/>
      <c r="SYR114" s="499"/>
      <c r="SYS114" s="500"/>
      <c r="SYT114" s="499"/>
      <c r="SYU114" s="500"/>
      <c r="SYV114" s="499"/>
      <c r="SYW114" s="500"/>
      <c r="SYX114" s="499"/>
      <c r="SYY114" s="500"/>
      <c r="SYZ114" s="499"/>
      <c r="SZA114" s="500"/>
      <c r="SZB114" s="499"/>
      <c r="SZC114" s="500"/>
      <c r="SZD114" s="499"/>
      <c r="SZE114" s="500"/>
      <c r="SZF114" s="499"/>
      <c r="SZG114" s="500"/>
      <c r="SZH114" s="499"/>
      <c r="SZI114" s="500"/>
      <c r="SZJ114" s="499"/>
      <c r="SZK114" s="500"/>
      <c r="SZL114" s="499"/>
      <c r="SZM114" s="500"/>
      <c r="SZN114" s="499"/>
      <c r="SZO114" s="500"/>
      <c r="SZP114" s="499"/>
      <c r="SZQ114" s="500"/>
      <c r="SZR114" s="499"/>
      <c r="SZS114" s="500"/>
      <c r="SZT114" s="499"/>
      <c r="SZU114" s="500"/>
      <c r="SZV114" s="499"/>
      <c r="SZW114" s="500"/>
      <c r="SZX114" s="499"/>
      <c r="SZY114" s="500"/>
      <c r="SZZ114" s="499"/>
      <c r="TAA114" s="500"/>
      <c r="TAB114" s="499"/>
      <c r="TAC114" s="500"/>
      <c r="TAD114" s="499"/>
      <c r="TAE114" s="500"/>
      <c r="TAF114" s="499"/>
      <c r="TAG114" s="500"/>
      <c r="TAH114" s="499"/>
      <c r="TAI114" s="500"/>
      <c r="TAJ114" s="499"/>
      <c r="TAK114" s="500"/>
      <c r="TAL114" s="499"/>
      <c r="TAM114" s="500"/>
      <c r="TAN114" s="499"/>
      <c r="TAO114" s="500"/>
      <c r="TAP114" s="499"/>
      <c r="TAQ114" s="500"/>
      <c r="TAR114" s="499"/>
      <c r="TAS114" s="500"/>
      <c r="TAT114" s="499"/>
      <c r="TAU114" s="500"/>
      <c r="TAV114" s="499"/>
      <c r="TAW114" s="500"/>
      <c r="TAX114" s="499"/>
      <c r="TAY114" s="500"/>
      <c r="TAZ114" s="499"/>
      <c r="TBA114" s="500"/>
      <c r="TBB114" s="499"/>
      <c r="TBC114" s="500"/>
      <c r="TBD114" s="499"/>
      <c r="TBE114" s="500"/>
      <c r="TBF114" s="499"/>
      <c r="TBG114" s="500"/>
      <c r="TBH114" s="499"/>
      <c r="TBI114" s="500"/>
      <c r="TBJ114" s="499"/>
      <c r="TBK114" s="500"/>
      <c r="TBL114" s="499"/>
      <c r="TBM114" s="500"/>
      <c r="TBN114" s="499"/>
      <c r="TBO114" s="500"/>
      <c r="TBP114" s="499"/>
      <c r="TBQ114" s="500"/>
      <c r="TBR114" s="499"/>
      <c r="TBS114" s="500"/>
      <c r="TBT114" s="499"/>
      <c r="TBU114" s="500"/>
      <c r="TBV114" s="499"/>
      <c r="TBW114" s="500"/>
      <c r="TBX114" s="499"/>
      <c r="TBY114" s="500"/>
      <c r="TBZ114" s="499"/>
      <c r="TCA114" s="500"/>
      <c r="TCB114" s="499"/>
      <c r="TCC114" s="500"/>
      <c r="TCD114" s="499"/>
      <c r="TCE114" s="500"/>
      <c r="TCF114" s="499"/>
      <c r="TCG114" s="500"/>
      <c r="TCH114" s="499"/>
      <c r="TCI114" s="500"/>
      <c r="TCJ114" s="499"/>
      <c r="TCK114" s="500"/>
      <c r="TCL114" s="499"/>
      <c r="TCM114" s="500"/>
      <c r="TCN114" s="499"/>
      <c r="TCO114" s="500"/>
      <c r="TCP114" s="499"/>
      <c r="TCQ114" s="500"/>
      <c r="TCR114" s="499"/>
      <c r="TCS114" s="500"/>
      <c r="TCT114" s="499"/>
      <c r="TCU114" s="500"/>
      <c r="TCV114" s="499"/>
      <c r="TCW114" s="500"/>
      <c r="TCX114" s="499"/>
      <c r="TCY114" s="500"/>
      <c r="TCZ114" s="499"/>
      <c r="TDA114" s="500"/>
      <c r="TDB114" s="499"/>
      <c r="TDC114" s="500"/>
      <c r="TDD114" s="499"/>
      <c r="TDE114" s="500"/>
      <c r="TDF114" s="499"/>
      <c r="TDG114" s="500"/>
      <c r="TDH114" s="499"/>
      <c r="TDI114" s="500"/>
      <c r="TDJ114" s="499"/>
      <c r="TDK114" s="500"/>
      <c r="TDL114" s="499"/>
      <c r="TDM114" s="500"/>
      <c r="TDN114" s="499"/>
      <c r="TDO114" s="500"/>
      <c r="TDP114" s="499"/>
      <c r="TDQ114" s="500"/>
      <c r="TDR114" s="499"/>
      <c r="TDS114" s="500"/>
      <c r="TDT114" s="499"/>
      <c r="TDU114" s="500"/>
      <c r="TDV114" s="499"/>
      <c r="TDW114" s="500"/>
      <c r="TDX114" s="499"/>
      <c r="TDY114" s="500"/>
      <c r="TDZ114" s="499"/>
      <c r="TEA114" s="500"/>
      <c r="TEB114" s="499"/>
      <c r="TEC114" s="500"/>
      <c r="TED114" s="499"/>
      <c r="TEE114" s="500"/>
      <c r="TEF114" s="499"/>
      <c r="TEG114" s="500"/>
      <c r="TEH114" s="499"/>
      <c r="TEI114" s="500"/>
      <c r="TEJ114" s="499"/>
      <c r="TEK114" s="500"/>
      <c r="TEL114" s="499"/>
      <c r="TEM114" s="500"/>
      <c r="TEN114" s="499"/>
      <c r="TEO114" s="500"/>
      <c r="TEP114" s="499"/>
      <c r="TEQ114" s="500"/>
      <c r="TER114" s="499"/>
      <c r="TES114" s="500"/>
      <c r="TET114" s="499"/>
      <c r="TEU114" s="500"/>
      <c r="TEV114" s="499"/>
      <c r="TEW114" s="500"/>
      <c r="TEX114" s="499"/>
      <c r="TEY114" s="500"/>
      <c r="TEZ114" s="499"/>
      <c r="TFA114" s="500"/>
      <c r="TFB114" s="499"/>
      <c r="TFC114" s="500"/>
      <c r="TFD114" s="499"/>
      <c r="TFE114" s="500"/>
      <c r="TFF114" s="499"/>
      <c r="TFG114" s="500"/>
      <c r="TFH114" s="499"/>
      <c r="TFI114" s="500"/>
      <c r="TFJ114" s="499"/>
      <c r="TFK114" s="500"/>
      <c r="TFL114" s="499"/>
      <c r="TFM114" s="500"/>
      <c r="TFN114" s="499"/>
      <c r="TFO114" s="500"/>
      <c r="TFP114" s="499"/>
      <c r="TFQ114" s="500"/>
      <c r="TFR114" s="499"/>
      <c r="TFS114" s="500"/>
      <c r="TFT114" s="499"/>
      <c r="TFU114" s="500"/>
      <c r="TFV114" s="499"/>
      <c r="TFW114" s="500"/>
      <c r="TFX114" s="499"/>
      <c r="TFY114" s="500"/>
      <c r="TFZ114" s="499"/>
      <c r="TGA114" s="500"/>
      <c r="TGB114" s="499"/>
      <c r="TGC114" s="500"/>
      <c r="TGD114" s="499"/>
      <c r="TGE114" s="500"/>
      <c r="TGF114" s="499"/>
      <c r="TGG114" s="500"/>
      <c r="TGH114" s="499"/>
      <c r="TGI114" s="500"/>
      <c r="TGJ114" s="499"/>
      <c r="TGK114" s="500"/>
      <c r="TGL114" s="499"/>
      <c r="TGM114" s="500"/>
      <c r="TGN114" s="499"/>
      <c r="TGO114" s="500"/>
      <c r="TGP114" s="499"/>
      <c r="TGQ114" s="500"/>
      <c r="TGR114" s="499"/>
      <c r="TGS114" s="500"/>
      <c r="TGT114" s="499"/>
      <c r="TGU114" s="500"/>
      <c r="TGV114" s="499"/>
      <c r="TGW114" s="500"/>
      <c r="TGX114" s="499"/>
      <c r="TGY114" s="500"/>
      <c r="TGZ114" s="499"/>
      <c r="THA114" s="500"/>
      <c r="THB114" s="499"/>
      <c r="THC114" s="500"/>
      <c r="THD114" s="499"/>
      <c r="THE114" s="500"/>
      <c r="THF114" s="499"/>
      <c r="THG114" s="500"/>
      <c r="THH114" s="499"/>
      <c r="THI114" s="500"/>
      <c r="THJ114" s="499"/>
      <c r="THK114" s="500"/>
      <c r="THL114" s="499"/>
      <c r="THM114" s="500"/>
      <c r="THN114" s="499"/>
      <c r="THO114" s="500"/>
      <c r="THP114" s="499"/>
      <c r="THQ114" s="500"/>
      <c r="THR114" s="499"/>
      <c r="THS114" s="500"/>
      <c r="THT114" s="499"/>
      <c r="THU114" s="500"/>
      <c r="THV114" s="499"/>
      <c r="THW114" s="500"/>
      <c r="THX114" s="499"/>
      <c r="THY114" s="500"/>
      <c r="THZ114" s="499"/>
      <c r="TIA114" s="500"/>
      <c r="TIB114" s="499"/>
      <c r="TIC114" s="500"/>
      <c r="TID114" s="499"/>
      <c r="TIE114" s="500"/>
      <c r="TIF114" s="499"/>
      <c r="TIG114" s="500"/>
      <c r="TIH114" s="499"/>
      <c r="TII114" s="500"/>
      <c r="TIJ114" s="499"/>
      <c r="TIK114" s="500"/>
      <c r="TIL114" s="499"/>
      <c r="TIM114" s="500"/>
      <c r="TIN114" s="499"/>
      <c r="TIO114" s="500"/>
      <c r="TIP114" s="499"/>
      <c r="TIQ114" s="500"/>
      <c r="TIR114" s="499"/>
      <c r="TIS114" s="500"/>
      <c r="TIT114" s="499"/>
      <c r="TIU114" s="500"/>
      <c r="TIV114" s="499"/>
      <c r="TIW114" s="500"/>
      <c r="TIX114" s="499"/>
      <c r="TIY114" s="500"/>
      <c r="TIZ114" s="499"/>
      <c r="TJA114" s="500"/>
      <c r="TJB114" s="499"/>
      <c r="TJC114" s="500"/>
      <c r="TJD114" s="499"/>
      <c r="TJE114" s="500"/>
      <c r="TJF114" s="499"/>
      <c r="TJG114" s="500"/>
      <c r="TJH114" s="499"/>
      <c r="TJI114" s="500"/>
      <c r="TJJ114" s="499"/>
      <c r="TJK114" s="500"/>
      <c r="TJL114" s="499"/>
      <c r="TJM114" s="500"/>
      <c r="TJN114" s="499"/>
      <c r="TJO114" s="500"/>
      <c r="TJP114" s="499"/>
      <c r="TJQ114" s="500"/>
      <c r="TJR114" s="499"/>
      <c r="TJS114" s="500"/>
      <c r="TJT114" s="499"/>
      <c r="TJU114" s="500"/>
      <c r="TJV114" s="499"/>
      <c r="TJW114" s="500"/>
      <c r="TJX114" s="499"/>
      <c r="TJY114" s="500"/>
      <c r="TJZ114" s="499"/>
      <c r="TKA114" s="500"/>
      <c r="TKB114" s="499"/>
      <c r="TKC114" s="500"/>
      <c r="TKD114" s="499"/>
      <c r="TKE114" s="500"/>
      <c r="TKF114" s="499"/>
      <c r="TKG114" s="500"/>
      <c r="TKH114" s="499"/>
      <c r="TKI114" s="500"/>
      <c r="TKJ114" s="499"/>
      <c r="TKK114" s="500"/>
      <c r="TKL114" s="499"/>
      <c r="TKM114" s="500"/>
      <c r="TKN114" s="499"/>
      <c r="TKO114" s="500"/>
      <c r="TKP114" s="499"/>
      <c r="TKQ114" s="500"/>
      <c r="TKR114" s="499"/>
      <c r="TKS114" s="500"/>
      <c r="TKT114" s="499"/>
      <c r="TKU114" s="500"/>
      <c r="TKV114" s="499"/>
      <c r="TKW114" s="500"/>
      <c r="TKX114" s="499"/>
      <c r="TKY114" s="500"/>
      <c r="TKZ114" s="499"/>
      <c r="TLA114" s="500"/>
      <c r="TLB114" s="499"/>
      <c r="TLC114" s="500"/>
      <c r="TLD114" s="499"/>
      <c r="TLE114" s="500"/>
      <c r="TLF114" s="499"/>
      <c r="TLG114" s="500"/>
      <c r="TLH114" s="499"/>
      <c r="TLI114" s="500"/>
      <c r="TLJ114" s="499"/>
      <c r="TLK114" s="500"/>
      <c r="TLL114" s="499"/>
      <c r="TLM114" s="500"/>
      <c r="TLN114" s="499"/>
      <c r="TLO114" s="500"/>
      <c r="TLP114" s="499"/>
      <c r="TLQ114" s="500"/>
      <c r="TLR114" s="499"/>
      <c r="TLS114" s="500"/>
      <c r="TLT114" s="499"/>
      <c r="TLU114" s="500"/>
      <c r="TLV114" s="499"/>
      <c r="TLW114" s="500"/>
      <c r="TLX114" s="499"/>
      <c r="TLY114" s="500"/>
      <c r="TLZ114" s="499"/>
      <c r="TMA114" s="500"/>
      <c r="TMB114" s="499"/>
      <c r="TMC114" s="500"/>
      <c r="TMD114" s="499"/>
      <c r="TME114" s="500"/>
      <c r="TMF114" s="499"/>
      <c r="TMG114" s="500"/>
      <c r="TMH114" s="499"/>
      <c r="TMI114" s="500"/>
      <c r="TMJ114" s="499"/>
      <c r="TMK114" s="500"/>
      <c r="TML114" s="499"/>
      <c r="TMM114" s="500"/>
      <c r="TMN114" s="499"/>
      <c r="TMO114" s="500"/>
      <c r="TMP114" s="499"/>
      <c r="TMQ114" s="500"/>
      <c r="TMR114" s="499"/>
      <c r="TMS114" s="500"/>
      <c r="TMT114" s="499"/>
      <c r="TMU114" s="500"/>
      <c r="TMV114" s="499"/>
      <c r="TMW114" s="500"/>
      <c r="TMX114" s="499"/>
      <c r="TMY114" s="500"/>
      <c r="TMZ114" s="499"/>
      <c r="TNA114" s="500"/>
      <c r="TNB114" s="499"/>
      <c r="TNC114" s="500"/>
      <c r="TND114" s="499"/>
      <c r="TNE114" s="500"/>
      <c r="TNF114" s="499"/>
      <c r="TNG114" s="500"/>
      <c r="TNH114" s="499"/>
      <c r="TNI114" s="500"/>
      <c r="TNJ114" s="499"/>
      <c r="TNK114" s="500"/>
      <c r="TNL114" s="499"/>
      <c r="TNM114" s="500"/>
      <c r="TNN114" s="499"/>
      <c r="TNO114" s="500"/>
      <c r="TNP114" s="499"/>
      <c r="TNQ114" s="500"/>
      <c r="TNR114" s="499"/>
      <c r="TNS114" s="500"/>
      <c r="TNT114" s="499"/>
      <c r="TNU114" s="500"/>
      <c r="TNV114" s="499"/>
      <c r="TNW114" s="500"/>
      <c r="TNX114" s="499"/>
      <c r="TNY114" s="500"/>
      <c r="TNZ114" s="499"/>
      <c r="TOA114" s="500"/>
      <c r="TOB114" s="499"/>
      <c r="TOC114" s="500"/>
      <c r="TOD114" s="499"/>
      <c r="TOE114" s="500"/>
      <c r="TOF114" s="499"/>
      <c r="TOG114" s="500"/>
      <c r="TOH114" s="499"/>
      <c r="TOI114" s="500"/>
      <c r="TOJ114" s="499"/>
      <c r="TOK114" s="500"/>
      <c r="TOL114" s="499"/>
      <c r="TOM114" s="500"/>
      <c r="TON114" s="499"/>
      <c r="TOO114" s="500"/>
      <c r="TOP114" s="499"/>
      <c r="TOQ114" s="500"/>
      <c r="TOR114" s="499"/>
      <c r="TOS114" s="500"/>
      <c r="TOT114" s="499"/>
      <c r="TOU114" s="500"/>
      <c r="TOV114" s="499"/>
      <c r="TOW114" s="500"/>
      <c r="TOX114" s="499"/>
      <c r="TOY114" s="500"/>
      <c r="TOZ114" s="499"/>
      <c r="TPA114" s="500"/>
      <c r="TPB114" s="499"/>
      <c r="TPC114" s="500"/>
      <c r="TPD114" s="499"/>
      <c r="TPE114" s="500"/>
      <c r="TPF114" s="499"/>
      <c r="TPG114" s="500"/>
      <c r="TPH114" s="499"/>
      <c r="TPI114" s="500"/>
      <c r="TPJ114" s="499"/>
      <c r="TPK114" s="500"/>
      <c r="TPL114" s="499"/>
      <c r="TPM114" s="500"/>
      <c r="TPN114" s="499"/>
      <c r="TPO114" s="500"/>
      <c r="TPP114" s="499"/>
      <c r="TPQ114" s="500"/>
      <c r="TPR114" s="499"/>
      <c r="TPS114" s="500"/>
      <c r="TPT114" s="499"/>
      <c r="TPU114" s="500"/>
      <c r="TPV114" s="499"/>
      <c r="TPW114" s="500"/>
      <c r="TPX114" s="499"/>
      <c r="TPY114" s="500"/>
      <c r="TPZ114" s="499"/>
      <c r="TQA114" s="500"/>
      <c r="TQB114" s="499"/>
      <c r="TQC114" s="500"/>
      <c r="TQD114" s="499"/>
      <c r="TQE114" s="500"/>
      <c r="TQF114" s="499"/>
      <c r="TQG114" s="500"/>
      <c r="TQH114" s="499"/>
      <c r="TQI114" s="500"/>
      <c r="TQJ114" s="499"/>
      <c r="TQK114" s="500"/>
      <c r="TQL114" s="499"/>
      <c r="TQM114" s="500"/>
      <c r="TQN114" s="499"/>
      <c r="TQO114" s="500"/>
      <c r="TQP114" s="499"/>
      <c r="TQQ114" s="500"/>
      <c r="TQR114" s="499"/>
      <c r="TQS114" s="500"/>
      <c r="TQT114" s="499"/>
      <c r="TQU114" s="500"/>
      <c r="TQV114" s="499"/>
      <c r="TQW114" s="500"/>
      <c r="TQX114" s="499"/>
      <c r="TQY114" s="500"/>
      <c r="TQZ114" s="499"/>
      <c r="TRA114" s="500"/>
      <c r="TRB114" s="499"/>
      <c r="TRC114" s="500"/>
      <c r="TRD114" s="499"/>
      <c r="TRE114" s="500"/>
      <c r="TRF114" s="499"/>
      <c r="TRG114" s="500"/>
      <c r="TRH114" s="499"/>
      <c r="TRI114" s="500"/>
      <c r="TRJ114" s="499"/>
      <c r="TRK114" s="500"/>
      <c r="TRL114" s="499"/>
      <c r="TRM114" s="500"/>
      <c r="TRN114" s="499"/>
      <c r="TRO114" s="500"/>
      <c r="TRP114" s="499"/>
      <c r="TRQ114" s="500"/>
      <c r="TRR114" s="499"/>
      <c r="TRS114" s="500"/>
      <c r="TRT114" s="499"/>
      <c r="TRU114" s="500"/>
      <c r="TRV114" s="499"/>
      <c r="TRW114" s="500"/>
      <c r="TRX114" s="499"/>
      <c r="TRY114" s="500"/>
      <c r="TRZ114" s="499"/>
      <c r="TSA114" s="500"/>
      <c r="TSB114" s="499"/>
      <c r="TSC114" s="500"/>
      <c r="TSD114" s="499"/>
      <c r="TSE114" s="500"/>
      <c r="TSF114" s="499"/>
      <c r="TSG114" s="500"/>
      <c r="TSH114" s="499"/>
      <c r="TSI114" s="500"/>
      <c r="TSJ114" s="499"/>
      <c r="TSK114" s="500"/>
      <c r="TSL114" s="499"/>
      <c r="TSM114" s="500"/>
      <c r="TSN114" s="499"/>
      <c r="TSO114" s="500"/>
      <c r="TSP114" s="499"/>
      <c r="TSQ114" s="500"/>
      <c r="TSR114" s="499"/>
      <c r="TSS114" s="500"/>
      <c r="TST114" s="499"/>
      <c r="TSU114" s="500"/>
      <c r="TSV114" s="499"/>
      <c r="TSW114" s="500"/>
      <c r="TSX114" s="499"/>
      <c r="TSY114" s="500"/>
      <c r="TSZ114" s="499"/>
      <c r="TTA114" s="500"/>
      <c r="TTB114" s="499"/>
      <c r="TTC114" s="500"/>
      <c r="TTD114" s="499"/>
      <c r="TTE114" s="500"/>
      <c r="TTF114" s="499"/>
      <c r="TTG114" s="500"/>
      <c r="TTH114" s="499"/>
      <c r="TTI114" s="500"/>
      <c r="TTJ114" s="499"/>
      <c r="TTK114" s="500"/>
      <c r="TTL114" s="499"/>
      <c r="TTM114" s="500"/>
      <c r="TTN114" s="499"/>
      <c r="TTO114" s="500"/>
      <c r="TTP114" s="499"/>
      <c r="TTQ114" s="500"/>
      <c r="TTR114" s="499"/>
      <c r="TTS114" s="500"/>
      <c r="TTT114" s="499"/>
      <c r="TTU114" s="500"/>
      <c r="TTV114" s="499"/>
      <c r="TTW114" s="500"/>
      <c r="TTX114" s="499"/>
      <c r="TTY114" s="500"/>
      <c r="TTZ114" s="499"/>
      <c r="TUA114" s="500"/>
      <c r="TUB114" s="499"/>
      <c r="TUC114" s="500"/>
      <c r="TUD114" s="499"/>
      <c r="TUE114" s="500"/>
      <c r="TUF114" s="499"/>
      <c r="TUG114" s="500"/>
      <c r="TUH114" s="499"/>
      <c r="TUI114" s="500"/>
      <c r="TUJ114" s="499"/>
      <c r="TUK114" s="500"/>
      <c r="TUL114" s="499"/>
      <c r="TUM114" s="500"/>
      <c r="TUN114" s="499"/>
      <c r="TUO114" s="500"/>
      <c r="TUP114" s="499"/>
      <c r="TUQ114" s="500"/>
      <c r="TUR114" s="499"/>
      <c r="TUS114" s="500"/>
      <c r="TUT114" s="499"/>
      <c r="TUU114" s="500"/>
      <c r="TUV114" s="499"/>
      <c r="TUW114" s="500"/>
      <c r="TUX114" s="499"/>
      <c r="TUY114" s="500"/>
      <c r="TUZ114" s="499"/>
      <c r="TVA114" s="500"/>
      <c r="TVB114" s="499"/>
      <c r="TVC114" s="500"/>
      <c r="TVD114" s="499"/>
      <c r="TVE114" s="500"/>
      <c r="TVF114" s="499"/>
      <c r="TVG114" s="500"/>
      <c r="TVH114" s="499"/>
      <c r="TVI114" s="500"/>
      <c r="TVJ114" s="499"/>
      <c r="TVK114" s="500"/>
      <c r="TVL114" s="499"/>
      <c r="TVM114" s="500"/>
      <c r="TVN114" s="499"/>
      <c r="TVO114" s="500"/>
      <c r="TVP114" s="499"/>
      <c r="TVQ114" s="500"/>
      <c r="TVR114" s="499"/>
      <c r="TVS114" s="500"/>
      <c r="TVT114" s="499"/>
      <c r="TVU114" s="500"/>
      <c r="TVV114" s="499"/>
      <c r="TVW114" s="500"/>
      <c r="TVX114" s="499"/>
      <c r="TVY114" s="500"/>
      <c r="TVZ114" s="499"/>
      <c r="TWA114" s="500"/>
      <c r="TWB114" s="499"/>
      <c r="TWC114" s="500"/>
      <c r="TWD114" s="499"/>
      <c r="TWE114" s="500"/>
      <c r="TWF114" s="499"/>
      <c r="TWG114" s="500"/>
      <c r="TWH114" s="499"/>
      <c r="TWI114" s="500"/>
      <c r="TWJ114" s="499"/>
      <c r="TWK114" s="500"/>
      <c r="TWL114" s="499"/>
      <c r="TWM114" s="500"/>
      <c r="TWN114" s="499"/>
      <c r="TWO114" s="500"/>
      <c r="TWP114" s="499"/>
      <c r="TWQ114" s="500"/>
      <c r="TWR114" s="499"/>
      <c r="TWS114" s="500"/>
      <c r="TWT114" s="499"/>
      <c r="TWU114" s="500"/>
      <c r="TWV114" s="499"/>
      <c r="TWW114" s="500"/>
      <c r="TWX114" s="499"/>
      <c r="TWY114" s="500"/>
      <c r="TWZ114" s="499"/>
      <c r="TXA114" s="500"/>
      <c r="TXB114" s="499"/>
      <c r="TXC114" s="500"/>
      <c r="TXD114" s="499"/>
      <c r="TXE114" s="500"/>
      <c r="TXF114" s="499"/>
      <c r="TXG114" s="500"/>
      <c r="TXH114" s="499"/>
      <c r="TXI114" s="500"/>
      <c r="TXJ114" s="499"/>
      <c r="TXK114" s="500"/>
      <c r="TXL114" s="499"/>
      <c r="TXM114" s="500"/>
      <c r="TXN114" s="499"/>
      <c r="TXO114" s="500"/>
      <c r="TXP114" s="499"/>
      <c r="TXQ114" s="500"/>
      <c r="TXR114" s="499"/>
      <c r="TXS114" s="500"/>
      <c r="TXT114" s="499"/>
      <c r="TXU114" s="500"/>
      <c r="TXV114" s="499"/>
      <c r="TXW114" s="500"/>
      <c r="TXX114" s="499"/>
      <c r="TXY114" s="500"/>
      <c r="TXZ114" s="499"/>
      <c r="TYA114" s="500"/>
      <c r="TYB114" s="499"/>
      <c r="TYC114" s="500"/>
      <c r="TYD114" s="499"/>
      <c r="TYE114" s="500"/>
      <c r="TYF114" s="499"/>
      <c r="TYG114" s="500"/>
      <c r="TYH114" s="499"/>
      <c r="TYI114" s="500"/>
      <c r="TYJ114" s="499"/>
      <c r="TYK114" s="500"/>
      <c r="TYL114" s="499"/>
      <c r="TYM114" s="500"/>
      <c r="TYN114" s="499"/>
      <c r="TYO114" s="500"/>
      <c r="TYP114" s="499"/>
      <c r="TYQ114" s="500"/>
      <c r="TYR114" s="499"/>
      <c r="TYS114" s="500"/>
      <c r="TYT114" s="499"/>
      <c r="TYU114" s="500"/>
      <c r="TYV114" s="499"/>
      <c r="TYW114" s="500"/>
      <c r="TYX114" s="499"/>
      <c r="TYY114" s="500"/>
      <c r="TYZ114" s="499"/>
      <c r="TZA114" s="500"/>
      <c r="TZB114" s="499"/>
      <c r="TZC114" s="500"/>
      <c r="TZD114" s="499"/>
      <c r="TZE114" s="500"/>
      <c r="TZF114" s="499"/>
      <c r="TZG114" s="500"/>
      <c r="TZH114" s="499"/>
      <c r="TZI114" s="500"/>
      <c r="TZJ114" s="499"/>
      <c r="TZK114" s="500"/>
      <c r="TZL114" s="499"/>
      <c r="TZM114" s="500"/>
      <c r="TZN114" s="499"/>
      <c r="TZO114" s="500"/>
      <c r="TZP114" s="499"/>
      <c r="TZQ114" s="500"/>
      <c r="TZR114" s="499"/>
      <c r="TZS114" s="500"/>
      <c r="TZT114" s="499"/>
      <c r="TZU114" s="500"/>
      <c r="TZV114" s="499"/>
      <c r="TZW114" s="500"/>
      <c r="TZX114" s="499"/>
      <c r="TZY114" s="500"/>
      <c r="TZZ114" s="499"/>
      <c r="UAA114" s="500"/>
      <c r="UAB114" s="499"/>
      <c r="UAC114" s="500"/>
      <c r="UAD114" s="499"/>
      <c r="UAE114" s="500"/>
      <c r="UAF114" s="499"/>
      <c r="UAG114" s="500"/>
      <c r="UAH114" s="499"/>
      <c r="UAI114" s="500"/>
      <c r="UAJ114" s="499"/>
      <c r="UAK114" s="500"/>
      <c r="UAL114" s="499"/>
      <c r="UAM114" s="500"/>
      <c r="UAN114" s="499"/>
      <c r="UAO114" s="500"/>
      <c r="UAP114" s="499"/>
      <c r="UAQ114" s="500"/>
      <c r="UAR114" s="499"/>
      <c r="UAS114" s="500"/>
      <c r="UAT114" s="499"/>
      <c r="UAU114" s="500"/>
      <c r="UAV114" s="499"/>
      <c r="UAW114" s="500"/>
      <c r="UAX114" s="499"/>
      <c r="UAY114" s="500"/>
      <c r="UAZ114" s="499"/>
      <c r="UBA114" s="500"/>
      <c r="UBB114" s="499"/>
      <c r="UBC114" s="500"/>
      <c r="UBD114" s="499"/>
      <c r="UBE114" s="500"/>
      <c r="UBF114" s="499"/>
      <c r="UBG114" s="500"/>
      <c r="UBH114" s="499"/>
      <c r="UBI114" s="500"/>
      <c r="UBJ114" s="499"/>
      <c r="UBK114" s="500"/>
      <c r="UBL114" s="499"/>
      <c r="UBM114" s="500"/>
      <c r="UBN114" s="499"/>
      <c r="UBO114" s="500"/>
      <c r="UBP114" s="499"/>
      <c r="UBQ114" s="500"/>
      <c r="UBR114" s="499"/>
      <c r="UBS114" s="500"/>
      <c r="UBT114" s="499"/>
      <c r="UBU114" s="500"/>
      <c r="UBV114" s="499"/>
      <c r="UBW114" s="500"/>
      <c r="UBX114" s="499"/>
      <c r="UBY114" s="500"/>
      <c r="UBZ114" s="499"/>
      <c r="UCA114" s="500"/>
      <c r="UCB114" s="499"/>
      <c r="UCC114" s="500"/>
      <c r="UCD114" s="499"/>
      <c r="UCE114" s="500"/>
      <c r="UCF114" s="499"/>
      <c r="UCG114" s="500"/>
      <c r="UCH114" s="499"/>
      <c r="UCI114" s="500"/>
      <c r="UCJ114" s="499"/>
      <c r="UCK114" s="500"/>
      <c r="UCL114" s="499"/>
      <c r="UCM114" s="500"/>
      <c r="UCN114" s="499"/>
      <c r="UCO114" s="500"/>
      <c r="UCP114" s="499"/>
      <c r="UCQ114" s="500"/>
      <c r="UCR114" s="499"/>
      <c r="UCS114" s="500"/>
      <c r="UCT114" s="499"/>
      <c r="UCU114" s="500"/>
      <c r="UCV114" s="499"/>
      <c r="UCW114" s="500"/>
      <c r="UCX114" s="499"/>
      <c r="UCY114" s="500"/>
      <c r="UCZ114" s="499"/>
      <c r="UDA114" s="500"/>
      <c r="UDB114" s="499"/>
      <c r="UDC114" s="500"/>
      <c r="UDD114" s="499"/>
      <c r="UDE114" s="500"/>
      <c r="UDF114" s="499"/>
      <c r="UDG114" s="500"/>
      <c r="UDH114" s="499"/>
      <c r="UDI114" s="500"/>
      <c r="UDJ114" s="499"/>
      <c r="UDK114" s="500"/>
      <c r="UDL114" s="499"/>
      <c r="UDM114" s="500"/>
      <c r="UDN114" s="499"/>
      <c r="UDO114" s="500"/>
      <c r="UDP114" s="499"/>
      <c r="UDQ114" s="500"/>
      <c r="UDR114" s="499"/>
      <c r="UDS114" s="500"/>
      <c r="UDT114" s="499"/>
      <c r="UDU114" s="500"/>
      <c r="UDV114" s="499"/>
      <c r="UDW114" s="500"/>
      <c r="UDX114" s="499"/>
      <c r="UDY114" s="500"/>
      <c r="UDZ114" s="499"/>
      <c r="UEA114" s="500"/>
      <c r="UEB114" s="499"/>
      <c r="UEC114" s="500"/>
      <c r="UED114" s="499"/>
      <c r="UEE114" s="500"/>
      <c r="UEF114" s="499"/>
      <c r="UEG114" s="500"/>
      <c r="UEH114" s="499"/>
      <c r="UEI114" s="500"/>
      <c r="UEJ114" s="499"/>
      <c r="UEK114" s="500"/>
      <c r="UEL114" s="499"/>
      <c r="UEM114" s="500"/>
      <c r="UEN114" s="499"/>
      <c r="UEO114" s="500"/>
      <c r="UEP114" s="499"/>
      <c r="UEQ114" s="500"/>
      <c r="UER114" s="499"/>
      <c r="UES114" s="500"/>
      <c r="UET114" s="499"/>
      <c r="UEU114" s="500"/>
      <c r="UEV114" s="499"/>
      <c r="UEW114" s="500"/>
      <c r="UEX114" s="499"/>
      <c r="UEY114" s="500"/>
      <c r="UEZ114" s="499"/>
      <c r="UFA114" s="500"/>
      <c r="UFB114" s="499"/>
      <c r="UFC114" s="500"/>
      <c r="UFD114" s="499"/>
      <c r="UFE114" s="500"/>
      <c r="UFF114" s="499"/>
      <c r="UFG114" s="500"/>
      <c r="UFH114" s="499"/>
      <c r="UFI114" s="500"/>
      <c r="UFJ114" s="499"/>
      <c r="UFK114" s="500"/>
      <c r="UFL114" s="499"/>
      <c r="UFM114" s="500"/>
      <c r="UFN114" s="499"/>
      <c r="UFO114" s="500"/>
      <c r="UFP114" s="499"/>
      <c r="UFQ114" s="500"/>
      <c r="UFR114" s="499"/>
      <c r="UFS114" s="500"/>
      <c r="UFT114" s="499"/>
      <c r="UFU114" s="500"/>
      <c r="UFV114" s="499"/>
      <c r="UFW114" s="500"/>
      <c r="UFX114" s="499"/>
      <c r="UFY114" s="500"/>
      <c r="UFZ114" s="499"/>
      <c r="UGA114" s="500"/>
      <c r="UGB114" s="499"/>
      <c r="UGC114" s="500"/>
      <c r="UGD114" s="499"/>
      <c r="UGE114" s="500"/>
      <c r="UGF114" s="499"/>
      <c r="UGG114" s="500"/>
      <c r="UGH114" s="499"/>
      <c r="UGI114" s="500"/>
      <c r="UGJ114" s="499"/>
      <c r="UGK114" s="500"/>
      <c r="UGL114" s="499"/>
      <c r="UGM114" s="500"/>
      <c r="UGN114" s="499"/>
      <c r="UGO114" s="500"/>
      <c r="UGP114" s="499"/>
      <c r="UGQ114" s="500"/>
      <c r="UGR114" s="499"/>
      <c r="UGS114" s="500"/>
      <c r="UGT114" s="499"/>
      <c r="UGU114" s="500"/>
      <c r="UGV114" s="499"/>
      <c r="UGW114" s="500"/>
      <c r="UGX114" s="499"/>
      <c r="UGY114" s="500"/>
      <c r="UGZ114" s="499"/>
      <c r="UHA114" s="500"/>
      <c r="UHB114" s="499"/>
      <c r="UHC114" s="500"/>
      <c r="UHD114" s="499"/>
      <c r="UHE114" s="500"/>
      <c r="UHF114" s="499"/>
      <c r="UHG114" s="500"/>
      <c r="UHH114" s="499"/>
      <c r="UHI114" s="500"/>
      <c r="UHJ114" s="499"/>
      <c r="UHK114" s="500"/>
      <c r="UHL114" s="499"/>
      <c r="UHM114" s="500"/>
      <c r="UHN114" s="499"/>
      <c r="UHO114" s="500"/>
      <c r="UHP114" s="499"/>
      <c r="UHQ114" s="500"/>
      <c r="UHR114" s="499"/>
      <c r="UHS114" s="500"/>
      <c r="UHT114" s="499"/>
      <c r="UHU114" s="500"/>
      <c r="UHV114" s="499"/>
      <c r="UHW114" s="500"/>
      <c r="UHX114" s="499"/>
      <c r="UHY114" s="500"/>
      <c r="UHZ114" s="499"/>
      <c r="UIA114" s="500"/>
      <c r="UIB114" s="499"/>
      <c r="UIC114" s="500"/>
      <c r="UID114" s="499"/>
      <c r="UIE114" s="500"/>
      <c r="UIF114" s="499"/>
      <c r="UIG114" s="500"/>
      <c r="UIH114" s="499"/>
      <c r="UII114" s="500"/>
      <c r="UIJ114" s="499"/>
      <c r="UIK114" s="500"/>
      <c r="UIL114" s="499"/>
      <c r="UIM114" s="500"/>
      <c r="UIN114" s="499"/>
      <c r="UIO114" s="500"/>
      <c r="UIP114" s="499"/>
      <c r="UIQ114" s="500"/>
      <c r="UIR114" s="499"/>
      <c r="UIS114" s="500"/>
      <c r="UIT114" s="499"/>
      <c r="UIU114" s="500"/>
      <c r="UIV114" s="499"/>
      <c r="UIW114" s="500"/>
      <c r="UIX114" s="499"/>
      <c r="UIY114" s="500"/>
      <c r="UIZ114" s="499"/>
      <c r="UJA114" s="500"/>
      <c r="UJB114" s="499"/>
      <c r="UJC114" s="500"/>
      <c r="UJD114" s="499"/>
      <c r="UJE114" s="500"/>
      <c r="UJF114" s="499"/>
      <c r="UJG114" s="500"/>
      <c r="UJH114" s="499"/>
      <c r="UJI114" s="500"/>
      <c r="UJJ114" s="499"/>
      <c r="UJK114" s="500"/>
      <c r="UJL114" s="499"/>
      <c r="UJM114" s="500"/>
      <c r="UJN114" s="499"/>
      <c r="UJO114" s="500"/>
      <c r="UJP114" s="499"/>
      <c r="UJQ114" s="500"/>
      <c r="UJR114" s="499"/>
      <c r="UJS114" s="500"/>
      <c r="UJT114" s="499"/>
      <c r="UJU114" s="500"/>
      <c r="UJV114" s="499"/>
      <c r="UJW114" s="500"/>
      <c r="UJX114" s="499"/>
      <c r="UJY114" s="500"/>
      <c r="UJZ114" s="499"/>
      <c r="UKA114" s="500"/>
      <c r="UKB114" s="499"/>
      <c r="UKC114" s="500"/>
      <c r="UKD114" s="499"/>
      <c r="UKE114" s="500"/>
      <c r="UKF114" s="499"/>
      <c r="UKG114" s="500"/>
      <c r="UKH114" s="499"/>
      <c r="UKI114" s="500"/>
      <c r="UKJ114" s="499"/>
      <c r="UKK114" s="500"/>
      <c r="UKL114" s="499"/>
      <c r="UKM114" s="500"/>
      <c r="UKN114" s="499"/>
      <c r="UKO114" s="500"/>
      <c r="UKP114" s="499"/>
      <c r="UKQ114" s="500"/>
      <c r="UKR114" s="499"/>
      <c r="UKS114" s="500"/>
      <c r="UKT114" s="499"/>
      <c r="UKU114" s="500"/>
      <c r="UKV114" s="499"/>
      <c r="UKW114" s="500"/>
      <c r="UKX114" s="499"/>
      <c r="UKY114" s="500"/>
      <c r="UKZ114" s="499"/>
      <c r="ULA114" s="500"/>
      <c r="ULB114" s="499"/>
      <c r="ULC114" s="500"/>
      <c r="ULD114" s="499"/>
      <c r="ULE114" s="500"/>
      <c r="ULF114" s="499"/>
      <c r="ULG114" s="500"/>
      <c r="ULH114" s="499"/>
      <c r="ULI114" s="500"/>
      <c r="ULJ114" s="499"/>
      <c r="ULK114" s="500"/>
      <c r="ULL114" s="499"/>
      <c r="ULM114" s="500"/>
      <c r="ULN114" s="499"/>
      <c r="ULO114" s="500"/>
      <c r="ULP114" s="499"/>
      <c r="ULQ114" s="500"/>
      <c r="ULR114" s="499"/>
      <c r="ULS114" s="500"/>
      <c r="ULT114" s="499"/>
      <c r="ULU114" s="500"/>
      <c r="ULV114" s="499"/>
      <c r="ULW114" s="500"/>
      <c r="ULX114" s="499"/>
      <c r="ULY114" s="500"/>
      <c r="ULZ114" s="499"/>
      <c r="UMA114" s="500"/>
      <c r="UMB114" s="499"/>
      <c r="UMC114" s="500"/>
      <c r="UMD114" s="499"/>
      <c r="UME114" s="500"/>
      <c r="UMF114" s="499"/>
      <c r="UMG114" s="500"/>
      <c r="UMH114" s="499"/>
      <c r="UMI114" s="500"/>
      <c r="UMJ114" s="499"/>
      <c r="UMK114" s="500"/>
      <c r="UML114" s="499"/>
      <c r="UMM114" s="500"/>
      <c r="UMN114" s="499"/>
      <c r="UMO114" s="500"/>
      <c r="UMP114" s="499"/>
      <c r="UMQ114" s="500"/>
      <c r="UMR114" s="499"/>
      <c r="UMS114" s="500"/>
      <c r="UMT114" s="499"/>
      <c r="UMU114" s="500"/>
      <c r="UMV114" s="499"/>
      <c r="UMW114" s="500"/>
      <c r="UMX114" s="499"/>
      <c r="UMY114" s="500"/>
      <c r="UMZ114" s="499"/>
      <c r="UNA114" s="500"/>
      <c r="UNB114" s="499"/>
      <c r="UNC114" s="500"/>
      <c r="UND114" s="499"/>
      <c r="UNE114" s="500"/>
      <c r="UNF114" s="499"/>
      <c r="UNG114" s="500"/>
      <c r="UNH114" s="499"/>
      <c r="UNI114" s="500"/>
      <c r="UNJ114" s="499"/>
      <c r="UNK114" s="500"/>
      <c r="UNL114" s="499"/>
      <c r="UNM114" s="500"/>
      <c r="UNN114" s="499"/>
      <c r="UNO114" s="500"/>
      <c r="UNP114" s="499"/>
      <c r="UNQ114" s="500"/>
      <c r="UNR114" s="499"/>
      <c r="UNS114" s="500"/>
      <c r="UNT114" s="499"/>
      <c r="UNU114" s="500"/>
      <c r="UNV114" s="499"/>
      <c r="UNW114" s="500"/>
      <c r="UNX114" s="499"/>
      <c r="UNY114" s="500"/>
      <c r="UNZ114" s="499"/>
      <c r="UOA114" s="500"/>
      <c r="UOB114" s="499"/>
      <c r="UOC114" s="500"/>
      <c r="UOD114" s="499"/>
      <c r="UOE114" s="500"/>
      <c r="UOF114" s="499"/>
      <c r="UOG114" s="500"/>
      <c r="UOH114" s="499"/>
      <c r="UOI114" s="500"/>
      <c r="UOJ114" s="499"/>
      <c r="UOK114" s="500"/>
      <c r="UOL114" s="499"/>
      <c r="UOM114" s="500"/>
      <c r="UON114" s="499"/>
      <c r="UOO114" s="500"/>
      <c r="UOP114" s="499"/>
      <c r="UOQ114" s="500"/>
      <c r="UOR114" s="499"/>
      <c r="UOS114" s="500"/>
      <c r="UOT114" s="499"/>
      <c r="UOU114" s="500"/>
      <c r="UOV114" s="499"/>
      <c r="UOW114" s="500"/>
      <c r="UOX114" s="499"/>
      <c r="UOY114" s="500"/>
      <c r="UOZ114" s="499"/>
      <c r="UPA114" s="500"/>
      <c r="UPB114" s="499"/>
      <c r="UPC114" s="500"/>
      <c r="UPD114" s="499"/>
      <c r="UPE114" s="500"/>
      <c r="UPF114" s="499"/>
      <c r="UPG114" s="500"/>
      <c r="UPH114" s="499"/>
      <c r="UPI114" s="500"/>
      <c r="UPJ114" s="499"/>
      <c r="UPK114" s="500"/>
      <c r="UPL114" s="499"/>
      <c r="UPM114" s="500"/>
      <c r="UPN114" s="499"/>
      <c r="UPO114" s="500"/>
      <c r="UPP114" s="499"/>
      <c r="UPQ114" s="500"/>
      <c r="UPR114" s="499"/>
      <c r="UPS114" s="500"/>
      <c r="UPT114" s="499"/>
      <c r="UPU114" s="500"/>
      <c r="UPV114" s="499"/>
      <c r="UPW114" s="500"/>
      <c r="UPX114" s="499"/>
      <c r="UPY114" s="500"/>
      <c r="UPZ114" s="499"/>
      <c r="UQA114" s="500"/>
      <c r="UQB114" s="499"/>
      <c r="UQC114" s="500"/>
      <c r="UQD114" s="499"/>
      <c r="UQE114" s="500"/>
      <c r="UQF114" s="499"/>
      <c r="UQG114" s="500"/>
      <c r="UQH114" s="499"/>
      <c r="UQI114" s="500"/>
      <c r="UQJ114" s="499"/>
      <c r="UQK114" s="500"/>
      <c r="UQL114" s="499"/>
      <c r="UQM114" s="500"/>
      <c r="UQN114" s="499"/>
      <c r="UQO114" s="500"/>
      <c r="UQP114" s="499"/>
      <c r="UQQ114" s="500"/>
      <c r="UQR114" s="499"/>
      <c r="UQS114" s="500"/>
      <c r="UQT114" s="499"/>
      <c r="UQU114" s="500"/>
      <c r="UQV114" s="499"/>
      <c r="UQW114" s="500"/>
      <c r="UQX114" s="499"/>
      <c r="UQY114" s="500"/>
      <c r="UQZ114" s="499"/>
      <c r="URA114" s="500"/>
      <c r="URB114" s="499"/>
      <c r="URC114" s="500"/>
      <c r="URD114" s="499"/>
      <c r="URE114" s="500"/>
      <c r="URF114" s="499"/>
      <c r="URG114" s="500"/>
      <c r="URH114" s="499"/>
      <c r="URI114" s="500"/>
      <c r="URJ114" s="499"/>
      <c r="URK114" s="500"/>
      <c r="URL114" s="499"/>
      <c r="URM114" s="500"/>
      <c r="URN114" s="499"/>
      <c r="URO114" s="500"/>
      <c r="URP114" s="499"/>
      <c r="URQ114" s="500"/>
      <c r="URR114" s="499"/>
      <c r="URS114" s="500"/>
      <c r="URT114" s="499"/>
      <c r="URU114" s="500"/>
      <c r="URV114" s="499"/>
      <c r="URW114" s="500"/>
      <c r="URX114" s="499"/>
      <c r="URY114" s="500"/>
      <c r="URZ114" s="499"/>
      <c r="USA114" s="500"/>
      <c r="USB114" s="499"/>
      <c r="USC114" s="500"/>
      <c r="USD114" s="499"/>
      <c r="USE114" s="500"/>
      <c r="USF114" s="499"/>
      <c r="USG114" s="500"/>
      <c r="USH114" s="499"/>
      <c r="USI114" s="500"/>
      <c r="USJ114" s="499"/>
      <c r="USK114" s="500"/>
      <c r="USL114" s="499"/>
      <c r="USM114" s="500"/>
      <c r="USN114" s="499"/>
      <c r="USO114" s="500"/>
      <c r="USP114" s="499"/>
      <c r="USQ114" s="500"/>
      <c r="USR114" s="499"/>
      <c r="USS114" s="500"/>
      <c r="UST114" s="499"/>
      <c r="USU114" s="500"/>
      <c r="USV114" s="499"/>
      <c r="USW114" s="500"/>
      <c r="USX114" s="499"/>
      <c r="USY114" s="500"/>
      <c r="USZ114" s="499"/>
      <c r="UTA114" s="500"/>
      <c r="UTB114" s="499"/>
      <c r="UTC114" s="500"/>
      <c r="UTD114" s="499"/>
      <c r="UTE114" s="500"/>
      <c r="UTF114" s="499"/>
      <c r="UTG114" s="500"/>
      <c r="UTH114" s="499"/>
      <c r="UTI114" s="500"/>
      <c r="UTJ114" s="499"/>
      <c r="UTK114" s="500"/>
      <c r="UTL114" s="499"/>
      <c r="UTM114" s="500"/>
      <c r="UTN114" s="499"/>
      <c r="UTO114" s="500"/>
      <c r="UTP114" s="499"/>
      <c r="UTQ114" s="500"/>
      <c r="UTR114" s="499"/>
      <c r="UTS114" s="500"/>
      <c r="UTT114" s="499"/>
      <c r="UTU114" s="500"/>
      <c r="UTV114" s="499"/>
      <c r="UTW114" s="500"/>
      <c r="UTX114" s="499"/>
      <c r="UTY114" s="500"/>
      <c r="UTZ114" s="499"/>
      <c r="UUA114" s="500"/>
      <c r="UUB114" s="499"/>
      <c r="UUC114" s="500"/>
      <c r="UUD114" s="499"/>
      <c r="UUE114" s="500"/>
      <c r="UUF114" s="499"/>
      <c r="UUG114" s="500"/>
      <c r="UUH114" s="499"/>
      <c r="UUI114" s="500"/>
      <c r="UUJ114" s="499"/>
      <c r="UUK114" s="500"/>
      <c r="UUL114" s="499"/>
      <c r="UUM114" s="500"/>
      <c r="UUN114" s="499"/>
      <c r="UUO114" s="500"/>
      <c r="UUP114" s="499"/>
      <c r="UUQ114" s="500"/>
      <c r="UUR114" s="499"/>
      <c r="UUS114" s="500"/>
      <c r="UUT114" s="499"/>
      <c r="UUU114" s="500"/>
      <c r="UUV114" s="499"/>
      <c r="UUW114" s="500"/>
      <c r="UUX114" s="499"/>
      <c r="UUY114" s="500"/>
      <c r="UUZ114" s="499"/>
      <c r="UVA114" s="500"/>
      <c r="UVB114" s="499"/>
      <c r="UVC114" s="500"/>
      <c r="UVD114" s="499"/>
      <c r="UVE114" s="500"/>
      <c r="UVF114" s="499"/>
      <c r="UVG114" s="500"/>
      <c r="UVH114" s="499"/>
      <c r="UVI114" s="500"/>
      <c r="UVJ114" s="499"/>
      <c r="UVK114" s="500"/>
      <c r="UVL114" s="499"/>
      <c r="UVM114" s="500"/>
      <c r="UVN114" s="499"/>
      <c r="UVO114" s="500"/>
      <c r="UVP114" s="499"/>
      <c r="UVQ114" s="500"/>
      <c r="UVR114" s="499"/>
      <c r="UVS114" s="500"/>
      <c r="UVT114" s="499"/>
      <c r="UVU114" s="500"/>
      <c r="UVV114" s="499"/>
      <c r="UVW114" s="500"/>
      <c r="UVX114" s="499"/>
      <c r="UVY114" s="500"/>
      <c r="UVZ114" s="499"/>
      <c r="UWA114" s="500"/>
      <c r="UWB114" s="499"/>
      <c r="UWC114" s="500"/>
      <c r="UWD114" s="499"/>
      <c r="UWE114" s="500"/>
      <c r="UWF114" s="499"/>
      <c r="UWG114" s="500"/>
      <c r="UWH114" s="499"/>
      <c r="UWI114" s="500"/>
      <c r="UWJ114" s="499"/>
      <c r="UWK114" s="500"/>
      <c r="UWL114" s="499"/>
      <c r="UWM114" s="500"/>
      <c r="UWN114" s="499"/>
      <c r="UWO114" s="500"/>
      <c r="UWP114" s="499"/>
      <c r="UWQ114" s="500"/>
      <c r="UWR114" s="499"/>
      <c r="UWS114" s="500"/>
      <c r="UWT114" s="499"/>
      <c r="UWU114" s="500"/>
      <c r="UWV114" s="499"/>
      <c r="UWW114" s="500"/>
      <c r="UWX114" s="499"/>
      <c r="UWY114" s="500"/>
      <c r="UWZ114" s="499"/>
      <c r="UXA114" s="500"/>
      <c r="UXB114" s="499"/>
      <c r="UXC114" s="500"/>
      <c r="UXD114" s="499"/>
      <c r="UXE114" s="500"/>
      <c r="UXF114" s="499"/>
      <c r="UXG114" s="500"/>
      <c r="UXH114" s="499"/>
      <c r="UXI114" s="500"/>
      <c r="UXJ114" s="499"/>
      <c r="UXK114" s="500"/>
      <c r="UXL114" s="499"/>
      <c r="UXM114" s="500"/>
      <c r="UXN114" s="499"/>
      <c r="UXO114" s="500"/>
      <c r="UXP114" s="499"/>
      <c r="UXQ114" s="500"/>
      <c r="UXR114" s="499"/>
      <c r="UXS114" s="500"/>
      <c r="UXT114" s="499"/>
      <c r="UXU114" s="500"/>
      <c r="UXV114" s="499"/>
      <c r="UXW114" s="500"/>
      <c r="UXX114" s="499"/>
      <c r="UXY114" s="500"/>
      <c r="UXZ114" s="499"/>
      <c r="UYA114" s="500"/>
      <c r="UYB114" s="499"/>
      <c r="UYC114" s="500"/>
      <c r="UYD114" s="499"/>
      <c r="UYE114" s="500"/>
      <c r="UYF114" s="499"/>
      <c r="UYG114" s="500"/>
      <c r="UYH114" s="499"/>
      <c r="UYI114" s="500"/>
      <c r="UYJ114" s="499"/>
      <c r="UYK114" s="500"/>
      <c r="UYL114" s="499"/>
      <c r="UYM114" s="500"/>
      <c r="UYN114" s="499"/>
      <c r="UYO114" s="500"/>
      <c r="UYP114" s="499"/>
      <c r="UYQ114" s="500"/>
      <c r="UYR114" s="499"/>
      <c r="UYS114" s="500"/>
      <c r="UYT114" s="499"/>
      <c r="UYU114" s="500"/>
      <c r="UYV114" s="499"/>
      <c r="UYW114" s="500"/>
      <c r="UYX114" s="499"/>
      <c r="UYY114" s="500"/>
      <c r="UYZ114" s="499"/>
      <c r="UZA114" s="500"/>
      <c r="UZB114" s="499"/>
      <c r="UZC114" s="500"/>
      <c r="UZD114" s="499"/>
      <c r="UZE114" s="500"/>
      <c r="UZF114" s="499"/>
      <c r="UZG114" s="500"/>
      <c r="UZH114" s="499"/>
      <c r="UZI114" s="500"/>
      <c r="UZJ114" s="499"/>
      <c r="UZK114" s="500"/>
      <c r="UZL114" s="499"/>
      <c r="UZM114" s="500"/>
      <c r="UZN114" s="499"/>
      <c r="UZO114" s="500"/>
      <c r="UZP114" s="499"/>
      <c r="UZQ114" s="500"/>
      <c r="UZR114" s="499"/>
      <c r="UZS114" s="500"/>
      <c r="UZT114" s="499"/>
      <c r="UZU114" s="500"/>
      <c r="UZV114" s="499"/>
      <c r="UZW114" s="500"/>
      <c r="UZX114" s="499"/>
      <c r="UZY114" s="500"/>
      <c r="UZZ114" s="499"/>
      <c r="VAA114" s="500"/>
      <c r="VAB114" s="499"/>
      <c r="VAC114" s="500"/>
      <c r="VAD114" s="499"/>
      <c r="VAE114" s="500"/>
      <c r="VAF114" s="499"/>
      <c r="VAG114" s="500"/>
      <c r="VAH114" s="499"/>
      <c r="VAI114" s="500"/>
      <c r="VAJ114" s="499"/>
      <c r="VAK114" s="500"/>
      <c r="VAL114" s="499"/>
      <c r="VAM114" s="500"/>
      <c r="VAN114" s="499"/>
      <c r="VAO114" s="500"/>
      <c r="VAP114" s="499"/>
      <c r="VAQ114" s="500"/>
      <c r="VAR114" s="499"/>
      <c r="VAS114" s="500"/>
      <c r="VAT114" s="499"/>
      <c r="VAU114" s="500"/>
      <c r="VAV114" s="499"/>
      <c r="VAW114" s="500"/>
      <c r="VAX114" s="499"/>
      <c r="VAY114" s="500"/>
      <c r="VAZ114" s="499"/>
      <c r="VBA114" s="500"/>
      <c r="VBB114" s="499"/>
      <c r="VBC114" s="500"/>
      <c r="VBD114" s="499"/>
      <c r="VBE114" s="500"/>
      <c r="VBF114" s="499"/>
      <c r="VBG114" s="500"/>
      <c r="VBH114" s="499"/>
      <c r="VBI114" s="500"/>
      <c r="VBJ114" s="499"/>
      <c r="VBK114" s="500"/>
      <c r="VBL114" s="499"/>
      <c r="VBM114" s="500"/>
      <c r="VBN114" s="499"/>
      <c r="VBO114" s="500"/>
      <c r="VBP114" s="499"/>
      <c r="VBQ114" s="500"/>
      <c r="VBR114" s="499"/>
      <c r="VBS114" s="500"/>
      <c r="VBT114" s="499"/>
      <c r="VBU114" s="500"/>
      <c r="VBV114" s="499"/>
      <c r="VBW114" s="500"/>
      <c r="VBX114" s="499"/>
      <c r="VBY114" s="500"/>
      <c r="VBZ114" s="499"/>
      <c r="VCA114" s="500"/>
      <c r="VCB114" s="499"/>
      <c r="VCC114" s="500"/>
      <c r="VCD114" s="499"/>
      <c r="VCE114" s="500"/>
      <c r="VCF114" s="499"/>
      <c r="VCG114" s="500"/>
      <c r="VCH114" s="499"/>
      <c r="VCI114" s="500"/>
      <c r="VCJ114" s="499"/>
      <c r="VCK114" s="500"/>
      <c r="VCL114" s="499"/>
      <c r="VCM114" s="500"/>
      <c r="VCN114" s="499"/>
      <c r="VCO114" s="500"/>
      <c r="VCP114" s="499"/>
      <c r="VCQ114" s="500"/>
      <c r="VCR114" s="499"/>
      <c r="VCS114" s="500"/>
      <c r="VCT114" s="499"/>
      <c r="VCU114" s="500"/>
      <c r="VCV114" s="499"/>
      <c r="VCW114" s="500"/>
      <c r="VCX114" s="499"/>
      <c r="VCY114" s="500"/>
      <c r="VCZ114" s="499"/>
      <c r="VDA114" s="500"/>
      <c r="VDB114" s="499"/>
      <c r="VDC114" s="500"/>
      <c r="VDD114" s="499"/>
      <c r="VDE114" s="500"/>
      <c r="VDF114" s="499"/>
      <c r="VDG114" s="500"/>
      <c r="VDH114" s="499"/>
      <c r="VDI114" s="500"/>
      <c r="VDJ114" s="499"/>
      <c r="VDK114" s="500"/>
      <c r="VDL114" s="499"/>
      <c r="VDM114" s="500"/>
      <c r="VDN114" s="499"/>
      <c r="VDO114" s="500"/>
      <c r="VDP114" s="499"/>
      <c r="VDQ114" s="500"/>
      <c r="VDR114" s="499"/>
      <c r="VDS114" s="500"/>
      <c r="VDT114" s="499"/>
      <c r="VDU114" s="500"/>
      <c r="VDV114" s="499"/>
      <c r="VDW114" s="500"/>
      <c r="VDX114" s="499"/>
      <c r="VDY114" s="500"/>
      <c r="VDZ114" s="499"/>
      <c r="VEA114" s="500"/>
      <c r="VEB114" s="499"/>
      <c r="VEC114" s="500"/>
      <c r="VED114" s="499"/>
      <c r="VEE114" s="500"/>
      <c r="VEF114" s="499"/>
      <c r="VEG114" s="500"/>
      <c r="VEH114" s="499"/>
      <c r="VEI114" s="500"/>
      <c r="VEJ114" s="499"/>
      <c r="VEK114" s="500"/>
      <c r="VEL114" s="499"/>
      <c r="VEM114" s="500"/>
      <c r="VEN114" s="499"/>
      <c r="VEO114" s="500"/>
      <c r="VEP114" s="499"/>
      <c r="VEQ114" s="500"/>
      <c r="VER114" s="499"/>
      <c r="VES114" s="500"/>
      <c r="VET114" s="499"/>
      <c r="VEU114" s="500"/>
      <c r="VEV114" s="499"/>
      <c r="VEW114" s="500"/>
      <c r="VEX114" s="499"/>
      <c r="VEY114" s="500"/>
      <c r="VEZ114" s="499"/>
      <c r="VFA114" s="500"/>
      <c r="VFB114" s="499"/>
      <c r="VFC114" s="500"/>
      <c r="VFD114" s="499"/>
      <c r="VFE114" s="500"/>
      <c r="VFF114" s="499"/>
      <c r="VFG114" s="500"/>
      <c r="VFH114" s="499"/>
      <c r="VFI114" s="500"/>
      <c r="VFJ114" s="499"/>
      <c r="VFK114" s="500"/>
      <c r="VFL114" s="499"/>
      <c r="VFM114" s="500"/>
      <c r="VFN114" s="499"/>
      <c r="VFO114" s="500"/>
      <c r="VFP114" s="499"/>
      <c r="VFQ114" s="500"/>
      <c r="VFR114" s="499"/>
      <c r="VFS114" s="500"/>
      <c r="VFT114" s="499"/>
      <c r="VFU114" s="500"/>
      <c r="VFV114" s="499"/>
      <c r="VFW114" s="500"/>
      <c r="VFX114" s="499"/>
      <c r="VFY114" s="500"/>
      <c r="VFZ114" s="499"/>
      <c r="VGA114" s="500"/>
      <c r="VGB114" s="499"/>
      <c r="VGC114" s="500"/>
      <c r="VGD114" s="499"/>
      <c r="VGE114" s="500"/>
      <c r="VGF114" s="499"/>
      <c r="VGG114" s="500"/>
      <c r="VGH114" s="499"/>
      <c r="VGI114" s="500"/>
      <c r="VGJ114" s="499"/>
      <c r="VGK114" s="500"/>
      <c r="VGL114" s="499"/>
      <c r="VGM114" s="500"/>
      <c r="VGN114" s="499"/>
      <c r="VGO114" s="500"/>
      <c r="VGP114" s="499"/>
      <c r="VGQ114" s="500"/>
      <c r="VGR114" s="499"/>
      <c r="VGS114" s="500"/>
      <c r="VGT114" s="499"/>
      <c r="VGU114" s="500"/>
      <c r="VGV114" s="499"/>
      <c r="VGW114" s="500"/>
      <c r="VGX114" s="499"/>
      <c r="VGY114" s="500"/>
      <c r="VGZ114" s="499"/>
      <c r="VHA114" s="500"/>
      <c r="VHB114" s="499"/>
      <c r="VHC114" s="500"/>
      <c r="VHD114" s="499"/>
      <c r="VHE114" s="500"/>
      <c r="VHF114" s="499"/>
      <c r="VHG114" s="500"/>
      <c r="VHH114" s="499"/>
      <c r="VHI114" s="500"/>
      <c r="VHJ114" s="499"/>
      <c r="VHK114" s="500"/>
      <c r="VHL114" s="499"/>
      <c r="VHM114" s="500"/>
      <c r="VHN114" s="499"/>
      <c r="VHO114" s="500"/>
      <c r="VHP114" s="499"/>
      <c r="VHQ114" s="500"/>
      <c r="VHR114" s="499"/>
      <c r="VHS114" s="500"/>
      <c r="VHT114" s="499"/>
      <c r="VHU114" s="500"/>
      <c r="VHV114" s="499"/>
      <c r="VHW114" s="500"/>
      <c r="VHX114" s="499"/>
      <c r="VHY114" s="500"/>
      <c r="VHZ114" s="499"/>
      <c r="VIA114" s="500"/>
      <c r="VIB114" s="499"/>
      <c r="VIC114" s="500"/>
      <c r="VID114" s="499"/>
      <c r="VIE114" s="500"/>
      <c r="VIF114" s="499"/>
      <c r="VIG114" s="500"/>
      <c r="VIH114" s="499"/>
      <c r="VII114" s="500"/>
      <c r="VIJ114" s="499"/>
      <c r="VIK114" s="500"/>
      <c r="VIL114" s="499"/>
      <c r="VIM114" s="500"/>
      <c r="VIN114" s="499"/>
      <c r="VIO114" s="500"/>
      <c r="VIP114" s="499"/>
      <c r="VIQ114" s="500"/>
      <c r="VIR114" s="499"/>
      <c r="VIS114" s="500"/>
      <c r="VIT114" s="499"/>
      <c r="VIU114" s="500"/>
      <c r="VIV114" s="499"/>
      <c r="VIW114" s="500"/>
      <c r="VIX114" s="499"/>
      <c r="VIY114" s="500"/>
      <c r="VIZ114" s="499"/>
      <c r="VJA114" s="500"/>
      <c r="VJB114" s="499"/>
      <c r="VJC114" s="500"/>
      <c r="VJD114" s="499"/>
      <c r="VJE114" s="500"/>
      <c r="VJF114" s="499"/>
      <c r="VJG114" s="500"/>
      <c r="VJH114" s="499"/>
      <c r="VJI114" s="500"/>
      <c r="VJJ114" s="499"/>
      <c r="VJK114" s="500"/>
      <c r="VJL114" s="499"/>
      <c r="VJM114" s="500"/>
      <c r="VJN114" s="499"/>
      <c r="VJO114" s="500"/>
      <c r="VJP114" s="499"/>
      <c r="VJQ114" s="500"/>
      <c r="VJR114" s="499"/>
      <c r="VJS114" s="500"/>
      <c r="VJT114" s="499"/>
      <c r="VJU114" s="500"/>
      <c r="VJV114" s="499"/>
      <c r="VJW114" s="500"/>
      <c r="VJX114" s="499"/>
      <c r="VJY114" s="500"/>
      <c r="VJZ114" s="499"/>
      <c r="VKA114" s="500"/>
      <c r="VKB114" s="499"/>
      <c r="VKC114" s="500"/>
      <c r="VKD114" s="499"/>
      <c r="VKE114" s="500"/>
      <c r="VKF114" s="499"/>
      <c r="VKG114" s="500"/>
      <c r="VKH114" s="499"/>
      <c r="VKI114" s="500"/>
      <c r="VKJ114" s="499"/>
      <c r="VKK114" s="500"/>
      <c r="VKL114" s="499"/>
      <c r="VKM114" s="500"/>
      <c r="VKN114" s="499"/>
      <c r="VKO114" s="500"/>
      <c r="VKP114" s="499"/>
      <c r="VKQ114" s="500"/>
      <c r="VKR114" s="499"/>
      <c r="VKS114" s="500"/>
      <c r="VKT114" s="499"/>
      <c r="VKU114" s="500"/>
      <c r="VKV114" s="499"/>
      <c r="VKW114" s="500"/>
      <c r="VKX114" s="499"/>
      <c r="VKY114" s="500"/>
      <c r="VKZ114" s="499"/>
      <c r="VLA114" s="500"/>
      <c r="VLB114" s="499"/>
      <c r="VLC114" s="500"/>
      <c r="VLD114" s="499"/>
      <c r="VLE114" s="500"/>
      <c r="VLF114" s="499"/>
      <c r="VLG114" s="500"/>
      <c r="VLH114" s="499"/>
      <c r="VLI114" s="500"/>
      <c r="VLJ114" s="499"/>
      <c r="VLK114" s="500"/>
      <c r="VLL114" s="499"/>
      <c r="VLM114" s="500"/>
      <c r="VLN114" s="499"/>
      <c r="VLO114" s="500"/>
      <c r="VLP114" s="499"/>
      <c r="VLQ114" s="500"/>
      <c r="VLR114" s="499"/>
      <c r="VLS114" s="500"/>
      <c r="VLT114" s="499"/>
      <c r="VLU114" s="500"/>
      <c r="VLV114" s="499"/>
      <c r="VLW114" s="500"/>
      <c r="VLX114" s="499"/>
      <c r="VLY114" s="500"/>
      <c r="VLZ114" s="499"/>
      <c r="VMA114" s="500"/>
      <c r="VMB114" s="499"/>
      <c r="VMC114" s="500"/>
      <c r="VMD114" s="499"/>
      <c r="VME114" s="500"/>
      <c r="VMF114" s="499"/>
      <c r="VMG114" s="500"/>
      <c r="VMH114" s="499"/>
      <c r="VMI114" s="500"/>
      <c r="VMJ114" s="499"/>
      <c r="VMK114" s="500"/>
      <c r="VML114" s="499"/>
      <c r="VMM114" s="500"/>
      <c r="VMN114" s="499"/>
      <c r="VMO114" s="500"/>
      <c r="VMP114" s="499"/>
      <c r="VMQ114" s="500"/>
      <c r="VMR114" s="499"/>
      <c r="VMS114" s="500"/>
      <c r="VMT114" s="499"/>
      <c r="VMU114" s="500"/>
      <c r="VMV114" s="499"/>
      <c r="VMW114" s="500"/>
      <c r="VMX114" s="499"/>
      <c r="VMY114" s="500"/>
      <c r="VMZ114" s="499"/>
      <c r="VNA114" s="500"/>
      <c r="VNB114" s="499"/>
      <c r="VNC114" s="500"/>
      <c r="VND114" s="499"/>
      <c r="VNE114" s="500"/>
      <c r="VNF114" s="499"/>
      <c r="VNG114" s="500"/>
      <c r="VNH114" s="499"/>
      <c r="VNI114" s="500"/>
      <c r="VNJ114" s="499"/>
      <c r="VNK114" s="500"/>
      <c r="VNL114" s="499"/>
      <c r="VNM114" s="500"/>
      <c r="VNN114" s="499"/>
      <c r="VNO114" s="500"/>
      <c r="VNP114" s="499"/>
      <c r="VNQ114" s="500"/>
      <c r="VNR114" s="499"/>
      <c r="VNS114" s="500"/>
      <c r="VNT114" s="499"/>
      <c r="VNU114" s="500"/>
      <c r="VNV114" s="499"/>
      <c r="VNW114" s="500"/>
      <c r="VNX114" s="499"/>
      <c r="VNY114" s="500"/>
      <c r="VNZ114" s="499"/>
      <c r="VOA114" s="500"/>
      <c r="VOB114" s="499"/>
      <c r="VOC114" s="500"/>
      <c r="VOD114" s="499"/>
      <c r="VOE114" s="500"/>
      <c r="VOF114" s="499"/>
      <c r="VOG114" s="500"/>
      <c r="VOH114" s="499"/>
      <c r="VOI114" s="500"/>
      <c r="VOJ114" s="499"/>
      <c r="VOK114" s="500"/>
      <c r="VOL114" s="499"/>
      <c r="VOM114" s="500"/>
      <c r="VON114" s="499"/>
      <c r="VOO114" s="500"/>
      <c r="VOP114" s="499"/>
      <c r="VOQ114" s="500"/>
      <c r="VOR114" s="499"/>
      <c r="VOS114" s="500"/>
      <c r="VOT114" s="499"/>
      <c r="VOU114" s="500"/>
      <c r="VOV114" s="499"/>
      <c r="VOW114" s="500"/>
      <c r="VOX114" s="499"/>
      <c r="VOY114" s="500"/>
      <c r="VOZ114" s="499"/>
      <c r="VPA114" s="500"/>
      <c r="VPB114" s="499"/>
      <c r="VPC114" s="500"/>
      <c r="VPD114" s="499"/>
      <c r="VPE114" s="500"/>
      <c r="VPF114" s="499"/>
      <c r="VPG114" s="500"/>
      <c r="VPH114" s="499"/>
      <c r="VPI114" s="500"/>
      <c r="VPJ114" s="499"/>
      <c r="VPK114" s="500"/>
      <c r="VPL114" s="499"/>
      <c r="VPM114" s="500"/>
      <c r="VPN114" s="499"/>
      <c r="VPO114" s="500"/>
      <c r="VPP114" s="499"/>
      <c r="VPQ114" s="500"/>
      <c r="VPR114" s="499"/>
      <c r="VPS114" s="500"/>
      <c r="VPT114" s="499"/>
      <c r="VPU114" s="500"/>
      <c r="VPV114" s="499"/>
      <c r="VPW114" s="500"/>
      <c r="VPX114" s="499"/>
      <c r="VPY114" s="500"/>
      <c r="VPZ114" s="499"/>
      <c r="VQA114" s="500"/>
      <c r="VQB114" s="499"/>
      <c r="VQC114" s="500"/>
      <c r="VQD114" s="499"/>
      <c r="VQE114" s="500"/>
      <c r="VQF114" s="499"/>
      <c r="VQG114" s="500"/>
      <c r="VQH114" s="499"/>
      <c r="VQI114" s="500"/>
      <c r="VQJ114" s="499"/>
      <c r="VQK114" s="500"/>
      <c r="VQL114" s="499"/>
      <c r="VQM114" s="500"/>
      <c r="VQN114" s="499"/>
      <c r="VQO114" s="500"/>
      <c r="VQP114" s="499"/>
      <c r="VQQ114" s="500"/>
      <c r="VQR114" s="499"/>
      <c r="VQS114" s="500"/>
      <c r="VQT114" s="499"/>
      <c r="VQU114" s="500"/>
      <c r="VQV114" s="499"/>
      <c r="VQW114" s="500"/>
      <c r="VQX114" s="499"/>
      <c r="VQY114" s="500"/>
      <c r="VQZ114" s="499"/>
      <c r="VRA114" s="500"/>
      <c r="VRB114" s="499"/>
      <c r="VRC114" s="500"/>
      <c r="VRD114" s="499"/>
      <c r="VRE114" s="500"/>
      <c r="VRF114" s="499"/>
      <c r="VRG114" s="500"/>
      <c r="VRH114" s="499"/>
      <c r="VRI114" s="500"/>
      <c r="VRJ114" s="499"/>
      <c r="VRK114" s="500"/>
      <c r="VRL114" s="499"/>
      <c r="VRM114" s="500"/>
      <c r="VRN114" s="499"/>
      <c r="VRO114" s="500"/>
      <c r="VRP114" s="499"/>
      <c r="VRQ114" s="500"/>
      <c r="VRR114" s="499"/>
      <c r="VRS114" s="500"/>
      <c r="VRT114" s="499"/>
      <c r="VRU114" s="500"/>
      <c r="VRV114" s="499"/>
      <c r="VRW114" s="500"/>
      <c r="VRX114" s="499"/>
      <c r="VRY114" s="500"/>
      <c r="VRZ114" s="499"/>
      <c r="VSA114" s="500"/>
      <c r="VSB114" s="499"/>
      <c r="VSC114" s="500"/>
      <c r="VSD114" s="499"/>
      <c r="VSE114" s="500"/>
      <c r="VSF114" s="499"/>
      <c r="VSG114" s="500"/>
      <c r="VSH114" s="499"/>
      <c r="VSI114" s="500"/>
      <c r="VSJ114" s="499"/>
      <c r="VSK114" s="500"/>
      <c r="VSL114" s="499"/>
      <c r="VSM114" s="500"/>
      <c r="VSN114" s="499"/>
      <c r="VSO114" s="500"/>
      <c r="VSP114" s="499"/>
      <c r="VSQ114" s="500"/>
      <c r="VSR114" s="499"/>
      <c r="VSS114" s="500"/>
      <c r="VST114" s="499"/>
      <c r="VSU114" s="500"/>
      <c r="VSV114" s="499"/>
      <c r="VSW114" s="500"/>
      <c r="VSX114" s="499"/>
      <c r="VSY114" s="500"/>
      <c r="VSZ114" s="499"/>
      <c r="VTA114" s="500"/>
      <c r="VTB114" s="499"/>
      <c r="VTC114" s="500"/>
      <c r="VTD114" s="499"/>
      <c r="VTE114" s="500"/>
      <c r="VTF114" s="499"/>
      <c r="VTG114" s="500"/>
      <c r="VTH114" s="499"/>
      <c r="VTI114" s="500"/>
      <c r="VTJ114" s="499"/>
      <c r="VTK114" s="500"/>
      <c r="VTL114" s="499"/>
      <c r="VTM114" s="500"/>
      <c r="VTN114" s="499"/>
      <c r="VTO114" s="500"/>
      <c r="VTP114" s="499"/>
      <c r="VTQ114" s="500"/>
      <c r="VTR114" s="499"/>
      <c r="VTS114" s="500"/>
      <c r="VTT114" s="499"/>
      <c r="VTU114" s="500"/>
      <c r="VTV114" s="499"/>
      <c r="VTW114" s="500"/>
      <c r="VTX114" s="499"/>
      <c r="VTY114" s="500"/>
      <c r="VTZ114" s="499"/>
      <c r="VUA114" s="500"/>
      <c r="VUB114" s="499"/>
      <c r="VUC114" s="500"/>
      <c r="VUD114" s="499"/>
      <c r="VUE114" s="500"/>
      <c r="VUF114" s="499"/>
      <c r="VUG114" s="500"/>
      <c r="VUH114" s="499"/>
      <c r="VUI114" s="500"/>
      <c r="VUJ114" s="499"/>
      <c r="VUK114" s="500"/>
      <c r="VUL114" s="499"/>
      <c r="VUM114" s="500"/>
      <c r="VUN114" s="499"/>
      <c r="VUO114" s="500"/>
      <c r="VUP114" s="499"/>
      <c r="VUQ114" s="500"/>
      <c r="VUR114" s="499"/>
      <c r="VUS114" s="500"/>
      <c r="VUT114" s="499"/>
      <c r="VUU114" s="500"/>
      <c r="VUV114" s="499"/>
      <c r="VUW114" s="500"/>
      <c r="VUX114" s="499"/>
      <c r="VUY114" s="500"/>
      <c r="VUZ114" s="499"/>
      <c r="VVA114" s="500"/>
      <c r="VVB114" s="499"/>
      <c r="VVC114" s="500"/>
      <c r="VVD114" s="499"/>
      <c r="VVE114" s="500"/>
      <c r="VVF114" s="499"/>
      <c r="VVG114" s="500"/>
      <c r="VVH114" s="499"/>
      <c r="VVI114" s="500"/>
      <c r="VVJ114" s="499"/>
      <c r="VVK114" s="500"/>
      <c r="VVL114" s="499"/>
      <c r="VVM114" s="500"/>
      <c r="VVN114" s="499"/>
      <c r="VVO114" s="500"/>
      <c r="VVP114" s="499"/>
      <c r="VVQ114" s="500"/>
      <c r="VVR114" s="499"/>
      <c r="VVS114" s="500"/>
      <c r="VVT114" s="499"/>
      <c r="VVU114" s="500"/>
      <c r="VVV114" s="499"/>
      <c r="VVW114" s="500"/>
      <c r="VVX114" s="499"/>
      <c r="VVY114" s="500"/>
      <c r="VVZ114" s="499"/>
      <c r="VWA114" s="500"/>
      <c r="VWB114" s="499"/>
      <c r="VWC114" s="500"/>
      <c r="VWD114" s="499"/>
      <c r="VWE114" s="500"/>
      <c r="VWF114" s="499"/>
      <c r="VWG114" s="500"/>
      <c r="VWH114" s="499"/>
      <c r="VWI114" s="500"/>
      <c r="VWJ114" s="499"/>
      <c r="VWK114" s="500"/>
      <c r="VWL114" s="499"/>
      <c r="VWM114" s="500"/>
      <c r="VWN114" s="499"/>
      <c r="VWO114" s="500"/>
      <c r="VWP114" s="499"/>
      <c r="VWQ114" s="500"/>
      <c r="VWR114" s="499"/>
      <c r="VWS114" s="500"/>
      <c r="VWT114" s="499"/>
      <c r="VWU114" s="500"/>
      <c r="VWV114" s="499"/>
      <c r="VWW114" s="500"/>
      <c r="VWX114" s="499"/>
      <c r="VWY114" s="500"/>
      <c r="VWZ114" s="499"/>
      <c r="VXA114" s="500"/>
      <c r="VXB114" s="499"/>
      <c r="VXC114" s="500"/>
      <c r="VXD114" s="499"/>
      <c r="VXE114" s="500"/>
      <c r="VXF114" s="499"/>
      <c r="VXG114" s="500"/>
      <c r="VXH114" s="499"/>
      <c r="VXI114" s="500"/>
      <c r="VXJ114" s="499"/>
      <c r="VXK114" s="500"/>
      <c r="VXL114" s="499"/>
      <c r="VXM114" s="500"/>
      <c r="VXN114" s="499"/>
      <c r="VXO114" s="500"/>
      <c r="VXP114" s="499"/>
      <c r="VXQ114" s="500"/>
      <c r="VXR114" s="499"/>
      <c r="VXS114" s="500"/>
      <c r="VXT114" s="499"/>
      <c r="VXU114" s="500"/>
      <c r="VXV114" s="499"/>
      <c r="VXW114" s="500"/>
      <c r="VXX114" s="499"/>
      <c r="VXY114" s="500"/>
      <c r="VXZ114" s="499"/>
      <c r="VYA114" s="500"/>
      <c r="VYB114" s="499"/>
      <c r="VYC114" s="500"/>
      <c r="VYD114" s="499"/>
      <c r="VYE114" s="500"/>
      <c r="VYF114" s="499"/>
      <c r="VYG114" s="500"/>
      <c r="VYH114" s="499"/>
      <c r="VYI114" s="500"/>
      <c r="VYJ114" s="499"/>
      <c r="VYK114" s="500"/>
      <c r="VYL114" s="499"/>
      <c r="VYM114" s="500"/>
      <c r="VYN114" s="499"/>
      <c r="VYO114" s="500"/>
      <c r="VYP114" s="499"/>
      <c r="VYQ114" s="500"/>
      <c r="VYR114" s="499"/>
      <c r="VYS114" s="500"/>
      <c r="VYT114" s="499"/>
      <c r="VYU114" s="500"/>
      <c r="VYV114" s="499"/>
      <c r="VYW114" s="500"/>
      <c r="VYX114" s="499"/>
      <c r="VYY114" s="500"/>
      <c r="VYZ114" s="499"/>
      <c r="VZA114" s="500"/>
      <c r="VZB114" s="499"/>
      <c r="VZC114" s="500"/>
      <c r="VZD114" s="499"/>
      <c r="VZE114" s="500"/>
      <c r="VZF114" s="499"/>
      <c r="VZG114" s="500"/>
      <c r="VZH114" s="499"/>
      <c r="VZI114" s="500"/>
      <c r="VZJ114" s="499"/>
      <c r="VZK114" s="500"/>
      <c r="VZL114" s="499"/>
      <c r="VZM114" s="500"/>
      <c r="VZN114" s="499"/>
      <c r="VZO114" s="500"/>
      <c r="VZP114" s="499"/>
      <c r="VZQ114" s="500"/>
      <c r="VZR114" s="499"/>
      <c r="VZS114" s="500"/>
      <c r="VZT114" s="499"/>
      <c r="VZU114" s="500"/>
      <c r="VZV114" s="499"/>
      <c r="VZW114" s="500"/>
      <c r="VZX114" s="499"/>
      <c r="VZY114" s="500"/>
      <c r="VZZ114" s="499"/>
      <c r="WAA114" s="500"/>
      <c r="WAB114" s="499"/>
      <c r="WAC114" s="500"/>
      <c r="WAD114" s="499"/>
      <c r="WAE114" s="500"/>
      <c r="WAF114" s="499"/>
      <c r="WAG114" s="500"/>
      <c r="WAH114" s="499"/>
      <c r="WAI114" s="500"/>
      <c r="WAJ114" s="499"/>
      <c r="WAK114" s="500"/>
      <c r="WAL114" s="499"/>
      <c r="WAM114" s="500"/>
      <c r="WAN114" s="499"/>
      <c r="WAO114" s="500"/>
      <c r="WAP114" s="499"/>
      <c r="WAQ114" s="500"/>
      <c r="WAR114" s="499"/>
      <c r="WAS114" s="500"/>
      <c r="WAT114" s="499"/>
      <c r="WAU114" s="500"/>
      <c r="WAV114" s="499"/>
      <c r="WAW114" s="500"/>
      <c r="WAX114" s="499"/>
      <c r="WAY114" s="500"/>
      <c r="WAZ114" s="499"/>
      <c r="WBA114" s="500"/>
      <c r="WBB114" s="499"/>
      <c r="WBC114" s="500"/>
      <c r="WBD114" s="499"/>
      <c r="WBE114" s="500"/>
      <c r="WBF114" s="499"/>
      <c r="WBG114" s="500"/>
      <c r="WBH114" s="499"/>
      <c r="WBI114" s="500"/>
      <c r="WBJ114" s="499"/>
      <c r="WBK114" s="500"/>
      <c r="WBL114" s="499"/>
      <c r="WBM114" s="500"/>
      <c r="WBN114" s="499"/>
      <c r="WBO114" s="500"/>
      <c r="WBP114" s="499"/>
      <c r="WBQ114" s="500"/>
      <c r="WBR114" s="499"/>
      <c r="WBS114" s="500"/>
      <c r="WBT114" s="499"/>
      <c r="WBU114" s="500"/>
      <c r="WBV114" s="499"/>
      <c r="WBW114" s="500"/>
      <c r="WBX114" s="499"/>
      <c r="WBY114" s="500"/>
      <c r="WBZ114" s="499"/>
      <c r="WCA114" s="500"/>
      <c r="WCB114" s="499"/>
      <c r="WCC114" s="500"/>
      <c r="WCD114" s="499"/>
      <c r="WCE114" s="500"/>
      <c r="WCF114" s="499"/>
      <c r="WCG114" s="500"/>
      <c r="WCH114" s="499"/>
      <c r="WCI114" s="500"/>
      <c r="WCJ114" s="499"/>
      <c r="WCK114" s="500"/>
      <c r="WCL114" s="499"/>
      <c r="WCM114" s="500"/>
      <c r="WCN114" s="499"/>
      <c r="WCO114" s="500"/>
      <c r="WCP114" s="499"/>
      <c r="WCQ114" s="500"/>
      <c r="WCR114" s="499"/>
      <c r="WCS114" s="500"/>
      <c r="WCT114" s="499"/>
      <c r="WCU114" s="500"/>
      <c r="WCV114" s="499"/>
      <c r="WCW114" s="500"/>
      <c r="WCX114" s="499"/>
      <c r="WCY114" s="500"/>
      <c r="WCZ114" s="499"/>
      <c r="WDA114" s="500"/>
      <c r="WDB114" s="499"/>
      <c r="WDC114" s="500"/>
      <c r="WDD114" s="499"/>
      <c r="WDE114" s="500"/>
      <c r="WDF114" s="499"/>
      <c r="WDG114" s="500"/>
      <c r="WDH114" s="499"/>
      <c r="WDI114" s="500"/>
      <c r="WDJ114" s="499"/>
      <c r="WDK114" s="500"/>
      <c r="WDL114" s="499"/>
      <c r="WDM114" s="500"/>
      <c r="WDN114" s="499"/>
      <c r="WDO114" s="500"/>
      <c r="WDP114" s="499"/>
      <c r="WDQ114" s="500"/>
      <c r="WDR114" s="499"/>
      <c r="WDS114" s="500"/>
      <c r="WDT114" s="499"/>
      <c r="WDU114" s="500"/>
      <c r="WDV114" s="499"/>
      <c r="WDW114" s="500"/>
      <c r="WDX114" s="499"/>
      <c r="WDY114" s="500"/>
      <c r="WDZ114" s="499"/>
      <c r="WEA114" s="500"/>
      <c r="WEB114" s="499"/>
      <c r="WEC114" s="500"/>
      <c r="WED114" s="499"/>
      <c r="WEE114" s="500"/>
      <c r="WEF114" s="499"/>
      <c r="WEG114" s="500"/>
      <c r="WEH114" s="499"/>
      <c r="WEI114" s="500"/>
      <c r="WEJ114" s="499"/>
      <c r="WEK114" s="500"/>
      <c r="WEL114" s="499"/>
      <c r="WEM114" s="500"/>
      <c r="WEN114" s="499"/>
      <c r="WEO114" s="500"/>
      <c r="WEP114" s="499"/>
      <c r="WEQ114" s="500"/>
      <c r="WER114" s="499"/>
      <c r="WES114" s="500"/>
      <c r="WET114" s="499"/>
      <c r="WEU114" s="500"/>
      <c r="WEV114" s="499"/>
      <c r="WEW114" s="500"/>
      <c r="WEX114" s="499"/>
      <c r="WEY114" s="500"/>
      <c r="WEZ114" s="499"/>
      <c r="WFA114" s="500"/>
      <c r="WFB114" s="499"/>
      <c r="WFC114" s="500"/>
      <c r="WFD114" s="499"/>
      <c r="WFE114" s="500"/>
      <c r="WFF114" s="499"/>
      <c r="WFG114" s="500"/>
      <c r="WFH114" s="499"/>
      <c r="WFI114" s="500"/>
      <c r="WFJ114" s="499"/>
      <c r="WFK114" s="500"/>
      <c r="WFL114" s="499"/>
      <c r="WFM114" s="500"/>
      <c r="WFN114" s="499"/>
      <c r="WFO114" s="500"/>
      <c r="WFP114" s="499"/>
      <c r="WFQ114" s="500"/>
      <c r="WFR114" s="499"/>
      <c r="WFS114" s="500"/>
      <c r="WFT114" s="499"/>
      <c r="WFU114" s="500"/>
      <c r="WFV114" s="499"/>
      <c r="WFW114" s="500"/>
      <c r="WFX114" s="499"/>
      <c r="WFY114" s="500"/>
      <c r="WFZ114" s="499"/>
      <c r="WGA114" s="500"/>
      <c r="WGB114" s="499"/>
      <c r="WGC114" s="500"/>
      <c r="WGD114" s="499"/>
      <c r="WGE114" s="500"/>
      <c r="WGF114" s="499"/>
      <c r="WGG114" s="500"/>
      <c r="WGH114" s="499"/>
      <c r="WGI114" s="500"/>
      <c r="WGJ114" s="499"/>
      <c r="WGK114" s="500"/>
      <c r="WGL114" s="499"/>
      <c r="WGM114" s="500"/>
      <c r="WGN114" s="499"/>
      <c r="WGO114" s="500"/>
      <c r="WGP114" s="499"/>
      <c r="WGQ114" s="500"/>
      <c r="WGR114" s="499"/>
      <c r="WGS114" s="500"/>
      <c r="WGT114" s="499"/>
      <c r="WGU114" s="500"/>
      <c r="WGV114" s="499"/>
      <c r="WGW114" s="500"/>
      <c r="WGX114" s="499"/>
      <c r="WGY114" s="500"/>
      <c r="WGZ114" s="499"/>
      <c r="WHA114" s="500"/>
      <c r="WHB114" s="499"/>
      <c r="WHC114" s="500"/>
      <c r="WHD114" s="499"/>
      <c r="WHE114" s="500"/>
      <c r="WHF114" s="499"/>
      <c r="WHG114" s="500"/>
      <c r="WHH114" s="499"/>
      <c r="WHI114" s="500"/>
      <c r="WHJ114" s="499"/>
      <c r="WHK114" s="500"/>
      <c r="WHL114" s="499"/>
      <c r="WHM114" s="500"/>
      <c r="WHN114" s="499"/>
      <c r="WHO114" s="500"/>
      <c r="WHP114" s="499"/>
      <c r="WHQ114" s="500"/>
      <c r="WHR114" s="499"/>
      <c r="WHS114" s="500"/>
      <c r="WHT114" s="499"/>
      <c r="WHU114" s="500"/>
      <c r="WHV114" s="499"/>
      <c r="WHW114" s="500"/>
      <c r="WHX114" s="499"/>
      <c r="WHY114" s="500"/>
      <c r="WHZ114" s="499"/>
      <c r="WIA114" s="500"/>
      <c r="WIB114" s="499"/>
      <c r="WIC114" s="500"/>
      <c r="WID114" s="499"/>
      <c r="WIE114" s="500"/>
      <c r="WIF114" s="499"/>
      <c r="WIG114" s="500"/>
      <c r="WIH114" s="499"/>
      <c r="WII114" s="500"/>
      <c r="WIJ114" s="499"/>
      <c r="WIK114" s="500"/>
      <c r="WIL114" s="499"/>
      <c r="WIM114" s="500"/>
      <c r="WIN114" s="499"/>
      <c r="WIO114" s="500"/>
      <c r="WIP114" s="499"/>
      <c r="WIQ114" s="500"/>
      <c r="WIR114" s="499"/>
      <c r="WIS114" s="500"/>
      <c r="WIT114" s="499"/>
      <c r="WIU114" s="500"/>
      <c r="WIV114" s="499"/>
      <c r="WIW114" s="500"/>
      <c r="WIX114" s="499"/>
      <c r="WIY114" s="500"/>
      <c r="WIZ114" s="499"/>
      <c r="WJA114" s="500"/>
      <c r="WJB114" s="499"/>
      <c r="WJC114" s="500"/>
      <c r="WJD114" s="499"/>
      <c r="WJE114" s="500"/>
      <c r="WJF114" s="499"/>
      <c r="WJG114" s="500"/>
      <c r="WJH114" s="499"/>
      <c r="WJI114" s="500"/>
      <c r="WJJ114" s="499"/>
      <c r="WJK114" s="500"/>
      <c r="WJL114" s="499"/>
      <c r="WJM114" s="500"/>
      <c r="WJN114" s="499"/>
      <c r="WJO114" s="500"/>
      <c r="WJP114" s="499"/>
      <c r="WJQ114" s="500"/>
      <c r="WJR114" s="499"/>
      <c r="WJS114" s="500"/>
      <c r="WJT114" s="499"/>
      <c r="WJU114" s="500"/>
      <c r="WJV114" s="499"/>
      <c r="WJW114" s="500"/>
      <c r="WJX114" s="499"/>
      <c r="WJY114" s="500"/>
      <c r="WJZ114" s="499"/>
      <c r="WKA114" s="500"/>
      <c r="WKB114" s="499"/>
      <c r="WKC114" s="500"/>
      <c r="WKD114" s="499"/>
      <c r="WKE114" s="500"/>
      <c r="WKF114" s="499"/>
      <c r="WKG114" s="500"/>
      <c r="WKH114" s="499"/>
      <c r="WKI114" s="500"/>
      <c r="WKJ114" s="499"/>
      <c r="WKK114" s="500"/>
      <c r="WKL114" s="499"/>
      <c r="WKM114" s="500"/>
      <c r="WKN114" s="499"/>
      <c r="WKO114" s="500"/>
      <c r="WKP114" s="499"/>
      <c r="WKQ114" s="500"/>
      <c r="WKR114" s="499"/>
      <c r="WKS114" s="500"/>
      <c r="WKT114" s="499"/>
      <c r="WKU114" s="500"/>
      <c r="WKV114" s="499"/>
      <c r="WKW114" s="500"/>
      <c r="WKX114" s="499"/>
      <c r="WKY114" s="500"/>
      <c r="WKZ114" s="499"/>
      <c r="WLA114" s="500"/>
      <c r="WLB114" s="499"/>
      <c r="WLC114" s="500"/>
      <c r="WLD114" s="499"/>
      <c r="WLE114" s="500"/>
      <c r="WLF114" s="499"/>
      <c r="WLG114" s="500"/>
      <c r="WLH114" s="499"/>
      <c r="WLI114" s="500"/>
      <c r="WLJ114" s="499"/>
      <c r="WLK114" s="500"/>
      <c r="WLL114" s="499"/>
      <c r="WLM114" s="500"/>
      <c r="WLN114" s="499"/>
      <c r="WLO114" s="500"/>
      <c r="WLP114" s="499"/>
      <c r="WLQ114" s="500"/>
      <c r="WLR114" s="499"/>
      <c r="WLS114" s="500"/>
      <c r="WLT114" s="499"/>
      <c r="WLU114" s="500"/>
      <c r="WLV114" s="499"/>
      <c r="WLW114" s="500"/>
      <c r="WLX114" s="499"/>
      <c r="WLY114" s="500"/>
      <c r="WLZ114" s="499"/>
      <c r="WMA114" s="500"/>
      <c r="WMB114" s="499"/>
      <c r="WMC114" s="500"/>
      <c r="WMD114" s="499"/>
      <c r="WME114" s="500"/>
      <c r="WMF114" s="499"/>
      <c r="WMG114" s="500"/>
      <c r="WMH114" s="499"/>
      <c r="WMI114" s="500"/>
      <c r="WMJ114" s="499"/>
      <c r="WMK114" s="500"/>
      <c r="WML114" s="499"/>
      <c r="WMM114" s="500"/>
      <c r="WMN114" s="499"/>
      <c r="WMO114" s="500"/>
      <c r="WMP114" s="499"/>
      <c r="WMQ114" s="500"/>
      <c r="WMR114" s="499"/>
      <c r="WMS114" s="500"/>
      <c r="WMT114" s="499"/>
      <c r="WMU114" s="500"/>
      <c r="WMV114" s="499"/>
      <c r="WMW114" s="500"/>
      <c r="WMX114" s="499"/>
      <c r="WMY114" s="500"/>
      <c r="WMZ114" s="499"/>
      <c r="WNA114" s="500"/>
      <c r="WNB114" s="499"/>
      <c r="WNC114" s="500"/>
      <c r="WND114" s="499"/>
      <c r="WNE114" s="500"/>
      <c r="WNF114" s="499"/>
      <c r="WNG114" s="500"/>
      <c r="WNH114" s="499"/>
      <c r="WNI114" s="500"/>
      <c r="WNJ114" s="499"/>
      <c r="WNK114" s="500"/>
      <c r="WNL114" s="499"/>
      <c r="WNM114" s="500"/>
      <c r="WNN114" s="499"/>
      <c r="WNO114" s="500"/>
      <c r="WNP114" s="499"/>
      <c r="WNQ114" s="500"/>
      <c r="WNR114" s="499"/>
      <c r="WNS114" s="500"/>
      <c r="WNT114" s="499"/>
      <c r="WNU114" s="500"/>
      <c r="WNV114" s="499"/>
      <c r="WNW114" s="500"/>
      <c r="WNX114" s="499"/>
      <c r="WNY114" s="500"/>
      <c r="WNZ114" s="499"/>
      <c r="WOA114" s="500"/>
      <c r="WOB114" s="499"/>
      <c r="WOC114" s="500"/>
      <c r="WOD114" s="499"/>
      <c r="WOE114" s="500"/>
      <c r="WOF114" s="499"/>
      <c r="WOG114" s="500"/>
      <c r="WOH114" s="499"/>
      <c r="WOI114" s="500"/>
      <c r="WOJ114" s="499"/>
      <c r="WOK114" s="500"/>
      <c r="WOL114" s="499"/>
      <c r="WOM114" s="500"/>
      <c r="WON114" s="499"/>
      <c r="WOO114" s="500"/>
      <c r="WOP114" s="499"/>
      <c r="WOQ114" s="500"/>
      <c r="WOR114" s="499"/>
      <c r="WOS114" s="500"/>
      <c r="WOT114" s="499"/>
      <c r="WOU114" s="500"/>
      <c r="WOV114" s="499"/>
      <c r="WOW114" s="500"/>
      <c r="WOX114" s="499"/>
      <c r="WOY114" s="500"/>
      <c r="WOZ114" s="499"/>
      <c r="WPA114" s="500"/>
      <c r="WPB114" s="499"/>
      <c r="WPC114" s="500"/>
      <c r="WPD114" s="499"/>
      <c r="WPE114" s="500"/>
      <c r="WPF114" s="499"/>
      <c r="WPG114" s="500"/>
      <c r="WPH114" s="499"/>
      <c r="WPI114" s="500"/>
      <c r="WPJ114" s="499"/>
      <c r="WPK114" s="500"/>
      <c r="WPL114" s="499"/>
      <c r="WPM114" s="500"/>
      <c r="WPN114" s="499"/>
      <c r="WPO114" s="500"/>
      <c r="WPP114" s="499"/>
      <c r="WPQ114" s="500"/>
      <c r="WPR114" s="499"/>
      <c r="WPS114" s="500"/>
      <c r="WPT114" s="499"/>
      <c r="WPU114" s="500"/>
      <c r="WPV114" s="499"/>
      <c r="WPW114" s="500"/>
      <c r="WPX114" s="499"/>
      <c r="WPY114" s="500"/>
      <c r="WPZ114" s="499"/>
      <c r="WQA114" s="500"/>
      <c r="WQB114" s="499"/>
      <c r="WQC114" s="500"/>
      <c r="WQD114" s="499"/>
      <c r="WQE114" s="500"/>
      <c r="WQF114" s="499"/>
      <c r="WQG114" s="500"/>
      <c r="WQH114" s="499"/>
      <c r="WQI114" s="500"/>
      <c r="WQJ114" s="499"/>
      <c r="WQK114" s="500"/>
      <c r="WQL114" s="499"/>
      <c r="WQM114" s="500"/>
      <c r="WQN114" s="499"/>
      <c r="WQO114" s="500"/>
      <c r="WQP114" s="499"/>
      <c r="WQQ114" s="500"/>
      <c r="WQR114" s="499"/>
      <c r="WQS114" s="500"/>
      <c r="WQT114" s="499"/>
      <c r="WQU114" s="500"/>
      <c r="WQV114" s="499"/>
      <c r="WQW114" s="500"/>
      <c r="WQX114" s="499"/>
      <c r="WQY114" s="500"/>
      <c r="WQZ114" s="499"/>
      <c r="WRA114" s="500"/>
      <c r="WRB114" s="499"/>
      <c r="WRC114" s="500"/>
      <c r="WRD114" s="499"/>
      <c r="WRE114" s="500"/>
      <c r="WRF114" s="499"/>
      <c r="WRG114" s="500"/>
      <c r="WRH114" s="499"/>
      <c r="WRI114" s="500"/>
      <c r="WRJ114" s="499"/>
      <c r="WRK114" s="500"/>
      <c r="WRL114" s="499"/>
      <c r="WRM114" s="500"/>
      <c r="WRN114" s="499"/>
      <c r="WRO114" s="500"/>
      <c r="WRP114" s="499"/>
      <c r="WRQ114" s="500"/>
      <c r="WRR114" s="499"/>
      <c r="WRS114" s="500"/>
      <c r="WRT114" s="499"/>
      <c r="WRU114" s="500"/>
      <c r="WRV114" s="499"/>
      <c r="WRW114" s="500"/>
      <c r="WRX114" s="499"/>
      <c r="WRY114" s="500"/>
      <c r="WRZ114" s="499"/>
      <c r="WSA114" s="500"/>
      <c r="WSB114" s="499"/>
      <c r="WSC114" s="500"/>
      <c r="WSD114" s="499"/>
      <c r="WSE114" s="500"/>
      <c r="WSF114" s="499"/>
      <c r="WSG114" s="500"/>
      <c r="WSH114" s="499"/>
      <c r="WSI114" s="500"/>
      <c r="WSJ114" s="499"/>
      <c r="WSK114" s="500"/>
      <c r="WSL114" s="499"/>
      <c r="WSM114" s="500"/>
      <c r="WSN114" s="499"/>
      <c r="WSO114" s="500"/>
      <c r="WSP114" s="499"/>
      <c r="WSQ114" s="500"/>
      <c r="WSR114" s="499"/>
      <c r="WSS114" s="500"/>
      <c r="WST114" s="499"/>
      <c r="WSU114" s="500"/>
      <c r="WSV114" s="499"/>
      <c r="WSW114" s="500"/>
      <c r="WSX114" s="499"/>
      <c r="WSY114" s="500"/>
      <c r="WSZ114" s="499"/>
      <c r="WTA114" s="500"/>
      <c r="WTB114" s="499"/>
      <c r="WTC114" s="500"/>
      <c r="WTD114" s="499"/>
      <c r="WTE114" s="500"/>
      <c r="WTF114" s="499"/>
      <c r="WTG114" s="500"/>
      <c r="WTH114" s="499"/>
      <c r="WTI114" s="500"/>
      <c r="WTJ114" s="499"/>
      <c r="WTK114" s="500"/>
      <c r="WTL114" s="499"/>
      <c r="WTM114" s="500"/>
      <c r="WTN114" s="499"/>
      <c r="WTO114" s="500"/>
      <c r="WTP114" s="499"/>
      <c r="WTQ114" s="500"/>
      <c r="WTR114" s="499"/>
      <c r="WTS114" s="500"/>
      <c r="WTT114" s="499"/>
      <c r="WTU114" s="500"/>
      <c r="WTV114" s="499"/>
      <c r="WTW114" s="500"/>
      <c r="WTX114" s="499"/>
      <c r="WTY114" s="500"/>
      <c r="WTZ114" s="499"/>
      <c r="WUA114" s="500"/>
      <c r="WUB114" s="499"/>
      <c r="WUC114" s="500"/>
      <c r="WUD114" s="499"/>
      <c r="WUE114" s="500"/>
      <c r="WUF114" s="499"/>
      <c r="WUG114" s="500"/>
      <c r="WUH114" s="499"/>
      <c r="WUI114" s="500"/>
      <c r="WUJ114" s="499"/>
      <c r="WUK114" s="500"/>
      <c r="WUL114" s="499"/>
      <c r="WUM114" s="500"/>
      <c r="WUN114" s="499"/>
      <c r="WUO114" s="500"/>
      <c r="WUP114" s="499"/>
      <c r="WUQ114" s="500"/>
      <c r="WUR114" s="499"/>
      <c r="WUS114" s="500"/>
      <c r="WUT114" s="499"/>
      <c r="WUU114" s="500"/>
      <c r="WUV114" s="499"/>
      <c r="WUW114" s="500"/>
      <c r="WUX114" s="499"/>
      <c r="WUY114" s="500"/>
      <c r="WUZ114" s="499"/>
      <c r="WVA114" s="500"/>
      <c r="WVB114" s="499"/>
      <c r="WVC114" s="500"/>
      <c r="WVD114" s="499"/>
      <c r="WVE114" s="500"/>
      <c r="WVF114" s="499"/>
      <c r="WVG114" s="500"/>
      <c r="WVH114" s="499"/>
      <c r="WVI114" s="500"/>
      <c r="WVJ114" s="499"/>
      <c r="WVK114" s="500"/>
      <c r="WVL114" s="499"/>
      <c r="WVM114" s="500"/>
      <c r="WVN114" s="499"/>
      <c r="WVO114" s="500"/>
      <c r="WVP114" s="499"/>
      <c r="WVQ114" s="500"/>
      <c r="WVR114" s="499"/>
      <c r="WVS114" s="500"/>
      <c r="WVT114" s="499"/>
      <c r="WVU114" s="500"/>
      <c r="WVV114" s="499"/>
      <c r="WVW114" s="500"/>
      <c r="WVX114" s="499"/>
      <c r="WVY114" s="500"/>
      <c r="WVZ114" s="499"/>
      <c r="WWA114" s="500"/>
      <c r="WWB114" s="499"/>
      <c r="WWC114" s="500"/>
      <c r="WWD114" s="499"/>
      <c r="WWE114" s="500"/>
      <c r="WWF114" s="499"/>
      <c r="WWG114" s="500"/>
      <c r="WWH114" s="499"/>
      <c r="WWI114" s="500"/>
      <c r="WWJ114" s="499"/>
      <c r="WWK114" s="500"/>
      <c r="WWL114" s="499"/>
      <c r="WWM114" s="500"/>
      <c r="WWN114" s="499"/>
      <c r="WWO114" s="500"/>
      <c r="WWP114" s="499"/>
      <c r="WWQ114" s="500"/>
      <c r="WWR114" s="499"/>
      <c r="WWS114" s="500"/>
      <c r="WWT114" s="499"/>
      <c r="WWU114" s="500"/>
      <c r="WWV114" s="499"/>
      <c r="WWW114" s="500"/>
      <c r="WWX114" s="499"/>
      <c r="WWY114" s="500"/>
      <c r="WWZ114" s="499"/>
      <c r="WXA114" s="500"/>
      <c r="WXB114" s="499"/>
      <c r="WXC114" s="500"/>
      <c r="WXD114" s="499"/>
      <c r="WXE114" s="500"/>
      <c r="WXF114" s="499"/>
      <c r="WXG114" s="500"/>
      <c r="WXH114" s="499"/>
      <c r="WXI114" s="500"/>
      <c r="WXJ114" s="499"/>
      <c r="WXK114" s="500"/>
      <c r="WXL114" s="499"/>
      <c r="WXM114" s="500"/>
      <c r="WXN114" s="499"/>
      <c r="WXO114" s="500"/>
      <c r="WXP114" s="499"/>
      <c r="WXQ114" s="500"/>
      <c r="WXR114" s="499"/>
      <c r="WXS114" s="500"/>
      <c r="WXT114" s="499"/>
      <c r="WXU114" s="500"/>
      <c r="WXV114" s="499"/>
      <c r="WXW114" s="500"/>
      <c r="WXX114" s="499"/>
      <c r="WXY114" s="500"/>
      <c r="WXZ114" s="499"/>
      <c r="WYA114" s="500"/>
      <c r="WYB114" s="499"/>
      <c r="WYC114" s="500"/>
      <c r="WYD114" s="499"/>
      <c r="WYE114" s="500"/>
      <c r="WYF114" s="499"/>
      <c r="WYG114" s="500"/>
      <c r="WYH114" s="499"/>
      <c r="WYI114" s="500"/>
      <c r="WYJ114" s="499"/>
      <c r="WYK114" s="500"/>
      <c r="WYL114" s="499"/>
      <c r="WYM114" s="500"/>
      <c r="WYN114" s="499"/>
      <c r="WYO114" s="500"/>
      <c r="WYP114" s="499"/>
      <c r="WYQ114" s="500"/>
      <c r="WYR114" s="499"/>
      <c r="WYS114" s="500"/>
      <c r="WYT114" s="499"/>
      <c r="WYU114" s="500"/>
      <c r="WYV114" s="499"/>
      <c r="WYW114" s="500"/>
      <c r="WYX114" s="499"/>
      <c r="WYY114" s="500"/>
      <c r="WYZ114" s="499"/>
      <c r="WZA114" s="500"/>
      <c r="WZB114" s="499"/>
      <c r="WZC114" s="500"/>
      <c r="WZD114" s="499"/>
      <c r="WZE114" s="500"/>
      <c r="WZF114" s="499"/>
      <c r="WZG114" s="500"/>
      <c r="WZH114" s="499"/>
      <c r="WZI114" s="500"/>
      <c r="WZJ114" s="499"/>
      <c r="WZK114" s="500"/>
      <c r="WZL114" s="499"/>
      <c r="WZM114" s="500"/>
      <c r="WZN114" s="499"/>
      <c r="WZO114" s="500"/>
      <c r="WZP114" s="499"/>
      <c r="WZQ114" s="500"/>
      <c r="WZR114" s="499"/>
      <c r="WZS114" s="500"/>
      <c r="WZT114" s="499"/>
      <c r="WZU114" s="500"/>
      <c r="WZV114" s="499"/>
      <c r="WZW114" s="500"/>
      <c r="WZX114" s="499"/>
      <c r="WZY114" s="500"/>
      <c r="WZZ114" s="499"/>
      <c r="XAA114" s="500"/>
      <c r="XAB114" s="499"/>
      <c r="XAC114" s="500"/>
      <c r="XAD114" s="499"/>
      <c r="XAE114" s="500"/>
      <c r="XAF114" s="499"/>
      <c r="XAG114" s="500"/>
      <c r="XAH114" s="499"/>
      <c r="XAI114" s="500"/>
      <c r="XAJ114" s="499"/>
      <c r="XAK114" s="500"/>
      <c r="XAL114" s="499"/>
      <c r="XAM114" s="500"/>
      <c r="XAN114" s="499"/>
      <c r="XAO114" s="500"/>
      <c r="XAP114" s="499"/>
      <c r="XAQ114" s="500"/>
      <c r="XAR114" s="499"/>
      <c r="XAS114" s="500"/>
      <c r="XAT114" s="499"/>
      <c r="XAU114" s="500"/>
      <c r="XAV114" s="499"/>
      <c r="XAW114" s="500"/>
      <c r="XAX114" s="499"/>
      <c r="XAY114" s="500"/>
      <c r="XAZ114" s="499"/>
      <c r="XBA114" s="500"/>
      <c r="XBB114" s="499"/>
      <c r="XBC114" s="500"/>
      <c r="XBD114" s="499"/>
      <c r="XBE114" s="500"/>
      <c r="XBF114" s="499"/>
      <c r="XBG114" s="500"/>
      <c r="XBH114" s="499"/>
      <c r="XBI114" s="500"/>
      <c r="XBJ114" s="499"/>
      <c r="XBK114" s="500"/>
      <c r="XBL114" s="499"/>
      <c r="XBM114" s="500"/>
      <c r="XBN114" s="499"/>
      <c r="XBO114" s="500"/>
      <c r="XBP114" s="499"/>
      <c r="XBQ114" s="500"/>
      <c r="XBR114" s="499"/>
      <c r="XBS114" s="500"/>
      <c r="XBT114" s="499"/>
      <c r="XBU114" s="500"/>
      <c r="XBV114" s="499"/>
      <c r="XBW114" s="500"/>
      <c r="XBX114" s="499"/>
      <c r="XBY114" s="500"/>
      <c r="XBZ114" s="499"/>
      <c r="XCA114" s="500"/>
      <c r="XCB114" s="499"/>
      <c r="XCC114" s="500"/>
      <c r="XCD114" s="499"/>
      <c r="XCE114" s="500"/>
      <c r="XCF114" s="499"/>
      <c r="XCG114" s="500"/>
      <c r="XCH114" s="499"/>
      <c r="XCI114" s="500"/>
      <c r="XCJ114" s="499"/>
      <c r="XCK114" s="500"/>
      <c r="XCL114" s="499"/>
      <c r="XCM114" s="500"/>
      <c r="XCN114" s="499"/>
      <c r="XCO114" s="500"/>
      <c r="XCP114" s="499"/>
      <c r="XCQ114" s="500"/>
      <c r="XCR114" s="499"/>
      <c r="XCS114" s="500"/>
      <c r="XCT114" s="499"/>
      <c r="XCU114" s="500"/>
      <c r="XCV114" s="499"/>
      <c r="XCW114" s="500"/>
      <c r="XCX114" s="499"/>
      <c r="XCY114" s="500"/>
      <c r="XCZ114" s="499"/>
      <c r="XDA114" s="500"/>
      <c r="XDB114" s="499"/>
      <c r="XDC114" s="500"/>
      <c r="XDD114" s="499"/>
      <c r="XDE114" s="500"/>
      <c r="XDF114" s="499"/>
      <c r="XDG114" s="500"/>
      <c r="XDH114" s="499"/>
      <c r="XDI114" s="500"/>
      <c r="XDJ114" s="499"/>
      <c r="XDK114" s="500"/>
      <c r="XDL114" s="499"/>
      <c r="XDM114" s="500"/>
      <c r="XDN114" s="499"/>
      <c r="XDO114" s="500"/>
      <c r="XDP114" s="499"/>
      <c r="XDQ114" s="500"/>
      <c r="XDR114" s="499"/>
      <c r="XDS114" s="500"/>
      <c r="XDT114" s="499"/>
      <c r="XDU114" s="500"/>
      <c r="XDV114" s="499"/>
      <c r="XDW114" s="500"/>
      <c r="XDX114" s="499"/>
      <c r="XDY114" s="500"/>
      <c r="XDZ114" s="499"/>
      <c r="XEA114" s="500"/>
      <c r="XEB114" s="499"/>
      <c r="XEC114" s="500"/>
      <c r="XED114" s="499"/>
      <c r="XEE114" s="500"/>
      <c r="XEF114" s="499"/>
      <c r="XEG114" s="500"/>
      <c r="XEH114" s="499"/>
      <c r="XEI114" s="500"/>
      <c r="XEJ114" s="499"/>
      <c r="XEK114" s="500"/>
      <c r="XEL114" s="499"/>
      <c r="XEM114" s="500"/>
      <c r="XEN114" s="499"/>
      <c r="XEO114" s="500"/>
      <c r="XEP114" s="499"/>
      <c r="XEQ114" s="500"/>
      <c r="XER114" s="499"/>
      <c r="XES114" s="500"/>
      <c r="XET114" s="499"/>
      <c r="XEU114" s="500"/>
      <c r="XEV114" s="499"/>
      <c r="XEW114" s="500"/>
      <c r="XEX114" s="499"/>
      <c r="XEY114" s="500"/>
      <c r="XEZ114" s="499"/>
      <c r="XFA114" s="500"/>
      <c r="XFB114" s="499"/>
      <c r="XFC114" s="500"/>
      <c r="XFD114" s="499"/>
    </row>
    <row r="115" spans="1:16384" ht="45.95" customHeight="1">
      <c r="A115" s="518" t="s">
        <v>677</v>
      </c>
      <c r="B115" s="695" t="s">
        <v>678</v>
      </c>
      <c r="C115" s="696"/>
      <c r="D115" s="696"/>
      <c r="E115" s="696"/>
      <c r="F115" s="696"/>
      <c r="G115" s="696"/>
    </row>
    <row r="116" spans="1:16384" ht="63.95" customHeight="1">
      <c r="A116" s="358" t="s">
        <v>679</v>
      </c>
      <c r="B116" s="695" t="s">
        <v>680</v>
      </c>
      <c r="C116" s="696"/>
      <c r="D116" s="696"/>
      <c r="E116" s="696"/>
      <c r="F116" s="696"/>
      <c r="G116" s="696"/>
    </row>
    <row r="117" spans="1:16384" ht="50.1" customHeight="1">
      <c r="A117" s="358" t="s">
        <v>681</v>
      </c>
      <c r="B117" s="695" t="s">
        <v>682</v>
      </c>
      <c r="C117" s="696"/>
      <c r="D117" s="696"/>
      <c r="E117" s="696"/>
      <c r="F117" s="696"/>
      <c r="G117" s="696"/>
    </row>
  </sheetData>
  <sheetProtection algorithmName="SHA-512" hashValue="H9IR3TP3Nvg18JmtxDUWZLn9li53UoraV8KMSSL1FXi2OJ2nb0yvjH3VNU+kV4A4VdGp0lxUHJat+2iIrIhM3Q==" saltValue="ved1K/TagO0549q5m7HWww==" spinCount="100000" sheet="1" objects="1" scenarios="1"/>
  <mergeCells count="14139">
    <mergeCell ref="A2:G2"/>
    <mergeCell ref="B115:G115"/>
    <mergeCell ref="B116:G116"/>
    <mergeCell ref="B117:G117"/>
    <mergeCell ref="B112:G112"/>
    <mergeCell ref="B113:G113"/>
    <mergeCell ref="B108:G108"/>
    <mergeCell ref="B109:G109"/>
    <mergeCell ref="B110:G110"/>
    <mergeCell ref="B111:G111"/>
    <mergeCell ref="B102:G102"/>
    <mergeCell ref="B103:G103"/>
    <mergeCell ref="B104:G104"/>
    <mergeCell ref="B105:G105"/>
    <mergeCell ref="B106:G106"/>
    <mergeCell ref="B107:G107"/>
    <mergeCell ref="XEV97:XEX97"/>
    <mergeCell ref="B98:G98"/>
    <mergeCell ref="B99:G99"/>
    <mergeCell ref="B100:G100"/>
    <mergeCell ref="B101:G101"/>
    <mergeCell ref="XDF97:XDK97"/>
    <mergeCell ref="XDM97:XDR97"/>
    <mergeCell ref="XDT97:XDY97"/>
    <mergeCell ref="XEA97:XEF97"/>
    <mergeCell ref="XEH97:XEM97"/>
    <mergeCell ref="XEO97:XET97"/>
    <mergeCell ref="XBP97:XBU97"/>
    <mergeCell ref="XBW97:XCB97"/>
    <mergeCell ref="XCD97:XCI97"/>
    <mergeCell ref="XCK97:XCP97"/>
    <mergeCell ref="XCR97:XCW97"/>
    <mergeCell ref="XCY97:XDD97"/>
    <mergeCell ref="WZZ97:XAE97"/>
    <mergeCell ref="XAG97:XAL97"/>
    <mergeCell ref="XAN97:XAS97"/>
    <mergeCell ref="XAU97:XAZ97"/>
    <mergeCell ref="XBB97:XBG97"/>
    <mergeCell ref="XBI97:XBN97"/>
    <mergeCell ref="WYJ97:WYO97"/>
    <mergeCell ref="WYQ97:WYV97"/>
    <mergeCell ref="WYX97:WZC97"/>
    <mergeCell ref="WZE97:WZJ97"/>
    <mergeCell ref="WZL97:WZQ97"/>
    <mergeCell ref="WZS97:WZX97"/>
    <mergeCell ref="WWT97:WWY97"/>
    <mergeCell ref="WXA97:WXF97"/>
    <mergeCell ref="WXH97:WXM97"/>
    <mergeCell ref="WXO97:WXT97"/>
    <mergeCell ref="WXV97:WYA97"/>
    <mergeCell ref="WYC97:WYH97"/>
    <mergeCell ref="WVD97:WVI97"/>
    <mergeCell ref="WVK97:WVP97"/>
    <mergeCell ref="WVR97:WVW97"/>
    <mergeCell ref="WVY97:WWD97"/>
    <mergeCell ref="WWF97:WWK97"/>
    <mergeCell ref="WWM97:WWR97"/>
    <mergeCell ref="WTN97:WTS97"/>
    <mergeCell ref="WTU97:WTZ97"/>
    <mergeCell ref="WUB97:WUG97"/>
    <mergeCell ref="WUI97:WUN97"/>
    <mergeCell ref="WUP97:WUU97"/>
    <mergeCell ref="WUW97:WVB97"/>
    <mergeCell ref="WRX97:WSC97"/>
    <mergeCell ref="WSE97:WSJ97"/>
    <mergeCell ref="WSL97:WSQ97"/>
    <mergeCell ref="WSS97:WSX97"/>
    <mergeCell ref="WSZ97:WTE97"/>
    <mergeCell ref="WTG97:WTL97"/>
    <mergeCell ref="WQH97:WQM97"/>
    <mergeCell ref="WQO97:WQT97"/>
    <mergeCell ref="WQV97:WRA97"/>
    <mergeCell ref="WRC97:WRH97"/>
    <mergeCell ref="WRJ97:WRO97"/>
    <mergeCell ref="WRQ97:WRV97"/>
    <mergeCell ref="WOR97:WOW97"/>
    <mergeCell ref="WOY97:WPD97"/>
    <mergeCell ref="WPF97:WPK97"/>
    <mergeCell ref="WPM97:WPR97"/>
    <mergeCell ref="WPT97:WPY97"/>
    <mergeCell ref="WQA97:WQF97"/>
    <mergeCell ref="WNB97:WNG97"/>
    <mergeCell ref="WNI97:WNN97"/>
    <mergeCell ref="WNP97:WNU97"/>
    <mergeCell ref="WNW97:WOB97"/>
    <mergeCell ref="WOD97:WOI97"/>
    <mergeCell ref="WOK97:WOP97"/>
    <mergeCell ref="WLL97:WLQ97"/>
    <mergeCell ref="WLS97:WLX97"/>
    <mergeCell ref="WLZ97:WME97"/>
    <mergeCell ref="WMG97:WML97"/>
    <mergeCell ref="WMN97:WMS97"/>
    <mergeCell ref="WMU97:WMZ97"/>
    <mergeCell ref="WJV97:WKA97"/>
    <mergeCell ref="WKC97:WKH97"/>
    <mergeCell ref="WKJ97:WKO97"/>
    <mergeCell ref="WKQ97:WKV97"/>
    <mergeCell ref="WKX97:WLC97"/>
    <mergeCell ref="WLE97:WLJ97"/>
    <mergeCell ref="WIF97:WIK97"/>
    <mergeCell ref="WIM97:WIR97"/>
    <mergeCell ref="WIT97:WIY97"/>
    <mergeCell ref="WJA97:WJF97"/>
    <mergeCell ref="WJH97:WJM97"/>
    <mergeCell ref="WJO97:WJT97"/>
    <mergeCell ref="WGP97:WGU97"/>
    <mergeCell ref="WGW97:WHB97"/>
    <mergeCell ref="WHD97:WHI97"/>
    <mergeCell ref="WHK97:WHP97"/>
    <mergeCell ref="WHR97:WHW97"/>
    <mergeCell ref="WHY97:WID97"/>
    <mergeCell ref="WEZ97:WFE97"/>
    <mergeCell ref="WFG97:WFL97"/>
    <mergeCell ref="WFN97:WFS97"/>
    <mergeCell ref="WFU97:WFZ97"/>
    <mergeCell ref="WGB97:WGG97"/>
    <mergeCell ref="WGI97:WGN97"/>
    <mergeCell ref="WDJ97:WDO97"/>
    <mergeCell ref="WDQ97:WDV97"/>
    <mergeCell ref="WDX97:WEC97"/>
    <mergeCell ref="WEE97:WEJ97"/>
    <mergeCell ref="WEL97:WEQ97"/>
    <mergeCell ref="WES97:WEX97"/>
    <mergeCell ref="WBT97:WBY97"/>
    <mergeCell ref="WCA97:WCF97"/>
    <mergeCell ref="WCH97:WCM97"/>
    <mergeCell ref="WCO97:WCT97"/>
    <mergeCell ref="WCV97:WDA97"/>
    <mergeCell ref="WDC97:WDH97"/>
    <mergeCell ref="WAD97:WAI97"/>
    <mergeCell ref="WAK97:WAP97"/>
    <mergeCell ref="WAR97:WAW97"/>
    <mergeCell ref="WAY97:WBD97"/>
    <mergeCell ref="WBF97:WBK97"/>
    <mergeCell ref="WBM97:WBR97"/>
    <mergeCell ref="VYN97:VYS97"/>
    <mergeCell ref="VYU97:VYZ97"/>
    <mergeCell ref="VZB97:VZG97"/>
    <mergeCell ref="VZI97:VZN97"/>
    <mergeCell ref="VZP97:VZU97"/>
    <mergeCell ref="VZW97:WAB97"/>
    <mergeCell ref="VWX97:VXC97"/>
    <mergeCell ref="VXE97:VXJ97"/>
    <mergeCell ref="VXL97:VXQ97"/>
    <mergeCell ref="VXS97:VXX97"/>
    <mergeCell ref="VXZ97:VYE97"/>
    <mergeCell ref="VYG97:VYL97"/>
    <mergeCell ref="VVH97:VVM97"/>
    <mergeCell ref="VVO97:VVT97"/>
    <mergeCell ref="VVV97:VWA97"/>
    <mergeCell ref="VWC97:VWH97"/>
    <mergeCell ref="VWJ97:VWO97"/>
    <mergeCell ref="VWQ97:VWV97"/>
    <mergeCell ref="VTR97:VTW97"/>
    <mergeCell ref="VTY97:VUD97"/>
    <mergeCell ref="VUF97:VUK97"/>
    <mergeCell ref="VUM97:VUR97"/>
    <mergeCell ref="VUT97:VUY97"/>
    <mergeCell ref="VVA97:VVF97"/>
    <mergeCell ref="VSB97:VSG97"/>
    <mergeCell ref="VSI97:VSN97"/>
    <mergeCell ref="VSP97:VSU97"/>
    <mergeCell ref="VSW97:VTB97"/>
    <mergeCell ref="VTD97:VTI97"/>
    <mergeCell ref="VTK97:VTP97"/>
    <mergeCell ref="VQL97:VQQ97"/>
    <mergeCell ref="VQS97:VQX97"/>
    <mergeCell ref="VQZ97:VRE97"/>
    <mergeCell ref="VRG97:VRL97"/>
    <mergeCell ref="VRN97:VRS97"/>
    <mergeCell ref="VRU97:VRZ97"/>
    <mergeCell ref="VOV97:VPA97"/>
    <mergeCell ref="VPC97:VPH97"/>
    <mergeCell ref="VPJ97:VPO97"/>
    <mergeCell ref="VPQ97:VPV97"/>
    <mergeCell ref="VPX97:VQC97"/>
    <mergeCell ref="VQE97:VQJ97"/>
    <mergeCell ref="VNF97:VNK97"/>
    <mergeCell ref="VNM97:VNR97"/>
    <mergeCell ref="VNT97:VNY97"/>
    <mergeCell ref="VOA97:VOF97"/>
    <mergeCell ref="VOH97:VOM97"/>
    <mergeCell ref="VOO97:VOT97"/>
    <mergeCell ref="VLP97:VLU97"/>
    <mergeCell ref="VLW97:VMB97"/>
    <mergeCell ref="VMD97:VMI97"/>
    <mergeCell ref="VMK97:VMP97"/>
    <mergeCell ref="VMR97:VMW97"/>
    <mergeCell ref="VMY97:VND97"/>
    <mergeCell ref="VJZ97:VKE97"/>
    <mergeCell ref="VKG97:VKL97"/>
    <mergeCell ref="VKN97:VKS97"/>
    <mergeCell ref="VKU97:VKZ97"/>
    <mergeCell ref="VLB97:VLG97"/>
    <mergeCell ref="VLI97:VLN97"/>
    <mergeCell ref="VIJ97:VIO97"/>
    <mergeCell ref="VIQ97:VIV97"/>
    <mergeCell ref="VIX97:VJC97"/>
    <mergeCell ref="VJE97:VJJ97"/>
    <mergeCell ref="VJL97:VJQ97"/>
    <mergeCell ref="VJS97:VJX97"/>
    <mergeCell ref="VGT97:VGY97"/>
    <mergeCell ref="VHA97:VHF97"/>
    <mergeCell ref="VHH97:VHM97"/>
    <mergeCell ref="VHO97:VHT97"/>
    <mergeCell ref="VHV97:VIA97"/>
    <mergeCell ref="VIC97:VIH97"/>
    <mergeCell ref="VFD97:VFI97"/>
    <mergeCell ref="VFK97:VFP97"/>
    <mergeCell ref="VFR97:VFW97"/>
    <mergeCell ref="VFY97:VGD97"/>
    <mergeCell ref="VGF97:VGK97"/>
    <mergeCell ref="VGM97:VGR97"/>
    <mergeCell ref="VDN97:VDS97"/>
    <mergeCell ref="VDU97:VDZ97"/>
    <mergeCell ref="VEB97:VEG97"/>
    <mergeCell ref="VEI97:VEN97"/>
    <mergeCell ref="VEP97:VEU97"/>
    <mergeCell ref="VEW97:VFB97"/>
    <mergeCell ref="VBX97:VCC97"/>
    <mergeCell ref="VCE97:VCJ97"/>
    <mergeCell ref="VCL97:VCQ97"/>
    <mergeCell ref="VCS97:VCX97"/>
    <mergeCell ref="VCZ97:VDE97"/>
    <mergeCell ref="VDG97:VDL97"/>
    <mergeCell ref="VAH97:VAM97"/>
    <mergeCell ref="VAO97:VAT97"/>
    <mergeCell ref="VAV97:VBA97"/>
    <mergeCell ref="VBC97:VBH97"/>
    <mergeCell ref="VBJ97:VBO97"/>
    <mergeCell ref="VBQ97:VBV97"/>
    <mergeCell ref="UYR97:UYW97"/>
    <mergeCell ref="UYY97:UZD97"/>
    <mergeCell ref="UZF97:UZK97"/>
    <mergeCell ref="UZM97:UZR97"/>
    <mergeCell ref="UZT97:UZY97"/>
    <mergeCell ref="VAA97:VAF97"/>
    <mergeCell ref="UXB97:UXG97"/>
    <mergeCell ref="UXI97:UXN97"/>
    <mergeCell ref="UXP97:UXU97"/>
    <mergeCell ref="UXW97:UYB97"/>
    <mergeCell ref="UYD97:UYI97"/>
    <mergeCell ref="UYK97:UYP97"/>
    <mergeCell ref="UVL97:UVQ97"/>
    <mergeCell ref="UVS97:UVX97"/>
    <mergeCell ref="UVZ97:UWE97"/>
    <mergeCell ref="UWG97:UWL97"/>
    <mergeCell ref="UWN97:UWS97"/>
    <mergeCell ref="UWU97:UWZ97"/>
    <mergeCell ref="UTV97:UUA97"/>
    <mergeCell ref="UUC97:UUH97"/>
    <mergeCell ref="UUJ97:UUO97"/>
    <mergeCell ref="UUQ97:UUV97"/>
    <mergeCell ref="UUX97:UVC97"/>
    <mergeCell ref="UVE97:UVJ97"/>
    <mergeCell ref="USF97:USK97"/>
    <mergeCell ref="USM97:USR97"/>
    <mergeCell ref="UST97:USY97"/>
    <mergeCell ref="UTA97:UTF97"/>
    <mergeCell ref="UTH97:UTM97"/>
    <mergeCell ref="UTO97:UTT97"/>
    <mergeCell ref="UQP97:UQU97"/>
    <mergeCell ref="UQW97:URB97"/>
    <mergeCell ref="URD97:URI97"/>
    <mergeCell ref="URK97:URP97"/>
    <mergeCell ref="URR97:URW97"/>
    <mergeCell ref="URY97:USD97"/>
    <mergeCell ref="UOZ97:UPE97"/>
    <mergeCell ref="UPG97:UPL97"/>
    <mergeCell ref="UPN97:UPS97"/>
    <mergeCell ref="UPU97:UPZ97"/>
    <mergeCell ref="UQB97:UQG97"/>
    <mergeCell ref="UQI97:UQN97"/>
    <mergeCell ref="UNJ97:UNO97"/>
    <mergeCell ref="UNQ97:UNV97"/>
    <mergeCell ref="UNX97:UOC97"/>
    <mergeCell ref="UOE97:UOJ97"/>
    <mergeCell ref="UOL97:UOQ97"/>
    <mergeCell ref="UOS97:UOX97"/>
    <mergeCell ref="ULT97:ULY97"/>
    <mergeCell ref="UMA97:UMF97"/>
    <mergeCell ref="UMH97:UMM97"/>
    <mergeCell ref="UMO97:UMT97"/>
    <mergeCell ref="UMV97:UNA97"/>
    <mergeCell ref="UNC97:UNH97"/>
    <mergeCell ref="UKD97:UKI97"/>
    <mergeCell ref="UKK97:UKP97"/>
    <mergeCell ref="UKR97:UKW97"/>
    <mergeCell ref="UKY97:ULD97"/>
    <mergeCell ref="ULF97:ULK97"/>
    <mergeCell ref="ULM97:ULR97"/>
    <mergeCell ref="UIN97:UIS97"/>
    <mergeCell ref="UIU97:UIZ97"/>
    <mergeCell ref="UJB97:UJG97"/>
    <mergeCell ref="UJI97:UJN97"/>
    <mergeCell ref="UJP97:UJU97"/>
    <mergeCell ref="UJW97:UKB97"/>
    <mergeCell ref="UGX97:UHC97"/>
    <mergeCell ref="UHE97:UHJ97"/>
    <mergeCell ref="UHL97:UHQ97"/>
    <mergeCell ref="UHS97:UHX97"/>
    <mergeCell ref="UHZ97:UIE97"/>
    <mergeCell ref="UIG97:UIL97"/>
    <mergeCell ref="UFH97:UFM97"/>
    <mergeCell ref="UFO97:UFT97"/>
    <mergeCell ref="UFV97:UGA97"/>
    <mergeCell ref="UGC97:UGH97"/>
    <mergeCell ref="UGJ97:UGO97"/>
    <mergeCell ref="UGQ97:UGV97"/>
    <mergeCell ref="UDR97:UDW97"/>
    <mergeCell ref="UDY97:UED97"/>
    <mergeCell ref="UEF97:UEK97"/>
    <mergeCell ref="UEM97:UER97"/>
    <mergeCell ref="UET97:UEY97"/>
    <mergeCell ref="UFA97:UFF97"/>
    <mergeCell ref="UCB97:UCG97"/>
    <mergeCell ref="UCI97:UCN97"/>
    <mergeCell ref="UCP97:UCU97"/>
    <mergeCell ref="UCW97:UDB97"/>
    <mergeCell ref="UDD97:UDI97"/>
    <mergeCell ref="UDK97:UDP97"/>
    <mergeCell ref="UAL97:UAQ97"/>
    <mergeCell ref="UAS97:UAX97"/>
    <mergeCell ref="UAZ97:UBE97"/>
    <mergeCell ref="UBG97:UBL97"/>
    <mergeCell ref="UBN97:UBS97"/>
    <mergeCell ref="UBU97:UBZ97"/>
    <mergeCell ref="TYV97:TZA97"/>
    <mergeCell ref="TZC97:TZH97"/>
    <mergeCell ref="TZJ97:TZO97"/>
    <mergeCell ref="TZQ97:TZV97"/>
    <mergeCell ref="TZX97:UAC97"/>
    <mergeCell ref="UAE97:UAJ97"/>
    <mergeCell ref="TXF97:TXK97"/>
    <mergeCell ref="TXM97:TXR97"/>
    <mergeCell ref="TXT97:TXY97"/>
    <mergeCell ref="TYA97:TYF97"/>
    <mergeCell ref="TYH97:TYM97"/>
    <mergeCell ref="TYO97:TYT97"/>
    <mergeCell ref="TVP97:TVU97"/>
    <mergeCell ref="TVW97:TWB97"/>
    <mergeCell ref="TWD97:TWI97"/>
    <mergeCell ref="TWK97:TWP97"/>
    <mergeCell ref="TWR97:TWW97"/>
    <mergeCell ref="TWY97:TXD97"/>
    <mergeCell ref="TTZ97:TUE97"/>
    <mergeCell ref="TUG97:TUL97"/>
    <mergeCell ref="TUN97:TUS97"/>
    <mergeCell ref="TUU97:TUZ97"/>
    <mergeCell ref="TVB97:TVG97"/>
    <mergeCell ref="TVI97:TVN97"/>
    <mergeCell ref="TSJ97:TSO97"/>
    <mergeCell ref="TSQ97:TSV97"/>
    <mergeCell ref="TSX97:TTC97"/>
    <mergeCell ref="TTE97:TTJ97"/>
    <mergeCell ref="TTL97:TTQ97"/>
    <mergeCell ref="TTS97:TTX97"/>
    <mergeCell ref="TQT97:TQY97"/>
    <mergeCell ref="TRA97:TRF97"/>
    <mergeCell ref="TRH97:TRM97"/>
    <mergeCell ref="TRO97:TRT97"/>
    <mergeCell ref="TRV97:TSA97"/>
    <mergeCell ref="TSC97:TSH97"/>
    <mergeCell ref="TPD97:TPI97"/>
    <mergeCell ref="TPK97:TPP97"/>
    <mergeCell ref="TPR97:TPW97"/>
    <mergeCell ref="TPY97:TQD97"/>
    <mergeCell ref="TQF97:TQK97"/>
    <mergeCell ref="TQM97:TQR97"/>
    <mergeCell ref="TNN97:TNS97"/>
    <mergeCell ref="TNU97:TNZ97"/>
    <mergeCell ref="TOB97:TOG97"/>
    <mergeCell ref="TOI97:TON97"/>
    <mergeCell ref="TOP97:TOU97"/>
    <mergeCell ref="TOW97:TPB97"/>
    <mergeCell ref="TLX97:TMC97"/>
    <mergeCell ref="TME97:TMJ97"/>
    <mergeCell ref="TML97:TMQ97"/>
    <mergeCell ref="TMS97:TMX97"/>
    <mergeCell ref="TMZ97:TNE97"/>
    <mergeCell ref="TNG97:TNL97"/>
    <mergeCell ref="TKH97:TKM97"/>
    <mergeCell ref="TKO97:TKT97"/>
    <mergeCell ref="TKV97:TLA97"/>
    <mergeCell ref="TLC97:TLH97"/>
    <mergeCell ref="TLJ97:TLO97"/>
    <mergeCell ref="TLQ97:TLV97"/>
    <mergeCell ref="TIR97:TIW97"/>
    <mergeCell ref="TIY97:TJD97"/>
    <mergeCell ref="TJF97:TJK97"/>
    <mergeCell ref="TJM97:TJR97"/>
    <mergeCell ref="TJT97:TJY97"/>
    <mergeCell ref="TKA97:TKF97"/>
    <mergeCell ref="THB97:THG97"/>
    <mergeCell ref="THI97:THN97"/>
    <mergeCell ref="THP97:THU97"/>
    <mergeCell ref="THW97:TIB97"/>
    <mergeCell ref="TID97:TII97"/>
    <mergeCell ref="TIK97:TIP97"/>
    <mergeCell ref="TFL97:TFQ97"/>
    <mergeCell ref="TFS97:TFX97"/>
    <mergeCell ref="TFZ97:TGE97"/>
    <mergeCell ref="TGG97:TGL97"/>
    <mergeCell ref="TGN97:TGS97"/>
    <mergeCell ref="TGU97:TGZ97"/>
    <mergeCell ref="TDV97:TEA97"/>
    <mergeCell ref="TEC97:TEH97"/>
    <mergeCell ref="TEJ97:TEO97"/>
    <mergeCell ref="TEQ97:TEV97"/>
    <mergeCell ref="TEX97:TFC97"/>
    <mergeCell ref="TFE97:TFJ97"/>
    <mergeCell ref="TCF97:TCK97"/>
    <mergeCell ref="TCM97:TCR97"/>
    <mergeCell ref="TCT97:TCY97"/>
    <mergeCell ref="TDA97:TDF97"/>
    <mergeCell ref="TDH97:TDM97"/>
    <mergeCell ref="TDO97:TDT97"/>
    <mergeCell ref="TAP97:TAU97"/>
    <mergeCell ref="TAW97:TBB97"/>
    <mergeCell ref="TBD97:TBI97"/>
    <mergeCell ref="TBK97:TBP97"/>
    <mergeCell ref="TBR97:TBW97"/>
    <mergeCell ref="TBY97:TCD97"/>
    <mergeCell ref="SYZ97:SZE97"/>
    <mergeCell ref="SZG97:SZL97"/>
    <mergeCell ref="SZN97:SZS97"/>
    <mergeCell ref="SZU97:SZZ97"/>
    <mergeCell ref="TAB97:TAG97"/>
    <mergeCell ref="TAI97:TAN97"/>
    <mergeCell ref="SXJ97:SXO97"/>
    <mergeCell ref="SXQ97:SXV97"/>
    <mergeCell ref="SXX97:SYC97"/>
    <mergeCell ref="SYE97:SYJ97"/>
    <mergeCell ref="SYL97:SYQ97"/>
    <mergeCell ref="SYS97:SYX97"/>
    <mergeCell ref="SVT97:SVY97"/>
    <mergeCell ref="SWA97:SWF97"/>
    <mergeCell ref="SWH97:SWM97"/>
    <mergeCell ref="SWO97:SWT97"/>
    <mergeCell ref="SWV97:SXA97"/>
    <mergeCell ref="SXC97:SXH97"/>
    <mergeCell ref="SUD97:SUI97"/>
    <mergeCell ref="SUK97:SUP97"/>
    <mergeCell ref="SUR97:SUW97"/>
    <mergeCell ref="SUY97:SVD97"/>
    <mergeCell ref="SVF97:SVK97"/>
    <mergeCell ref="SVM97:SVR97"/>
    <mergeCell ref="SSN97:SSS97"/>
    <mergeCell ref="SSU97:SSZ97"/>
    <mergeCell ref="STB97:STG97"/>
    <mergeCell ref="STI97:STN97"/>
    <mergeCell ref="STP97:STU97"/>
    <mergeCell ref="STW97:SUB97"/>
    <mergeCell ref="SQX97:SRC97"/>
    <mergeCell ref="SRE97:SRJ97"/>
    <mergeCell ref="SRL97:SRQ97"/>
    <mergeCell ref="SRS97:SRX97"/>
    <mergeCell ref="SRZ97:SSE97"/>
    <mergeCell ref="SSG97:SSL97"/>
    <mergeCell ref="SPH97:SPM97"/>
    <mergeCell ref="SPO97:SPT97"/>
    <mergeCell ref="SPV97:SQA97"/>
    <mergeCell ref="SQC97:SQH97"/>
    <mergeCell ref="SQJ97:SQO97"/>
    <mergeCell ref="SQQ97:SQV97"/>
    <mergeCell ref="SNR97:SNW97"/>
    <mergeCell ref="SNY97:SOD97"/>
    <mergeCell ref="SOF97:SOK97"/>
    <mergeCell ref="SOM97:SOR97"/>
    <mergeCell ref="SOT97:SOY97"/>
    <mergeCell ref="SPA97:SPF97"/>
    <mergeCell ref="SMB97:SMG97"/>
    <mergeCell ref="SMI97:SMN97"/>
    <mergeCell ref="SMP97:SMU97"/>
    <mergeCell ref="SMW97:SNB97"/>
    <mergeCell ref="SND97:SNI97"/>
    <mergeCell ref="SNK97:SNP97"/>
    <mergeCell ref="SKL97:SKQ97"/>
    <mergeCell ref="SKS97:SKX97"/>
    <mergeCell ref="SKZ97:SLE97"/>
    <mergeCell ref="SLG97:SLL97"/>
    <mergeCell ref="SLN97:SLS97"/>
    <mergeCell ref="SLU97:SLZ97"/>
    <mergeCell ref="SIV97:SJA97"/>
    <mergeCell ref="SJC97:SJH97"/>
    <mergeCell ref="SJJ97:SJO97"/>
    <mergeCell ref="SJQ97:SJV97"/>
    <mergeCell ref="SJX97:SKC97"/>
    <mergeCell ref="SKE97:SKJ97"/>
    <mergeCell ref="SHF97:SHK97"/>
    <mergeCell ref="SHM97:SHR97"/>
    <mergeCell ref="SHT97:SHY97"/>
    <mergeCell ref="SIA97:SIF97"/>
    <mergeCell ref="SIH97:SIM97"/>
    <mergeCell ref="SIO97:SIT97"/>
    <mergeCell ref="SFP97:SFU97"/>
    <mergeCell ref="SFW97:SGB97"/>
    <mergeCell ref="SGD97:SGI97"/>
    <mergeCell ref="SGK97:SGP97"/>
    <mergeCell ref="SGR97:SGW97"/>
    <mergeCell ref="SGY97:SHD97"/>
    <mergeCell ref="SDZ97:SEE97"/>
    <mergeCell ref="SEG97:SEL97"/>
    <mergeCell ref="SEN97:SES97"/>
    <mergeCell ref="SEU97:SEZ97"/>
    <mergeCell ref="SFB97:SFG97"/>
    <mergeCell ref="SFI97:SFN97"/>
    <mergeCell ref="SCJ97:SCO97"/>
    <mergeCell ref="SCQ97:SCV97"/>
    <mergeCell ref="SCX97:SDC97"/>
    <mergeCell ref="SDE97:SDJ97"/>
    <mergeCell ref="SDL97:SDQ97"/>
    <mergeCell ref="SDS97:SDX97"/>
    <mergeCell ref="SAT97:SAY97"/>
    <mergeCell ref="SBA97:SBF97"/>
    <mergeCell ref="SBH97:SBM97"/>
    <mergeCell ref="SBO97:SBT97"/>
    <mergeCell ref="SBV97:SCA97"/>
    <mergeCell ref="SCC97:SCH97"/>
    <mergeCell ref="RZD97:RZI97"/>
    <mergeCell ref="RZK97:RZP97"/>
    <mergeCell ref="RZR97:RZW97"/>
    <mergeCell ref="RZY97:SAD97"/>
    <mergeCell ref="SAF97:SAK97"/>
    <mergeCell ref="SAM97:SAR97"/>
    <mergeCell ref="RXN97:RXS97"/>
    <mergeCell ref="RXU97:RXZ97"/>
    <mergeCell ref="RYB97:RYG97"/>
    <mergeCell ref="RYI97:RYN97"/>
    <mergeCell ref="RYP97:RYU97"/>
    <mergeCell ref="RYW97:RZB97"/>
    <mergeCell ref="RVX97:RWC97"/>
    <mergeCell ref="RWE97:RWJ97"/>
    <mergeCell ref="RWL97:RWQ97"/>
    <mergeCell ref="RWS97:RWX97"/>
    <mergeCell ref="RWZ97:RXE97"/>
    <mergeCell ref="RXG97:RXL97"/>
    <mergeCell ref="RUH97:RUM97"/>
    <mergeCell ref="RUO97:RUT97"/>
    <mergeCell ref="RUV97:RVA97"/>
    <mergeCell ref="RVC97:RVH97"/>
    <mergeCell ref="RVJ97:RVO97"/>
    <mergeCell ref="RVQ97:RVV97"/>
    <mergeCell ref="RSR97:RSW97"/>
    <mergeCell ref="RSY97:RTD97"/>
    <mergeCell ref="RTF97:RTK97"/>
    <mergeCell ref="RTM97:RTR97"/>
    <mergeCell ref="RTT97:RTY97"/>
    <mergeCell ref="RUA97:RUF97"/>
    <mergeCell ref="RRB97:RRG97"/>
    <mergeCell ref="RRI97:RRN97"/>
    <mergeCell ref="RRP97:RRU97"/>
    <mergeCell ref="RRW97:RSB97"/>
    <mergeCell ref="RSD97:RSI97"/>
    <mergeCell ref="RSK97:RSP97"/>
    <mergeCell ref="RPL97:RPQ97"/>
    <mergeCell ref="RPS97:RPX97"/>
    <mergeCell ref="RPZ97:RQE97"/>
    <mergeCell ref="RQG97:RQL97"/>
    <mergeCell ref="RQN97:RQS97"/>
    <mergeCell ref="RQU97:RQZ97"/>
    <mergeCell ref="RNV97:ROA97"/>
    <mergeCell ref="ROC97:ROH97"/>
    <mergeCell ref="ROJ97:ROO97"/>
    <mergeCell ref="ROQ97:ROV97"/>
    <mergeCell ref="ROX97:RPC97"/>
    <mergeCell ref="RPE97:RPJ97"/>
    <mergeCell ref="RMF97:RMK97"/>
    <mergeCell ref="RMM97:RMR97"/>
    <mergeCell ref="RMT97:RMY97"/>
    <mergeCell ref="RNA97:RNF97"/>
    <mergeCell ref="RNH97:RNM97"/>
    <mergeCell ref="RNO97:RNT97"/>
    <mergeCell ref="RKP97:RKU97"/>
    <mergeCell ref="RKW97:RLB97"/>
    <mergeCell ref="RLD97:RLI97"/>
    <mergeCell ref="RLK97:RLP97"/>
    <mergeCell ref="RLR97:RLW97"/>
    <mergeCell ref="RLY97:RMD97"/>
    <mergeCell ref="RIZ97:RJE97"/>
    <mergeCell ref="RJG97:RJL97"/>
    <mergeCell ref="RJN97:RJS97"/>
    <mergeCell ref="RJU97:RJZ97"/>
    <mergeCell ref="RKB97:RKG97"/>
    <mergeCell ref="RKI97:RKN97"/>
    <mergeCell ref="RHJ97:RHO97"/>
    <mergeCell ref="RHQ97:RHV97"/>
    <mergeCell ref="RHX97:RIC97"/>
    <mergeCell ref="RIE97:RIJ97"/>
    <mergeCell ref="RIL97:RIQ97"/>
    <mergeCell ref="RIS97:RIX97"/>
    <mergeCell ref="RFT97:RFY97"/>
    <mergeCell ref="RGA97:RGF97"/>
    <mergeCell ref="RGH97:RGM97"/>
    <mergeCell ref="RGO97:RGT97"/>
    <mergeCell ref="RGV97:RHA97"/>
    <mergeCell ref="RHC97:RHH97"/>
    <mergeCell ref="RED97:REI97"/>
    <mergeCell ref="REK97:REP97"/>
    <mergeCell ref="RER97:REW97"/>
    <mergeCell ref="REY97:RFD97"/>
    <mergeCell ref="RFF97:RFK97"/>
    <mergeCell ref="RFM97:RFR97"/>
    <mergeCell ref="RCN97:RCS97"/>
    <mergeCell ref="RCU97:RCZ97"/>
    <mergeCell ref="RDB97:RDG97"/>
    <mergeCell ref="RDI97:RDN97"/>
    <mergeCell ref="RDP97:RDU97"/>
    <mergeCell ref="RDW97:REB97"/>
    <mergeCell ref="RAX97:RBC97"/>
    <mergeCell ref="RBE97:RBJ97"/>
    <mergeCell ref="RBL97:RBQ97"/>
    <mergeCell ref="RBS97:RBX97"/>
    <mergeCell ref="RBZ97:RCE97"/>
    <mergeCell ref="RCG97:RCL97"/>
    <mergeCell ref="QZH97:QZM97"/>
    <mergeCell ref="QZO97:QZT97"/>
    <mergeCell ref="QZV97:RAA97"/>
    <mergeCell ref="RAC97:RAH97"/>
    <mergeCell ref="RAJ97:RAO97"/>
    <mergeCell ref="RAQ97:RAV97"/>
    <mergeCell ref="QXR97:QXW97"/>
    <mergeCell ref="QXY97:QYD97"/>
    <mergeCell ref="QYF97:QYK97"/>
    <mergeCell ref="QYM97:QYR97"/>
    <mergeCell ref="QYT97:QYY97"/>
    <mergeCell ref="QZA97:QZF97"/>
    <mergeCell ref="QWB97:QWG97"/>
    <mergeCell ref="QWI97:QWN97"/>
    <mergeCell ref="QWP97:QWU97"/>
    <mergeCell ref="QWW97:QXB97"/>
    <mergeCell ref="QXD97:QXI97"/>
    <mergeCell ref="QXK97:QXP97"/>
    <mergeCell ref="QUL97:QUQ97"/>
    <mergeCell ref="QUS97:QUX97"/>
    <mergeCell ref="QUZ97:QVE97"/>
    <mergeCell ref="QVG97:QVL97"/>
    <mergeCell ref="QVN97:QVS97"/>
    <mergeCell ref="QVU97:QVZ97"/>
    <mergeCell ref="QSV97:QTA97"/>
    <mergeCell ref="QTC97:QTH97"/>
    <mergeCell ref="QTJ97:QTO97"/>
    <mergeCell ref="QTQ97:QTV97"/>
    <mergeCell ref="QTX97:QUC97"/>
    <mergeCell ref="QUE97:QUJ97"/>
    <mergeCell ref="QRF97:QRK97"/>
    <mergeCell ref="QRM97:QRR97"/>
    <mergeCell ref="QRT97:QRY97"/>
    <mergeCell ref="QSA97:QSF97"/>
    <mergeCell ref="QSH97:QSM97"/>
    <mergeCell ref="QSO97:QST97"/>
    <mergeCell ref="QPP97:QPU97"/>
    <mergeCell ref="QPW97:QQB97"/>
    <mergeCell ref="QQD97:QQI97"/>
    <mergeCell ref="QQK97:QQP97"/>
    <mergeCell ref="QQR97:QQW97"/>
    <mergeCell ref="QQY97:QRD97"/>
    <mergeCell ref="QNZ97:QOE97"/>
    <mergeCell ref="QOG97:QOL97"/>
    <mergeCell ref="QON97:QOS97"/>
    <mergeCell ref="QOU97:QOZ97"/>
    <mergeCell ref="QPB97:QPG97"/>
    <mergeCell ref="QPI97:QPN97"/>
    <mergeCell ref="QMJ97:QMO97"/>
    <mergeCell ref="QMQ97:QMV97"/>
    <mergeCell ref="QMX97:QNC97"/>
    <mergeCell ref="QNE97:QNJ97"/>
    <mergeCell ref="QNL97:QNQ97"/>
    <mergeCell ref="QNS97:QNX97"/>
    <mergeCell ref="QKT97:QKY97"/>
    <mergeCell ref="QLA97:QLF97"/>
    <mergeCell ref="QLH97:QLM97"/>
    <mergeCell ref="QLO97:QLT97"/>
    <mergeCell ref="QLV97:QMA97"/>
    <mergeCell ref="QMC97:QMH97"/>
    <mergeCell ref="QJD97:QJI97"/>
    <mergeCell ref="QJK97:QJP97"/>
    <mergeCell ref="QJR97:QJW97"/>
    <mergeCell ref="QJY97:QKD97"/>
    <mergeCell ref="QKF97:QKK97"/>
    <mergeCell ref="QKM97:QKR97"/>
    <mergeCell ref="QHN97:QHS97"/>
    <mergeCell ref="QHU97:QHZ97"/>
    <mergeCell ref="QIB97:QIG97"/>
    <mergeCell ref="QII97:QIN97"/>
    <mergeCell ref="QIP97:QIU97"/>
    <mergeCell ref="QIW97:QJB97"/>
    <mergeCell ref="QFX97:QGC97"/>
    <mergeCell ref="QGE97:QGJ97"/>
    <mergeCell ref="QGL97:QGQ97"/>
    <mergeCell ref="QGS97:QGX97"/>
    <mergeCell ref="QGZ97:QHE97"/>
    <mergeCell ref="QHG97:QHL97"/>
    <mergeCell ref="QEH97:QEM97"/>
    <mergeCell ref="QEO97:QET97"/>
    <mergeCell ref="QEV97:QFA97"/>
    <mergeCell ref="QFC97:QFH97"/>
    <mergeCell ref="QFJ97:QFO97"/>
    <mergeCell ref="QFQ97:QFV97"/>
    <mergeCell ref="QCR97:QCW97"/>
    <mergeCell ref="QCY97:QDD97"/>
    <mergeCell ref="QDF97:QDK97"/>
    <mergeCell ref="QDM97:QDR97"/>
    <mergeCell ref="QDT97:QDY97"/>
    <mergeCell ref="QEA97:QEF97"/>
    <mergeCell ref="QBB97:QBG97"/>
    <mergeCell ref="QBI97:QBN97"/>
    <mergeCell ref="QBP97:QBU97"/>
    <mergeCell ref="QBW97:QCB97"/>
    <mergeCell ref="QCD97:QCI97"/>
    <mergeCell ref="QCK97:QCP97"/>
    <mergeCell ref="PZL97:PZQ97"/>
    <mergeCell ref="PZS97:PZX97"/>
    <mergeCell ref="PZZ97:QAE97"/>
    <mergeCell ref="QAG97:QAL97"/>
    <mergeCell ref="QAN97:QAS97"/>
    <mergeCell ref="QAU97:QAZ97"/>
    <mergeCell ref="PXV97:PYA97"/>
    <mergeCell ref="PYC97:PYH97"/>
    <mergeCell ref="PYJ97:PYO97"/>
    <mergeCell ref="PYQ97:PYV97"/>
    <mergeCell ref="PYX97:PZC97"/>
    <mergeCell ref="PZE97:PZJ97"/>
    <mergeCell ref="PWF97:PWK97"/>
    <mergeCell ref="PWM97:PWR97"/>
    <mergeCell ref="PWT97:PWY97"/>
    <mergeCell ref="PXA97:PXF97"/>
    <mergeCell ref="PXH97:PXM97"/>
    <mergeCell ref="PXO97:PXT97"/>
    <mergeCell ref="PUP97:PUU97"/>
    <mergeCell ref="PUW97:PVB97"/>
    <mergeCell ref="PVD97:PVI97"/>
    <mergeCell ref="PVK97:PVP97"/>
    <mergeCell ref="PVR97:PVW97"/>
    <mergeCell ref="PVY97:PWD97"/>
    <mergeCell ref="PSZ97:PTE97"/>
    <mergeCell ref="PTG97:PTL97"/>
    <mergeCell ref="PTN97:PTS97"/>
    <mergeCell ref="PTU97:PTZ97"/>
    <mergeCell ref="PUB97:PUG97"/>
    <mergeCell ref="PUI97:PUN97"/>
    <mergeCell ref="PRJ97:PRO97"/>
    <mergeCell ref="PRQ97:PRV97"/>
    <mergeCell ref="PRX97:PSC97"/>
    <mergeCell ref="PSE97:PSJ97"/>
    <mergeCell ref="PSL97:PSQ97"/>
    <mergeCell ref="PSS97:PSX97"/>
    <mergeCell ref="PPT97:PPY97"/>
    <mergeCell ref="PQA97:PQF97"/>
    <mergeCell ref="PQH97:PQM97"/>
    <mergeCell ref="PQO97:PQT97"/>
    <mergeCell ref="PQV97:PRA97"/>
    <mergeCell ref="PRC97:PRH97"/>
    <mergeCell ref="POD97:POI97"/>
    <mergeCell ref="POK97:POP97"/>
    <mergeCell ref="POR97:POW97"/>
    <mergeCell ref="POY97:PPD97"/>
    <mergeCell ref="PPF97:PPK97"/>
    <mergeCell ref="PPM97:PPR97"/>
    <mergeCell ref="PMN97:PMS97"/>
    <mergeCell ref="PMU97:PMZ97"/>
    <mergeCell ref="PNB97:PNG97"/>
    <mergeCell ref="PNI97:PNN97"/>
    <mergeCell ref="PNP97:PNU97"/>
    <mergeCell ref="PNW97:POB97"/>
    <mergeCell ref="PKX97:PLC97"/>
    <mergeCell ref="PLE97:PLJ97"/>
    <mergeCell ref="PLL97:PLQ97"/>
    <mergeCell ref="PLS97:PLX97"/>
    <mergeCell ref="PLZ97:PME97"/>
    <mergeCell ref="PMG97:PML97"/>
    <mergeCell ref="PJH97:PJM97"/>
    <mergeCell ref="PJO97:PJT97"/>
    <mergeCell ref="PJV97:PKA97"/>
    <mergeCell ref="PKC97:PKH97"/>
    <mergeCell ref="PKJ97:PKO97"/>
    <mergeCell ref="PKQ97:PKV97"/>
    <mergeCell ref="PHR97:PHW97"/>
    <mergeCell ref="PHY97:PID97"/>
    <mergeCell ref="PIF97:PIK97"/>
    <mergeCell ref="PIM97:PIR97"/>
    <mergeCell ref="PIT97:PIY97"/>
    <mergeCell ref="PJA97:PJF97"/>
    <mergeCell ref="PGB97:PGG97"/>
    <mergeCell ref="PGI97:PGN97"/>
    <mergeCell ref="PGP97:PGU97"/>
    <mergeCell ref="PGW97:PHB97"/>
    <mergeCell ref="PHD97:PHI97"/>
    <mergeCell ref="PHK97:PHP97"/>
    <mergeCell ref="PEL97:PEQ97"/>
    <mergeCell ref="PES97:PEX97"/>
    <mergeCell ref="PEZ97:PFE97"/>
    <mergeCell ref="PFG97:PFL97"/>
    <mergeCell ref="PFN97:PFS97"/>
    <mergeCell ref="PFU97:PFZ97"/>
    <mergeCell ref="PCV97:PDA97"/>
    <mergeCell ref="PDC97:PDH97"/>
    <mergeCell ref="PDJ97:PDO97"/>
    <mergeCell ref="PDQ97:PDV97"/>
    <mergeCell ref="PDX97:PEC97"/>
    <mergeCell ref="PEE97:PEJ97"/>
    <mergeCell ref="PBF97:PBK97"/>
    <mergeCell ref="PBM97:PBR97"/>
    <mergeCell ref="PBT97:PBY97"/>
    <mergeCell ref="PCA97:PCF97"/>
    <mergeCell ref="PCH97:PCM97"/>
    <mergeCell ref="PCO97:PCT97"/>
    <mergeCell ref="OZP97:OZU97"/>
    <mergeCell ref="OZW97:PAB97"/>
    <mergeCell ref="PAD97:PAI97"/>
    <mergeCell ref="PAK97:PAP97"/>
    <mergeCell ref="PAR97:PAW97"/>
    <mergeCell ref="PAY97:PBD97"/>
    <mergeCell ref="OXZ97:OYE97"/>
    <mergeCell ref="OYG97:OYL97"/>
    <mergeCell ref="OYN97:OYS97"/>
    <mergeCell ref="OYU97:OYZ97"/>
    <mergeCell ref="OZB97:OZG97"/>
    <mergeCell ref="OZI97:OZN97"/>
    <mergeCell ref="OWJ97:OWO97"/>
    <mergeCell ref="OWQ97:OWV97"/>
    <mergeCell ref="OWX97:OXC97"/>
    <mergeCell ref="OXE97:OXJ97"/>
    <mergeCell ref="OXL97:OXQ97"/>
    <mergeCell ref="OXS97:OXX97"/>
    <mergeCell ref="OUT97:OUY97"/>
    <mergeCell ref="OVA97:OVF97"/>
    <mergeCell ref="OVH97:OVM97"/>
    <mergeCell ref="OVO97:OVT97"/>
    <mergeCell ref="OVV97:OWA97"/>
    <mergeCell ref="OWC97:OWH97"/>
    <mergeCell ref="OTD97:OTI97"/>
    <mergeCell ref="OTK97:OTP97"/>
    <mergeCell ref="OTR97:OTW97"/>
    <mergeCell ref="OTY97:OUD97"/>
    <mergeCell ref="OUF97:OUK97"/>
    <mergeCell ref="OUM97:OUR97"/>
    <mergeCell ref="ORN97:ORS97"/>
    <mergeCell ref="ORU97:ORZ97"/>
    <mergeCell ref="OSB97:OSG97"/>
    <mergeCell ref="OSI97:OSN97"/>
    <mergeCell ref="OSP97:OSU97"/>
    <mergeCell ref="OSW97:OTB97"/>
    <mergeCell ref="OPX97:OQC97"/>
    <mergeCell ref="OQE97:OQJ97"/>
    <mergeCell ref="OQL97:OQQ97"/>
    <mergeCell ref="OQS97:OQX97"/>
    <mergeCell ref="OQZ97:ORE97"/>
    <mergeCell ref="ORG97:ORL97"/>
    <mergeCell ref="OOH97:OOM97"/>
    <mergeCell ref="OOO97:OOT97"/>
    <mergeCell ref="OOV97:OPA97"/>
    <mergeCell ref="OPC97:OPH97"/>
    <mergeCell ref="OPJ97:OPO97"/>
    <mergeCell ref="OPQ97:OPV97"/>
    <mergeCell ref="OMR97:OMW97"/>
    <mergeCell ref="OMY97:OND97"/>
    <mergeCell ref="ONF97:ONK97"/>
    <mergeCell ref="ONM97:ONR97"/>
    <mergeCell ref="ONT97:ONY97"/>
    <mergeCell ref="OOA97:OOF97"/>
    <mergeCell ref="OLB97:OLG97"/>
    <mergeCell ref="OLI97:OLN97"/>
    <mergeCell ref="OLP97:OLU97"/>
    <mergeCell ref="OLW97:OMB97"/>
    <mergeCell ref="OMD97:OMI97"/>
    <mergeCell ref="OMK97:OMP97"/>
    <mergeCell ref="OJL97:OJQ97"/>
    <mergeCell ref="OJS97:OJX97"/>
    <mergeCell ref="OJZ97:OKE97"/>
    <mergeCell ref="OKG97:OKL97"/>
    <mergeCell ref="OKN97:OKS97"/>
    <mergeCell ref="OKU97:OKZ97"/>
    <mergeCell ref="OHV97:OIA97"/>
    <mergeCell ref="OIC97:OIH97"/>
    <mergeCell ref="OIJ97:OIO97"/>
    <mergeCell ref="OIQ97:OIV97"/>
    <mergeCell ref="OIX97:OJC97"/>
    <mergeCell ref="OJE97:OJJ97"/>
    <mergeCell ref="OGF97:OGK97"/>
    <mergeCell ref="OGM97:OGR97"/>
    <mergeCell ref="OGT97:OGY97"/>
    <mergeCell ref="OHA97:OHF97"/>
    <mergeCell ref="OHH97:OHM97"/>
    <mergeCell ref="OHO97:OHT97"/>
    <mergeCell ref="OEP97:OEU97"/>
    <mergeCell ref="OEW97:OFB97"/>
    <mergeCell ref="OFD97:OFI97"/>
    <mergeCell ref="OFK97:OFP97"/>
    <mergeCell ref="OFR97:OFW97"/>
    <mergeCell ref="OFY97:OGD97"/>
    <mergeCell ref="OCZ97:ODE97"/>
    <mergeCell ref="ODG97:ODL97"/>
    <mergeCell ref="ODN97:ODS97"/>
    <mergeCell ref="ODU97:ODZ97"/>
    <mergeCell ref="OEB97:OEG97"/>
    <mergeCell ref="OEI97:OEN97"/>
    <mergeCell ref="OBJ97:OBO97"/>
    <mergeCell ref="OBQ97:OBV97"/>
    <mergeCell ref="OBX97:OCC97"/>
    <mergeCell ref="OCE97:OCJ97"/>
    <mergeCell ref="OCL97:OCQ97"/>
    <mergeCell ref="OCS97:OCX97"/>
    <mergeCell ref="NZT97:NZY97"/>
    <mergeCell ref="OAA97:OAF97"/>
    <mergeCell ref="OAH97:OAM97"/>
    <mergeCell ref="OAO97:OAT97"/>
    <mergeCell ref="OAV97:OBA97"/>
    <mergeCell ref="OBC97:OBH97"/>
    <mergeCell ref="NYD97:NYI97"/>
    <mergeCell ref="NYK97:NYP97"/>
    <mergeCell ref="NYR97:NYW97"/>
    <mergeCell ref="NYY97:NZD97"/>
    <mergeCell ref="NZF97:NZK97"/>
    <mergeCell ref="NZM97:NZR97"/>
    <mergeCell ref="NWN97:NWS97"/>
    <mergeCell ref="NWU97:NWZ97"/>
    <mergeCell ref="NXB97:NXG97"/>
    <mergeCell ref="NXI97:NXN97"/>
    <mergeCell ref="NXP97:NXU97"/>
    <mergeCell ref="NXW97:NYB97"/>
    <mergeCell ref="NUX97:NVC97"/>
    <mergeCell ref="NVE97:NVJ97"/>
    <mergeCell ref="NVL97:NVQ97"/>
    <mergeCell ref="NVS97:NVX97"/>
    <mergeCell ref="NVZ97:NWE97"/>
    <mergeCell ref="NWG97:NWL97"/>
    <mergeCell ref="NTH97:NTM97"/>
    <mergeCell ref="NTO97:NTT97"/>
    <mergeCell ref="NTV97:NUA97"/>
    <mergeCell ref="NUC97:NUH97"/>
    <mergeCell ref="NUJ97:NUO97"/>
    <mergeCell ref="NUQ97:NUV97"/>
    <mergeCell ref="NRR97:NRW97"/>
    <mergeCell ref="NRY97:NSD97"/>
    <mergeCell ref="NSF97:NSK97"/>
    <mergeCell ref="NSM97:NSR97"/>
    <mergeCell ref="NST97:NSY97"/>
    <mergeCell ref="NTA97:NTF97"/>
    <mergeCell ref="NQB97:NQG97"/>
    <mergeCell ref="NQI97:NQN97"/>
    <mergeCell ref="NQP97:NQU97"/>
    <mergeCell ref="NQW97:NRB97"/>
    <mergeCell ref="NRD97:NRI97"/>
    <mergeCell ref="NRK97:NRP97"/>
    <mergeCell ref="NOL97:NOQ97"/>
    <mergeCell ref="NOS97:NOX97"/>
    <mergeCell ref="NOZ97:NPE97"/>
    <mergeCell ref="NPG97:NPL97"/>
    <mergeCell ref="NPN97:NPS97"/>
    <mergeCell ref="NPU97:NPZ97"/>
    <mergeCell ref="NMV97:NNA97"/>
    <mergeCell ref="NNC97:NNH97"/>
    <mergeCell ref="NNJ97:NNO97"/>
    <mergeCell ref="NNQ97:NNV97"/>
    <mergeCell ref="NNX97:NOC97"/>
    <mergeCell ref="NOE97:NOJ97"/>
    <mergeCell ref="NLF97:NLK97"/>
    <mergeCell ref="NLM97:NLR97"/>
    <mergeCell ref="NLT97:NLY97"/>
    <mergeCell ref="NMA97:NMF97"/>
    <mergeCell ref="NMH97:NMM97"/>
    <mergeCell ref="NMO97:NMT97"/>
    <mergeCell ref="NJP97:NJU97"/>
    <mergeCell ref="NJW97:NKB97"/>
    <mergeCell ref="NKD97:NKI97"/>
    <mergeCell ref="NKK97:NKP97"/>
    <mergeCell ref="NKR97:NKW97"/>
    <mergeCell ref="NKY97:NLD97"/>
    <mergeCell ref="NHZ97:NIE97"/>
    <mergeCell ref="NIG97:NIL97"/>
    <mergeCell ref="NIN97:NIS97"/>
    <mergeCell ref="NIU97:NIZ97"/>
    <mergeCell ref="NJB97:NJG97"/>
    <mergeCell ref="NJI97:NJN97"/>
    <mergeCell ref="NGJ97:NGO97"/>
    <mergeCell ref="NGQ97:NGV97"/>
    <mergeCell ref="NGX97:NHC97"/>
    <mergeCell ref="NHE97:NHJ97"/>
    <mergeCell ref="NHL97:NHQ97"/>
    <mergeCell ref="NHS97:NHX97"/>
    <mergeCell ref="NET97:NEY97"/>
    <mergeCell ref="NFA97:NFF97"/>
    <mergeCell ref="NFH97:NFM97"/>
    <mergeCell ref="NFO97:NFT97"/>
    <mergeCell ref="NFV97:NGA97"/>
    <mergeCell ref="NGC97:NGH97"/>
    <mergeCell ref="NDD97:NDI97"/>
    <mergeCell ref="NDK97:NDP97"/>
    <mergeCell ref="NDR97:NDW97"/>
    <mergeCell ref="NDY97:NED97"/>
    <mergeCell ref="NEF97:NEK97"/>
    <mergeCell ref="NEM97:NER97"/>
    <mergeCell ref="NBN97:NBS97"/>
    <mergeCell ref="NBU97:NBZ97"/>
    <mergeCell ref="NCB97:NCG97"/>
    <mergeCell ref="NCI97:NCN97"/>
    <mergeCell ref="NCP97:NCU97"/>
    <mergeCell ref="NCW97:NDB97"/>
    <mergeCell ref="MZX97:NAC97"/>
    <mergeCell ref="NAE97:NAJ97"/>
    <mergeCell ref="NAL97:NAQ97"/>
    <mergeCell ref="NAS97:NAX97"/>
    <mergeCell ref="NAZ97:NBE97"/>
    <mergeCell ref="NBG97:NBL97"/>
    <mergeCell ref="MYH97:MYM97"/>
    <mergeCell ref="MYO97:MYT97"/>
    <mergeCell ref="MYV97:MZA97"/>
    <mergeCell ref="MZC97:MZH97"/>
    <mergeCell ref="MZJ97:MZO97"/>
    <mergeCell ref="MZQ97:MZV97"/>
    <mergeCell ref="MWR97:MWW97"/>
    <mergeCell ref="MWY97:MXD97"/>
    <mergeCell ref="MXF97:MXK97"/>
    <mergeCell ref="MXM97:MXR97"/>
    <mergeCell ref="MXT97:MXY97"/>
    <mergeCell ref="MYA97:MYF97"/>
    <mergeCell ref="MVB97:MVG97"/>
    <mergeCell ref="MVI97:MVN97"/>
    <mergeCell ref="MVP97:MVU97"/>
    <mergeCell ref="MVW97:MWB97"/>
    <mergeCell ref="MWD97:MWI97"/>
    <mergeCell ref="MWK97:MWP97"/>
    <mergeCell ref="MTL97:MTQ97"/>
    <mergeCell ref="MTS97:MTX97"/>
    <mergeCell ref="MTZ97:MUE97"/>
    <mergeCell ref="MUG97:MUL97"/>
    <mergeCell ref="MUN97:MUS97"/>
    <mergeCell ref="MUU97:MUZ97"/>
    <mergeCell ref="MRV97:MSA97"/>
    <mergeCell ref="MSC97:MSH97"/>
    <mergeCell ref="MSJ97:MSO97"/>
    <mergeCell ref="MSQ97:MSV97"/>
    <mergeCell ref="MSX97:MTC97"/>
    <mergeCell ref="MTE97:MTJ97"/>
    <mergeCell ref="MQF97:MQK97"/>
    <mergeCell ref="MQM97:MQR97"/>
    <mergeCell ref="MQT97:MQY97"/>
    <mergeCell ref="MRA97:MRF97"/>
    <mergeCell ref="MRH97:MRM97"/>
    <mergeCell ref="MRO97:MRT97"/>
    <mergeCell ref="MOP97:MOU97"/>
    <mergeCell ref="MOW97:MPB97"/>
    <mergeCell ref="MPD97:MPI97"/>
    <mergeCell ref="MPK97:MPP97"/>
    <mergeCell ref="MPR97:MPW97"/>
    <mergeCell ref="MPY97:MQD97"/>
    <mergeCell ref="MMZ97:MNE97"/>
    <mergeCell ref="MNG97:MNL97"/>
    <mergeCell ref="MNN97:MNS97"/>
    <mergeCell ref="MNU97:MNZ97"/>
    <mergeCell ref="MOB97:MOG97"/>
    <mergeCell ref="MOI97:MON97"/>
    <mergeCell ref="MLJ97:MLO97"/>
    <mergeCell ref="MLQ97:MLV97"/>
    <mergeCell ref="MLX97:MMC97"/>
    <mergeCell ref="MME97:MMJ97"/>
    <mergeCell ref="MML97:MMQ97"/>
    <mergeCell ref="MMS97:MMX97"/>
    <mergeCell ref="MJT97:MJY97"/>
    <mergeCell ref="MKA97:MKF97"/>
    <mergeCell ref="MKH97:MKM97"/>
    <mergeCell ref="MKO97:MKT97"/>
    <mergeCell ref="MKV97:MLA97"/>
    <mergeCell ref="MLC97:MLH97"/>
    <mergeCell ref="MID97:MII97"/>
    <mergeCell ref="MIK97:MIP97"/>
    <mergeCell ref="MIR97:MIW97"/>
    <mergeCell ref="MIY97:MJD97"/>
    <mergeCell ref="MJF97:MJK97"/>
    <mergeCell ref="MJM97:MJR97"/>
    <mergeCell ref="MGN97:MGS97"/>
    <mergeCell ref="MGU97:MGZ97"/>
    <mergeCell ref="MHB97:MHG97"/>
    <mergeCell ref="MHI97:MHN97"/>
    <mergeCell ref="MHP97:MHU97"/>
    <mergeCell ref="MHW97:MIB97"/>
    <mergeCell ref="MEX97:MFC97"/>
    <mergeCell ref="MFE97:MFJ97"/>
    <mergeCell ref="MFL97:MFQ97"/>
    <mergeCell ref="MFS97:MFX97"/>
    <mergeCell ref="MFZ97:MGE97"/>
    <mergeCell ref="MGG97:MGL97"/>
    <mergeCell ref="MDH97:MDM97"/>
    <mergeCell ref="MDO97:MDT97"/>
    <mergeCell ref="MDV97:MEA97"/>
    <mergeCell ref="MEC97:MEH97"/>
    <mergeCell ref="MEJ97:MEO97"/>
    <mergeCell ref="MEQ97:MEV97"/>
    <mergeCell ref="MBR97:MBW97"/>
    <mergeCell ref="MBY97:MCD97"/>
    <mergeCell ref="MCF97:MCK97"/>
    <mergeCell ref="MCM97:MCR97"/>
    <mergeCell ref="MCT97:MCY97"/>
    <mergeCell ref="MDA97:MDF97"/>
    <mergeCell ref="MAB97:MAG97"/>
    <mergeCell ref="MAI97:MAN97"/>
    <mergeCell ref="MAP97:MAU97"/>
    <mergeCell ref="MAW97:MBB97"/>
    <mergeCell ref="MBD97:MBI97"/>
    <mergeCell ref="MBK97:MBP97"/>
    <mergeCell ref="LYL97:LYQ97"/>
    <mergeCell ref="LYS97:LYX97"/>
    <mergeCell ref="LYZ97:LZE97"/>
    <mergeCell ref="LZG97:LZL97"/>
    <mergeCell ref="LZN97:LZS97"/>
    <mergeCell ref="LZU97:LZZ97"/>
    <mergeCell ref="LWV97:LXA97"/>
    <mergeCell ref="LXC97:LXH97"/>
    <mergeCell ref="LXJ97:LXO97"/>
    <mergeCell ref="LXQ97:LXV97"/>
    <mergeCell ref="LXX97:LYC97"/>
    <mergeCell ref="LYE97:LYJ97"/>
    <mergeCell ref="LVF97:LVK97"/>
    <mergeCell ref="LVM97:LVR97"/>
    <mergeCell ref="LVT97:LVY97"/>
    <mergeCell ref="LWA97:LWF97"/>
    <mergeCell ref="LWH97:LWM97"/>
    <mergeCell ref="LWO97:LWT97"/>
    <mergeCell ref="LTP97:LTU97"/>
    <mergeCell ref="LTW97:LUB97"/>
    <mergeCell ref="LUD97:LUI97"/>
    <mergeCell ref="LUK97:LUP97"/>
    <mergeCell ref="LUR97:LUW97"/>
    <mergeCell ref="LUY97:LVD97"/>
    <mergeCell ref="LRZ97:LSE97"/>
    <mergeCell ref="LSG97:LSL97"/>
    <mergeCell ref="LSN97:LSS97"/>
    <mergeCell ref="LSU97:LSZ97"/>
    <mergeCell ref="LTB97:LTG97"/>
    <mergeCell ref="LTI97:LTN97"/>
    <mergeCell ref="LQJ97:LQO97"/>
    <mergeCell ref="LQQ97:LQV97"/>
    <mergeCell ref="LQX97:LRC97"/>
    <mergeCell ref="LRE97:LRJ97"/>
    <mergeCell ref="LRL97:LRQ97"/>
    <mergeCell ref="LRS97:LRX97"/>
    <mergeCell ref="LOT97:LOY97"/>
    <mergeCell ref="LPA97:LPF97"/>
    <mergeCell ref="LPH97:LPM97"/>
    <mergeCell ref="LPO97:LPT97"/>
    <mergeCell ref="LPV97:LQA97"/>
    <mergeCell ref="LQC97:LQH97"/>
    <mergeCell ref="LND97:LNI97"/>
    <mergeCell ref="LNK97:LNP97"/>
    <mergeCell ref="LNR97:LNW97"/>
    <mergeCell ref="LNY97:LOD97"/>
    <mergeCell ref="LOF97:LOK97"/>
    <mergeCell ref="LOM97:LOR97"/>
    <mergeCell ref="LLN97:LLS97"/>
    <mergeCell ref="LLU97:LLZ97"/>
    <mergeCell ref="LMB97:LMG97"/>
    <mergeCell ref="LMI97:LMN97"/>
    <mergeCell ref="LMP97:LMU97"/>
    <mergeCell ref="LMW97:LNB97"/>
    <mergeCell ref="LJX97:LKC97"/>
    <mergeCell ref="LKE97:LKJ97"/>
    <mergeCell ref="LKL97:LKQ97"/>
    <mergeCell ref="LKS97:LKX97"/>
    <mergeCell ref="LKZ97:LLE97"/>
    <mergeCell ref="LLG97:LLL97"/>
    <mergeCell ref="LIH97:LIM97"/>
    <mergeCell ref="LIO97:LIT97"/>
    <mergeCell ref="LIV97:LJA97"/>
    <mergeCell ref="LJC97:LJH97"/>
    <mergeCell ref="LJJ97:LJO97"/>
    <mergeCell ref="LJQ97:LJV97"/>
    <mergeCell ref="LGR97:LGW97"/>
    <mergeCell ref="LGY97:LHD97"/>
    <mergeCell ref="LHF97:LHK97"/>
    <mergeCell ref="LHM97:LHR97"/>
    <mergeCell ref="LHT97:LHY97"/>
    <mergeCell ref="LIA97:LIF97"/>
    <mergeCell ref="LFB97:LFG97"/>
    <mergeCell ref="LFI97:LFN97"/>
    <mergeCell ref="LFP97:LFU97"/>
    <mergeCell ref="LFW97:LGB97"/>
    <mergeCell ref="LGD97:LGI97"/>
    <mergeCell ref="LGK97:LGP97"/>
    <mergeCell ref="LDL97:LDQ97"/>
    <mergeCell ref="LDS97:LDX97"/>
    <mergeCell ref="LDZ97:LEE97"/>
    <mergeCell ref="LEG97:LEL97"/>
    <mergeCell ref="LEN97:LES97"/>
    <mergeCell ref="LEU97:LEZ97"/>
    <mergeCell ref="LBV97:LCA97"/>
    <mergeCell ref="LCC97:LCH97"/>
    <mergeCell ref="LCJ97:LCO97"/>
    <mergeCell ref="LCQ97:LCV97"/>
    <mergeCell ref="LCX97:LDC97"/>
    <mergeCell ref="LDE97:LDJ97"/>
    <mergeCell ref="LAF97:LAK97"/>
    <mergeCell ref="LAM97:LAR97"/>
    <mergeCell ref="LAT97:LAY97"/>
    <mergeCell ref="LBA97:LBF97"/>
    <mergeCell ref="LBH97:LBM97"/>
    <mergeCell ref="LBO97:LBT97"/>
    <mergeCell ref="KYP97:KYU97"/>
    <mergeCell ref="KYW97:KZB97"/>
    <mergeCell ref="KZD97:KZI97"/>
    <mergeCell ref="KZK97:KZP97"/>
    <mergeCell ref="KZR97:KZW97"/>
    <mergeCell ref="KZY97:LAD97"/>
    <mergeCell ref="KWZ97:KXE97"/>
    <mergeCell ref="KXG97:KXL97"/>
    <mergeCell ref="KXN97:KXS97"/>
    <mergeCell ref="KXU97:KXZ97"/>
    <mergeCell ref="KYB97:KYG97"/>
    <mergeCell ref="KYI97:KYN97"/>
    <mergeCell ref="KVJ97:KVO97"/>
    <mergeCell ref="KVQ97:KVV97"/>
    <mergeCell ref="KVX97:KWC97"/>
    <mergeCell ref="KWE97:KWJ97"/>
    <mergeCell ref="KWL97:KWQ97"/>
    <mergeCell ref="KWS97:KWX97"/>
    <mergeCell ref="KTT97:KTY97"/>
    <mergeCell ref="KUA97:KUF97"/>
    <mergeCell ref="KUH97:KUM97"/>
    <mergeCell ref="KUO97:KUT97"/>
    <mergeCell ref="KUV97:KVA97"/>
    <mergeCell ref="KVC97:KVH97"/>
    <mergeCell ref="KSD97:KSI97"/>
    <mergeCell ref="KSK97:KSP97"/>
    <mergeCell ref="KSR97:KSW97"/>
    <mergeCell ref="KSY97:KTD97"/>
    <mergeCell ref="KTF97:KTK97"/>
    <mergeCell ref="KTM97:KTR97"/>
    <mergeCell ref="KQN97:KQS97"/>
    <mergeCell ref="KQU97:KQZ97"/>
    <mergeCell ref="KRB97:KRG97"/>
    <mergeCell ref="KRI97:KRN97"/>
    <mergeCell ref="KRP97:KRU97"/>
    <mergeCell ref="KRW97:KSB97"/>
    <mergeCell ref="KOX97:KPC97"/>
    <mergeCell ref="KPE97:KPJ97"/>
    <mergeCell ref="KPL97:KPQ97"/>
    <mergeCell ref="KPS97:KPX97"/>
    <mergeCell ref="KPZ97:KQE97"/>
    <mergeCell ref="KQG97:KQL97"/>
    <mergeCell ref="KNH97:KNM97"/>
    <mergeCell ref="KNO97:KNT97"/>
    <mergeCell ref="KNV97:KOA97"/>
    <mergeCell ref="KOC97:KOH97"/>
    <mergeCell ref="KOJ97:KOO97"/>
    <mergeCell ref="KOQ97:KOV97"/>
    <mergeCell ref="KLR97:KLW97"/>
    <mergeCell ref="KLY97:KMD97"/>
    <mergeCell ref="KMF97:KMK97"/>
    <mergeCell ref="KMM97:KMR97"/>
    <mergeCell ref="KMT97:KMY97"/>
    <mergeCell ref="KNA97:KNF97"/>
    <mergeCell ref="KKB97:KKG97"/>
    <mergeCell ref="KKI97:KKN97"/>
    <mergeCell ref="KKP97:KKU97"/>
    <mergeCell ref="KKW97:KLB97"/>
    <mergeCell ref="KLD97:KLI97"/>
    <mergeCell ref="KLK97:KLP97"/>
    <mergeCell ref="KIL97:KIQ97"/>
    <mergeCell ref="KIS97:KIX97"/>
    <mergeCell ref="KIZ97:KJE97"/>
    <mergeCell ref="KJG97:KJL97"/>
    <mergeCell ref="KJN97:KJS97"/>
    <mergeCell ref="KJU97:KJZ97"/>
    <mergeCell ref="KGV97:KHA97"/>
    <mergeCell ref="KHC97:KHH97"/>
    <mergeCell ref="KHJ97:KHO97"/>
    <mergeCell ref="KHQ97:KHV97"/>
    <mergeCell ref="KHX97:KIC97"/>
    <mergeCell ref="KIE97:KIJ97"/>
    <mergeCell ref="KFF97:KFK97"/>
    <mergeCell ref="KFM97:KFR97"/>
    <mergeCell ref="KFT97:KFY97"/>
    <mergeCell ref="KGA97:KGF97"/>
    <mergeCell ref="KGH97:KGM97"/>
    <mergeCell ref="KGO97:KGT97"/>
    <mergeCell ref="KDP97:KDU97"/>
    <mergeCell ref="KDW97:KEB97"/>
    <mergeCell ref="KED97:KEI97"/>
    <mergeCell ref="KEK97:KEP97"/>
    <mergeCell ref="KER97:KEW97"/>
    <mergeCell ref="KEY97:KFD97"/>
    <mergeCell ref="KBZ97:KCE97"/>
    <mergeCell ref="KCG97:KCL97"/>
    <mergeCell ref="KCN97:KCS97"/>
    <mergeCell ref="KCU97:KCZ97"/>
    <mergeCell ref="KDB97:KDG97"/>
    <mergeCell ref="KDI97:KDN97"/>
    <mergeCell ref="KAJ97:KAO97"/>
    <mergeCell ref="KAQ97:KAV97"/>
    <mergeCell ref="KAX97:KBC97"/>
    <mergeCell ref="KBE97:KBJ97"/>
    <mergeCell ref="KBL97:KBQ97"/>
    <mergeCell ref="KBS97:KBX97"/>
    <mergeCell ref="JYT97:JYY97"/>
    <mergeCell ref="JZA97:JZF97"/>
    <mergeCell ref="JZH97:JZM97"/>
    <mergeCell ref="JZO97:JZT97"/>
    <mergeCell ref="JZV97:KAA97"/>
    <mergeCell ref="KAC97:KAH97"/>
    <mergeCell ref="JXD97:JXI97"/>
    <mergeCell ref="JXK97:JXP97"/>
    <mergeCell ref="JXR97:JXW97"/>
    <mergeCell ref="JXY97:JYD97"/>
    <mergeCell ref="JYF97:JYK97"/>
    <mergeCell ref="JYM97:JYR97"/>
    <mergeCell ref="JVN97:JVS97"/>
    <mergeCell ref="JVU97:JVZ97"/>
    <mergeCell ref="JWB97:JWG97"/>
    <mergeCell ref="JWI97:JWN97"/>
    <mergeCell ref="JWP97:JWU97"/>
    <mergeCell ref="JWW97:JXB97"/>
    <mergeCell ref="JTX97:JUC97"/>
    <mergeCell ref="JUE97:JUJ97"/>
    <mergeCell ref="JUL97:JUQ97"/>
    <mergeCell ref="JUS97:JUX97"/>
    <mergeCell ref="JUZ97:JVE97"/>
    <mergeCell ref="JVG97:JVL97"/>
    <mergeCell ref="JSH97:JSM97"/>
    <mergeCell ref="JSO97:JST97"/>
    <mergeCell ref="JSV97:JTA97"/>
    <mergeCell ref="JTC97:JTH97"/>
    <mergeCell ref="JTJ97:JTO97"/>
    <mergeCell ref="JTQ97:JTV97"/>
    <mergeCell ref="JQR97:JQW97"/>
    <mergeCell ref="JQY97:JRD97"/>
    <mergeCell ref="JRF97:JRK97"/>
    <mergeCell ref="JRM97:JRR97"/>
    <mergeCell ref="JRT97:JRY97"/>
    <mergeCell ref="JSA97:JSF97"/>
    <mergeCell ref="JPB97:JPG97"/>
    <mergeCell ref="JPI97:JPN97"/>
    <mergeCell ref="JPP97:JPU97"/>
    <mergeCell ref="JPW97:JQB97"/>
    <mergeCell ref="JQD97:JQI97"/>
    <mergeCell ref="JQK97:JQP97"/>
    <mergeCell ref="JNL97:JNQ97"/>
    <mergeCell ref="JNS97:JNX97"/>
    <mergeCell ref="JNZ97:JOE97"/>
    <mergeCell ref="JOG97:JOL97"/>
    <mergeCell ref="JON97:JOS97"/>
    <mergeCell ref="JOU97:JOZ97"/>
    <mergeCell ref="JLV97:JMA97"/>
    <mergeCell ref="JMC97:JMH97"/>
    <mergeCell ref="JMJ97:JMO97"/>
    <mergeCell ref="JMQ97:JMV97"/>
    <mergeCell ref="JMX97:JNC97"/>
    <mergeCell ref="JNE97:JNJ97"/>
    <mergeCell ref="JKF97:JKK97"/>
    <mergeCell ref="JKM97:JKR97"/>
    <mergeCell ref="JKT97:JKY97"/>
    <mergeCell ref="JLA97:JLF97"/>
    <mergeCell ref="JLH97:JLM97"/>
    <mergeCell ref="JLO97:JLT97"/>
    <mergeCell ref="JIP97:JIU97"/>
    <mergeCell ref="JIW97:JJB97"/>
    <mergeCell ref="JJD97:JJI97"/>
    <mergeCell ref="JJK97:JJP97"/>
    <mergeCell ref="JJR97:JJW97"/>
    <mergeCell ref="JJY97:JKD97"/>
    <mergeCell ref="JGZ97:JHE97"/>
    <mergeCell ref="JHG97:JHL97"/>
    <mergeCell ref="JHN97:JHS97"/>
    <mergeCell ref="JHU97:JHZ97"/>
    <mergeCell ref="JIB97:JIG97"/>
    <mergeCell ref="JII97:JIN97"/>
    <mergeCell ref="JFJ97:JFO97"/>
    <mergeCell ref="JFQ97:JFV97"/>
    <mergeCell ref="JFX97:JGC97"/>
    <mergeCell ref="JGE97:JGJ97"/>
    <mergeCell ref="JGL97:JGQ97"/>
    <mergeCell ref="JGS97:JGX97"/>
    <mergeCell ref="JDT97:JDY97"/>
    <mergeCell ref="JEA97:JEF97"/>
    <mergeCell ref="JEH97:JEM97"/>
    <mergeCell ref="JEO97:JET97"/>
    <mergeCell ref="JEV97:JFA97"/>
    <mergeCell ref="JFC97:JFH97"/>
    <mergeCell ref="JCD97:JCI97"/>
    <mergeCell ref="JCK97:JCP97"/>
    <mergeCell ref="JCR97:JCW97"/>
    <mergeCell ref="JCY97:JDD97"/>
    <mergeCell ref="JDF97:JDK97"/>
    <mergeCell ref="JDM97:JDR97"/>
    <mergeCell ref="JAN97:JAS97"/>
    <mergeCell ref="JAU97:JAZ97"/>
    <mergeCell ref="JBB97:JBG97"/>
    <mergeCell ref="JBI97:JBN97"/>
    <mergeCell ref="JBP97:JBU97"/>
    <mergeCell ref="JBW97:JCB97"/>
    <mergeCell ref="IYX97:IZC97"/>
    <mergeCell ref="IZE97:IZJ97"/>
    <mergeCell ref="IZL97:IZQ97"/>
    <mergeCell ref="IZS97:IZX97"/>
    <mergeCell ref="IZZ97:JAE97"/>
    <mergeCell ref="JAG97:JAL97"/>
    <mergeCell ref="IXH97:IXM97"/>
    <mergeCell ref="IXO97:IXT97"/>
    <mergeCell ref="IXV97:IYA97"/>
    <mergeCell ref="IYC97:IYH97"/>
    <mergeCell ref="IYJ97:IYO97"/>
    <mergeCell ref="IYQ97:IYV97"/>
    <mergeCell ref="IVR97:IVW97"/>
    <mergeCell ref="IVY97:IWD97"/>
    <mergeCell ref="IWF97:IWK97"/>
    <mergeCell ref="IWM97:IWR97"/>
    <mergeCell ref="IWT97:IWY97"/>
    <mergeCell ref="IXA97:IXF97"/>
    <mergeCell ref="IUB97:IUG97"/>
    <mergeCell ref="IUI97:IUN97"/>
    <mergeCell ref="IUP97:IUU97"/>
    <mergeCell ref="IUW97:IVB97"/>
    <mergeCell ref="IVD97:IVI97"/>
    <mergeCell ref="IVK97:IVP97"/>
    <mergeCell ref="ISL97:ISQ97"/>
    <mergeCell ref="ISS97:ISX97"/>
    <mergeCell ref="ISZ97:ITE97"/>
    <mergeCell ref="ITG97:ITL97"/>
    <mergeCell ref="ITN97:ITS97"/>
    <mergeCell ref="ITU97:ITZ97"/>
    <mergeCell ref="IQV97:IRA97"/>
    <mergeCell ref="IRC97:IRH97"/>
    <mergeCell ref="IRJ97:IRO97"/>
    <mergeCell ref="IRQ97:IRV97"/>
    <mergeCell ref="IRX97:ISC97"/>
    <mergeCell ref="ISE97:ISJ97"/>
    <mergeCell ref="IPF97:IPK97"/>
    <mergeCell ref="IPM97:IPR97"/>
    <mergeCell ref="IPT97:IPY97"/>
    <mergeCell ref="IQA97:IQF97"/>
    <mergeCell ref="IQH97:IQM97"/>
    <mergeCell ref="IQO97:IQT97"/>
    <mergeCell ref="INP97:INU97"/>
    <mergeCell ref="INW97:IOB97"/>
    <mergeCell ref="IOD97:IOI97"/>
    <mergeCell ref="IOK97:IOP97"/>
    <mergeCell ref="IOR97:IOW97"/>
    <mergeCell ref="IOY97:IPD97"/>
    <mergeCell ref="ILZ97:IME97"/>
    <mergeCell ref="IMG97:IML97"/>
    <mergeCell ref="IMN97:IMS97"/>
    <mergeCell ref="IMU97:IMZ97"/>
    <mergeCell ref="INB97:ING97"/>
    <mergeCell ref="INI97:INN97"/>
    <mergeCell ref="IKJ97:IKO97"/>
    <mergeCell ref="IKQ97:IKV97"/>
    <mergeCell ref="IKX97:ILC97"/>
    <mergeCell ref="ILE97:ILJ97"/>
    <mergeCell ref="ILL97:ILQ97"/>
    <mergeCell ref="ILS97:ILX97"/>
    <mergeCell ref="IIT97:IIY97"/>
    <mergeCell ref="IJA97:IJF97"/>
    <mergeCell ref="IJH97:IJM97"/>
    <mergeCell ref="IJO97:IJT97"/>
    <mergeCell ref="IJV97:IKA97"/>
    <mergeCell ref="IKC97:IKH97"/>
    <mergeCell ref="IHD97:IHI97"/>
    <mergeCell ref="IHK97:IHP97"/>
    <mergeCell ref="IHR97:IHW97"/>
    <mergeCell ref="IHY97:IID97"/>
    <mergeCell ref="IIF97:IIK97"/>
    <mergeCell ref="IIM97:IIR97"/>
    <mergeCell ref="IFN97:IFS97"/>
    <mergeCell ref="IFU97:IFZ97"/>
    <mergeCell ref="IGB97:IGG97"/>
    <mergeCell ref="IGI97:IGN97"/>
    <mergeCell ref="IGP97:IGU97"/>
    <mergeCell ref="IGW97:IHB97"/>
    <mergeCell ref="IDX97:IEC97"/>
    <mergeCell ref="IEE97:IEJ97"/>
    <mergeCell ref="IEL97:IEQ97"/>
    <mergeCell ref="IES97:IEX97"/>
    <mergeCell ref="IEZ97:IFE97"/>
    <mergeCell ref="IFG97:IFL97"/>
    <mergeCell ref="ICH97:ICM97"/>
    <mergeCell ref="ICO97:ICT97"/>
    <mergeCell ref="ICV97:IDA97"/>
    <mergeCell ref="IDC97:IDH97"/>
    <mergeCell ref="IDJ97:IDO97"/>
    <mergeCell ref="IDQ97:IDV97"/>
    <mergeCell ref="IAR97:IAW97"/>
    <mergeCell ref="IAY97:IBD97"/>
    <mergeCell ref="IBF97:IBK97"/>
    <mergeCell ref="IBM97:IBR97"/>
    <mergeCell ref="IBT97:IBY97"/>
    <mergeCell ref="ICA97:ICF97"/>
    <mergeCell ref="HZB97:HZG97"/>
    <mergeCell ref="HZI97:HZN97"/>
    <mergeCell ref="HZP97:HZU97"/>
    <mergeCell ref="HZW97:IAB97"/>
    <mergeCell ref="IAD97:IAI97"/>
    <mergeCell ref="IAK97:IAP97"/>
    <mergeCell ref="HXL97:HXQ97"/>
    <mergeCell ref="HXS97:HXX97"/>
    <mergeCell ref="HXZ97:HYE97"/>
    <mergeCell ref="HYG97:HYL97"/>
    <mergeCell ref="HYN97:HYS97"/>
    <mergeCell ref="HYU97:HYZ97"/>
    <mergeCell ref="HVV97:HWA97"/>
    <mergeCell ref="HWC97:HWH97"/>
    <mergeCell ref="HWJ97:HWO97"/>
    <mergeCell ref="HWQ97:HWV97"/>
    <mergeCell ref="HWX97:HXC97"/>
    <mergeCell ref="HXE97:HXJ97"/>
    <mergeCell ref="HUF97:HUK97"/>
    <mergeCell ref="HUM97:HUR97"/>
    <mergeCell ref="HUT97:HUY97"/>
    <mergeCell ref="HVA97:HVF97"/>
    <mergeCell ref="HVH97:HVM97"/>
    <mergeCell ref="HVO97:HVT97"/>
    <mergeCell ref="HSP97:HSU97"/>
    <mergeCell ref="HSW97:HTB97"/>
    <mergeCell ref="HTD97:HTI97"/>
    <mergeCell ref="HTK97:HTP97"/>
    <mergeCell ref="HTR97:HTW97"/>
    <mergeCell ref="HTY97:HUD97"/>
    <mergeCell ref="HQZ97:HRE97"/>
    <mergeCell ref="HRG97:HRL97"/>
    <mergeCell ref="HRN97:HRS97"/>
    <mergeCell ref="HRU97:HRZ97"/>
    <mergeCell ref="HSB97:HSG97"/>
    <mergeCell ref="HSI97:HSN97"/>
    <mergeCell ref="HPJ97:HPO97"/>
    <mergeCell ref="HPQ97:HPV97"/>
    <mergeCell ref="HPX97:HQC97"/>
    <mergeCell ref="HQE97:HQJ97"/>
    <mergeCell ref="HQL97:HQQ97"/>
    <mergeCell ref="HQS97:HQX97"/>
    <mergeCell ref="HNT97:HNY97"/>
    <mergeCell ref="HOA97:HOF97"/>
    <mergeCell ref="HOH97:HOM97"/>
    <mergeCell ref="HOO97:HOT97"/>
    <mergeCell ref="HOV97:HPA97"/>
    <mergeCell ref="HPC97:HPH97"/>
    <mergeCell ref="HMD97:HMI97"/>
    <mergeCell ref="HMK97:HMP97"/>
    <mergeCell ref="HMR97:HMW97"/>
    <mergeCell ref="HMY97:HND97"/>
    <mergeCell ref="HNF97:HNK97"/>
    <mergeCell ref="HNM97:HNR97"/>
    <mergeCell ref="HKN97:HKS97"/>
    <mergeCell ref="HKU97:HKZ97"/>
    <mergeCell ref="HLB97:HLG97"/>
    <mergeCell ref="HLI97:HLN97"/>
    <mergeCell ref="HLP97:HLU97"/>
    <mergeCell ref="HLW97:HMB97"/>
    <mergeCell ref="HIX97:HJC97"/>
    <mergeCell ref="HJE97:HJJ97"/>
    <mergeCell ref="HJL97:HJQ97"/>
    <mergeCell ref="HJS97:HJX97"/>
    <mergeCell ref="HJZ97:HKE97"/>
    <mergeCell ref="HKG97:HKL97"/>
    <mergeCell ref="HHH97:HHM97"/>
    <mergeCell ref="HHO97:HHT97"/>
    <mergeCell ref="HHV97:HIA97"/>
    <mergeCell ref="HIC97:HIH97"/>
    <mergeCell ref="HIJ97:HIO97"/>
    <mergeCell ref="HIQ97:HIV97"/>
    <mergeCell ref="HFR97:HFW97"/>
    <mergeCell ref="HFY97:HGD97"/>
    <mergeCell ref="HGF97:HGK97"/>
    <mergeCell ref="HGM97:HGR97"/>
    <mergeCell ref="HGT97:HGY97"/>
    <mergeCell ref="HHA97:HHF97"/>
    <mergeCell ref="HEB97:HEG97"/>
    <mergeCell ref="HEI97:HEN97"/>
    <mergeCell ref="HEP97:HEU97"/>
    <mergeCell ref="HEW97:HFB97"/>
    <mergeCell ref="HFD97:HFI97"/>
    <mergeCell ref="HFK97:HFP97"/>
    <mergeCell ref="HCL97:HCQ97"/>
    <mergeCell ref="HCS97:HCX97"/>
    <mergeCell ref="HCZ97:HDE97"/>
    <mergeCell ref="HDG97:HDL97"/>
    <mergeCell ref="HDN97:HDS97"/>
    <mergeCell ref="HDU97:HDZ97"/>
    <mergeCell ref="HAV97:HBA97"/>
    <mergeCell ref="HBC97:HBH97"/>
    <mergeCell ref="HBJ97:HBO97"/>
    <mergeCell ref="HBQ97:HBV97"/>
    <mergeCell ref="HBX97:HCC97"/>
    <mergeCell ref="HCE97:HCJ97"/>
    <mergeCell ref="GZF97:GZK97"/>
    <mergeCell ref="GZM97:GZR97"/>
    <mergeCell ref="GZT97:GZY97"/>
    <mergeCell ref="HAA97:HAF97"/>
    <mergeCell ref="HAH97:HAM97"/>
    <mergeCell ref="HAO97:HAT97"/>
    <mergeCell ref="GXP97:GXU97"/>
    <mergeCell ref="GXW97:GYB97"/>
    <mergeCell ref="GYD97:GYI97"/>
    <mergeCell ref="GYK97:GYP97"/>
    <mergeCell ref="GYR97:GYW97"/>
    <mergeCell ref="GYY97:GZD97"/>
    <mergeCell ref="GVZ97:GWE97"/>
    <mergeCell ref="GWG97:GWL97"/>
    <mergeCell ref="GWN97:GWS97"/>
    <mergeCell ref="GWU97:GWZ97"/>
    <mergeCell ref="GXB97:GXG97"/>
    <mergeCell ref="GXI97:GXN97"/>
    <mergeCell ref="GUJ97:GUO97"/>
    <mergeCell ref="GUQ97:GUV97"/>
    <mergeCell ref="GUX97:GVC97"/>
    <mergeCell ref="GVE97:GVJ97"/>
    <mergeCell ref="GVL97:GVQ97"/>
    <mergeCell ref="GVS97:GVX97"/>
    <mergeCell ref="GST97:GSY97"/>
    <mergeCell ref="GTA97:GTF97"/>
    <mergeCell ref="GTH97:GTM97"/>
    <mergeCell ref="GTO97:GTT97"/>
    <mergeCell ref="GTV97:GUA97"/>
    <mergeCell ref="GUC97:GUH97"/>
    <mergeCell ref="GRD97:GRI97"/>
    <mergeCell ref="GRK97:GRP97"/>
    <mergeCell ref="GRR97:GRW97"/>
    <mergeCell ref="GRY97:GSD97"/>
    <mergeCell ref="GSF97:GSK97"/>
    <mergeCell ref="GSM97:GSR97"/>
    <mergeCell ref="GPN97:GPS97"/>
    <mergeCell ref="GPU97:GPZ97"/>
    <mergeCell ref="GQB97:GQG97"/>
    <mergeCell ref="GQI97:GQN97"/>
    <mergeCell ref="GQP97:GQU97"/>
    <mergeCell ref="GQW97:GRB97"/>
    <mergeCell ref="GNX97:GOC97"/>
    <mergeCell ref="GOE97:GOJ97"/>
    <mergeCell ref="GOL97:GOQ97"/>
    <mergeCell ref="GOS97:GOX97"/>
    <mergeCell ref="GOZ97:GPE97"/>
    <mergeCell ref="GPG97:GPL97"/>
    <mergeCell ref="GMH97:GMM97"/>
    <mergeCell ref="GMO97:GMT97"/>
    <mergeCell ref="GMV97:GNA97"/>
    <mergeCell ref="GNC97:GNH97"/>
    <mergeCell ref="GNJ97:GNO97"/>
    <mergeCell ref="GNQ97:GNV97"/>
    <mergeCell ref="GKR97:GKW97"/>
    <mergeCell ref="GKY97:GLD97"/>
    <mergeCell ref="GLF97:GLK97"/>
    <mergeCell ref="GLM97:GLR97"/>
    <mergeCell ref="GLT97:GLY97"/>
    <mergeCell ref="GMA97:GMF97"/>
    <mergeCell ref="GJB97:GJG97"/>
    <mergeCell ref="GJI97:GJN97"/>
    <mergeCell ref="GJP97:GJU97"/>
    <mergeCell ref="GJW97:GKB97"/>
    <mergeCell ref="GKD97:GKI97"/>
    <mergeCell ref="GKK97:GKP97"/>
    <mergeCell ref="GHL97:GHQ97"/>
    <mergeCell ref="GHS97:GHX97"/>
    <mergeCell ref="GHZ97:GIE97"/>
    <mergeCell ref="GIG97:GIL97"/>
    <mergeCell ref="GIN97:GIS97"/>
    <mergeCell ref="GIU97:GIZ97"/>
    <mergeCell ref="GFV97:GGA97"/>
    <mergeCell ref="GGC97:GGH97"/>
    <mergeCell ref="GGJ97:GGO97"/>
    <mergeCell ref="GGQ97:GGV97"/>
    <mergeCell ref="GGX97:GHC97"/>
    <mergeCell ref="GHE97:GHJ97"/>
    <mergeCell ref="GEF97:GEK97"/>
    <mergeCell ref="GEM97:GER97"/>
    <mergeCell ref="GET97:GEY97"/>
    <mergeCell ref="GFA97:GFF97"/>
    <mergeCell ref="GFH97:GFM97"/>
    <mergeCell ref="GFO97:GFT97"/>
    <mergeCell ref="GCP97:GCU97"/>
    <mergeCell ref="GCW97:GDB97"/>
    <mergeCell ref="GDD97:GDI97"/>
    <mergeCell ref="GDK97:GDP97"/>
    <mergeCell ref="GDR97:GDW97"/>
    <mergeCell ref="GDY97:GED97"/>
    <mergeCell ref="GAZ97:GBE97"/>
    <mergeCell ref="GBG97:GBL97"/>
    <mergeCell ref="GBN97:GBS97"/>
    <mergeCell ref="GBU97:GBZ97"/>
    <mergeCell ref="GCB97:GCG97"/>
    <mergeCell ref="GCI97:GCN97"/>
    <mergeCell ref="FZJ97:FZO97"/>
    <mergeCell ref="FZQ97:FZV97"/>
    <mergeCell ref="FZX97:GAC97"/>
    <mergeCell ref="GAE97:GAJ97"/>
    <mergeCell ref="GAL97:GAQ97"/>
    <mergeCell ref="GAS97:GAX97"/>
    <mergeCell ref="FXT97:FXY97"/>
    <mergeCell ref="FYA97:FYF97"/>
    <mergeCell ref="FYH97:FYM97"/>
    <mergeCell ref="FYO97:FYT97"/>
    <mergeCell ref="FYV97:FZA97"/>
    <mergeCell ref="FZC97:FZH97"/>
    <mergeCell ref="FWD97:FWI97"/>
    <mergeCell ref="FWK97:FWP97"/>
    <mergeCell ref="FWR97:FWW97"/>
    <mergeCell ref="FWY97:FXD97"/>
    <mergeCell ref="FXF97:FXK97"/>
    <mergeCell ref="FXM97:FXR97"/>
    <mergeCell ref="FUN97:FUS97"/>
    <mergeCell ref="FUU97:FUZ97"/>
    <mergeCell ref="FVB97:FVG97"/>
    <mergeCell ref="FVI97:FVN97"/>
    <mergeCell ref="FVP97:FVU97"/>
    <mergeCell ref="FVW97:FWB97"/>
    <mergeCell ref="FSX97:FTC97"/>
    <mergeCell ref="FTE97:FTJ97"/>
    <mergeCell ref="FTL97:FTQ97"/>
    <mergeCell ref="FTS97:FTX97"/>
    <mergeCell ref="FTZ97:FUE97"/>
    <mergeCell ref="FUG97:FUL97"/>
    <mergeCell ref="FRH97:FRM97"/>
    <mergeCell ref="FRO97:FRT97"/>
    <mergeCell ref="FRV97:FSA97"/>
    <mergeCell ref="FSC97:FSH97"/>
    <mergeCell ref="FSJ97:FSO97"/>
    <mergeCell ref="FSQ97:FSV97"/>
    <mergeCell ref="FPR97:FPW97"/>
    <mergeCell ref="FPY97:FQD97"/>
    <mergeCell ref="FQF97:FQK97"/>
    <mergeCell ref="FQM97:FQR97"/>
    <mergeCell ref="FQT97:FQY97"/>
    <mergeCell ref="FRA97:FRF97"/>
    <mergeCell ref="FOB97:FOG97"/>
    <mergeCell ref="FOI97:FON97"/>
    <mergeCell ref="FOP97:FOU97"/>
    <mergeCell ref="FOW97:FPB97"/>
    <mergeCell ref="FPD97:FPI97"/>
    <mergeCell ref="FPK97:FPP97"/>
    <mergeCell ref="FML97:FMQ97"/>
    <mergeCell ref="FMS97:FMX97"/>
    <mergeCell ref="FMZ97:FNE97"/>
    <mergeCell ref="FNG97:FNL97"/>
    <mergeCell ref="FNN97:FNS97"/>
    <mergeCell ref="FNU97:FNZ97"/>
    <mergeCell ref="FKV97:FLA97"/>
    <mergeCell ref="FLC97:FLH97"/>
    <mergeCell ref="FLJ97:FLO97"/>
    <mergeCell ref="FLQ97:FLV97"/>
    <mergeCell ref="FLX97:FMC97"/>
    <mergeCell ref="FME97:FMJ97"/>
    <mergeCell ref="FJF97:FJK97"/>
    <mergeCell ref="FJM97:FJR97"/>
    <mergeCell ref="FJT97:FJY97"/>
    <mergeCell ref="FKA97:FKF97"/>
    <mergeCell ref="FKH97:FKM97"/>
    <mergeCell ref="FKO97:FKT97"/>
    <mergeCell ref="FHP97:FHU97"/>
    <mergeCell ref="FHW97:FIB97"/>
    <mergeCell ref="FID97:FII97"/>
    <mergeCell ref="FIK97:FIP97"/>
    <mergeCell ref="FIR97:FIW97"/>
    <mergeCell ref="FIY97:FJD97"/>
    <mergeCell ref="FFZ97:FGE97"/>
    <mergeCell ref="FGG97:FGL97"/>
    <mergeCell ref="FGN97:FGS97"/>
    <mergeCell ref="FGU97:FGZ97"/>
    <mergeCell ref="FHB97:FHG97"/>
    <mergeCell ref="FHI97:FHN97"/>
    <mergeCell ref="FEJ97:FEO97"/>
    <mergeCell ref="FEQ97:FEV97"/>
    <mergeCell ref="FEX97:FFC97"/>
    <mergeCell ref="FFE97:FFJ97"/>
    <mergeCell ref="FFL97:FFQ97"/>
    <mergeCell ref="FFS97:FFX97"/>
    <mergeCell ref="FCT97:FCY97"/>
    <mergeCell ref="FDA97:FDF97"/>
    <mergeCell ref="FDH97:FDM97"/>
    <mergeCell ref="FDO97:FDT97"/>
    <mergeCell ref="FDV97:FEA97"/>
    <mergeCell ref="FEC97:FEH97"/>
    <mergeCell ref="FBD97:FBI97"/>
    <mergeCell ref="FBK97:FBP97"/>
    <mergeCell ref="FBR97:FBW97"/>
    <mergeCell ref="FBY97:FCD97"/>
    <mergeCell ref="FCF97:FCK97"/>
    <mergeCell ref="FCM97:FCR97"/>
    <mergeCell ref="EZN97:EZS97"/>
    <mergeCell ref="EZU97:EZZ97"/>
    <mergeCell ref="FAB97:FAG97"/>
    <mergeCell ref="FAI97:FAN97"/>
    <mergeCell ref="FAP97:FAU97"/>
    <mergeCell ref="FAW97:FBB97"/>
    <mergeCell ref="EXX97:EYC97"/>
    <mergeCell ref="EYE97:EYJ97"/>
    <mergeCell ref="EYL97:EYQ97"/>
    <mergeCell ref="EYS97:EYX97"/>
    <mergeCell ref="EYZ97:EZE97"/>
    <mergeCell ref="EZG97:EZL97"/>
    <mergeCell ref="EWH97:EWM97"/>
    <mergeCell ref="EWO97:EWT97"/>
    <mergeCell ref="EWV97:EXA97"/>
    <mergeCell ref="EXC97:EXH97"/>
    <mergeCell ref="EXJ97:EXO97"/>
    <mergeCell ref="EXQ97:EXV97"/>
    <mergeCell ref="EUR97:EUW97"/>
    <mergeCell ref="EUY97:EVD97"/>
    <mergeCell ref="EVF97:EVK97"/>
    <mergeCell ref="EVM97:EVR97"/>
    <mergeCell ref="EVT97:EVY97"/>
    <mergeCell ref="EWA97:EWF97"/>
    <mergeCell ref="ETB97:ETG97"/>
    <mergeCell ref="ETI97:ETN97"/>
    <mergeCell ref="ETP97:ETU97"/>
    <mergeCell ref="ETW97:EUB97"/>
    <mergeCell ref="EUD97:EUI97"/>
    <mergeCell ref="EUK97:EUP97"/>
    <mergeCell ref="ERL97:ERQ97"/>
    <mergeCell ref="ERS97:ERX97"/>
    <mergeCell ref="ERZ97:ESE97"/>
    <mergeCell ref="ESG97:ESL97"/>
    <mergeCell ref="ESN97:ESS97"/>
    <mergeCell ref="ESU97:ESZ97"/>
    <mergeCell ref="EPV97:EQA97"/>
    <mergeCell ref="EQC97:EQH97"/>
    <mergeCell ref="EQJ97:EQO97"/>
    <mergeCell ref="EQQ97:EQV97"/>
    <mergeCell ref="EQX97:ERC97"/>
    <mergeCell ref="ERE97:ERJ97"/>
    <mergeCell ref="EOF97:EOK97"/>
    <mergeCell ref="EOM97:EOR97"/>
    <mergeCell ref="EOT97:EOY97"/>
    <mergeCell ref="EPA97:EPF97"/>
    <mergeCell ref="EPH97:EPM97"/>
    <mergeCell ref="EPO97:EPT97"/>
    <mergeCell ref="EMP97:EMU97"/>
    <mergeCell ref="EMW97:ENB97"/>
    <mergeCell ref="END97:ENI97"/>
    <mergeCell ref="ENK97:ENP97"/>
    <mergeCell ref="ENR97:ENW97"/>
    <mergeCell ref="ENY97:EOD97"/>
    <mergeCell ref="EKZ97:ELE97"/>
    <mergeCell ref="ELG97:ELL97"/>
    <mergeCell ref="ELN97:ELS97"/>
    <mergeCell ref="ELU97:ELZ97"/>
    <mergeCell ref="EMB97:EMG97"/>
    <mergeCell ref="EMI97:EMN97"/>
    <mergeCell ref="EJJ97:EJO97"/>
    <mergeCell ref="EJQ97:EJV97"/>
    <mergeCell ref="EJX97:EKC97"/>
    <mergeCell ref="EKE97:EKJ97"/>
    <mergeCell ref="EKL97:EKQ97"/>
    <mergeCell ref="EKS97:EKX97"/>
    <mergeCell ref="EHT97:EHY97"/>
    <mergeCell ref="EIA97:EIF97"/>
    <mergeCell ref="EIH97:EIM97"/>
    <mergeCell ref="EIO97:EIT97"/>
    <mergeCell ref="EIV97:EJA97"/>
    <mergeCell ref="EJC97:EJH97"/>
    <mergeCell ref="EGD97:EGI97"/>
    <mergeCell ref="EGK97:EGP97"/>
    <mergeCell ref="EGR97:EGW97"/>
    <mergeCell ref="EGY97:EHD97"/>
    <mergeCell ref="EHF97:EHK97"/>
    <mergeCell ref="EHM97:EHR97"/>
    <mergeCell ref="EEN97:EES97"/>
    <mergeCell ref="EEU97:EEZ97"/>
    <mergeCell ref="EFB97:EFG97"/>
    <mergeCell ref="EFI97:EFN97"/>
    <mergeCell ref="EFP97:EFU97"/>
    <mergeCell ref="EFW97:EGB97"/>
    <mergeCell ref="ECX97:EDC97"/>
    <mergeCell ref="EDE97:EDJ97"/>
    <mergeCell ref="EDL97:EDQ97"/>
    <mergeCell ref="EDS97:EDX97"/>
    <mergeCell ref="EDZ97:EEE97"/>
    <mergeCell ref="EEG97:EEL97"/>
    <mergeCell ref="EBH97:EBM97"/>
    <mergeCell ref="EBO97:EBT97"/>
    <mergeCell ref="EBV97:ECA97"/>
    <mergeCell ref="ECC97:ECH97"/>
    <mergeCell ref="ECJ97:ECO97"/>
    <mergeCell ref="ECQ97:ECV97"/>
    <mergeCell ref="DZR97:DZW97"/>
    <mergeCell ref="DZY97:EAD97"/>
    <mergeCell ref="EAF97:EAK97"/>
    <mergeCell ref="EAM97:EAR97"/>
    <mergeCell ref="EAT97:EAY97"/>
    <mergeCell ref="EBA97:EBF97"/>
    <mergeCell ref="DYB97:DYG97"/>
    <mergeCell ref="DYI97:DYN97"/>
    <mergeCell ref="DYP97:DYU97"/>
    <mergeCell ref="DYW97:DZB97"/>
    <mergeCell ref="DZD97:DZI97"/>
    <mergeCell ref="DZK97:DZP97"/>
    <mergeCell ref="DWL97:DWQ97"/>
    <mergeCell ref="DWS97:DWX97"/>
    <mergeCell ref="DWZ97:DXE97"/>
    <mergeCell ref="DXG97:DXL97"/>
    <mergeCell ref="DXN97:DXS97"/>
    <mergeCell ref="DXU97:DXZ97"/>
    <mergeCell ref="DUV97:DVA97"/>
    <mergeCell ref="DVC97:DVH97"/>
    <mergeCell ref="DVJ97:DVO97"/>
    <mergeCell ref="DVQ97:DVV97"/>
    <mergeCell ref="DVX97:DWC97"/>
    <mergeCell ref="DWE97:DWJ97"/>
    <mergeCell ref="DTF97:DTK97"/>
    <mergeCell ref="DTM97:DTR97"/>
    <mergeCell ref="DTT97:DTY97"/>
    <mergeCell ref="DUA97:DUF97"/>
    <mergeCell ref="DUH97:DUM97"/>
    <mergeCell ref="DUO97:DUT97"/>
    <mergeCell ref="DRP97:DRU97"/>
    <mergeCell ref="DRW97:DSB97"/>
    <mergeCell ref="DSD97:DSI97"/>
    <mergeCell ref="DSK97:DSP97"/>
    <mergeCell ref="DSR97:DSW97"/>
    <mergeCell ref="DSY97:DTD97"/>
    <mergeCell ref="DPZ97:DQE97"/>
    <mergeCell ref="DQG97:DQL97"/>
    <mergeCell ref="DQN97:DQS97"/>
    <mergeCell ref="DQU97:DQZ97"/>
    <mergeCell ref="DRB97:DRG97"/>
    <mergeCell ref="DRI97:DRN97"/>
    <mergeCell ref="DOJ97:DOO97"/>
    <mergeCell ref="DOQ97:DOV97"/>
    <mergeCell ref="DOX97:DPC97"/>
    <mergeCell ref="DPE97:DPJ97"/>
    <mergeCell ref="DPL97:DPQ97"/>
    <mergeCell ref="DPS97:DPX97"/>
    <mergeCell ref="DMT97:DMY97"/>
    <mergeCell ref="DNA97:DNF97"/>
    <mergeCell ref="DNH97:DNM97"/>
    <mergeCell ref="DNO97:DNT97"/>
    <mergeCell ref="DNV97:DOA97"/>
    <mergeCell ref="DOC97:DOH97"/>
    <mergeCell ref="DLD97:DLI97"/>
    <mergeCell ref="DLK97:DLP97"/>
    <mergeCell ref="DLR97:DLW97"/>
    <mergeCell ref="DLY97:DMD97"/>
    <mergeCell ref="DMF97:DMK97"/>
    <mergeCell ref="DMM97:DMR97"/>
    <mergeCell ref="DJN97:DJS97"/>
    <mergeCell ref="DJU97:DJZ97"/>
    <mergeCell ref="DKB97:DKG97"/>
    <mergeCell ref="DKI97:DKN97"/>
    <mergeCell ref="DKP97:DKU97"/>
    <mergeCell ref="DKW97:DLB97"/>
    <mergeCell ref="DHX97:DIC97"/>
    <mergeCell ref="DIE97:DIJ97"/>
    <mergeCell ref="DIL97:DIQ97"/>
    <mergeCell ref="DIS97:DIX97"/>
    <mergeCell ref="DIZ97:DJE97"/>
    <mergeCell ref="DJG97:DJL97"/>
    <mergeCell ref="DGH97:DGM97"/>
    <mergeCell ref="DGO97:DGT97"/>
    <mergeCell ref="DGV97:DHA97"/>
    <mergeCell ref="DHC97:DHH97"/>
    <mergeCell ref="DHJ97:DHO97"/>
    <mergeCell ref="DHQ97:DHV97"/>
    <mergeCell ref="DER97:DEW97"/>
    <mergeCell ref="DEY97:DFD97"/>
    <mergeCell ref="DFF97:DFK97"/>
    <mergeCell ref="DFM97:DFR97"/>
    <mergeCell ref="DFT97:DFY97"/>
    <mergeCell ref="DGA97:DGF97"/>
    <mergeCell ref="DDB97:DDG97"/>
    <mergeCell ref="DDI97:DDN97"/>
    <mergeCell ref="DDP97:DDU97"/>
    <mergeCell ref="DDW97:DEB97"/>
    <mergeCell ref="DED97:DEI97"/>
    <mergeCell ref="DEK97:DEP97"/>
    <mergeCell ref="DBL97:DBQ97"/>
    <mergeCell ref="DBS97:DBX97"/>
    <mergeCell ref="DBZ97:DCE97"/>
    <mergeCell ref="DCG97:DCL97"/>
    <mergeCell ref="DCN97:DCS97"/>
    <mergeCell ref="DCU97:DCZ97"/>
    <mergeCell ref="CZV97:DAA97"/>
    <mergeCell ref="DAC97:DAH97"/>
    <mergeCell ref="DAJ97:DAO97"/>
    <mergeCell ref="DAQ97:DAV97"/>
    <mergeCell ref="DAX97:DBC97"/>
    <mergeCell ref="DBE97:DBJ97"/>
    <mergeCell ref="CYF97:CYK97"/>
    <mergeCell ref="CYM97:CYR97"/>
    <mergeCell ref="CYT97:CYY97"/>
    <mergeCell ref="CZA97:CZF97"/>
    <mergeCell ref="CZH97:CZM97"/>
    <mergeCell ref="CZO97:CZT97"/>
    <mergeCell ref="CWP97:CWU97"/>
    <mergeCell ref="CWW97:CXB97"/>
    <mergeCell ref="CXD97:CXI97"/>
    <mergeCell ref="CXK97:CXP97"/>
    <mergeCell ref="CXR97:CXW97"/>
    <mergeCell ref="CXY97:CYD97"/>
    <mergeCell ref="CUZ97:CVE97"/>
    <mergeCell ref="CVG97:CVL97"/>
    <mergeCell ref="CVN97:CVS97"/>
    <mergeCell ref="CVU97:CVZ97"/>
    <mergeCell ref="CWB97:CWG97"/>
    <mergeCell ref="CWI97:CWN97"/>
    <mergeCell ref="CTJ97:CTO97"/>
    <mergeCell ref="CTQ97:CTV97"/>
    <mergeCell ref="CTX97:CUC97"/>
    <mergeCell ref="CUE97:CUJ97"/>
    <mergeCell ref="CUL97:CUQ97"/>
    <mergeCell ref="CUS97:CUX97"/>
    <mergeCell ref="CRT97:CRY97"/>
    <mergeCell ref="CSA97:CSF97"/>
    <mergeCell ref="CSH97:CSM97"/>
    <mergeCell ref="CSO97:CST97"/>
    <mergeCell ref="CSV97:CTA97"/>
    <mergeCell ref="CTC97:CTH97"/>
    <mergeCell ref="CQD97:CQI97"/>
    <mergeCell ref="CQK97:CQP97"/>
    <mergeCell ref="CQR97:CQW97"/>
    <mergeCell ref="CQY97:CRD97"/>
    <mergeCell ref="CRF97:CRK97"/>
    <mergeCell ref="CRM97:CRR97"/>
    <mergeCell ref="CON97:COS97"/>
    <mergeCell ref="COU97:COZ97"/>
    <mergeCell ref="CPB97:CPG97"/>
    <mergeCell ref="CPI97:CPN97"/>
    <mergeCell ref="CPP97:CPU97"/>
    <mergeCell ref="CPW97:CQB97"/>
    <mergeCell ref="CMX97:CNC97"/>
    <mergeCell ref="CNE97:CNJ97"/>
    <mergeCell ref="CNL97:CNQ97"/>
    <mergeCell ref="CNS97:CNX97"/>
    <mergeCell ref="CNZ97:COE97"/>
    <mergeCell ref="COG97:COL97"/>
    <mergeCell ref="CLH97:CLM97"/>
    <mergeCell ref="CLO97:CLT97"/>
    <mergeCell ref="CLV97:CMA97"/>
    <mergeCell ref="CMC97:CMH97"/>
    <mergeCell ref="CMJ97:CMO97"/>
    <mergeCell ref="CMQ97:CMV97"/>
    <mergeCell ref="CJR97:CJW97"/>
    <mergeCell ref="CJY97:CKD97"/>
    <mergeCell ref="CKF97:CKK97"/>
    <mergeCell ref="CKM97:CKR97"/>
    <mergeCell ref="CKT97:CKY97"/>
    <mergeCell ref="CLA97:CLF97"/>
    <mergeCell ref="CIB97:CIG97"/>
    <mergeCell ref="CII97:CIN97"/>
    <mergeCell ref="CIP97:CIU97"/>
    <mergeCell ref="CIW97:CJB97"/>
    <mergeCell ref="CJD97:CJI97"/>
    <mergeCell ref="CJK97:CJP97"/>
    <mergeCell ref="CGL97:CGQ97"/>
    <mergeCell ref="CGS97:CGX97"/>
    <mergeCell ref="CGZ97:CHE97"/>
    <mergeCell ref="CHG97:CHL97"/>
    <mergeCell ref="CHN97:CHS97"/>
    <mergeCell ref="CHU97:CHZ97"/>
    <mergeCell ref="CEV97:CFA97"/>
    <mergeCell ref="CFC97:CFH97"/>
    <mergeCell ref="CFJ97:CFO97"/>
    <mergeCell ref="CFQ97:CFV97"/>
    <mergeCell ref="CFX97:CGC97"/>
    <mergeCell ref="CGE97:CGJ97"/>
    <mergeCell ref="CDF97:CDK97"/>
    <mergeCell ref="CDM97:CDR97"/>
    <mergeCell ref="CDT97:CDY97"/>
    <mergeCell ref="CEA97:CEF97"/>
    <mergeCell ref="CEH97:CEM97"/>
    <mergeCell ref="CEO97:CET97"/>
    <mergeCell ref="CBP97:CBU97"/>
    <mergeCell ref="CBW97:CCB97"/>
    <mergeCell ref="CCD97:CCI97"/>
    <mergeCell ref="CCK97:CCP97"/>
    <mergeCell ref="CCR97:CCW97"/>
    <mergeCell ref="CCY97:CDD97"/>
    <mergeCell ref="BZZ97:CAE97"/>
    <mergeCell ref="CAG97:CAL97"/>
    <mergeCell ref="CAN97:CAS97"/>
    <mergeCell ref="CAU97:CAZ97"/>
    <mergeCell ref="CBB97:CBG97"/>
    <mergeCell ref="CBI97:CBN97"/>
    <mergeCell ref="BYJ97:BYO97"/>
    <mergeCell ref="BYQ97:BYV97"/>
    <mergeCell ref="BYX97:BZC97"/>
    <mergeCell ref="BZE97:BZJ97"/>
    <mergeCell ref="BZL97:BZQ97"/>
    <mergeCell ref="BZS97:BZX97"/>
    <mergeCell ref="BWT97:BWY97"/>
    <mergeCell ref="BXA97:BXF97"/>
    <mergeCell ref="BXH97:BXM97"/>
    <mergeCell ref="BXO97:BXT97"/>
    <mergeCell ref="BXV97:BYA97"/>
    <mergeCell ref="BYC97:BYH97"/>
    <mergeCell ref="BVD97:BVI97"/>
    <mergeCell ref="BVK97:BVP97"/>
    <mergeCell ref="BVR97:BVW97"/>
    <mergeCell ref="BVY97:BWD97"/>
    <mergeCell ref="BWF97:BWK97"/>
    <mergeCell ref="BWM97:BWR97"/>
    <mergeCell ref="BTN97:BTS97"/>
    <mergeCell ref="BTU97:BTZ97"/>
    <mergeCell ref="BUB97:BUG97"/>
    <mergeCell ref="BUI97:BUN97"/>
    <mergeCell ref="BUP97:BUU97"/>
    <mergeCell ref="BUW97:BVB97"/>
    <mergeCell ref="BRX97:BSC97"/>
    <mergeCell ref="BSE97:BSJ97"/>
    <mergeCell ref="BSL97:BSQ97"/>
    <mergeCell ref="BSS97:BSX97"/>
    <mergeCell ref="BSZ97:BTE97"/>
    <mergeCell ref="BTG97:BTL97"/>
    <mergeCell ref="BQH97:BQM97"/>
    <mergeCell ref="BQO97:BQT97"/>
    <mergeCell ref="BQV97:BRA97"/>
    <mergeCell ref="BRC97:BRH97"/>
    <mergeCell ref="BRJ97:BRO97"/>
    <mergeCell ref="BRQ97:BRV97"/>
    <mergeCell ref="BOR97:BOW97"/>
    <mergeCell ref="BOY97:BPD97"/>
    <mergeCell ref="BPF97:BPK97"/>
    <mergeCell ref="BPM97:BPR97"/>
    <mergeCell ref="BPT97:BPY97"/>
    <mergeCell ref="BQA97:BQF97"/>
    <mergeCell ref="BNB97:BNG97"/>
    <mergeCell ref="BNI97:BNN97"/>
    <mergeCell ref="BNP97:BNU97"/>
    <mergeCell ref="BNW97:BOB97"/>
    <mergeCell ref="BOD97:BOI97"/>
    <mergeCell ref="BOK97:BOP97"/>
    <mergeCell ref="BLL97:BLQ97"/>
    <mergeCell ref="BLS97:BLX97"/>
    <mergeCell ref="BLZ97:BME97"/>
    <mergeCell ref="BMG97:BML97"/>
    <mergeCell ref="BMN97:BMS97"/>
    <mergeCell ref="BMU97:BMZ97"/>
    <mergeCell ref="BJV97:BKA97"/>
    <mergeCell ref="BKC97:BKH97"/>
    <mergeCell ref="BKJ97:BKO97"/>
    <mergeCell ref="BKQ97:BKV97"/>
    <mergeCell ref="BKX97:BLC97"/>
    <mergeCell ref="BLE97:BLJ97"/>
    <mergeCell ref="BIF97:BIK97"/>
    <mergeCell ref="BIM97:BIR97"/>
    <mergeCell ref="BIT97:BIY97"/>
    <mergeCell ref="BJA97:BJF97"/>
    <mergeCell ref="BJH97:BJM97"/>
    <mergeCell ref="BJO97:BJT97"/>
    <mergeCell ref="BGP97:BGU97"/>
    <mergeCell ref="BGW97:BHB97"/>
    <mergeCell ref="BHD97:BHI97"/>
    <mergeCell ref="BHK97:BHP97"/>
    <mergeCell ref="BHR97:BHW97"/>
    <mergeCell ref="BHY97:BID97"/>
    <mergeCell ref="BEZ97:BFE97"/>
    <mergeCell ref="BFG97:BFL97"/>
    <mergeCell ref="BFN97:BFS97"/>
    <mergeCell ref="BFU97:BFZ97"/>
    <mergeCell ref="BGB97:BGG97"/>
    <mergeCell ref="BGI97:BGN97"/>
    <mergeCell ref="BDJ97:BDO97"/>
    <mergeCell ref="BDQ97:BDV97"/>
    <mergeCell ref="BDX97:BEC97"/>
    <mergeCell ref="BEE97:BEJ97"/>
    <mergeCell ref="BEL97:BEQ97"/>
    <mergeCell ref="BES97:BEX97"/>
    <mergeCell ref="BBT97:BBY97"/>
    <mergeCell ref="BCA97:BCF97"/>
    <mergeCell ref="BCH97:BCM97"/>
    <mergeCell ref="BCO97:BCT97"/>
    <mergeCell ref="BCV97:BDA97"/>
    <mergeCell ref="BDC97:BDH97"/>
    <mergeCell ref="BAD97:BAI97"/>
    <mergeCell ref="BAK97:BAP97"/>
    <mergeCell ref="BAR97:BAW97"/>
    <mergeCell ref="BAY97:BBD97"/>
    <mergeCell ref="BBF97:BBK97"/>
    <mergeCell ref="BBM97:BBR97"/>
    <mergeCell ref="AYN97:AYS97"/>
    <mergeCell ref="AYU97:AYZ97"/>
    <mergeCell ref="AZB97:AZG97"/>
    <mergeCell ref="AZI97:AZN97"/>
    <mergeCell ref="AZP97:AZU97"/>
    <mergeCell ref="AZW97:BAB97"/>
    <mergeCell ref="AWX97:AXC97"/>
    <mergeCell ref="AXE97:AXJ97"/>
    <mergeCell ref="AXL97:AXQ97"/>
    <mergeCell ref="AXS97:AXX97"/>
    <mergeCell ref="AXZ97:AYE97"/>
    <mergeCell ref="AYG97:AYL97"/>
    <mergeCell ref="AVH97:AVM97"/>
    <mergeCell ref="AVO97:AVT97"/>
    <mergeCell ref="AVV97:AWA97"/>
    <mergeCell ref="AWC97:AWH97"/>
    <mergeCell ref="AWJ97:AWO97"/>
    <mergeCell ref="AWQ97:AWV97"/>
    <mergeCell ref="ATR97:ATW97"/>
    <mergeCell ref="ATY97:AUD97"/>
    <mergeCell ref="AUF97:AUK97"/>
    <mergeCell ref="AUM97:AUR97"/>
    <mergeCell ref="AUT97:AUY97"/>
    <mergeCell ref="AVA97:AVF97"/>
    <mergeCell ref="ASB97:ASG97"/>
    <mergeCell ref="ASI97:ASN97"/>
    <mergeCell ref="ASP97:ASU97"/>
    <mergeCell ref="ASW97:ATB97"/>
    <mergeCell ref="ATD97:ATI97"/>
    <mergeCell ref="ATK97:ATP97"/>
    <mergeCell ref="AQL97:AQQ97"/>
    <mergeCell ref="AQS97:AQX97"/>
    <mergeCell ref="AQZ97:ARE97"/>
    <mergeCell ref="ARG97:ARL97"/>
    <mergeCell ref="ARN97:ARS97"/>
    <mergeCell ref="ARU97:ARZ97"/>
    <mergeCell ref="AOV97:APA97"/>
    <mergeCell ref="APC97:APH97"/>
    <mergeCell ref="APJ97:APO97"/>
    <mergeCell ref="APQ97:APV97"/>
    <mergeCell ref="APX97:AQC97"/>
    <mergeCell ref="AQE97:AQJ97"/>
    <mergeCell ref="ANF97:ANK97"/>
    <mergeCell ref="ANM97:ANR97"/>
    <mergeCell ref="ANT97:ANY97"/>
    <mergeCell ref="AOA97:AOF97"/>
    <mergeCell ref="AOH97:AOM97"/>
    <mergeCell ref="AOO97:AOT97"/>
    <mergeCell ref="ALP97:ALU97"/>
    <mergeCell ref="ALW97:AMB97"/>
    <mergeCell ref="AMD97:AMI97"/>
    <mergeCell ref="AMK97:AMP97"/>
    <mergeCell ref="AMR97:AMW97"/>
    <mergeCell ref="AMY97:AND97"/>
    <mergeCell ref="AJZ97:AKE97"/>
    <mergeCell ref="AKG97:AKL97"/>
    <mergeCell ref="AKN97:AKS97"/>
    <mergeCell ref="AKU97:AKZ97"/>
    <mergeCell ref="ALB97:ALG97"/>
    <mergeCell ref="ALI97:ALN97"/>
    <mergeCell ref="AIJ97:AIO97"/>
    <mergeCell ref="AIQ97:AIV97"/>
    <mergeCell ref="AIX97:AJC97"/>
    <mergeCell ref="AJE97:AJJ97"/>
    <mergeCell ref="AJL97:AJQ97"/>
    <mergeCell ref="AJS97:AJX97"/>
    <mergeCell ref="AGT97:AGY97"/>
    <mergeCell ref="AHA97:AHF97"/>
    <mergeCell ref="AHH97:AHM97"/>
    <mergeCell ref="AHO97:AHT97"/>
    <mergeCell ref="AHV97:AIA97"/>
    <mergeCell ref="AIC97:AIH97"/>
    <mergeCell ref="AFD97:AFI97"/>
    <mergeCell ref="AFK97:AFP97"/>
    <mergeCell ref="AFR97:AFW97"/>
    <mergeCell ref="AFY97:AGD97"/>
    <mergeCell ref="AGF97:AGK97"/>
    <mergeCell ref="AGM97:AGR97"/>
    <mergeCell ref="ADN97:ADS97"/>
    <mergeCell ref="ADU97:ADZ97"/>
    <mergeCell ref="AEB97:AEG97"/>
    <mergeCell ref="AEI97:AEN97"/>
    <mergeCell ref="AEP97:AEU97"/>
    <mergeCell ref="AEW97:AFB97"/>
    <mergeCell ref="ABX97:ACC97"/>
    <mergeCell ref="ACE97:ACJ97"/>
    <mergeCell ref="ACL97:ACQ97"/>
    <mergeCell ref="ACS97:ACX97"/>
    <mergeCell ref="ACZ97:ADE97"/>
    <mergeCell ref="ADG97:ADL97"/>
    <mergeCell ref="AAH97:AAM97"/>
    <mergeCell ref="AAO97:AAT97"/>
    <mergeCell ref="AAV97:ABA97"/>
    <mergeCell ref="ABC97:ABH97"/>
    <mergeCell ref="ABJ97:ABO97"/>
    <mergeCell ref="ABQ97:ABV97"/>
    <mergeCell ref="YR97:YW97"/>
    <mergeCell ref="YY97:ZD97"/>
    <mergeCell ref="ZF97:ZK97"/>
    <mergeCell ref="ZM97:ZR97"/>
    <mergeCell ref="ZT97:ZY97"/>
    <mergeCell ref="AAA97:AAF97"/>
    <mergeCell ref="XB97:XG97"/>
    <mergeCell ref="XI97:XN97"/>
    <mergeCell ref="XP97:XU97"/>
    <mergeCell ref="XW97:YB97"/>
    <mergeCell ref="YD97:YI97"/>
    <mergeCell ref="YK97:YP97"/>
    <mergeCell ref="VL97:VQ97"/>
    <mergeCell ref="VS97:VX97"/>
    <mergeCell ref="VZ97:WE97"/>
    <mergeCell ref="WG97:WL97"/>
    <mergeCell ref="WN97:WS97"/>
    <mergeCell ref="WU97:WZ97"/>
    <mergeCell ref="TV97:UA97"/>
    <mergeCell ref="UC97:UH97"/>
    <mergeCell ref="UJ97:UO97"/>
    <mergeCell ref="UQ97:UV97"/>
    <mergeCell ref="UX97:VC97"/>
    <mergeCell ref="VE97:VJ97"/>
    <mergeCell ref="SF97:SK97"/>
    <mergeCell ref="SM97:SR97"/>
    <mergeCell ref="ST97:SY97"/>
    <mergeCell ref="TA97:TF97"/>
    <mergeCell ref="TH97:TM97"/>
    <mergeCell ref="TO97:TT97"/>
    <mergeCell ref="QP97:QU97"/>
    <mergeCell ref="QW97:RB97"/>
    <mergeCell ref="RD97:RI97"/>
    <mergeCell ref="RK97:RP97"/>
    <mergeCell ref="RR97:RW97"/>
    <mergeCell ref="RY97:SD97"/>
    <mergeCell ref="OZ97:PE97"/>
    <mergeCell ref="PG97:PL97"/>
    <mergeCell ref="PN97:PS97"/>
    <mergeCell ref="PU97:PZ97"/>
    <mergeCell ref="QB97:QG97"/>
    <mergeCell ref="QI97:QN97"/>
    <mergeCell ref="NJ97:NO97"/>
    <mergeCell ref="NQ97:NV97"/>
    <mergeCell ref="NX97:OC97"/>
    <mergeCell ref="OE97:OJ97"/>
    <mergeCell ref="OL97:OQ97"/>
    <mergeCell ref="OS97:OX97"/>
    <mergeCell ref="LT97:LY97"/>
    <mergeCell ref="MA97:MF97"/>
    <mergeCell ref="MH97:MM97"/>
    <mergeCell ref="MO97:MT97"/>
    <mergeCell ref="MV97:NA97"/>
    <mergeCell ref="NC97:NH97"/>
    <mergeCell ref="KD97:KI97"/>
    <mergeCell ref="KK97:KP97"/>
    <mergeCell ref="KR97:KW97"/>
    <mergeCell ref="KY97:LD97"/>
    <mergeCell ref="LF97:LK97"/>
    <mergeCell ref="LM97:LR97"/>
    <mergeCell ref="IN97:IS97"/>
    <mergeCell ref="IU97:IZ97"/>
    <mergeCell ref="JB97:JG97"/>
    <mergeCell ref="JI97:JN97"/>
    <mergeCell ref="JP97:JU97"/>
    <mergeCell ref="JW97:KB97"/>
    <mergeCell ref="GX97:HC97"/>
    <mergeCell ref="HE97:HJ97"/>
    <mergeCell ref="HL97:HQ97"/>
    <mergeCell ref="HS97:HX97"/>
    <mergeCell ref="HZ97:IE97"/>
    <mergeCell ref="IG97:IL97"/>
    <mergeCell ref="FH97:FM97"/>
    <mergeCell ref="FO97:FT97"/>
    <mergeCell ref="FV97:GA97"/>
    <mergeCell ref="GC97:GH97"/>
    <mergeCell ref="GJ97:GO97"/>
    <mergeCell ref="GQ97:GV97"/>
    <mergeCell ref="DR97:DW97"/>
    <mergeCell ref="DY97:ED97"/>
    <mergeCell ref="EF97:EK97"/>
    <mergeCell ref="EM97:ER97"/>
    <mergeCell ref="ET97:EY97"/>
    <mergeCell ref="FA97:FF97"/>
    <mergeCell ref="CB97:CG97"/>
    <mergeCell ref="CI97:CN97"/>
    <mergeCell ref="CP97:CU97"/>
    <mergeCell ref="CW97:DB97"/>
    <mergeCell ref="DD97:DI97"/>
    <mergeCell ref="DK97:DP97"/>
    <mergeCell ref="AL97:AQ97"/>
    <mergeCell ref="AS97:AX97"/>
    <mergeCell ref="AZ97:BE97"/>
    <mergeCell ref="BG97:BL97"/>
    <mergeCell ref="BN97:BS97"/>
    <mergeCell ref="BU97:BZ97"/>
    <mergeCell ref="XDT96:XDY96"/>
    <mergeCell ref="XEA96:XEF96"/>
    <mergeCell ref="XEH96:XEM96"/>
    <mergeCell ref="XEO96:XET96"/>
    <mergeCell ref="XEV96:XEX96"/>
    <mergeCell ref="B97:G97"/>
    <mergeCell ref="J97:O97"/>
    <mergeCell ref="Q97:V97"/>
    <mergeCell ref="X97:AC97"/>
    <mergeCell ref="AE97:AJ97"/>
    <mergeCell ref="XCD96:XCI96"/>
    <mergeCell ref="XCK96:XCP96"/>
    <mergeCell ref="XCR96:XCW96"/>
    <mergeCell ref="XCY96:XDD96"/>
    <mergeCell ref="XDF96:XDK96"/>
    <mergeCell ref="XDM96:XDR96"/>
    <mergeCell ref="XAN96:XAS96"/>
    <mergeCell ref="XAU96:XAZ96"/>
    <mergeCell ref="XBB96:XBG96"/>
    <mergeCell ref="XBI96:XBN96"/>
    <mergeCell ref="XBP96:XBU96"/>
    <mergeCell ref="XBW96:XCB96"/>
    <mergeCell ref="WYX96:WZC96"/>
    <mergeCell ref="WZE96:WZJ96"/>
    <mergeCell ref="WZL96:WZQ96"/>
    <mergeCell ref="WZS96:WZX96"/>
    <mergeCell ref="WZZ96:XAE96"/>
    <mergeCell ref="XAG96:XAL96"/>
    <mergeCell ref="WXH96:WXM96"/>
    <mergeCell ref="WXO96:WXT96"/>
    <mergeCell ref="WXV96:WYA96"/>
    <mergeCell ref="WYC96:WYH96"/>
    <mergeCell ref="WYJ96:WYO96"/>
    <mergeCell ref="WYQ96:WYV96"/>
    <mergeCell ref="WVR96:WVW96"/>
    <mergeCell ref="WVY96:WWD96"/>
    <mergeCell ref="WWF96:WWK96"/>
    <mergeCell ref="WWM96:WWR96"/>
    <mergeCell ref="WWT96:WWY96"/>
    <mergeCell ref="WXA96:WXF96"/>
    <mergeCell ref="WUB96:WUG96"/>
    <mergeCell ref="WUI96:WUN96"/>
    <mergeCell ref="WUP96:WUU96"/>
    <mergeCell ref="WUW96:WVB96"/>
    <mergeCell ref="WVD96:WVI96"/>
    <mergeCell ref="WVK96:WVP96"/>
    <mergeCell ref="WSL96:WSQ96"/>
    <mergeCell ref="WSS96:WSX96"/>
    <mergeCell ref="WSZ96:WTE96"/>
    <mergeCell ref="WTG96:WTL96"/>
    <mergeCell ref="WTN96:WTS96"/>
    <mergeCell ref="WTU96:WTZ96"/>
    <mergeCell ref="WQV96:WRA96"/>
    <mergeCell ref="WRC96:WRH96"/>
    <mergeCell ref="WRJ96:WRO96"/>
    <mergeCell ref="WRQ96:WRV96"/>
    <mergeCell ref="WRX96:WSC96"/>
    <mergeCell ref="WSE96:WSJ96"/>
    <mergeCell ref="WPF96:WPK96"/>
    <mergeCell ref="WPM96:WPR96"/>
    <mergeCell ref="WPT96:WPY96"/>
    <mergeCell ref="WQA96:WQF96"/>
    <mergeCell ref="WQH96:WQM96"/>
    <mergeCell ref="WQO96:WQT96"/>
    <mergeCell ref="WNP96:WNU96"/>
    <mergeCell ref="WNW96:WOB96"/>
    <mergeCell ref="WOD96:WOI96"/>
    <mergeCell ref="WOK96:WOP96"/>
    <mergeCell ref="WOR96:WOW96"/>
    <mergeCell ref="WOY96:WPD96"/>
    <mergeCell ref="WLZ96:WME96"/>
    <mergeCell ref="WMG96:WML96"/>
    <mergeCell ref="WMN96:WMS96"/>
    <mergeCell ref="WMU96:WMZ96"/>
    <mergeCell ref="WNB96:WNG96"/>
    <mergeCell ref="WNI96:WNN96"/>
    <mergeCell ref="WKJ96:WKO96"/>
    <mergeCell ref="WKQ96:WKV96"/>
    <mergeCell ref="WKX96:WLC96"/>
    <mergeCell ref="WLE96:WLJ96"/>
    <mergeCell ref="WLL96:WLQ96"/>
    <mergeCell ref="WLS96:WLX96"/>
    <mergeCell ref="WIT96:WIY96"/>
    <mergeCell ref="WJA96:WJF96"/>
    <mergeCell ref="WJH96:WJM96"/>
    <mergeCell ref="WJO96:WJT96"/>
    <mergeCell ref="WJV96:WKA96"/>
    <mergeCell ref="WKC96:WKH96"/>
    <mergeCell ref="WHD96:WHI96"/>
    <mergeCell ref="WHK96:WHP96"/>
    <mergeCell ref="WHR96:WHW96"/>
    <mergeCell ref="WHY96:WID96"/>
    <mergeCell ref="WIF96:WIK96"/>
    <mergeCell ref="WIM96:WIR96"/>
    <mergeCell ref="WFN96:WFS96"/>
    <mergeCell ref="WFU96:WFZ96"/>
    <mergeCell ref="WGB96:WGG96"/>
    <mergeCell ref="WGI96:WGN96"/>
    <mergeCell ref="WGP96:WGU96"/>
    <mergeCell ref="WGW96:WHB96"/>
    <mergeCell ref="WDX96:WEC96"/>
    <mergeCell ref="WEE96:WEJ96"/>
    <mergeCell ref="WEL96:WEQ96"/>
    <mergeCell ref="WES96:WEX96"/>
    <mergeCell ref="WEZ96:WFE96"/>
    <mergeCell ref="WFG96:WFL96"/>
    <mergeCell ref="WCH96:WCM96"/>
    <mergeCell ref="WCO96:WCT96"/>
    <mergeCell ref="WCV96:WDA96"/>
    <mergeCell ref="WDC96:WDH96"/>
    <mergeCell ref="WDJ96:WDO96"/>
    <mergeCell ref="WDQ96:WDV96"/>
    <mergeCell ref="WAR96:WAW96"/>
    <mergeCell ref="WAY96:WBD96"/>
    <mergeCell ref="WBF96:WBK96"/>
    <mergeCell ref="WBM96:WBR96"/>
    <mergeCell ref="WBT96:WBY96"/>
    <mergeCell ref="WCA96:WCF96"/>
    <mergeCell ref="VZB96:VZG96"/>
    <mergeCell ref="VZI96:VZN96"/>
    <mergeCell ref="VZP96:VZU96"/>
    <mergeCell ref="VZW96:WAB96"/>
    <mergeCell ref="WAD96:WAI96"/>
    <mergeCell ref="WAK96:WAP96"/>
    <mergeCell ref="VXL96:VXQ96"/>
    <mergeCell ref="VXS96:VXX96"/>
    <mergeCell ref="VXZ96:VYE96"/>
    <mergeCell ref="VYG96:VYL96"/>
    <mergeCell ref="VYN96:VYS96"/>
    <mergeCell ref="VYU96:VYZ96"/>
    <mergeCell ref="VVV96:VWA96"/>
    <mergeCell ref="VWC96:VWH96"/>
    <mergeCell ref="VWJ96:VWO96"/>
    <mergeCell ref="VWQ96:VWV96"/>
    <mergeCell ref="VWX96:VXC96"/>
    <mergeCell ref="VXE96:VXJ96"/>
    <mergeCell ref="VUF96:VUK96"/>
    <mergeCell ref="VUM96:VUR96"/>
    <mergeCell ref="VUT96:VUY96"/>
    <mergeCell ref="VVA96:VVF96"/>
    <mergeCell ref="VVH96:VVM96"/>
    <mergeCell ref="VVO96:VVT96"/>
    <mergeCell ref="VSP96:VSU96"/>
    <mergeCell ref="VSW96:VTB96"/>
    <mergeCell ref="VTD96:VTI96"/>
    <mergeCell ref="VTK96:VTP96"/>
    <mergeCell ref="VTR96:VTW96"/>
    <mergeCell ref="VTY96:VUD96"/>
    <mergeCell ref="VQZ96:VRE96"/>
    <mergeCell ref="VRG96:VRL96"/>
    <mergeCell ref="VRN96:VRS96"/>
    <mergeCell ref="VRU96:VRZ96"/>
    <mergeCell ref="VSB96:VSG96"/>
    <mergeCell ref="VSI96:VSN96"/>
    <mergeCell ref="VPJ96:VPO96"/>
    <mergeCell ref="VPQ96:VPV96"/>
    <mergeCell ref="VPX96:VQC96"/>
    <mergeCell ref="VQE96:VQJ96"/>
    <mergeCell ref="VQL96:VQQ96"/>
    <mergeCell ref="VQS96:VQX96"/>
    <mergeCell ref="VNT96:VNY96"/>
    <mergeCell ref="VOA96:VOF96"/>
    <mergeCell ref="VOH96:VOM96"/>
    <mergeCell ref="VOO96:VOT96"/>
    <mergeCell ref="VOV96:VPA96"/>
    <mergeCell ref="VPC96:VPH96"/>
    <mergeCell ref="VMD96:VMI96"/>
    <mergeCell ref="VMK96:VMP96"/>
    <mergeCell ref="VMR96:VMW96"/>
    <mergeCell ref="VMY96:VND96"/>
    <mergeCell ref="VNF96:VNK96"/>
    <mergeCell ref="VNM96:VNR96"/>
    <mergeCell ref="VKN96:VKS96"/>
    <mergeCell ref="VKU96:VKZ96"/>
    <mergeCell ref="VLB96:VLG96"/>
    <mergeCell ref="VLI96:VLN96"/>
    <mergeCell ref="VLP96:VLU96"/>
    <mergeCell ref="VLW96:VMB96"/>
    <mergeCell ref="VIX96:VJC96"/>
    <mergeCell ref="VJE96:VJJ96"/>
    <mergeCell ref="VJL96:VJQ96"/>
    <mergeCell ref="VJS96:VJX96"/>
    <mergeCell ref="VJZ96:VKE96"/>
    <mergeCell ref="VKG96:VKL96"/>
    <mergeCell ref="VHH96:VHM96"/>
    <mergeCell ref="VHO96:VHT96"/>
    <mergeCell ref="VHV96:VIA96"/>
    <mergeCell ref="VIC96:VIH96"/>
    <mergeCell ref="VIJ96:VIO96"/>
    <mergeCell ref="VIQ96:VIV96"/>
    <mergeCell ref="VFR96:VFW96"/>
    <mergeCell ref="VFY96:VGD96"/>
    <mergeCell ref="VGF96:VGK96"/>
    <mergeCell ref="VGM96:VGR96"/>
    <mergeCell ref="VGT96:VGY96"/>
    <mergeCell ref="VHA96:VHF96"/>
    <mergeCell ref="VEB96:VEG96"/>
    <mergeCell ref="VEI96:VEN96"/>
    <mergeCell ref="VEP96:VEU96"/>
    <mergeCell ref="VEW96:VFB96"/>
    <mergeCell ref="VFD96:VFI96"/>
    <mergeCell ref="VFK96:VFP96"/>
    <mergeCell ref="VCL96:VCQ96"/>
    <mergeCell ref="VCS96:VCX96"/>
    <mergeCell ref="VCZ96:VDE96"/>
    <mergeCell ref="VDG96:VDL96"/>
    <mergeCell ref="VDN96:VDS96"/>
    <mergeCell ref="VDU96:VDZ96"/>
    <mergeCell ref="VAV96:VBA96"/>
    <mergeCell ref="VBC96:VBH96"/>
    <mergeCell ref="VBJ96:VBO96"/>
    <mergeCell ref="VBQ96:VBV96"/>
    <mergeCell ref="VBX96:VCC96"/>
    <mergeCell ref="VCE96:VCJ96"/>
    <mergeCell ref="UZF96:UZK96"/>
    <mergeCell ref="UZM96:UZR96"/>
    <mergeCell ref="UZT96:UZY96"/>
    <mergeCell ref="VAA96:VAF96"/>
    <mergeCell ref="VAH96:VAM96"/>
    <mergeCell ref="VAO96:VAT96"/>
    <mergeCell ref="UXP96:UXU96"/>
    <mergeCell ref="UXW96:UYB96"/>
    <mergeCell ref="UYD96:UYI96"/>
    <mergeCell ref="UYK96:UYP96"/>
    <mergeCell ref="UYR96:UYW96"/>
    <mergeCell ref="UYY96:UZD96"/>
    <mergeCell ref="UVZ96:UWE96"/>
    <mergeCell ref="UWG96:UWL96"/>
    <mergeCell ref="UWN96:UWS96"/>
    <mergeCell ref="UWU96:UWZ96"/>
    <mergeCell ref="UXB96:UXG96"/>
    <mergeCell ref="UXI96:UXN96"/>
    <mergeCell ref="UUJ96:UUO96"/>
    <mergeCell ref="UUQ96:UUV96"/>
    <mergeCell ref="UUX96:UVC96"/>
    <mergeCell ref="UVE96:UVJ96"/>
    <mergeCell ref="UVL96:UVQ96"/>
    <mergeCell ref="UVS96:UVX96"/>
    <mergeCell ref="UST96:USY96"/>
    <mergeCell ref="UTA96:UTF96"/>
    <mergeCell ref="UTH96:UTM96"/>
    <mergeCell ref="UTO96:UTT96"/>
    <mergeCell ref="UTV96:UUA96"/>
    <mergeCell ref="UUC96:UUH96"/>
    <mergeCell ref="URD96:URI96"/>
    <mergeCell ref="URK96:URP96"/>
    <mergeCell ref="URR96:URW96"/>
    <mergeCell ref="URY96:USD96"/>
    <mergeCell ref="USF96:USK96"/>
    <mergeCell ref="USM96:USR96"/>
    <mergeCell ref="UPN96:UPS96"/>
    <mergeCell ref="UPU96:UPZ96"/>
    <mergeCell ref="UQB96:UQG96"/>
    <mergeCell ref="UQI96:UQN96"/>
    <mergeCell ref="UQP96:UQU96"/>
    <mergeCell ref="UQW96:URB96"/>
    <mergeCell ref="UNX96:UOC96"/>
    <mergeCell ref="UOE96:UOJ96"/>
    <mergeCell ref="UOL96:UOQ96"/>
    <mergeCell ref="UOS96:UOX96"/>
    <mergeCell ref="UOZ96:UPE96"/>
    <mergeCell ref="UPG96:UPL96"/>
    <mergeCell ref="UMH96:UMM96"/>
    <mergeCell ref="UMO96:UMT96"/>
    <mergeCell ref="UMV96:UNA96"/>
    <mergeCell ref="UNC96:UNH96"/>
    <mergeCell ref="UNJ96:UNO96"/>
    <mergeCell ref="UNQ96:UNV96"/>
    <mergeCell ref="UKR96:UKW96"/>
    <mergeCell ref="UKY96:ULD96"/>
    <mergeCell ref="ULF96:ULK96"/>
    <mergeCell ref="ULM96:ULR96"/>
    <mergeCell ref="ULT96:ULY96"/>
    <mergeCell ref="UMA96:UMF96"/>
    <mergeCell ref="UJB96:UJG96"/>
    <mergeCell ref="UJI96:UJN96"/>
    <mergeCell ref="UJP96:UJU96"/>
    <mergeCell ref="UJW96:UKB96"/>
    <mergeCell ref="UKD96:UKI96"/>
    <mergeCell ref="UKK96:UKP96"/>
    <mergeCell ref="UHL96:UHQ96"/>
    <mergeCell ref="UHS96:UHX96"/>
    <mergeCell ref="UHZ96:UIE96"/>
    <mergeCell ref="UIG96:UIL96"/>
    <mergeCell ref="UIN96:UIS96"/>
    <mergeCell ref="UIU96:UIZ96"/>
    <mergeCell ref="UFV96:UGA96"/>
    <mergeCell ref="UGC96:UGH96"/>
    <mergeCell ref="UGJ96:UGO96"/>
    <mergeCell ref="UGQ96:UGV96"/>
    <mergeCell ref="UGX96:UHC96"/>
    <mergeCell ref="UHE96:UHJ96"/>
    <mergeCell ref="UEF96:UEK96"/>
    <mergeCell ref="UEM96:UER96"/>
    <mergeCell ref="UET96:UEY96"/>
    <mergeCell ref="UFA96:UFF96"/>
    <mergeCell ref="UFH96:UFM96"/>
    <mergeCell ref="UFO96:UFT96"/>
    <mergeCell ref="UCP96:UCU96"/>
    <mergeCell ref="UCW96:UDB96"/>
    <mergeCell ref="UDD96:UDI96"/>
    <mergeCell ref="UDK96:UDP96"/>
    <mergeCell ref="UDR96:UDW96"/>
    <mergeCell ref="UDY96:UED96"/>
    <mergeCell ref="UAZ96:UBE96"/>
    <mergeCell ref="UBG96:UBL96"/>
    <mergeCell ref="UBN96:UBS96"/>
    <mergeCell ref="UBU96:UBZ96"/>
    <mergeCell ref="UCB96:UCG96"/>
    <mergeCell ref="UCI96:UCN96"/>
    <mergeCell ref="TZJ96:TZO96"/>
    <mergeCell ref="TZQ96:TZV96"/>
    <mergeCell ref="TZX96:UAC96"/>
    <mergeCell ref="UAE96:UAJ96"/>
    <mergeCell ref="UAL96:UAQ96"/>
    <mergeCell ref="UAS96:UAX96"/>
    <mergeCell ref="TXT96:TXY96"/>
    <mergeCell ref="TYA96:TYF96"/>
    <mergeCell ref="TYH96:TYM96"/>
    <mergeCell ref="TYO96:TYT96"/>
    <mergeCell ref="TYV96:TZA96"/>
    <mergeCell ref="TZC96:TZH96"/>
    <mergeCell ref="TWD96:TWI96"/>
    <mergeCell ref="TWK96:TWP96"/>
    <mergeCell ref="TWR96:TWW96"/>
    <mergeCell ref="TWY96:TXD96"/>
    <mergeCell ref="TXF96:TXK96"/>
    <mergeCell ref="TXM96:TXR96"/>
    <mergeCell ref="TUN96:TUS96"/>
    <mergeCell ref="TUU96:TUZ96"/>
    <mergeCell ref="TVB96:TVG96"/>
    <mergeCell ref="TVI96:TVN96"/>
    <mergeCell ref="TVP96:TVU96"/>
    <mergeCell ref="TVW96:TWB96"/>
    <mergeCell ref="TSX96:TTC96"/>
    <mergeCell ref="TTE96:TTJ96"/>
    <mergeCell ref="TTL96:TTQ96"/>
    <mergeCell ref="TTS96:TTX96"/>
    <mergeCell ref="TTZ96:TUE96"/>
    <mergeCell ref="TUG96:TUL96"/>
    <mergeCell ref="TRH96:TRM96"/>
    <mergeCell ref="TRO96:TRT96"/>
    <mergeCell ref="TRV96:TSA96"/>
    <mergeCell ref="TSC96:TSH96"/>
    <mergeCell ref="TSJ96:TSO96"/>
    <mergeCell ref="TSQ96:TSV96"/>
    <mergeCell ref="TPR96:TPW96"/>
    <mergeCell ref="TPY96:TQD96"/>
    <mergeCell ref="TQF96:TQK96"/>
    <mergeCell ref="TQM96:TQR96"/>
    <mergeCell ref="TQT96:TQY96"/>
    <mergeCell ref="TRA96:TRF96"/>
    <mergeCell ref="TOB96:TOG96"/>
    <mergeCell ref="TOI96:TON96"/>
    <mergeCell ref="TOP96:TOU96"/>
    <mergeCell ref="TOW96:TPB96"/>
    <mergeCell ref="TPD96:TPI96"/>
    <mergeCell ref="TPK96:TPP96"/>
    <mergeCell ref="TML96:TMQ96"/>
    <mergeCell ref="TMS96:TMX96"/>
    <mergeCell ref="TMZ96:TNE96"/>
    <mergeCell ref="TNG96:TNL96"/>
    <mergeCell ref="TNN96:TNS96"/>
    <mergeCell ref="TNU96:TNZ96"/>
    <mergeCell ref="TKV96:TLA96"/>
    <mergeCell ref="TLC96:TLH96"/>
    <mergeCell ref="TLJ96:TLO96"/>
    <mergeCell ref="TLQ96:TLV96"/>
    <mergeCell ref="TLX96:TMC96"/>
    <mergeCell ref="TME96:TMJ96"/>
    <mergeCell ref="TJF96:TJK96"/>
    <mergeCell ref="TJM96:TJR96"/>
    <mergeCell ref="TJT96:TJY96"/>
    <mergeCell ref="TKA96:TKF96"/>
    <mergeCell ref="TKH96:TKM96"/>
    <mergeCell ref="TKO96:TKT96"/>
    <mergeCell ref="THP96:THU96"/>
    <mergeCell ref="THW96:TIB96"/>
    <mergeCell ref="TID96:TII96"/>
    <mergeCell ref="TIK96:TIP96"/>
    <mergeCell ref="TIR96:TIW96"/>
    <mergeCell ref="TIY96:TJD96"/>
    <mergeCell ref="TFZ96:TGE96"/>
    <mergeCell ref="TGG96:TGL96"/>
    <mergeCell ref="TGN96:TGS96"/>
    <mergeCell ref="TGU96:TGZ96"/>
    <mergeCell ref="THB96:THG96"/>
    <mergeCell ref="THI96:THN96"/>
    <mergeCell ref="TEJ96:TEO96"/>
    <mergeCell ref="TEQ96:TEV96"/>
    <mergeCell ref="TEX96:TFC96"/>
    <mergeCell ref="TFE96:TFJ96"/>
    <mergeCell ref="TFL96:TFQ96"/>
    <mergeCell ref="TFS96:TFX96"/>
    <mergeCell ref="TCT96:TCY96"/>
    <mergeCell ref="TDA96:TDF96"/>
    <mergeCell ref="TDH96:TDM96"/>
    <mergeCell ref="TDO96:TDT96"/>
    <mergeCell ref="TDV96:TEA96"/>
    <mergeCell ref="TEC96:TEH96"/>
    <mergeCell ref="TBD96:TBI96"/>
    <mergeCell ref="TBK96:TBP96"/>
    <mergeCell ref="TBR96:TBW96"/>
    <mergeCell ref="TBY96:TCD96"/>
    <mergeCell ref="TCF96:TCK96"/>
    <mergeCell ref="TCM96:TCR96"/>
    <mergeCell ref="SZN96:SZS96"/>
    <mergeCell ref="SZU96:SZZ96"/>
    <mergeCell ref="TAB96:TAG96"/>
    <mergeCell ref="TAI96:TAN96"/>
    <mergeCell ref="TAP96:TAU96"/>
    <mergeCell ref="TAW96:TBB96"/>
    <mergeCell ref="SXX96:SYC96"/>
    <mergeCell ref="SYE96:SYJ96"/>
    <mergeCell ref="SYL96:SYQ96"/>
    <mergeCell ref="SYS96:SYX96"/>
    <mergeCell ref="SYZ96:SZE96"/>
    <mergeCell ref="SZG96:SZL96"/>
    <mergeCell ref="SWH96:SWM96"/>
    <mergeCell ref="SWO96:SWT96"/>
    <mergeCell ref="SWV96:SXA96"/>
    <mergeCell ref="SXC96:SXH96"/>
    <mergeCell ref="SXJ96:SXO96"/>
    <mergeCell ref="SXQ96:SXV96"/>
    <mergeCell ref="SUR96:SUW96"/>
    <mergeCell ref="SUY96:SVD96"/>
    <mergeCell ref="SVF96:SVK96"/>
    <mergeCell ref="SVM96:SVR96"/>
    <mergeCell ref="SVT96:SVY96"/>
    <mergeCell ref="SWA96:SWF96"/>
    <mergeCell ref="STB96:STG96"/>
    <mergeCell ref="STI96:STN96"/>
    <mergeCell ref="STP96:STU96"/>
    <mergeCell ref="STW96:SUB96"/>
    <mergeCell ref="SUD96:SUI96"/>
    <mergeCell ref="SUK96:SUP96"/>
    <mergeCell ref="SRL96:SRQ96"/>
    <mergeCell ref="SRS96:SRX96"/>
    <mergeCell ref="SRZ96:SSE96"/>
    <mergeCell ref="SSG96:SSL96"/>
    <mergeCell ref="SSN96:SSS96"/>
    <mergeCell ref="SSU96:SSZ96"/>
    <mergeCell ref="SPV96:SQA96"/>
    <mergeCell ref="SQC96:SQH96"/>
    <mergeCell ref="SQJ96:SQO96"/>
    <mergeCell ref="SQQ96:SQV96"/>
    <mergeCell ref="SQX96:SRC96"/>
    <mergeCell ref="SRE96:SRJ96"/>
    <mergeCell ref="SOF96:SOK96"/>
    <mergeCell ref="SOM96:SOR96"/>
    <mergeCell ref="SOT96:SOY96"/>
    <mergeCell ref="SPA96:SPF96"/>
    <mergeCell ref="SPH96:SPM96"/>
    <mergeCell ref="SPO96:SPT96"/>
    <mergeCell ref="SMP96:SMU96"/>
    <mergeCell ref="SMW96:SNB96"/>
    <mergeCell ref="SND96:SNI96"/>
    <mergeCell ref="SNK96:SNP96"/>
    <mergeCell ref="SNR96:SNW96"/>
    <mergeCell ref="SNY96:SOD96"/>
    <mergeCell ref="SKZ96:SLE96"/>
    <mergeCell ref="SLG96:SLL96"/>
    <mergeCell ref="SLN96:SLS96"/>
    <mergeCell ref="SLU96:SLZ96"/>
    <mergeCell ref="SMB96:SMG96"/>
    <mergeCell ref="SMI96:SMN96"/>
    <mergeCell ref="SJJ96:SJO96"/>
    <mergeCell ref="SJQ96:SJV96"/>
    <mergeCell ref="SJX96:SKC96"/>
    <mergeCell ref="SKE96:SKJ96"/>
    <mergeCell ref="SKL96:SKQ96"/>
    <mergeCell ref="SKS96:SKX96"/>
    <mergeCell ref="SHT96:SHY96"/>
    <mergeCell ref="SIA96:SIF96"/>
    <mergeCell ref="SIH96:SIM96"/>
    <mergeCell ref="SIO96:SIT96"/>
    <mergeCell ref="SIV96:SJA96"/>
    <mergeCell ref="SJC96:SJH96"/>
    <mergeCell ref="SGD96:SGI96"/>
    <mergeCell ref="SGK96:SGP96"/>
    <mergeCell ref="SGR96:SGW96"/>
    <mergeCell ref="SGY96:SHD96"/>
    <mergeCell ref="SHF96:SHK96"/>
    <mergeCell ref="SHM96:SHR96"/>
    <mergeCell ref="SEN96:SES96"/>
    <mergeCell ref="SEU96:SEZ96"/>
    <mergeCell ref="SFB96:SFG96"/>
    <mergeCell ref="SFI96:SFN96"/>
    <mergeCell ref="SFP96:SFU96"/>
    <mergeCell ref="SFW96:SGB96"/>
    <mergeCell ref="SCX96:SDC96"/>
    <mergeCell ref="SDE96:SDJ96"/>
    <mergeCell ref="SDL96:SDQ96"/>
    <mergeCell ref="SDS96:SDX96"/>
    <mergeCell ref="SDZ96:SEE96"/>
    <mergeCell ref="SEG96:SEL96"/>
    <mergeCell ref="SBH96:SBM96"/>
    <mergeCell ref="SBO96:SBT96"/>
    <mergeCell ref="SBV96:SCA96"/>
    <mergeCell ref="SCC96:SCH96"/>
    <mergeCell ref="SCJ96:SCO96"/>
    <mergeCell ref="SCQ96:SCV96"/>
    <mergeCell ref="RZR96:RZW96"/>
    <mergeCell ref="RZY96:SAD96"/>
    <mergeCell ref="SAF96:SAK96"/>
    <mergeCell ref="SAM96:SAR96"/>
    <mergeCell ref="SAT96:SAY96"/>
    <mergeCell ref="SBA96:SBF96"/>
    <mergeCell ref="RYB96:RYG96"/>
    <mergeCell ref="RYI96:RYN96"/>
    <mergeCell ref="RYP96:RYU96"/>
    <mergeCell ref="RYW96:RZB96"/>
    <mergeCell ref="RZD96:RZI96"/>
    <mergeCell ref="RZK96:RZP96"/>
    <mergeCell ref="RWL96:RWQ96"/>
    <mergeCell ref="RWS96:RWX96"/>
    <mergeCell ref="RWZ96:RXE96"/>
    <mergeCell ref="RXG96:RXL96"/>
    <mergeCell ref="RXN96:RXS96"/>
    <mergeCell ref="RXU96:RXZ96"/>
    <mergeCell ref="RUV96:RVA96"/>
    <mergeCell ref="RVC96:RVH96"/>
    <mergeCell ref="RVJ96:RVO96"/>
    <mergeCell ref="RVQ96:RVV96"/>
    <mergeCell ref="RVX96:RWC96"/>
    <mergeCell ref="RWE96:RWJ96"/>
    <mergeCell ref="RTF96:RTK96"/>
    <mergeCell ref="RTM96:RTR96"/>
    <mergeCell ref="RTT96:RTY96"/>
    <mergeCell ref="RUA96:RUF96"/>
    <mergeCell ref="RUH96:RUM96"/>
    <mergeCell ref="RUO96:RUT96"/>
    <mergeCell ref="RRP96:RRU96"/>
    <mergeCell ref="RRW96:RSB96"/>
    <mergeCell ref="RSD96:RSI96"/>
    <mergeCell ref="RSK96:RSP96"/>
    <mergeCell ref="RSR96:RSW96"/>
    <mergeCell ref="RSY96:RTD96"/>
    <mergeCell ref="RPZ96:RQE96"/>
    <mergeCell ref="RQG96:RQL96"/>
    <mergeCell ref="RQN96:RQS96"/>
    <mergeCell ref="RQU96:RQZ96"/>
    <mergeCell ref="RRB96:RRG96"/>
    <mergeCell ref="RRI96:RRN96"/>
    <mergeCell ref="ROJ96:ROO96"/>
    <mergeCell ref="ROQ96:ROV96"/>
    <mergeCell ref="ROX96:RPC96"/>
    <mergeCell ref="RPE96:RPJ96"/>
    <mergeCell ref="RPL96:RPQ96"/>
    <mergeCell ref="RPS96:RPX96"/>
    <mergeCell ref="RMT96:RMY96"/>
    <mergeCell ref="RNA96:RNF96"/>
    <mergeCell ref="RNH96:RNM96"/>
    <mergeCell ref="RNO96:RNT96"/>
    <mergeCell ref="RNV96:ROA96"/>
    <mergeCell ref="ROC96:ROH96"/>
    <mergeCell ref="RLD96:RLI96"/>
    <mergeCell ref="RLK96:RLP96"/>
    <mergeCell ref="RLR96:RLW96"/>
    <mergeCell ref="RLY96:RMD96"/>
    <mergeCell ref="RMF96:RMK96"/>
    <mergeCell ref="RMM96:RMR96"/>
    <mergeCell ref="RJN96:RJS96"/>
    <mergeCell ref="RJU96:RJZ96"/>
    <mergeCell ref="RKB96:RKG96"/>
    <mergeCell ref="RKI96:RKN96"/>
    <mergeCell ref="RKP96:RKU96"/>
    <mergeCell ref="RKW96:RLB96"/>
    <mergeCell ref="RHX96:RIC96"/>
    <mergeCell ref="RIE96:RIJ96"/>
    <mergeCell ref="RIL96:RIQ96"/>
    <mergeCell ref="RIS96:RIX96"/>
    <mergeCell ref="RIZ96:RJE96"/>
    <mergeCell ref="RJG96:RJL96"/>
    <mergeCell ref="RGH96:RGM96"/>
    <mergeCell ref="RGO96:RGT96"/>
    <mergeCell ref="RGV96:RHA96"/>
    <mergeCell ref="RHC96:RHH96"/>
    <mergeCell ref="RHJ96:RHO96"/>
    <mergeCell ref="RHQ96:RHV96"/>
    <mergeCell ref="RER96:REW96"/>
    <mergeCell ref="REY96:RFD96"/>
    <mergeCell ref="RFF96:RFK96"/>
    <mergeCell ref="RFM96:RFR96"/>
    <mergeCell ref="RFT96:RFY96"/>
    <mergeCell ref="RGA96:RGF96"/>
    <mergeCell ref="RDB96:RDG96"/>
    <mergeCell ref="RDI96:RDN96"/>
    <mergeCell ref="RDP96:RDU96"/>
    <mergeCell ref="RDW96:REB96"/>
    <mergeCell ref="RED96:REI96"/>
    <mergeCell ref="REK96:REP96"/>
    <mergeCell ref="RBL96:RBQ96"/>
    <mergeCell ref="RBS96:RBX96"/>
    <mergeCell ref="RBZ96:RCE96"/>
    <mergeCell ref="RCG96:RCL96"/>
    <mergeCell ref="RCN96:RCS96"/>
    <mergeCell ref="RCU96:RCZ96"/>
    <mergeCell ref="QZV96:RAA96"/>
    <mergeCell ref="RAC96:RAH96"/>
    <mergeCell ref="RAJ96:RAO96"/>
    <mergeCell ref="RAQ96:RAV96"/>
    <mergeCell ref="RAX96:RBC96"/>
    <mergeCell ref="RBE96:RBJ96"/>
    <mergeCell ref="QYF96:QYK96"/>
    <mergeCell ref="QYM96:QYR96"/>
    <mergeCell ref="QYT96:QYY96"/>
    <mergeCell ref="QZA96:QZF96"/>
    <mergeCell ref="QZH96:QZM96"/>
    <mergeCell ref="QZO96:QZT96"/>
    <mergeCell ref="QWP96:QWU96"/>
    <mergeCell ref="QWW96:QXB96"/>
    <mergeCell ref="QXD96:QXI96"/>
    <mergeCell ref="QXK96:QXP96"/>
    <mergeCell ref="QXR96:QXW96"/>
    <mergeCell ref="QXY96:QYD96"/>
    <mergeCell ref="QUZ96:QVE96"/>
    <mergeCell ref="QVG96:QVL96"/>
    <mergeCell ref="QVN96:QVS96"/>
    <mergeCell ref="QVU96:QVZ96"/>
    <mergeCell ref="QWB96:QWG96"/>
    <mergeCell ref="QWI96:QWN96"/>
    <mergeCell ref="QTJ96:QTO96"/>
    <mergeCell ref="QTQ96:QTV96"/>
    <mergeCell ref="QTX96:QUC96"/>
    <mergeCell ref="QUE96:QUJ96"/>
    <mergeCell ref="QUL96:QUQ96"/>
    <mergeCell ref="QUS96:QUX96"/>
    <mergeCell ref="QRT96:QRY96"/>
    <mergeCell ref="QSA96:QSF96"/>
    <mergeCell ref="QSH96:QSM96"/>
    <mergeCell ref="QSO96:QST96"/>
    <mergeCell ref="QSV96:QTA96"/>
    <mergeCell ref="QTC96:QTH96"/>
    <mergeCell ref="QQD96:QQI96"/>
    <mergeCell ref="QQK96:QQP96"/>
    <mergeCell ref="QQR96:QQW96"/>
    <mergeCell ref="QQY96:QRD96"/>
    <mergeCell ref="QRF96:QRK96"/>
    <mergeCell ref="QRM96:QRR96"/>
    <mergeCell ref="QON96:QOS96"/>
    <mergeCell ref="QOU96:QOZ96"/>
    <mergeCell ref="QPB96:QPG96"/>
    <mergeCell ref="QPI96:QPN96"/>
    <mergeCell ref="QPP96:QPU96"/>
    <mergeCell ref="QPW96:QQB96"/>
    <mergeCell ref="QMX96:QNC96"/>
    <mergeCell ref="QNE96:QNJ96"/>
    <mergeCell ref="QNL96:QNQ96"/>
    <mergeCell ref="QNS96:QNX96"/>
    <mergeCell ref="QNZ96:QOE96"/>
    <mergeCell ref="QOG96:QOL96"/>
    <mergeCell ref="QLH96:QLM96"/>
    <mergeCell ref="QLO96:QLT96"/>
    <mergeCell ref="QLV96:QMA96"/>
    <mergeCell ref="QMC96:QMH96"/>
    <mergeCell ref="QMJ96:QMO96"/>
    <mergeCell ref="QMQ96:QMV96"/>
    <mergeCell ref="QJR96:QJW96"/>
    <mergeCell ref="QJY96:QKD96"/>
    <mergeCell ref="QKF96:QKK96"/>
    <mergeCell ref="QKM96:QKR96"/>
    <mergeCell ref="QKT96:QKY96"/>
    <mergeCell ref="QLA96:QLF96"/>
    <mergeCell ref="QIB96:QIG96"/>
    <mergeCell ref="QII96:QIN96"/>
    <mergeCell ref="QIP96:QIU96"/>
    <mergeCell ref="QIW96:QJB96"/>
    <mergeCell ref="QJD96:QJI96"/>
    <mergeCell ref="QJK96:QJP96"/>
    <mergeCell ref="QGL96:QGQ96"/>
    <mergeCell ref="QGS96:QGX96"/>
    <mergeCell ref="QGZ96:QHE96"/>
    <mergeCell ref="QHG96:QHL96"/>
    <mergeCell ref="QHN96:QHS96"/>
    <mergeCell ref="QHU96:QHZ96"/>
    <mergeCell ref="QEV96:QFA96"/>
    <mergeCell ref="QFC96:QFH96"/>
    <mergeCell ref="QFJ96:QFO96"/>
    <mergeCell ref="QFQ96:QFV96"/>
    <mergeCell ref="QFX96:QGC96"/>
    <mergeCell ref="QGE96:QGJ96"/>
    <mergeCell ref="QDF96:QDK96"/>
    <mergeCell ref="QDM96:QDR96"/>
    <mergeCell ref="QDT96:QDY96"/>
    <mergeCell ref="QEA96:QEF96"/>
    <mergeCell ref="QEH96:QEM96"/>
    <mergeCell ref="QEO96:QET96"/>
    <mergeCell ref="QBP96:QBU96"/>
    <mergeCell ref="QBW96:QCB96"/>
    <mergeCell ref="QCD96:QCI96"/>
    <mergeCell ref="QCK96:QCP96"/>
    <mergeCell ref="QCR96:QCW96"/>
    <mergeCell ref="QCY96:QDD96"/>
    <mergeCell ref="PZZ96:QAE96"/>
    <mergeCell ref="QAG96:QAL96"/>
    <mergeCell ref="QAN96:QAS96"/>
    <mergeCell ref="QAU96:QAZ96"/>
    <mergeCell ref="QBB96:QBG96"/>
    <mergeCell ref="QBI96:QBN96"/>
    <mergeCell ref="PYJ96:PYO96"/>
    <mergeCell ref="PYQ96:PYV96"/>
    <mergeCell ref="PYX96:PZC96"/>
    <mergeCell ref="PZE96:PZJ96"/>
    <mergeCell ref="PZL96:PZQ96"/>
    <mergeCell ref="PZS96:PZX96"/>
    <mergeCell ref="PWT96:PWY96"/>
    <mergeCell ref="PXA96:PXF96"/>
    <mergeCell ref="PXH96:PXM96"/>
    <mergeCell ref="PXO96:PXT96"/>
    <mergeCell ref="PXV96:PYA96"/>
    <mergeCell ref="PYC96:PYH96"/>
    <mergeCell ref="PVD96:PVI96"/>
    <mergeCell ref="PVK96:PVP96"/>
    <mergeCell ref="PVR96:PVW96"/>
    <mergeCell ref="PVY96:PWD96"/>
    <mergeCell ref="PWF96:PWK96"/>
    <mergeCell ref="PWM96:PWR96"/>
    <mergeCell ref="PTN96:PTS96"/>
    <mergeCell ref="PTU96:PTZ96"/>
    <mergeCell ref="PUB96:PUG96"/>
    <mergeCell ref="PUI96:PUN96"/>
    <mergeCell ref="PUP96:PUU96"/>
    <mergeCell ref="PUW96:PVB96"/>
    <mergeCell ref="PRX96:PSC96"/>
    <mergeCell ref="PSE96:PSJ96"/>
    <mergeCell ref="PSL96:PSQ96"/>
    <mergeCell ref="PSS96:PSX96"/>
    <mergeCell ref="PSZ96:PTE96"/>
    <mergeCell ref="PTG96:PTL96"/>
    <mergeCell ref="PQH96:PQM96"/>
    <mergeCell ref="PQO96:PQT96"/>
    <mergeCell ref="PQV96:PRA96"/>
    <mergeCell ref="PRC96:PRH96"/>
    <mergeCell ref="PRJ96:PRO96"/>
    <mergeCell ref="PRQ96:PRV96"/>
    <mergeCell ref="POR96:POW96"/>
    <mergeCell ref="POY96:PPD96"/>
    <mergeCell ref="PPF96:PPK96"/>
    <mergeCell ref="PPM96:PPR96"/>
    <mergeCell ref="PPT96:PPY96"/>
    <mergeCell ref="PQA96:PQF96"/>
    <mergeCell ref="PNB96:PNG96"/>
    <mergeCell ref="PNI96:PNN96"/>
    <mergeCell ref="PNP96:PNU96"/>
    <mergeCell ref="PNW96:POB96"/>
    <mergeCell ref="POD96:POI96"/>
    <mergeCell ref="POK96:POP96"/>
    <mergeCell ref="PLL96:PLQ96"/>
    <mergeCell ref="PLS96:PLX96"/>
    <mergeCell ref="PLZ96:PME96"/>
    <mergeCell ref="PMG96:PML96"/>
    <mergeCell ref="PMN96:PMS96"/>
    <mergeCell ref="PMU96:PMZ96"/>
    <mergeCell ref="PJV96:PKA96"/>
    <mergeCell ref="PKC96:PKH96"/>
    <mergeCell ref="PKJ96:PKO96"/>
    <mergeCell ref="PKQ96:PKV96"/>
    <mergeCell ref="PKX96:PLC96"/>
    <mergeCell ref="PLE96:PLJ96"/>
    <mergeCell ref="PIF96:PIK96"/>
    <mergeCell ref="PIM96:PIR96"/>
    <mergeCell ref="PIT96:PIY96"/>
    <mergeCell ref="PJA96:PJF96"/>
    <mergeCell ref="PJH96:PJM96"/>
    <mergeCell ref="PJO96:PJT96"/>
    <mergeCell ref="PGP96:PGU96"/>
    <mergeCell ref="PGW96:PHB96"/>
    <mergeCell ref="PHD96:PHI96"/>
    <mergeCell ref="PHK96:PHP96"/>
    <mergeCell ref="PHR96:PHW96"/>
    <mergeCell ref="PHY96:PID96"/>
    <mergeCell ref="PEZ96:PFE96"/>
    <mergeCell ref="PFG96:PFL96"/>
    <mergeCell ref="PFN96:PFS96"/>
    <mergeCell ref="PFU96:PFZ96"/>
    <mergeCell ref="PGB96:PGG96"/>
    <mergeCell ref="PGI96:PGN96"/>
    <mergeCell ref="PDJ96:PDO96"/>
    <mergeCell ref="PDQ96:PDV96"/>
    <mergeCell ref="PDX96:PEC96"/>
    <mergeCell ref="PEE96:PEJ96"/>
    <mergeCell ref="PEL96:PEQ96"/>
    <mergeCell ref="PES96:PEX96"/>
    <mergeCell ref="PBT96:PBY96"/>
    <mergeCell ref="PCA96:PCF96"/>
    <mergeCell ref="PCH96:PCM96"/>
    <mergeCell ref="PCO96:PCT96"/>
    <mergeCell ref="PCV96:PDA96"/>
    <mergeCell ref="PDC96:PDH96"/>
    <mergeCell ref="PAD96:PAI96"/>
    <mergeCell ref="PAK96:PAP96"/>
    <mergeCell ref="PAR96:PAW96"/>
    <mergeCell ref="PAY96:PBD96"/>
    <mergeCell ref="PBF96:PBK96"/>
    <mergeCell ref="PBM96:PBR96"/>
    <mergeCell ref="OYN96:OYS96"/>
    <mergeCell ref="OYU96:OYZ96"/>
    <mergeCell ref="OZB96:OZG96"/>
    <mergeCell ref="OZI96:OZN96"/>
    <mergeCell ref="OZP96:OZU96"/>
    <mergeCell ref="OZW96:PAB96"/>
    <mergeCell ref="OWX96:OXC96"/>
    <mergeCell ref="OXE96:OXJ96"/>
    <mergeCell ref="OXL96:OXQ96"/>
    <mergeCell ref="OXS96:OXX96"/>
    <mergeCell ref="OXZ96:OYE96"/>
    <mergeCell ref="OYG96:OYL96"/>
    <mergeCell ref="OVH96:OVM96"/>
    <mergeCell ref="OVO96:OVT96"/>
    <mergeCell ref="OVV96:OWA96"/>
    <mergeCell ref="OWC96:OWH96"/>
    <mergeCell ref="OWJ96:OWO96"/>
    <mergeCell ref="OWQ96:OWV96"/>
    <mergeCell ref="OTR96:OTW96"/>
    <mergeCell ref="OTY96:OUD96"/>
    <mergeCell ref="OUF96:OUK96"/>
    <mergeCell ref="OUM96:OUR96"/>
    <mergeCell ref="OUT96:OUY96"/>
    <mergeCell ref="OVA96:OVF96"/>
    <mergeCell ref="OSB96:OSG96"/>
    <mergeCell ref="OSI96:OSN96"/>
    <mergeCell ref="OSP96:OSU96"/>
    <mergeCell ref="OSW96:OTB96"/>
    <mergeCell ref="OTD96:OTI96"/>
    <mergeCell ref="OTK96:OTP96"/>
    <mergeCell ref="OQL96:OQQ96"/>
    <mergeCell ref="OQS96:OQX96"/>
    <mergeCell ref="OQZ96:ORE96"/>
    <mergeCell ref="ORG96:ORL96"/>
    <mergeCell ref="ORN96:ORS96"/>
    <mergeCell ref="ORU96:ORZ96"/>
    <mergeCell ref="OOV96:OPA96"/>
    <mergeCell ref="OPC96:OPH96"/>
    <mergeCell ref="OPJ96:OPO96"/>
    <mergeCell ref="OPQ96:OPV96"/>
    <mergeCell ref="OPX96:OQC96"/>
    <mergeCell ref="OQE96:OQJ96"/>
    <mergeCell ref="ONF96:ONK96"/>
    <mergeCell ref="ONM96:ONR96"/>
    <mergeCell ref="ONT96:ONY96"/>
    <mergeCell ref="OOA96:OOF96"/>
    <mergeCell ref="OOH96:OOM96"/>
    <mergeCell ref="OOO96:OOT96"/>
    <mergeCell ref="OLP96:OLU96"/>
    <mergeCell ref="OLW96:OMB96"/>
    <mergeCell ref="OMD96:OMI96"/>
    <mergeCell ref="OMK96:OMP96"/>
    <mergeCell ref="OMR96:OMW96"/>
    <mergeCell ref="OMY96:OND96"/>
    <mergeCell ref="OJZ96:OKE96"/>
    <mergeCell ref="OKG96:OKL96"/>
    <mergeCell ref="OKN96:OKS96"/>
    <mergeCell ref="OKU96:OKZ96"/>
    <mergeCell ref="OLB96:OLG96"/>
    <mergeCell ref="OLI96:OLN96"/>
    <mergeCell ref="OIJ96:OIO96"/>
    <mergeCell ref="OIQ96:OIV96"/>
    <mergeCell ref="OIX96:OJC96"/>
    <mergeCell ref="OJE96:OJJ96"/>
    <mergeCell ref="OJL96:OJQ96"/>
    <mergeCell ref="OJS96:OJX96"/>
    <mergeCell ref="OGT96:OGY96"/>
    <mergeCell ref="OHA96:OHF96"/>
    <mergeCell ref="OHH96:OHM96"/>
    <mergeCell ref="OHO96:OHT96"/>
    <mergeCell ref="OHV96:OIA96"/>
    <mergeCell ref="OIC96:OIH96"/>
    <mergeCell ref="OFD96:OFI96"/>
    <mergeCell ref="OFK96:OFP96"/>
    <mergeCell ref="OFR96:OFW96"/>
    <mergeCell ref="OFY96:OGD96"/>
    <mergeCell ref="OGF96:OGK96"/>
    <mergeCell ref="OGM96:OGR96"/>
    <mergeCell ref="ODN96:ODS96"/>
    <mergeCell ref="ODU96:ODZ96"/>
    <mergeCell ref="OEB96:OEG96"/>
    <mergeCell ref="OEI96:OEN96"/>
    <mergeCell ref="OEP96:OEU96"/>
    <mergeCell ref="OEW96:OFB96"/>
    <mergeCell ref="OBX96:OCC96"/>
    <mergeCell ref="OCE96:OCJ96"/>
    <mergeCell ref="OCL96:OCQ96"/>
    <mergeCell ref="OCS96:OCX96"/>
    <mergeCell ref="OCZ96:ODE96"/>
    <mergeCell ref="ODG96:ODL96"/>
    <mergeCell ref="OAH96:OAM96"/>
    <mergeCell ref="OAO96:OAT96"/>
    <mergeCell ref="OAV96:OBA96"/>
    <mergeCell ref="OBC96:OBH96"/>
    <mergeCell ref="OBJ96:OBO96"/>
    <mergeCell ref="OBQ96:OBV96"/>
    <mergeCell ref="NYR96:NYW96"/>
    <mergeCell ref="NYY96:NZD96"/>
    <mergeCell ref="NZF96:NZK96"/>
    <mergeCell ref="NZM96:NZR96"/>
    <mergeCell ref="NZT96:NZY96"/>
    <mergeCell ref="OAA96:OAF96"/>
    <mergeCell ref="NXB96:NXG96"/>
    <mergeCell ref="NXI96:NXN96"/>
    <mergeCell ref="NXP96:NXU96"/>
    <mergeCell ref="NXW96:NYB96"/>
    <mergeCell ref="NYD96:NYI96"/>
    <mergeCell ref="NYK96:NYP96"/>
    <mergeCell ref="NVL96:NVQ96"/>
    <mergeCell ref="NVS96:NVX96"/>
    <mergeCell ref="NVZ96:NWE96"/>
    <mergeCell ref="NWG96:NWL96"/>
    <mergeCell ref="NWN96:NWS96"/>
    <mergeCell ref="NWU96:NWZ96"/>
    <mergeCell ref="NTV96:NUA96"/>
    <mergeCell ref="NUC96:NUH96"/>
    <mergeCell ref="NUJ96:NUO96"/>
    <mergeCell ref="NUQ96:NUV96"/>
    <mergeCell ref="NUX96:NVC96"/>
    <mergeCell ref="NVE96:NVJ96"/>
    <mergeCell ref="NSF96:NSK96"/>
    <mergeCell ref="NSM96:NSR96"/>
    <mergeCell ref="NST96:NSY96"/>
    <mergeCell ref="NTA96:NTF96"/>
    <mergeCell ref="NTH96:NTM96"/>
    <mergeCell ref="NTO96:NTT96"/>
    <mergeCell ref="NQP96:NQU96"/>
    <mergeCell ref="NQW96:NRB96"/>
    <mergeCell ref="NRD96:NRI96"/>
    <mergeCell ref="NRK96:NRP96"/>
    <mergeCell ref="NRR96:NRW96"/>
    <mergeCell ref="NRY96:NSD96"/>
    <mergeCell ref="NOZ96:NPE96"/>
    <mergeCell ref="NPG96:NPL96"/>
    <mergeCell ref="NPN96:NPS96"/>
    <mergeCell ref="NPU96:NPZ96"/>
    <mergeCell ref="NQB96:NQG96"/>
    <mergeCell ref="NQI96:NQN96"/>
    <mergeCell ref="NNJ96:NNO96"/>
    <mergeCell ref="NNQ96:NNV96"/>
    <mergeCell ref="NNX96:NOC96"/>
    <mergeCell ref="NOE96:NOJ96"/>
    <mergeCell ref="NOL96:NOQ96"/>
    <mergeCell ref="NOS96:NOX96"/>
    <mergeCell ref="NLT96:NLY96"/>
    <mergeCell ref="NMA96:NMF96"/>
    <mergeCell ref="NMH96:NMM96"/>
    <mergeCell ref="NMO96:NMT96"/>
    <mergeCell ref="NMV96:NNA96"/>
    <mergeCell ref="NNC96:NNH96"/>
    <mergeCell ref="NKD96:NKI96"/>
    <mergeCell ref="NKK96:NKP96"/>
    <mergeCell ref="NKR96:NKW96"/>
    <mergeCell ref="NKY96:NLD96"/>
    <mergeCell ref="NLF96:NLK96"/>
    <mergeCell ref="NLM96:NLR96"/>
    <mergeCell ref="NIN96:NIS96"/>
    <mergeCell ref="NIU96:NIZ96"/>
    <mergeCell ref="NJB96:NJG96"/>
    <mergeCell ref="NJI96:NJN96"/>
    <mergeCell ref="NJP96:NJU96"/>
    <mergeCell ref="NJW96:NKB96"/>
    <mergeCell ref="NGX96:NHC96"/>
    <mergeCell ref="NHE96:NHJ96"/>
    <mergeCell ref="NHL96:NHQ96"/>
    <mergeCell ref="NHS96:NHX96"/>
    <mergeCell ref="NHZ96:NIE96"/>
    <mergeCell ref="NIG96:NIL96"/>
    <mergeCell ref="NFH96:NFM96"/>
    <mergeCell ref="NFO96:NFT96"/>
    <mergeCell ref="NFV96:NGA96"/>
    <mergeCell ref="NGC96:NGH96"/>
    <mergeCell ref="NGJ96:NGO96"/>
    <mergeCell ref="NGQ96:NGV96"/>
    <mergeCell ref="NDR96:NDW96"/>
    <mergeCell ref="NDY96:NED96"/>
    <mergeCell ref="NEF96:NEK96"/>
    <mergeCell ref="NEM96:NER96"/>
    <mergeCell ref="NET96:NEY96"/>
    <mergeCell ref="NFA96:NFF96"/>
    <mergeCell ref="NCB96:NCG96"/>
    <mergeCell ref="NCI96:NCN96"/>
    <mergeCell ref="NCP96:NCU96"/>
    <mergeCell ref="NCW96:NDB96"/>
    <mergeCell ref="NDD96:NDI96"/>
    <mergeCell ref="NDK96:NDP96"/>
    <mergeCell ref="NAL96:NAQ96"/>
    <mergeCell ref="NAS96:NAX96"/>
    <mergeCell ref="NAZ96:NBE96"/>
    <mergeCell ref="NBG96:NBL96"/>
    <mergeCell ref="NBN96:NBS96"/>
    <mergeCell ref="NBU96:NBZ96"/>
    <mergeCell ref="MYV96:MZA96"/>
    <mergeCell ref="MZC96:MZH96"/>
    <mergeCell ref="MZJ96:MZO96"/>
    <mergeCell ref="MZQ96:MZV96"/>
    <mergeCell ref="MZX96:NAC96"/>
    <mergeCell ref="NAE96:NAJ96"/>
    <mergeCell ref="MXF96:MXK96"/>
    <mergeCell ref="MXM96:MXR96"/>
    <mergeCell ref="MXT96:MXY96"/>
    <mergeCell ref="MYA96:MYF96"/>
    <mergeCell ref="MYH96:MYM96"/>
    <mergeCell ref="MYO96:MYT96"/>
    <mergeCell ref="MVP96:MVU96"/>
    <mergeCell ref="MVW96:MWB96"/>
    <mergeCell ref="MWD96:MWI96"/>
    <mergeCell ref="MWK96:MWP96"/>
    <mergeCell ref="MWR96:MWW96"/>
    <mergeCell ref="MWY96:MXD96"/>
    <mergeCell ref="MTZ96:MUE96"/>
    <mergeCell ref="MUG96:MUL96"/>
    <mergeCell ref="MUN96:MUS96"/>
    <mergeCell ref="MUU96:MUZ96"/>
    <mergeCell ref="MVB96:MVG96"/>
    <mergeCell ref="MVI96:MVN96"/>
    <mergeCell ref="MSJ96:MSO96"/>
    <mergeCell ref="MSQ96:MSV96"/>
    <mergeCell ref="MSX96:MTC96"/>
    <mergeCell ref="MTE96:MTJ96"/>
    <mergeCell ref="MTL96:MTQ96"/>
    <mergeCell ref="MTS96:MTX96"/>
    <mergeCell ref="MQT96:MQY96"/>
    <mergeCell ref="MRA96:MRF96"/>
    <mergeCell ref="MRH96:MRM96"/>
    <mergeCell ref="MRO96:MRT96"/>
    <mergeCell ref="MRV96:MSA96"/>
    <mergeCell ref="MSC96:MSH96"/>
    <mergeCell ref="MPD96:MPI96"/>
    <mergeCell ref="MPK96:MPP96"/>
    <mergeCell ref="MPR96:MPW96"/>
    <mergeCell ref="MPY96:MQD96"/>
    <mergeCell ref="MQF96:MQK96"/>
    <mergeCell ref="MQM96:MQR96"/>
    <mergeCell ref="MNN96:MNS96"/>
    <mergeCell ref="MNU96:MNZ96"/>
    <mergeCell ref="MOB96:MOG96"/>
    <mergeCell ref="MOI96:MON96"/>
    <mergeCell ref="MOP96:MOU96"/>
    <mergeCell ref="MOW96:MPB96"/>
    <mergeCell ref="MLX96:MMC96"/>
    <mergeCell ref="MME96:MMJ96"/>
    <mergeCell ref="MML96:MMQ96"/>
    <mergeCell ref="MMS96:MMX96"/>
    <mergeCell ref="MMZ96:MNE96"/>
    <mergeCell ref="MNG96:MNL96"/>
    <mergeCell ref="MKH96:MKM96"/>
    <mergeCell ref="MKO96:MKT96"/>
    <mergeCell ref="MKV96:MLA96"/>
    <mergeCell ref="MLC96:MLH96"/>
    <mergeCell ref="MLJ96:MLO96"/>
    <mergeCell ref="MLQ96:MLV96"/>
    <mergeCell ref="MIR96:MIW96"/>
    <mergeCell ref="MIY96:MJD96"/>
    <mergeCell ref="MJF96:MJK96"/>
    <mergeCell ref="MJM96:MJR96"/>
    <mergeCell ref="MJT96:MJY96"/>
    <mergeCell ref="MKA96:MKF96"/>
    <mergeCell ref="MHB96:MHG96"/>
    <mergeCell ref="MHI96:MHN96"/>
    <mergeCell ref="MHP96:MHU96"/>
    <mergeCell ref="MHW96:MIB96"/>
    <mergeCell ref="MID96:MII96"/>
    <mergeCell ref="MIK96:MIP96"/>
    <mergeCell ref="MFL96:MFQ96"/>
    <mergeCell ref="MFS96:MFX96"/>
    <mergeCell ref="MFZ96:MGE96"/>
    <mergeCell ref="MGG96:MGL96"/>
    <mergeCell ref="MGN96:MGS96"/>
    <mergeCell ref="MGU96:MGZ96"/>
    <mergeCell ref="MDV96:MEA96"/>
    <mergeCell ref="MEC96:MEH96"/>
    <mergeCell ref="MEJ96:MEO96"/>
    <mergeCell ref="MEQ96:MEV96"/>
    <mergeCell ref="MEX96:MFC96"/>
    <mergeCell ref="MFE96:MFJ96"/>
    <mergeCell ref="MCF96:MCK96"/>
    <mergeCell ref="MCM96:MCR96"/>
    <mergeCell ref="MCT96:MCY96"/>
    <mergeCell ref="MDA96:MDF96"/>
    <mergeCell ref="MDH96:MDM96"/>
    <mergeCell ref="MDO96:MDT96"/>
    <mergeCell ref="MAP96:MAU96"/>
    <mergeCell ref="MAW96:MBB96"/>
    <mergeCell ref="MBD96:MBI96"/>
    <mergeCell ref="MBK96:MBP96"/>
    <mergeCell ref="MBR96:MBW96"/>
    <mergeCell ref="MBY96:MCD96"/>
    <mergeCell ref="LYZ96:LZE96"/>
    <mergeCell ref="LZG96:LZL96"/>
    <mergeCell ref="LZN96:LZS96"/>
    <mergeCell ref="LZU96:LZZ96"/>
    <mergeCell ref="MAB96:MAG96"/>
    <mergeCell ref="MAI96:MAN96"/>
    <mergeCell ref="LXJ96:LXO96"/>
    <mergeCell ref="LXQ96:LXV96"/>
    <mergeCell ref="LXX96:LYC96"/>
    <mergeCell ref="LYE96:LYJ96"/>
    <mergeCell ref="LYL96:LYQ96"/>
    <mergeCell ref="LYS96:LYX96"/>
    <mergeCell ref="LVT96:LVY96"/>
    <mergeCell ref="LWA96:LWF96"/>
    <mergeCell ref="LWH96:LWM96"/>
    <mergeCell ref="LWO96:LWT96"/>
    <mergeCell ref="LWV96:LXA96"/>
    <mergeCell ref="LXC96:LXH96"/>
    <mergeCell ref="LUD96:LUI96"/>
    <mergeCell ref="LUK96:LUP96"/>
    <mergeCell ref="LUR96:LUW96"/>
    <mergeCell ref="LUY96:LVD96"/>
    <mergeCell ref="LVF96:LVK96"/>
    <mergeCell ref="LVM96:LVR96"/>
    <mergeCell ref="LSN96:LSS96"/>
    <mergeCell ref="LSU96:LSZ96"/>
    <mergeCell ref="LTB96:LTG96"/>
    <mergeCell ref="LTI96:LTN96"/>
    <mergeCell ref="LTP96:LTU96"/>
    <mergeCell ref="LTW96:LUB96"/>
    <mergeCell ref="LQX96:LRC96"/>
    <mergeCell ref="LRE96:LRJ96"/>
    <mergeCell ref="LRL96:LRQ96"/>
    <mergeCell ref="LRS96:LRX96"/>
    <mergeCell ref="LRZ96:LSE96"/>
    <mergeCell ref="LSG96:LSL96"/>
    <mergeCell ref="LPH96:LPM96"/>
    <mergeCell ref="LPO96:LPT96"/>
    <mergeCell ref="LPV96:LQA96"/>
    <mergeCell ref="LQC96:LQH96"/>
    <mergeCell ref="LQJ96:LQO96"/>
    <mergeCell ref="LQQ96:LQV96"/>
    <mergeCell ref="LNR96:LNW96"/>
    <mergeCell ref="LNY96:LOD96"/>
    <mergeCell ref="LOF96:LOK96"/>
    <mergeCell ref="LOM96:LOR96"/>
    <mergeCell ref="LOT96:LOY96"/>
    <mergeCell ref="LPA96:LPF96"/>
    <mergeCell ref="LMB96:LMG96"/>
    <mergeCell ref="LMI96:LMN96"/>
    <mergeCell ref="LMP96:LMU96"/>
    <mergeCell ref="LMW96:LNB96"/>
    <mergeCell ref="LND96:LNI96"/>
    <mergeCell ref="LNK96:LNP96"/>
    <mergeCell ref="LKL96:LKQ96"/>
    <mergeCell ref="LKS96:LKX96"/>
    <mergeCell ref="LKZ96:LLE96"/>
    <mergeCell ref="LLG96:LLL96"/>
    <mergeCell ref="LLN96:LLS96"/>
    <mergeCell ref="LLU96:LLZ96"/>
    <mergeCell ref="LIV96:LJA96"/>
    <mergeCell ref="LJC96:LJH96"/>
    <mergeCell ref="LJJ96:LJO96"/>
    <mergeCell ref="LJQ96:LJV96"/>
    <mergeCell ref="LJX96:LKC96"/>
    <mergeCell ref="LKE96:LKJ96"/>
    <mergeCell ref="LHF96:LHK96"/>
    <mergeCell ref="LHM96:LHR96"/>
    <mergeCell ref="LHT96:LHY96"/>
    <mergeCell ref="LIA96:LIF96"/>
    <mergeCell ref="LIH96:LIM96"/>
    <mergeCell ref="LIO96:LIT96"/>
    <mergeCell ref="LFP96:LFU96"/>
    <mergeCell ref="LFW96:LGB96"/>
    <mergeCell ref="LGD96:LGI96"/>
    <mergeCell ref="LGK96:LGP96"/>
    <mergeCell ref="LGR96:LGW96"/>
    <mergeCell ref="LGY96:LHD96"/>
    <mergeCell ref="LDZ96:LEE96"/>
    <mergeCell ref="LEG96:LEL96"/>
    <mergeCell ref="LEN96:LES96"/>
    <mergeCell ref="LEU96:LEZ96"/>
    <mergeCell ref="LFB96:LFG96"/>
    <mergeCell ref="LFI96:LFN96"/>
    <mergeCell ref="LCJ96:LCO96"/>
    <mergeCell ref="LCQ96:LCV96"/>
    <mergeCell ref="LCX96:LDC96"/>
    <mergeCell ref="LDE96:LDJ96"/>
    <mergeCell ref="LDL96:LDQ96"/>
    <mergeCell ref="LDS96:LDX96"/>
    <mergeCell ref="LAT96:LAY96"/>
    <mergeCell ref="LBA96:LBF96"/>
    <mergeCell ref="LBH96:LBM96"/>
    <mergeCell ref="LBO96:LBT96"/>
    <mergeCell ref="LBV96:LCA96"/>
    <mergeCell ref="LCC96:LCH96"/>
    <mergeCell ref="KZD96:KZI96"/>
    <mergeCell ref="KZK96:KZP96"/>
    <mergeCell ref="KZR96:KZW96"/>
    <mergeCell ref="KZY96:LAD96"/>
    <mergeCell ref="LAF96:LAK96"/>
    <mergeCell ref="LAM96:LAR96"/>
    <mergeCell ref="KXN96:KXS96"/>
    <mergeCell ref="KXU96:KXZ96"/>
    <mergeCell ref="KYB96:KYG96"/>
    <mergeCell ref="KYI96:KYN96"/>
    <mergeCell ref="KYP96:KYU96"/>
    <mergeCell ref="KYW96:KZB96"/>
    <mergeCell ref="KVX96:KWC96"/>
    <mergeCell ref="KWE96:KWJ96"/>
    <mergeCell ref="KWL96:KWQ96"/>
    <mergeCell ref="KWS96:KWX96"/>
    <mergeCell ref="KWZ96:KXE96"/>
    <mergeCell ref="KXG96:KXL96"/>
    <mergeCell ref="KUH96:KUM96"/>
    <mergeCell ref="KUO96:KUT96"/>
    <mergeCell ref="KUV96:KVA96"/>
    <mergeCell ref="KVC96:KVH96"/>
    <mergeCell ref="KVJ96:KVO96"/>
    <mergeCell ref="KVQ96:KVV96"/>
    <mergeCell ref="KSR96:KSW96"/>
    <mergeCell ref="KSY96:KTD96"/>
    <mergeCell ref="KTF96:KTK96"/>
    <mergeCell ref="KTM96:KTR96"/>
    <mergeCell ref="KTT96:KTY96"/>
    <mergeCell ref="KUA96:KUF96"/>
    <mergeCell ref="KRB96:KRG96"/>
    <mergeCell ref="KRI96:KRN96"/>
    <mergeCell ref="KRP96:KRU96"/>
    <mergeCell ref="KRW96:KSB96"/>
    <mergeCell ref="KSD96:KSI96"/>
    <mergeCell ref="KSK96:KSP96"/>
    <mergeCell ref="KPL96:KPQ96"/>
    <mergeCell ref="KPS96:KPX96"/>
    <mergeCell ref="KPZ96:KQE96"/>
    <mergeCell ref="KQG96:KQL96"/>
    <mergeCell ref="KQN96:KQS96"/>
    <mergeCell ref="KQU96:KQZ96"/>
    <mergeCell ref="KNV96:KOA96"/>
    <mergeCell ref="KOC96:KOH96"/>
    <mergeCell ref="KOJ96:KOO96"/>
    <mergeCell ref="KOQ96:KOV96"/>
    <mergeCell ref="KOX96:KPC96"/>
    <mergeCell ref="KPE96:KPJ96"/>
    <mergeCell ref="KMF96:KMK96"/>
    <mergeCell ref="KMM96:KMR96"/>
    <mergeCell ref="KMT96:KMY96"/>
    <mergeCell ref="KNA96:KNF96"/>
    <mergeCell ref="KNH96:KNM96"/>
    <mergeCell ref="KNO96:KNT96"/>
    <mergeCell ref="KKP96:KKU96"/>
    <mergeCell ref="KKW96:KLB96"/>
    <mergeCell ref="KLD96:KLI96"/>
    <mergeCell ref="KLK96:KLP96"/>
    <mergeCell ref="KLR96:KLW96"/>
    <mergeCell ref="KLY96:KMD96"/>
    <mergeCell ref="KIZ96:KJE96"/>
    <mergeCell ref="KJG96:KJL96"/>
    <mergeCell ref="KJN96:KJS96"/>
    <mergeCell ref="KJU96:KJZ96"/>
    <mergeCell ref="KKB96:KKG96"/>
    <mergeCell ref="KKI96:KKN96"/>
    <mergeCell ref="KHJ96:KHO96"/>
    <mergeCell ref="KHQ96:KHV96"/>
    <mergeCell ref="KHX96:KIC96"/>
    <mergeCell ref="KIE96:KIJ96"/>
    <mergeCell ref="KIL96:KIQ96"/>
    <mergeCell ref="KIS96:KIX96"/>
    <mergeCell ref="KFT96:KFY96"/>
    <mergeCell ref="KGA96:KGF96"/>
    <mergeCell ref="KGH96:KGM96"/>
    <mergeCell ref="KGO96:KGT96"/>
    <mergeCell ref="KGV96:KHA96"/>
    <mergeCell ref="KHC96:KHH96"/>
    <mergeCell ref="KED96:KEI96"/>
    <mergeCell ref="KEK96:KEP96"/>
    <mergeCell ref="KER96:KEW96"/>
    <mergeCell ref="KEY96:KFD96"/>
    <mergeCell ref="KFF96:KFK96"/>
    <mergeCell ref="KFM96:KFR96"/>
    <mergeCell ref="KCN96:KCS96"/>
    <mergeCell ref="KCU96:KCZ96"/>
    <mergeCell ref="KDB96:KDG96"/>
    <mergeCell ref="KDI96:KDN96"/>
    <mergeCell ref="KDP96:KDU96"/>
    <mergeCell ref="KDW96:KEB96"/>
    <mergeCell ref="KAX96:KBC96"/>
    <mergeCell ref="KBE96:KBJ96"/>
    <mergeCell ref="KBL96:KBQ96"/>
    <mergeCell ref="KBS96:KBX96"/>
    <mergeCell ref="KBZ96:KCE96"/>
    <mergeCell ref="KCG96:KCL96"/>
    <mergeCell ref="JZH96:JZM96"/>
    <mergeCell ref="JZO96:JZT96"/>
    <mergeCell ref="JZV96:KAA96"/>
    <mergeCell ref="KAC96:KAH96"/>
    <mergeCell ref="KAJ96:KAO96"/>
    <mergeCell ref="KAQ96:KAV96"/>
    <mergeCell ref="JXR96:JXW96"/>
    <mergeCell ref="JXY96:JYD96"/>
    <mergeCell ref="JYF96:JYK96"/>
    <mergeCell ref="JYM96:JYR96"/>
    <mergeCell ref="JYT96:JYY96"/>
    <mergeCell ref="JZA96:JZF96"/>
    <mergeCell ref="JWB96:JWG96"/>
    <mergeCell ref="JWI96:JWN96"/>
    <mergeCell ref="JWP96:JWU96"/>
    <mergeCell ref="JWW96:JXB96"/>
    <mergeCell ref="JXD96:JXI96"/>
    <mergeCell ref="JXK96:JXP96"/>
    <mergeCell ref="JUL96:JUQ96"/>
    <mergeCell ref="JUS96:JUX96"/>
    <mergeCell ref="JUZ96:JVE96"/>
    <mergeCell ref="JVG96:JVL96"/>
    <mergeCell ref="JVN96:JVS96"/>
    <mergeCell ref="JVU96:JVZ96"/>
    <mergeCell ref="JSV96:JTA96"/>
    <mergeCell ref="JTC96:JTH96"/>
    <mergeCell ref="JTJ96:JTO96"/>
    <mergeCell ref="JTQ96:JTV96"/>
    <mergeCell ref="JTX96:JUC96"/>
    <mergeCell ref="JUE96:JUJ96"/>
    <mergeCell ref="JRF96:JRK96"/>
    <mergeCell ref="JRM96:JRR96"/>
    <mergeCell ref="JRT96:JRY96"/>
    <mergeCell ref="JSA96:JSF96"/>
    <mergeCell ref="JSH96:JSM96"/>
    <mergeCell ref="JSO96:JST96"/>
    <mergeCell ref="JPP96:JPU96"/>
    <mergeCell ref="JPW96:JQB96"/>
    <mergeCell ref="JQD96:JQI96"/>
    <mergeCell ref="JQK96:JQP96"/>
    <mergeCell ref="JQR96:JQW96"/>
    <mergeCell ref="JQY96:JRD96"/>
    <mergeCell ref="JNZ96:JOE96"/>
    <mergeCell ref="JOG96:JOL96"/>
    <mergeCell ref="JON96:JOS96"/>
    <mergeCell ref="JOU96:JOZ96"/>
    <mergeCell ref="JPB96:JPG96"/>
    <mergeCell ref="JPI96:JPN96"/>
    <mergeCell ref="JMJ96:JMO96"/>
    <mergeCell ref="JMQ96:JMV96"/>
    <mergeCell ref="JMX96:JNC96"/>
    <mergeCell ref="JNE96:JNJ96"/>
    <mergeCell ref="JNL96:JNQ96"/>
    <mergeCell ref="JNS96:JNX96"/>
    <mergeCell ref="JKT96:JKY96"/>
    <mergeCell ref="JLA96:JLF96"/>
    <mergeCell ref="JLH96:JLM96"/>
    <mergeCell ref="JLO96:JLT96"/>
    <mergeCell ref="JLV96:JMA96"/>
    <mergeCell ref="JMC96:JMH96"/>
    <mergeCell ref="JJD96:JJI96"/>
    <mergeCell ref="JJK96:JJP96"/>
    <mergeCell ref="JJR96:JJW96"/>
    <mergeCell ref="JJY96:JKD96"/>
    <mergeCell ref="JKF96:JKK96"/>
    <mergeCell ref="JKM96:JKR96"/>
    <mergeCell ref="JHN96:JHS96"/>
    <mergeCell ref="JHU96:JHZ96"/>
    <mergeCell ref="JIB96:JIG96"/>
    <mergeCell ref="JII96:JIN96"/>
    <mergeCell ref="JIP96:JIU96"/>
    <mergeCell ref="JIW96:JJB96"/>
    <mergeCell ref="JFX96:JGC96"/>
    <mergeCell ref="JGE96:JGJ96"/>
    <mergeCell ref="JGL96:JGQ96"/>
    <mergeCell ref="JGS96:JGX96"/>
    <mergeCell ref="JGZ96:JHE96"/>
    <mergeCell ref="JHG96:JHL96"/>
    <mergeCell ref="JEH96:JEM96"/>
    <mergeCell ref="JEO96:JET96"/>
    <mergeCell ref="JEV96:JFA96"/>
    <mergeCell ref="JFC96:JFH96"/>
    <mergeCell ref="JFJ96:JFO96"/>
    <mergeCell ref="JFQ96:JFV96"/>
    <mergeCell ref="JCR96:JCW96"/>
    <mergeCell ref="JCY96:JDD96"/>
    <mergeCell ref="JDF96:JDK96"/>
    <mergeCell ref="JDM96:JDR96"/>
    <mergeCell ref="JDT96:JDY96"/>
    <mergeCell ref="JEA96:JEF96"/>
    <mergeCell ref="JBB96:JBG96"/>
    <mergeCell ref="JBI96:JBN96"/>
    <mergeCell ref="JBP96:JBU96"/>
    <mergeCell ref="JBW96:JCB96"/>
    <mergeCell ref="JCD96:JCI96"/>
    <mergeCell ref="JCK96:JCP96"/>
    <mergeCell ref="IZL96:IZQ96"/>
    <mergeCell ref="IZS96:IZX96"/>
    <mergeCell ref="IZZ96:JAE96"/>
    <mergeCell ref="JAG96:JAL96"/>
    <mergeCell ref="JAN96:JAS96"/>
    <mergeCell ref="JAU96:JAZ96"/>
    <mergeCell ref="IXV96:IYA96"/>
    <mergeCell ref="IYC96:IYH96"/>
    <mergeCell ref="IYJ96:IYO96"/>
    <mergeCell ref="IYQ96:IYV96"/>
    <mergeCell ref="IYX96:IZC96"/>
    <mergeCell ref="IZE96:IZJ96"/>
    <mergeCell ref="IWF96:IWK96"/>
    <mergeCell ref="IWM96:IWR96"/>
    <mergeCell ref="IWT96:IWY96"/>
    <mergeCell ref="IXA96:IXF96"/>
    <mergeCell ref="IXH96:IXM96"/>
    <mergeCell ref="IXO96:IXT96"/>
    <mergeCell ref="IUP96:IUU96"/>
    <mergeCell ref="IUW96:IVB96"/>
    <mergeCell ref="IVD96:IVI96"/>
    <mergeCell ref="IVK96:IVP96"/>
    <mergeCell ref="IVR96:IVW96"/>
    <mergeCell ref="IVY96:IWD96"/>
    <mergeCell ref="ISZ96:ITE96"/>
    <mergeCell ref="ITG96:ITL96"/>
    <mergeCell ref="ITN96:ITS96"/>
    <mergeCell ref="ITU96:ITZ96"/>
    <mergeCell ref="IUB96:IUG96"/>
    <mergeCell ref="IUI96:IUN96"/>
    <mergeCell ref="IRJ96:IRO96"/>
    <mergeCell ref="IRQ96:IRV96"/>
    <mergeCell ref="IRX96:ISC96"/>
    <mergeCell ref="ISE96:ISJ96"/>
    <mergeCell ref="ISL96:ISQ96"/>
    <mergeCell ref="ISS96:ISX96"/>
    <mergeCell ref="IPT96:IPY96"/>
    <mergeCell ref="IQA96:IQF96"/>
    <mergeCell ref="IQH96:IQM96"/>
    <mergeCell ref="IQO96:IQT96"/>
    <mergeCell ref="IQV96:IRA96"/>
    <mergeCell ref="IRC96:IRH96"/>
    <mergeCell ref="IOD96:IOI96"/>
    <mergeCell ref="IOK96:IOP96"/>
    <mergeCell ref="IOR96:IOW96"/>
    <mergeCell ref="IOY96:IPD96"/>
    <mergeCell ref="IPF96:IPK96"/>
    <mergeCell ref="IPM96:IPR96"/>
    <mergeCell ref="IMN96:IMS96"/>
    <mergeCell ref="IMU96:IMZ96"/>
    <mergeCell ref="INB96:ING96"/>
    <mergeCell ref="INI96:INN96"/>
    <mergeCell ref="INP96:INU96"/>
    <mergeCell ref="INW96:IOB96"/>
    <mergeCell ref="IKX96:ILC96"/>
    <mergeCell ref="ILE96:ILJ96"/>
    <mergeCell ref="ILL96:ILQ96"/>
    <mergeCell ref="ILS96:ILX96"/>
    <mergeCell ref="ILZ96:IME96"/>
    <mergeCell ref="IMG96:IML96"/>
    <mergeCell ref="IJH96:IJM96"/>
    <mergeCell ref="IJO96:IJT96"/>
    <mergeCell ref="IJV96:IKA96"/>
    <mergeCell ref="IKC96:IKH96"/>
    <mergeCell ref="IKJ96:IKO96"/>
    <mergeCell ref="IKQ96:IKV96"/>
    <mergeCell ref="IHR96:IHW96"/>
    <mergeCell ref="IHY96:IID96"/>
    <mergeCell ref="IIF96:IIK96"/>
    <mergeCell ref="IIM96:IIR96"/>
    <mergeCell ref="IIT96:IIY96"/>
    <mergeCell ref="IJA96:IJF96"/>
    <mergeCell ref="IGB96:IGG96"/>
    <mergeCell ref="IGI96:IGN96"/>
    <mergeCell ref="IGP96:IGU96"/>
    <mergeCell ref="IGW96:IHB96"/>
    <mergeCell ref="IHD96:IHI96"/>
    <mergeCell ref="IHK96:IHP96"/>
    <mergeCell ref="IEL96:IEQ96"/>
    <mergeCell ref="IES96:IEX96"/>
    <mergeCell ref="IEZ96:IFE96"/>
    <mergeCell ref="IFG96:IFL96"/>
    <mergeCell ref="IFN96:IFS96"/>
    <mergeCell ref="IFU96:IFZ96"/>
    <mergeCell ref="ICV96:IDA96"/>
    <mergeCell ref="IDC96:IDH96"/>
    <mergeCell ref="IDJ96:IDO96"/>
    <mergeCell ref="IDQ96:IDV96"/>
    <mergeCell ref="IDX96:IEC96"/>
    <mergeCell ref="IEE96:IEJ96"/>
    <mergeCell ref="IBF96:IBK96"/>
    <mergeCell ref="IBM96:IBR96"/>
    <mergeCell ref="IBT96:IBY96"/>
    <mergeCell ref="ICA96:ICF96"/>
    <mergeCell ref="ICH96:ICM96"/>
    <mergeCell ref="ICO96:ICT96"/>
    <mergeCell ref="HZP96:HZU96"/>
    <mergeCell ref="HZW96:IAB96"/>
    <mergeCell ref="IAD96:IAI96"/>
    <mergeCell ref="IAK96:IAP96"/>
    <mergeCell ref="IAR96:IAW96"/>
    <mergeCell ref="IAY96:IBD96"/>
    <mergeCell ref="HXZ96:HYE96"/>
    <mergeCell ref="HYG96:HYL96"/>
    <mergeCell ref="HYN96:HYS96"/>
    <mergeCell ref="HYU96:HYZ96"/>
    <mergeCell ref="HZB96:HZG96"/>
    <mergeCell ref="HZI96:HZN96"/>
    <mergeCell ref="HWJ96:HWO96"/>
    <mergeCell ref="HWQ96:HWV96"/>
    <mergeCell ref="HWX96:HXC96"/>
    <mergeCell ref="HXE96:HXJ96"/>
    <mergeCell ref="HXL96:HXQ96"/>
    <mergeCell ref="HXS96:HXX96"/>
    <mergeCell ref="HUT96:HUY96"/>
    <mergeCell ref="HVA96:HVF96"/>
    <mergeCell ref="HVH96:HVM96"/>
    <mergeCell ref="HVO96:HVT96"/>
    <mergeCell ref="HVV96:HWA96"/>
    <mergeCell ref="HWC96:HWH96"/>
    <mergeCell ref="HTD96:HTI96"/>
    <mergeCell ref="HTK96:HTP96"/>
    <mergeCell ref="HTR96:HTW96"/>
    <mergeCell ref="HTY96:HUD96"/>
    <mergeCell ref="HUF96:HUK96"/>
    <mergeCell ref="HUM96:HUR96"/>
    <mergeCell ref="HRN96:HRS96"/>
    <mergeCell ref="HRU96:HRZ96"/>
    <mergeCell ref="HSB96:HSG96"/>
    <mergeCell ref="HSI96:HSN96"/>
    <mergeCell ref="HSP96:HSU96"/>
    <mergeCell ref="HSW96:HTB96"/>
    <mergeCell ref="HPX96:HQC96"/>
    <mergeCell ref="HQE96:HQJ96"/>
    <mergeCell ref="HQL96:HQQ96"/>
    <mergeCell ref="HQS96:HQX96"/>
    <mergeCell ref="HQZ96:HRE96"/>
    <mergeCell ref="HRG96:HRL96"/>
    <mergeCell ref="HOH96:HOM96"/>
    <mergeCell ref="HOO96:HOT96"/>
    <mergeCell ref="HOV96:HPA96"/>
    <mergeCell ref="HPC96:HPH96"/>
    <mergeCell ref="HPJ96:HPO96"/>
    <mergeCell ref="HPQ96:HPV96"/>
    <mergeCell ref="HMR96:HMW96"/>
    <mergeCell ref="HMY96:HND96"/>
    <mergeCell ref="HNF96:HNK96"/>
    <mergeCell ref="HNM96:HNR96"/>
    <mergeCell ref="HNT96:HNY96"/>
    <mergeCell ref="HOA96:HOF96"/>
    <mergeCell ref="HLB96:HLG96"/>
    <mergeCell ref="HLI96:HLN96"/>
    <mergeCell ref="HLP96:HLU96"/>
    <mergeCell ref="HLW96:HMB96"/>
    <mergeCell ref="HMD96:HMI96"/>
    <mergeCell ref="HMK96:HMP96"/>
    <mergeCell ref="HJL96:HJQ96"/>
    <mergeCell ref="HJS96:HJX96"/>
    <mergeCell ref="HJZ96:HKE96"/>
    <mergeCell ref="HKG96:HKL96"/>
    <mergeCell ref="HKN96:HKS96"/>
    <mergeCell ref="HKU96:HKZ96"/>
    <mergeCell ref="HHV96:HIA96"/>
    <mergeCell ref="HIC96:HIH96"/>
    <mergeCell ref="HIJ96:HIO96"/>
    <mergeCell ref="HIQ96:HIV96"/>
    <mergeCell ref="HIX96:HJC96"/>
    <mergeCell ref="HJE96:HJJ96"/>
    <mergeCell ref="HGF96:HGK96"/>
    <mergeCell ref="HGM96:HGR96"/>
    <mergeCell ref="HGT96:HGY96"/>
    <mergeCell ref="HHA96:HHF96"/>
    <mergeCell ref="HHH96:HHM96"/>
    <mergeCell ref="HHO96:HHT96"/>
    <mergeCell ref="HEP96:HEU96"/>
    <mergeCell ref="HEW96:HFB96"/>
    <mergeCell ref="HFD96:HFI96"/>
    <mergeCell ref="HFK96:HFP96"/>
    <mergeCell ref="HFR96:HFW96"/>
    <mergeCell ref="HFY96:HGD96"/>
    <mergeCell ref="HCZ96:HDE96"/>
    <mergeCell ref="HDG96:HDL96"/>
    <mergeCell ref="HDN96:HDS96"/>
    <mergeCell ref="HDU96:HDZ96"/>
    <mergeCell ref="HEB96:HEG96"/>
    <mergeCell ref="HEI96:HEN96"/>
    <mergeCell ref="HBJ96:HBO96"/>
    <mergeCell ref="HBQ96:HBV96"/>
    <mergeCell ref="HBX96:HCC96"/>
    <mergeCell ref="HCE96:HCJ96"/>
    <mergeCell ref="HCL96:HCQ96"/>
    <mergeCell ref="HCS96:HCX96"/>
    <mergeCell ref="GZT96:GZY96"/>
    <mergeCell ref="HAA96:HAF96"/>
    <mergeCell ref="HAH96:HAM96"/>
    <mergeCell ref="HAO96:HAT96"/>
    <mergeCell ref="HAV96:HBA96"/>
    <mergeCell ref="HBC96:HBH96"/>
    <mergeCell ref="GYD96:GYI96"/>
    <mergeCell ref="GYK96:GYP96"/>
    <mergeCell ref="GYR96:GYW96"/>
    <mergeCell ref="GYY96:GZD96"/>
    <mergeCell ref="GZF96:GZK96"/>
    <mergeCell ref="GZM96:GZR96"/>
    <mergeCell ref="GWN96:GWS96"/>
    <mergeCell ref="GWU96:GWZ96"/>
    <mergeCell ref="GXB96:GXG96"/>
    <mergeCell ref="GXI96:GXN96"/>
    <mergeCell ref="GXP96:GXU96"/>
    <mergeCell ref="GXW96:GYB96"/>
    <mergeCell ref="GUX96:GVC96"/>
    <mergeCell ref="GVE96:GVJ96"/>
    <mergeCell ref="GVL96:GVQ96"/>
    <mergeCell ref="GVS96:GVX96"/>
    <mergeCell ref="GVZ96:GWE96"/>
    <mergeCell ref="GWG96:GWL96"/>
    <mergeCell ref="GTH96:GTM96"/>
    <mergeCell ref="GTO96:GTT96"/>
    <mergeCell ref="GTV96:GUA96"/>
    <mergeCell ref="GUC96:GUH96"/>
    <mergeCell ref="GUJ96:GUO96"/>
    <mergeCell ref="GUQ96:GUV96"/>
    <mergeCell ref="GRR96:GRW96"/>
    <mergeCell ref="GRY96:GSD96"/>
    <mergeCell ref="GSF96:GSK96"/>
    <mergeCell ref="GSM96:GSR96"/>
    <mergeCell ref="GST96:GSY96"/>
    <mergeCell ref="GTA96:GTF96"/>
    <mergeCell ref="GQB96:GQG96"/>
    <mergeCell ref="GQI96:GQN96"/>
    <mergeCell ref="GQP96:GQU96"/>
    <mergeCell ref="GQW96:GRB96"/>
    <mergeCell ref="GRD96:GRI96"/>
    <mergeCell ref="GRK96:GRP96"/>
    <mergeCell ref="GOL96:GOQ96"/>
    <mergeCell ref="GOS96:GOX96"/>
    <mergeCell ref="GOZ96:GPE96"/>
    <mergeCell ref="GPG96:GPL96"/>
    <mergeCell ref="GPN96:GPS96"/>
    <mergeCell ref="GPU96:GPZ96"/>
    <mergeCell ref="GMV96:GNA96"/>
    <mergeCell ref="GNC96:GNH96"/>
    <mergeCell ref="GNJ96:GNO96"/>
    <mergeCell ref="GNQ96:GNV96"/>
    <mergeCell ref="GNX96:GOC96"/>
    <mergeCell ref="GOE96:GOJ96"/>
    <mergeCell ref="GLF96:GLK96"/>
    <mergeCell ref="GLM96:GLR96"/>
    <mergeCell ref="GLT96:GLY96"/>
    <mergeCell ref="GMA96:GMF96"/>
    <mergeCell ref="GMH96:GMM96"/>
    <mergeCell ref="GMO96:GMT96"/>
    <mergeCell ref="GJP96:GJU96"/>
    <mergeCell ref="GJW96:GKB96"/>
    <mergeCell ref="GKD96:GKI96"/>
    <mergeCell ref="GKK96:GKP96"/>
    <mergeCell ref="GKR96:GKW96"/>
    <mergeCell ref="GKY96:GLD96"/>
    <mergeCell ref="GHZ96:GIE96"/>
    <mergeCell ref="GIG96:GIL96"/>
    <mergeCell ref="GIN96:GIS96"/>
    <mergeCell ref="GIU96:GIZ96"/>
    <mergeCell ref="GJB96:GJG96"/>
    <mergeCell ref="GJI96:GJN96"/>
    <mergeCell ref="GGJ96:GGO96"/>
    <mergeCell ref="GGQ96:GGV96"/>
    <mergeCell ref="GGX96:GHC96"/>
    <mergeCell ref="GHE96:GHJ96"/>
    <mergeCell ref="GHL96:GHQ96"/>
    <mergeCell ref="GHS96:GHX96"/>
    <mergeCell ref="GET96:GEY96"/>
    <mergeCell ref="GFA96:GFF96"/>
    <mergeCell ref="GFH96:GFM96"/>
    <mergeCell ref="GFO96:GFT96"/>
    <mergeCell ref="GFV96:GGA96"/>
    <mergeCell ref="GGC96:GGH96"/>
    <mergeCell ref="GDD96:GDI96"/>
    <mergeCell ref="GDK96:GDP96"/>
    <mergeCell ref="GDR96:GDW96"/>
    <mergeCell ref="GDY96:GED96"/>
    <mergeCell ref="GEF96:GEK96"/>
    <mergeCell ref="GEM96:GER96"/>
    <mergeCell ref="GBN96:GBS96"/>
    <mergeCell ref="GBU96:GBZ96"/>
    <mergeCell ref="GCB96:GCG96"/>
    <mergeCell ref="GCI96:GCN96"/>
    <mergeCell ref="GCP96:GCU96"/>
    <mergeCell ref="GCW96:GDB96"/>
    <mergeCell ref="FZX96:GAC96"/>
    <mergeCell ref="GAE96:GAJ96"/>
    <mergeCell ref="GAL96:GAQ96"/>
    <mergeCell ref="GAS96:GAX96"/>
    <mergeCell ref="GAZ96:GBE96"/>
    <mergeCell ref="GBG96:GBL96"/>
    <mergeCell ref="FYH96:FYM96"/>
    <mergeCell ref="FYO96:FYT96"/>
    <mergeCell ref="FYV96:FZA96"/>
    <mergeCell ref="FZC96:FZH96"/>
    <mergeCell ref="FZJ96:FZO96"/>
    <mergeCell ref="FZQ96:FZV96"/>
    <mergeCell ref="FWR96:FWW96"/>
    <mergeCell ref="FWY96:FXD96"/>
    <mergeCell ref="FXF96:FXK96"/>
    <mergeCell ref="FXM96:FXR96"/>
    <mergeCell ref="FXT96:FXY96"/>
    <mergeCell ref="FYA96:FYF96"/>
    <mergeCell ref="FVB96:FVG96"/>
    <mergeCell ref="FVI96:FVN96"/>
    <mergeCell ref="FVP96:FVU96"/>
    <mergeCell ref="FVW96:FWB96"/>
    <mergeCell ref="FWD96:FWI96"/>
    <mergeCell ref="FWK96:FWP96"/>
    <mergeCell ref="FTL96:FTQ96"/>
    <mergeCell ref="FTS96:FTX96"/>
    <mergeCell ref="FTZ96:FUE96"/>
    <mergeCell ref="FUG96:FUL96"/>
    <mergeCell ref="FUN96:FUS96"/>
    <mergeCell ref="FUU96:FUZ96"/>
    <mergeCell ref="FRV96:FSA96"/>
    <mergeCell ref="FSC96:FSH96"/>
    <mergeCell ref="FSJ96:FSO96"/>
    <mergeCell ref="FSQ96:FSV96"/>
    <mergeCell ref="FSX96:FTC96"/>
    <mergeCell ref="FTE96:FTJ96"/>
    <mergeCell ref="FQF96:FQK96"/>
    <mergeCell ref="FQM96:FQR96"/>
    <mergeCell ref="FQT96:FQY96"/>
    <mergeCell ref="FRA96:FRF96"/>
    <mergeCell ref="FRH96:FRM96"/>
    <mergeCell ref="FRO96:FRT96"/>
    <mergeCell ref="FOP96:FOU96"/>
    <mergeCell ref="FOW96:FPB96"/>
    <mergeCell ref="FPD96:FPI96"/>
    <mergeCell ref="FPK96:FPP96"/>
    <mergeCell ref="FPR96:FPW96"/>
    <mergeCell ref="FPY96:FQD96"/>
    <mergeCell ref="FMZ96:FNE96"/>
    <mergeCell ref="FNG96:FNL96"/>
    <mergeCell ref="FNN96:FNS96"/>
    <mergeCell ref="FNU96:FNZ96"/>
    <mergeCell ref="FOB96:FOG96"/>
    <mergeCell ref="FOI96:FON96"/>
    <mergeCell ref="FLJ96:FLO96"/>
    <mergeCell ref="FLQ96:FLV96"/>
    <mergeCell ref="FLX96:FMC96"/>
    <mergeCell ref="FME96:FMJ96"/>
    <mergeCell ref="FML96:FMQ96"/>
    <mergeCell ref="FMS96:FMX96"/>
    <mergeCell ref="FJT96:FJY96"/>
    <mergeCell ref="FKA96:FKF96"/>
    <mergeCell ref="FKH96:FKM96"/>
    <mergeCell ref="FKO96:FKT96"/>
    <mergeCell ref="FKV96:FLA96"/>
    <mergeCell ref="FLC96:FLH96"/>
    <mergeCell ref="FID96:FII96"/>
    <mergeCell ref="FIK96:FIP96"/>
    <mergeCell ref="FIR96:FIW96"/>
    <mergeCell ref="FIY96:FJD96"/>
    <mergeCell ref="FJF96:FJK96"/>
    <mergeCell ref="FJM96:FJR96"/>
    <mergeCell ref="FGN96:FGS96"/>
    <mergeCell ref="FGU96:FGZ96"/>
    <mergeCell ref="FHB96:FHG96"/>
    <mergeCell ref="FHI96:FHN96"/>
    <mergeCell ref="FHP96:FHU96"/>
    <mergeCell ref="FHW96:FIB96"/>
    <mergeCell ref="FEX96:FFC96"/>
    <mergeCell ref="FFE96:FFJ96"/>
    <mergeCell ref="FFL96:FFQ96"/>
    <mergeCell ref="FFS96:FFX96"/>
    <mergeCell ref="FFZ96:FGE96"/>
    <mergeCell ref="FGG96:FGL96"/>
    <mergeCell ref="FDH96:FDM96"/>
    <mergeCell ref="FDO96:FDT96"/>
    <mergeCell ref="FDV96:FEA96"/>
    <mergeCell ref="FEC96:FEH96"/>
    <mergeCell ref="FEJ96:FEO96"/>
    <mergeCell ref="FEQ96:FEV96"/>
    <mergeCell ref="FBR96:FBW96"/>
    <mergeCell ref="FBY96:FCD96"/>
    <mergeCell ref="FCF96:FCK96"/>
    <mergeCell ref="FCM96:FCR96"/>
    <mergeCell ref="FCT96:FCY96"/>
    <mergeCell ref="FDA96:FDF96"/>
    <mergeCell ref="FAB96:FAG96"/>
    <mergeCell ref="FAI96:FAN96"/>
    <mergeCell ref="FAP96:FAU96"/>
    <mergeCell ref="FAW96:FBB96"/>
    <mergeCell ref="FBD96:FBI96"/>
    <mergeCell ref="FBK96:FBP96"/>
    <mergeCell ref="EYL96:EYQ96"/>
    <mergeCell ref="EYS96:EYX96"/>
    <mergeCell ref="EYZ96:EZE96"/>
    <mergeCell ref="EZG96:EZL96"/>
    <mergeCell ref="EZN96:EZS96"/>
    <mergeCell ref="EZU96:EZZ96"/>
    <mergeCell ref="EWV96:EXA96"/>
    <mergeCell ref="EXC96:EXH96"/>
    <mergeCell ref="EXJ96:EXO96"/>
    <mergeCell ref="EXQ96:EXV96"/>
    <mergeCell ref="EXX96:EYC96"/>
    <mergeCell ref="EYE96:EYJ96"/>
    <mergeCell ref="EVF96:EVK96"/>
    <mergeCell ref="EVM96:EVR96"/>
    <mergeCell ref="EVT96:EVY96"/>
    <mergeCell ref="EWA96:EWF96"/>
    <mergeCell ref="EWH96:EWM96"/>
    <mergeCell ref="EWO96:EWT96"/>
    <mergeCell ref="ETP96:ETU96"/>
    <mergeCell ref="ETW96:EUB96"/>
    <mergeCell ref="EUD96:EUI96"/>
    <mergeCell ref="EUK96:EUP96"/>
    <mergeCell ref="EUR96:EUW96"/>
    <mergeCell ref="EUY96:EVD96"/>
    <mergeCell ref="ERZ96:ESE96"/>
    <mergeCell ref="ESG96:ESL96"/>
    <mergeCell ref="ESN96:ESS96"/>
    <mergeCell ref="ESU96:ESZ96"/>
    <mergeCell ref="ETB96:ETG96"/>
    <mergeCell ref="ETI96:ETN96"/>
    <mergeCell ref="EQJ96:EQO96"/>
    <mergeCell ref="EQQ96:EQV96"/>
    <mergeCell ref="EQX96:ERC96"/>
    <mergeCell ref="ERE96:ERJ96"/>
    <mergeCell ref="ERL96:ERQ96"/>
    <mergeCell ref="ERS96:ERX96"/>
    <mergeCell ref="EOT96:EOY96"/>
    <mergeCell ref="EPA96:EPF96"/>
    <mergeCell ref="EPH96:EPM96"/>
    <mergeCell ref="EPO96:EPT96"/>
    <mergeCell ref="EPV96:EQA96"/>
    <mergeCell ref="EQC96:EQH96"/>
    <mergeCell ref="END96:ENI96"/>
    <mergeCell ref="ENK96:ENP96"/>
    <mergeCell ref="ENR96:ENW96"/>
    <mergeCell ref="ENY96:EOD96"/>
    <mergeCell ref="EOF96:EOK96"/>
    <mergeCell ref="EOM96:EOR96"/>
    <mergeCell ref="ELN96:ELS96"/>
    <mergeCell ref="ELU96:ELZ96"/>
    <mergeCell ref="EMB96:EMG96"/>
    <mergeCell ref="EMI96:EMN96"/>
    <mergeCell ref="EMP96:EMU96"/>
    <mergeCell ref="EMW96:ENB96"/>
    <mergeCell ref="EJX96:EKC96"/>
    <mergeCell ref="EKE96:EKJ96"/>
    <mergeCell ref="EKL96:EKQ96"/>
    <mergeCell ref="EKS96:EKX96"/>
    <mergeCell ref="EKZ96:ELE96"/>
    <mergeCell ref="ELG96:ELL96"/>
    <mergeCell ref="EIH96:EIM96"/>
    <mergeCell ref="EIO96:EIT96"/>
    <mergeCell ref="EIV96:EJA96"/>
    <mergeCell ref="EJC96:EJH96"/>
    <mergeCell ref="EJJ96:EJO96"/>
    <mergeCell ref="EJQ96:EJV96"/>
    <mergeCell ref="EGR96:EGW96"/>
    <mergeCell ref="EGY96:EHD96"/>
    <mergeCell ref="EHF96:EHK96"/>
    <mergeCell ref="EHM96:EHR96"/>
    <mergeCell ref="EHT96:EHY96"/>
    <mergeCell ref="EIA96:EIF96"/>
    <mergeCell ref="EFB96:EFG96"/>
    <mergeCell ref="EFI96:EFN96"/>
    <mergeCell ref="EFP96:EFU96"/>
    <mergeCell ref="EFW96:EGB96"/>
    <mergeCell ref="EGD96:EGI96"/>
    <mergeCell ref="EGK96:EGP96"/>
    <mergeCell ref="EDL96:EDQ96"/>
    <mergeCell ref="EDS96:EDX96"/>
    <mergeCell ref="EDZ96:EEE96"/>
    <mergeCell ref="EEG96:EEL96"/>
    <mergeCell ref="EEN96:EES96"/>
    <mergeCell ref="EEU96:EEZ96"/>
    <mergeCell ref="EBV96:ECA96"/>
    <mergeCell ref="ECC96:ECH96"/>
    <mergeCell ref="ECJ96:ECO96"/>
    <mergeCell ref="ECQ96:ECV96"/>
    <mergeCell ref="ECX96:EDC96"/>
    <mergeCell ref="EDE96:EDJ96"/>
    <mergeCell ref="EAF96:EAK96"/>
    <mergeCell ref="EAM96:EAR96"/>
    <mergeCell ref="EAT96:EAY96"/>
    <mergeCell ref="EBA96:EBF96"/>
    <mergeCell ref="EBH96:EBM96"/>
    <mergeCell ref="EBO96:EBT96"/>
    <mergeCell ref="DYP96:DYU96"/>
    <mergeCell ref="DYW96:DZB96"/>
    <mergeCell ref="DZD96:DZI96"/>
    <mergeCell ref="DZK96:DZP96"/>
    <mergeCell ref="DZR96:DZW96"/>
    <mergeCell ref="DZY96:EAD96"/>
    <mergeCell ref="DWZ96:DXE96"/>
    <mergeCell ref="DXG96:DXL96"/>
    <mergeCell ref="DXN96:DXS96"/>
    <mergeCell ref="DXU96:DXZ96"/>
    <mergeCell ref="DYB96:DYG96"/>
    <mergeCell ref="DYI96:DYN96"/>
    <mergeCell ref="DVJ96:DVO96"/>
    <mergeCell ref="DVQ96:DVV96"/>
    <mergeCell ref="DVX96:DWC96"/>
    <mergeCell ref="DWE96:DWJ96"/>
    <mergeCell ref="DWL96:DWQ96"/>
    <mergeCell ref="DWS96:DWX96"/>
    <mergeCell ref="DTT96:DTY96"/>
    <mergeCell ref="DUA96:DUF96"/>
    <mergeCell ref="DUH96:DUM96"/>
    <mergeCell ref="DUO96:DUT96"/>
    <mergeCell ref="DUV96:DVA96"/>
    <mergeCell ref="DVC96:DVH96"/>
    <mergeCell ref="DSD96:DSI96"/>
    <mergeCell ref="DSK96:DSP96"/>
    <mergeCell ref="DSR96:DSW96"/>
    <mergeCell ref="DSY96:DTD96"/>
    <mergeCell ref="DTF96:DTK96"/>
    <mergeCell ref="DTM96:DTR96"/>
    <mergeCell ref="DQN96:DQS96"/>
    <mergeCell ref="DQU96:DQZ96"/>
    <mergeCell ref="DRB96:DRG96"/>
    <mergeCell ref="DRI96:DRN96"/>
    <mergeCell ref="DRP96:DRU96"/>
    <mergeCell ref="DRW96:DSB96"/>
    <mergeCell ref="DOX96:DPC96"/>
    <mergeCell ref="DPE96:DPJ96"/>
    <mergeCell ref="DPL96:DPQ96"/>
    <mergeCell ref="DPS96:DPX96"/>
    <mergeCell ref="DPZ96:DQE96"/>
    <mergeCell ref="DQG96:DQL96"/>
    <mergeCell ref="DNH96:DNM96"/>
    <mergeCell ref="DNO96:DNT96"/>
    <mergeCell ref="DNV96:DOA96"/>
    <mergeCell ref="DOC96:DOH96"/>
    <mergeCell ref="DOJ96:DOO96"/>
    <mergeCell ref="DOQ96:DOV96"/>
    <mergeCell ref="DLR96:DLW96"/>
    <mergeCell ref="DLY96:DMD96"/>
    <mergeCell ref="DMF96:DMK96"/>
    <mergeCell ref="DMM96:DMR96"/>
    <mergeCell ref="DMT96:DMY96"/>
    <mergeCell ref="DNA96:DNF96"/>
    <mergeCell ref="DKB96:DKG96"/>
    <mergeCell ref="DKI96:DKN96"/>
    <mergeCell ref="DKP96:DKU96"/>
    <mergeCell ref="DKW96:DLB96"/>
    <mergeCell ref="DLD96:DLI96"/>
    <mergeCell ref="DLK96:DLP96"/>
    <mergeCell ref="DIL96:DIQ96"/>
    <mergeCell ref="DIS96:DIX96"/>
    <mergeCell ref="DIZ96:DJE96"/>
    <mergeCell ref="DJG96:DJL96"/>
    <mergeCell ref="DJN96:DJS96"/>
    <mergeCell ref="DJU96:DJZ96"/>
    <mergeCell ref="DGV96:DHA96"/>
    <mergeCell ref="DHC96:DHH96"/>
    <mergeCell ref="DHJ96:DHO96"/>
    <mergeCell ref="DHQ96:DHV96"/>
    <mergeCell ref="DHX96:DIC96"/>
    <mergeCell ref="DIE96:DIJ96"/>
    <mergeCell ref="DFF96:DFK96"/>
    <mergeCell ref="DFM96:DFR96"/>
    <mergeCell ref="DFT96:DFY96"/>
    <mergeCell ref="DGA96:DGF96"/>
    <mergeCell ref="DGH96:DGM96"/>
    <mergeCell ref="DGO96:DGT96"/>
    <mergeCell ref="DDP96:DDU96"/>
    <mergeCell ref="DDW96:DEB96"/>
    <mergeCell ref="DED96:DEI96"/>
    <mergeCell ref="DEK96:DEP96"/>
    <mergeCell ref="DER96:DEW96"/>
    <mergeCell ref="DEY96:DFD96"/>
    <mergeCell ref="DBZ96:DCE96"/>
    <mergeCell ref="DCG96:DCL96"/>
    <mergeCell ref="DCN96:DCS96"/>
    <mergeCell ref="DCU96:DCZ96"/>
    <mergeCell ref="DDB96:DDG96"/>
    <mergeCell ref="DDI96:DDN96"/>
    <mergeCell ref="DAJ96:DAO96"/>
    <mergeCell ref="DAQ96:DAV96"/>
    <mergeCell ref="DAX96:DBC96"/>
    <mergeCell ref="DBE96:DBJ96"/>
    <mergeCell ref="DBL96:DBQ96"/>
    <mergeCell ref="DBS96:DBX96"/>
    <mergeCell ref="CYT96:CYY96"/>
    <mergeCell ref="CZA96:CZF96"/>
    <mergeCell ref="CZH96:CZM96"/>
    <mergeCell ref="CZO96:CZT96"/>
    <mergeCell ref="CZV96:DAA96"/>
    <mergeCell ref="DAC96:DAH96"/>
    <mergeCell ref="CXD96:CXI96"/>
    <mergeCell ref="CXK96:CXP96"/>
    <mergeCell ref="CXR96:CXW96"/>
    <mergeCell ref="CXY96:CYD96"/>
    <mergeCell ref="CYF96:CYK96"/>
    <mergeCell ref="CYM96:CYR96"/>
    <mergeCell ref="CVN96:CVS96"/>
    <mergeCell ref="CVU96:CVZ96"/>
    <mergeCell ref="CWB96:CWG96"/>
    <mergeCell ref="CWI96:CWN96"/>
    <mergeCell ref="CWP96:CWU96"/>
    <mergeCell ref="CWW96:CXB96"/>
    <mergeCell ref="CTX96:CUC96"/>
    <mergeCell ref="CUE96:CUJ96"/>
    <mergeCell ref="CUL96:CUQ96"/>
    <mergeCell ref="CUS96:CUX96"/>
    <mergeCell ref="CUZ96:CVE96"/>
    <mergeCell ref="CVG96:CVL96"/>
    <mergeCell ref="CSH96:CSM96"/>
    <mergeCell ref="CSO96:CST96"/>
    <mergeCell ref="CSV96:CTA96"/>
    <mergeCell ref="CTC96:CTH96"/>
    <mergeCell ref="CTJ96:CTO96"/>
    <mergeCell ref="CTQ96:CTV96"/>
    <mergeCell ref="CQR96:CQW96"/>
    <mergeCell ref="CQY96:CRD96"/>
    <mergeCell ref="CRF96:CRK96"/>
    <mergeCell ref="CRM96:CRR96"/>
    <mergeCell ref="CRT96:CRY96"/>
    <mergeCell ref="CSA96:CSF96"/>
    <mergeCell ref="CPB96:CPG96"/>
    <mergeCell ref="CPI96:CPN96"/>
    <mergeCell ref="CPP96:CPU96"/>
    <mergeCell ref="CPW96:CQB96"/>
    <mergeCell ref="CQD96:CQI96"/>
    <mergeCell ref="CQK96:CQP96"/>
    <mergeCell ref="CNL96:CNQ96"/>
    <mergeCell ref="CNS96:CNX96"/>
    <mergeCell ref="CNZ96:COE96"/>
    <mergeCell ref="COG96:COL96"/>
    <mergeCell ref="CON96:COS96"/>
    <mergeCell ref="COU96:COZ96"/>
    <mergeCell ref="CLV96:CMA96"/>
    <mergeCell ref="CMC96:CMH96"/>
    <mergeCell ref="CMJ96:CMO96"/>
    <mergeCell ref="CMQ96:CMV96"/>
    <mergeCell ref="CMX96:CNC96"/>
    <mergeCell ref="CNE96:CNJ96"/>
    <mergeCell ref="CKF96:CKK96"/>
    <mergeCell ref="CKM96:CKR96"/>
    <mergeCell ref="CKT96:CKY96"/>
    <mergeCell ref="CLA96:CLF96"/>
    <mergeCell ref="CLH96:CLM96"/>
    <mergeCell ref="CLO96:CLT96"/>
    <mergeCell ref="CIP96:CIU96"/>
    <mergeCell ref="CIW96:CJB96"/>
    <mergeCell ref="CJD96:CJI96"/>
    <mergeCell ref="CJK96:CJP96"/>
    <mergeCell ref="CJR96:CJW96"/>
    <mergeCell ref="CJY96:CKD96"/>
    <mergeCell ref="CGZ96:CHE96"/>
    <mergeCell ref="CHG96:CHL96"/>
    <mergeCell ref="CHN96:CHS96"/>
    <mergeCell ref="CHU96:CHZ96"/>
    <mergeCell ref="CIB96:CIG96"/>
    <mergeCell ref="CII96:CIN96"/>
    <mergeCell ref="CFJ96:CFO96"/>
    <mergeCell ref="CFQ96:CFV96"/>
    <mergeCell ref="CFX96:CGC96"/>
    <mergeCell ref="CGE96:CGJ96"/>
    <mergeCell ref="CGL96:CGQ96"/>
    <mergeCell ref="CGS96:CGX96"/>
    <mergeCell ref="CDT96:CDY96"/>
    <mergeCell ref="CEA96:CEF96"/>
    <mergeCell ref="CEH96:CEM96"/>
    <mergeCell ref="CEO96:CET96"/>
    <mergeCell ref="CEV96:CFA96"/>
    <mergeCell ref="CFC96:CFH96"/>
    <mergeCell ref="CCD96:CCI96"/>
    <mergeCell ref="CCK96:CCP96"/>
    <mergeCell ref="CCR96:CCW96"/>
    <mergeCell ref="CCY96:CDD96"/>
    <mergeCell ref="CDF96:CDK96"/>
    <mergeCell ref="CDM96:CDR96"/>
    <mergeCell ref="CAN96:CAS96"/>
    <mergeCell ref="CAU96:CAZ96"/>
    <mergeCell ref="CBB96:CBG96"/>
    <mergeCell ref="CBI96:CBN96"/>
    <mergeCell ref="CBP96:CBU96"/>
    <mergeCell ref="CBW96:CCB96"/>
    <mergeCell ref="BYX96:BZC96"/>
    <mergeCell ref="BZE96:BZJ96"/>
    <mergeCell ref="BZL96:BZQ96"/>
    <mergeCell ref="BZS96:BZX96"/>
    <mergeCell ref="BZZ96:CAE96"/>
    <mergeCell ref="CAG96:CAL96"/>
    <mergeCell ref="BXH96:BXM96"/>
    <mergeCell ref="BXO96:BXT96"/>
    <mergeCell ref="BXV96:BYA96"/>
    <mergeCell ref="BYC96:BYH96"/>
    <mergeCell ref="BYJ96:BYO96"/>
    <mergeCell ref="BYQ96:BYV96"/>
    <mergeCell ref="BVR96:BVW96"/>
    <mergeCell ref="BVY96:BWD96"/>
    <mergeCell ref="BWF96:BWK96"/>
    <mergeCell ref="BWM96:BWR96"/>
    <mergeCell ref="BWT96:BWY96"/>
    <mergeCell ref="BXA96:BXF96"/>
    <mergeCell ref="BUB96:BUG96"/>
    <mergeCell ref="BUI96:BUN96"/>
    <mergeCell ref="BUP96:BUU96"/>
    <mergeCell ref="BUW96:BVB96"/>
    <mergeCell ref="BVD96:BVI96"/>
    <mergeCell ref="BVK96:BVP96"/>
    <mergeCell ref="BSL96:BSQ96"/>
    <mergeCell ref="BSS96:BSX96"/>
    <mergeCell ref="BSZ96:BTE96"/>
    <mergeCell ref="BTG96:BTL96"/>
    <mergeCell ref="BTN96:BTS96"/>
    <mergeCell ref="BTU96:BTZ96"/>
    <mergeCell ref="BQV96:BRA96"/>
    <mergeCell ref="BRC96:BRH96"/>
    <mergeCell ref="BRJ96:BRO96"/>
    <mergeCell ref="BRQ96:BRV96"/>
    <mergeCell ref="BRX96:BSC96"/>
    <mergeCell ref="BSE96:BSJ96"/>
    <mergeCell ref="BPF96:BPK96"/>
    <mergeCell ref="BPM96:BPR96"/>
    <mergeCell ref="BPT96:BPY96"/>
    <mergeCell ref="BQA96:BQF96"/>
    <mergeCell ref="BQH96:BQM96"/>
    <mergeCell ref="BQO96:BQT96"/>
    <mergeCell ref="BNP96:BNU96"/>
    <mergeCell ref="BNW96:BOB96"/>
    <mergeCell ref="BOD96:BOI96"/>
    <mergeCell ref="BOK96:BOP96"/>
    <mergeCell ref="BOR96:BOW96"/>
    <mergeCell ref="BOY96:BPD96"/>
    <mergeCell ref="BLZ96:BME96"/>
    <mergeCell ref="BMG96:BML96"/>
    <mergeCell ref="BMN96:BMS96"/>
    <mergeCell ref="BMU96:BMZ96"/>
    <mergeCell ref="BNB96:BNG96"/>
    <mergeCell ref="BNI96:BNN96"/>
    <mergeCell ref="BKJ96:BKO96"/>
    <mergeCell ref="BKQ96:BKV96"/>
    <mergeCell ref="BKX96:BLC96"/>
    <mergeCell ref="BLE96:BLJ96"/>
    <mergeCell ref="BLL96:BLQ96"/>
    <mergeCell ref="BLS96:BLX96"/>
    <mergeCell ref="BIT96:BIY96"/>
    <mergeCell ref="BJA96:BJF96"/>
    <mergeCell ref="BJH96:BJM96"/>
    <mergeCell ref="BJO96:BJT96"/>
    <mergeCell ref="BJV96:BKA96"/>
    <mergeCell ref="BKC96:BKH96"/>
    <mergeCell ref="BHD96:BHI96"/>
    <mergeCell ref="BHK96:BHP96"/>
    <mergeCell ref="BHR96:BHW96"/>
    <mergeCell ref="BHY96:BID96"/>
    <mergeCell ref="BIF96:BIK96"/>
    <mergeCell ref="BIM96:BIR96"/>
    <mergeCell ref="BFN96:BFS96"/>
    <mergeCell ref="BFU96:BFZ96"/>
    <mergeCell ref="BGB96:BGG96"/>
    <mergeCell ref="BGI96:BGN96"/>
    <mergeCell ref="BGP96:BGU96"/>
    <mergeCell ref="BGW96:BHB96"/>
    <mergeCell ref="BDX96:BEC96"/>
    <mergeCell ref="BEE96:BEJ96"/>
    <mergeCell ref="BEL96:BEQ96"/>
    <mergeCell ref="BES96:BEX96"/>
    <mergeCell ref="BEZ96:BFE96"/>
    <mergeCell ref="BFG96:BFL96"/>
    <mergeCell ref="BCH96:BCM96"/>
    <mergeCell ref="BCO96:BCT96"/>
    <mergeCell ref="BCV96:BDA96"/>
    <mergeCell ref="BDC96:BDH96"/>
    <mergeCell ref="BDJ96:BDO96"/>
    <mergeCell ref="BDQ96:BDV96"/>
    <mergeCell ref="BAR96:BAW96"/>
    <mergeCell ref="BAY96:BBD96"/>
    <mergeCell ref="BBF96:BBK96"/>
    <mergeCell ref="BBM96:BBR96"/>
    <mergeCell ref="BBT96:BBY96"/>
    <mergeCell ref="BCA96:BCF96"/>
    <mergeCell ref="AZB96:AZG96"/>
    <mergeCell ref="AZI96:AZN96"/>
    <mergeCell ref="AZP96:AZU96"/>
    <mergeCell ref="AZW96:BAB96"/>
    <mergeCell ref="BAD96:BAI96"/>
    <mergeCell ref="BAK96:BAP96"/>
    <mergeCell ref="AXL96:AXQ96"/>
    <mergeCell ref="AXS96:AXX96"/>
    <mergeCell ref="AXZ96:AYE96"/>
    <mergeCell ref="AYG96:AYL96"/>
    <mergeCell ref="AYN96:AYS96"/>
    <mergeCell ref="AYU96:AYZ96"/>
    <mergeCell ref="AVV96:AWA96"/>
    <mergeCell ref="AWC96:AWH96"/>
    <mergeCell ref="AWJ96:AWO96"/>
    <mergeCell ref="AWQ96:AWV96"/>
    <mergeCell ref="AWX96:AXC96"/>
    <mergeCell ref="AXE96:AXJ96"/>
    <mergeCell ref="AUF96:AUK96"/>
    <mergeCell ref="AUM96:AUR96"/>
    <mergeCell ref="AUT96:AUY96"/>
    <mergeCell ref="AVA96:AVF96"/>
    <mergeCell ref="AVH96:AVM96"/>
    <mergeCell ref="AVO96:AVT96"/>
    <mergeCell ref="ASP96:ASU96"/>
    <mergeCell ref="ASW96:ATB96"/>
    <mergeCell ref="ATD96:ATI96"/>
    <mergeCell ref="ATK96:ATP96"/>
    <mergeCell ref="ATR96:ATW96"/>
    <mergeCell ref="ATY96:AUD96"/>
    <mergeCell ref="AQZ96:ARE96"/>
    <mergeCell ref="ARG96:ARL96"/>
    <mergeCell ref="ARN96:ARS96"/>
    <mergeCell ref="ARU96:ARZ96"/>
    <mergeCell ref="ASB96:ASG96"/>
    <mergeCell ref="ASI96:ASN96"/>
    <mergeCell ref="APJ96:APO96"/>
    <mergeCell ref="APQ96:APV96"/>
    <mergeCell ref="APX96:AQC96"/>
    <mergeCell ref="AQE96:AQJ96"/>
    <mergeCell ref="AQL96:AQQ96"/>
    <mergeCell ref="AQS96:AQX96"/>
    <mergeCell ref="ANT96:ANY96"/>
    <mergeCell ref="AOA96:AOF96"/>
    <mergeCell ref="AOH96:AOM96"/>
    <mergeCell ref="AOO96:AOT96"/>
    <mergeCell ref="AOV96:APA96"/>
    <mergeCell ref="APC96:APH96"/>
    <mergeCell ref="AMD96:AMI96"/>
    <mergeCell ref="AMK96:AMP96"/>
    <mergeCell ref="AMR96:AMW96"/>
    <mergeCell ref="AMY96:AND96"/>
    <mergeCell ref="ANF96:ANK96"/>
    <mergeCell ref="ANM96:ANR96"/>
    <mergeCell ref="AKN96:AKS96"/>
    <mergeCell ref="AKU96:AKZ96"/>
    <mergeCell ref="ALB96:ALG96"/>
    <mergeCell ref="ALI96:ALN96"/>
    <mergeCell ref="ALP96:ALU96"/>
    <mergeCell ref="ALW96:AMB96"/>
    <mergeCell ref="AIX96:AJC96"/>
    <mergeCell ref="AJE96:AJJ96"/>
    <mergeCell ref="AJL96:AJQ96"/>
    <mergeCell ref="AJS96:AJX96"/>
    <mergeCell ref="AJZ96:AKE96"/>
    <mergeCell ref="AKG96:AKL96"/>
    <mergeCell ref="AHH96:AHM96"/>
    <mergeCell ref="AHO96:AHT96"/>
    <mergeCell ref="AHV96:AIA96"/>
    <mergeCell ref="AIC96:AIH96"/>
    <mergeCell ref="AIJ96:AIO96"/>
    <mergeCell ref="AIQ96:AIV96"/>
    <mergeCell ref="AFR96:AFW96"/>
    <mergeCell ref="AFY96:AGD96"/>
    <mergeCell ref="AGF96:AGK96"/>
    <mergeCell ref="AGM96:AGR96"/>
    <mergeCell ref="AGT96:AGY96"/>
    <mergeCell ref="AHA96:AHF96"/>
    <mergeCell ref="AEB96:AEG96"/>
    <mergeCell ref="AEI96:AEN96"/>
    <mergeCell ref="AEP96:AEU96"/>
    <mergeCell ref="AEW96:AFB96"/>
    <mergeCell ref="AFD96:AFI96"/>
    <mergeCell ref="AFK96:AFP96"/>
    <mergeCell ref="ACL96:ACQ96"/>
    <mergeCell ref="ACS96:ACX96"/>
    <mergeCell ref="ACZ96:ADE96"/>
    <mergeCell ref="ADG96:ADL96"/>
    <mergeCell ref="ADN96:ADS96"/>
    <mergeCell ref="ADU96:ADZ96"/>
    <mergeCell ref="AAV96:ABA96"/>
    <mergeCell ref="ABC96:ABH96"/>
    <mergeCell ref="ABJ96:ABO96"/>
    <mergeCell ref="ABQ96:ABV96"/>
    <mergeCell ref="ABX96:ACC96"/>
    <mergeCell ref="ACE96:ACJ96"/>
    <mergeCell ref="ZF96:ZK96"/>
    <mergeCell ref="ZM96:ZR96"/>
    <mergeCell ref="ZT96:ZY96"/>
    <mergeCell ref="AAA96:AAF96"/>
    <mergeCell ref="AAH96:AAM96"/>
    <mergeCell ref="AAO96:AAT96"/>
    <mergeCell ref="XP96:XU96"/>
    <mergeCell ref="XW96:YB96"/>
    <mergeCell ref="YD96:YI96"/>
    <mergeCell ref="YK96:YP96"/>
    <mergeCell ref="YR96:YW96"/>
    <mergeCell ref="YY96:ZD96"/>
    <mergeCell ref="VZ96:WE96"/>
    <mergeCell ref="WG96:WL96"/>
    <mergeCell ref="WN96:WS96"/>
    <mergeCell ref="WU96:WZ96"/>
    <mergeCell ref="XB96:XG96"/>
    <mergeCell ref="XI96:XN96"/>
    <mergeCell ref="UJ96:UO96"/>
    <mergeCell ref="UQ96:UV96"/>
    <mergeCell ref="UX96:VC96"/>
    <mergeCell ref="VE96:VJ96"/>
    <mergeCell ref="VL96:VQ96"/>
    <mergeCell ref="VS96:VX96"/>
    <mergeCell ref="ST96:SY96"/>
    <mergeCell ref="TA96:TF96"/>
    <mergeCell ref="TH96:TM96"/>
    <mergeCell ref="TO96:TT96"/>
    <mergeCell ref="TV96:UA96"/>
    <mergeCell ref="UC96:UH96"/>
    <mergeCell ref="RD96:RI96"/>
    <mergeCell ref="RK96:RP96"/>
    <mergeCell ref="RR96:RW96"/>
    <mergeCell ref="RY96:SD96"/>
    <mergeCell ref="SF96:SK96"/>
    <mergeCell ref="SM96:SR96"/>
    <mergeCell ref="PN96:PS96"/>
    <mergeCell ref="PU96:PZ96"/>
    <mergeCell ref="QB96:QG96"/>
    <mergeCell ref="QI96:QN96"/>
    <mergeCell ref="QP96:QU96"/>
    <mergeCell ref="QW96:RB96"/>
    <mergeCell ref="NX96:OC96"/>
    <mergeCell ref="OE96:OJ96"/>
    <mergeCell ref="OL96:OQ96"/>
    <mergeCell ref="OS96:OX96"/>
    <mergeCell ref="OZ96:PE96"/>
    <mergeCell ref="PG96:PL96"/>
    <mergeCell ref="MH96:MM96"/>
    <mergeCell ref="MO96:MT96"/>
    <mergeCell ref="MV96:NA96"/>
    <mergeCell ref="NC96:NH96"/>
    <mergeCell ref="NJ96:NO96"/>
    <mergeCell ref="NQ96:NV96"/>
    <mergeCell ref="KR96:KW96"/>
    <mergeCell ref="KY96:LD96"/>
    <mergeCell ref="LF96:LK96"/>
    <mergeCell ref="LM96:LR96"/>
    <mergeCell ref="LT96:LY96"/>
    <mergeCell ref="MA96:MF96"/>
    <mergeCell ref="JB96:JG96"/>
    <mergeCell ref="JI96:JN96"/>
    <mergeCell ref="JP96:JU96"/>
    <mergeCell ref="JW96:KB96"/>
    <mergeCell ref="KD96:KI96"/>
    <mergeCell ref="KK96:KP96"/>
    <mergeCell ref="HL96:HQ96"/>
    <mergeCell ref="HS96:HX96"/>
    <mergeCell ref="HZ96:IE96"/>
    <mergeCell ref="IG96:IL96"/>
    <mergeCell ref="IN96:IS96"/>
    <mergeCell ref="IU96:IZ96"/>
    <mergeCell ref="FV96:GA96"/>
    <mergeCell ref="GC96:GH96"/>
    <mergeCell ref="GJ96:GO96"/>
    <mergeCell ref="GQ96:GV96"/>
    <mergeCell ref="GX96:HC96"/>
    <mergeCell ref="HE96:HJ96"/>
    <mergeCell ref="EF96:EK96"/>
    <mergeCell ref="EM96:ER96"/>
    <mergeCell ref="ET96:EY96"/>
    <mergeCell ref="FA96:FF96"/>
    <mergeCell ref="FH96:FM96"/>
    <mergeCell ref="FO96:FT96"/>
    <mergeCell ref="CP96:CU96"/>
    <mergeCell ref="CW96:DB96"/>
    <mergeCell ref="DD96:DI96"/>
    <mergeCell ref="DK96:DP96"/>
    <mergeCell ref="DR96:DW96"/>
    <mergeCell ref="DY96:ED96"/>
    <mergeCell ref="AZ96:BE96"/>
    <mergeCell ref="BG96:BL96"/>
    <mergeCell ref="BN96:BS96"/>
    <mergeCell ref="BU96:BZ96"/>
    <mergeCell ref="CB96:CG96"/>
    <mergeCell ref="CI96:CN96"/>
    <mergeCell ref="XEV93:XEX93"/>
    <mergeCell ref="B94:G94"/>
    <mergeCell ref="B95:G95"/>
    <mergeCell ref="B96:G96"/>
    <mergeCell ref="J96:O96"/>
    <mergeCell ref="Q96:V96"/>
    <mergeCell ref="X96:AC96"/>
    <mergeCell ref="AE96:AJ96"/>
    <mergeCell ref="AL96:AQ96"/>
    <mergeCell ref="AS96:AX96"/>
    <mergeCell ref="XDF93:XDK93"/>
    <mergeCell ref="XDM93:XDR93"/>
    <mergeCell ref="XDT93:XDY93"/>
    <mergeCell ref="XEA93:XEF93"/>
    <mergeCell ref="XEH93:XEM93"/>
    <mergeCell ref="XEO93:XET93"/>
    <mergeCell ref="XBP93:XBU93"/>
    <mergeCell ref="XBW93:XCB93"/>
    <mergeCell ref="XCD93:XCI93"/>
    <mergeCell ref="XCK93:XCP93"/>
    <mergeCell ref="XCR93:XCW93"/>
    <mergeCell ref="XCY93:XDD93"/>
    <mergeCell ref="WZZ93:XAE93"/>
    <mergeCell ref="XAG93:XAL93"/>
    <mergeCell ref="XAN93:XAS93"/>
    <mergeCell ref="XAU93:XAZ93"/>
    <mergeCell ref="XBB93:XBG93"/>
    <mergeCell ref="XBI93:XBN93"/>
    <mergeCell ref="WYJ93:WYO93"/>
    <mergeCell ref="WYQ93:WYV93"/>
    <mergeCell ref="WYX93:WZC93"/>
    <mergeCell ref="WZE93:WZJ93"/>
    <mergeCell ref="WZL93:WZQ93"/>
    <mergeCell ref="WZS93:WZX93"/>
    <mergeCell ref="WWT93:WWY93"/>
    <mergeCell ref="WXA93:WXF93"/>
    <mergeCell ref="WXH93:WXM93"/>
    <mergeCell ref="WXO93:WXT93"/>
    <mergeCell ref="WXV93:WYA93"/>
    <mergeCell ref="WYC93:WYH93"/>
    <mergeCell ref="WVD93:WVI93"/>
    <mergeCell ref="WVK93:WVP93"/>
    <mergeCell ref="WVR93:WVW93"/>
    <mergeCell ref="WVY93:WWD93"/>
    <mergeCell ref="WWF93:WWK93"/>
    <mergeCell ref="WWM93:WWR93"/>
    <mergeCell ref="WTN93:WTS93"/>
    <mergeCell ref="WTU93:WTZ93"/>
    <mergeCell ref="WUB93:WUG93"/>
    <mergeCell ref="WUI93:WUN93"/>
    <mergeCell ref="WUP93:WUU93"/>
    <mergeCell ref="WUW93:WVB93"/>
    <mergeCell ref="WRX93:WSC93"/>
    <mergeCell ref="WSE93:WSJ93"/>
    <mergeCell ref="WSL93:WSQ93"/>
    <mergeCell ref="WSS93:WSX93"/>
    <mergeCell ref="WSZ93:WTE93"/>
    <mergeCell ref="WTG93:WTL93"/>
    <mergeCell ref="WQH93:WQM93"/>
    <mergeCell ref="WQO93:WQT93"/>
    <mergeCell ref="WQV93:WRA93"/>
    <mergeCell ref="WRC93:WRH93"/>
    <mergeCell ref="WRJ93:WRO93"/>
    <mergeCell ref="WRQ93:WRV93"/>
    <mergeCell ref="WOR93:WOW93"/>
    <mergeCell ref="WOY93:WPD93"/>
    <mergeCell ref="WPF93:WPK93"/>
    <mergeCell ref="WPM93:WPR93"/>
    <mergeCell ref="WPT93:WPY93"/>
    <mergeCell ref="WQA93:WQF93"/>
    <mergeCell ref="WNB93:WNG93"/>
    <mergeCell ref="WNI93:WNN93"/>
    <mergeCell ref="WNP93:WNU93"/>
    <mergeCell ref="WNW93:WOB93"/>
    <mergeCell ref="WOD93:WOI93"/>
    <mergeCell ref="WOK93:WOP93"/>
    <mergeCell ref="WLL93:WLQ93"/>
    <mergeCell ref="WLS93:WLX93"/>
    <mergeCell ref="WLZ93:WME93"/>
    <mergeCell ref="WMG93:WML93"/>
    <mergeCell ref="WMN93:WMS93"/>
    <mergeCell ref="WMU93:WMZ93"/>
    <mergeCell ref="WJV93:WKA93"/>
    <mergeCell ref="WKC93:WKH93"/>
    <mergeCell ref="WKJ93:WKO93"/>
    <mergeCell ref="WKQ93:WKV93"/>
    <mergeCell ref="WKX93:WLC93"/>
    <mergeCell ref="WLE93:WLJ93"/>
    <mergeCell ref="WIF93:WIK93"/>
    <mergeCell ref="WIM93:WIR93"/>
    <mergeCell ref="WIT93:WIY93"/>
    <mergeCell ref="WJA93:WJF93"/>
    <mergeCell ref="WJH93:WJM93"/>
    <mergeCell ref="WJO93:WJT93"/>
    <mergeCell ref="WGP93:WGU93"/>
    <mergeCell ref="WGW93:WHB93"/>
    <mergeCell ref="WHD93:WHI93"/>
    <mergeCell ref="WHK93:WHP93"/>
    <mergeCell ref="WHR93:WHW93"/>
    <mergeCell ref="WHY93:WID93"/>
    <mergeCell ref="WEZ93:WFE93"/>
    <mergeCell ref="WFG93:WFL93"/>
    <mergeCell ref="WFN93:WFS93"/>
    <mergeCell ref="WFU93:WFZ93"/>
    <mergeCell ref="WGB93:WGG93"/>
    <mergeCell ref="WGI93:WGN93"/>
    <mergeCell ref="WDJ93:WDO93"/>
    <mergeCell ref="WDQ93:WDV93"/>
    <mergeCell ref="WDX93:WEC93"/>
    <mergeCell ref="WEE93:WEJ93"/>
    <mergeCell ref="WEL93:WEQ93"/>
    <mergeCell ref="WES93:WEX93"/>
    <mergeCell ref="WBT93:WBY93"/>
    <mergeCell ref="WCA93:WCF93"/>
    <mergeCell ref="WCH93:WCM93"/>
    <mergeCell ref="WCO93:WCT93"/>
    <mergeCell ref="WCV93:WDA93"/>
    <mergeCell ref="WDC93:WDH93"/>
    <mergeCell ref="WAD93:WAI93"/>
    <mergeCell ref="WAK93:WAP93"/>
    <mergeCell ref="WAR93:WAW93"/>
    <mergeCell ref="WAY93:WBD93"/>
    <mergeCell ref="WBF93:WBK93"/>
    <mergeCell ref="WBM93:WBR93"/>
    <mergeCell ref="VYN93:VYS93"/>
    <mergeCell ref="VYU93:VYZ93"/>
    <mergeCell ref="VZB93:VZG93"/>
    <mergeCell ref="VZI93:VZN93"/>
    <mergeCell ref="VZP93:VZU93"/>
    <mergeCell ref="VZW93:WAB93"/>
    <mergeCell ref="VWX93:VXC93"/>
    <mergeCell ref="VXE93:VXJ93"/>
    <mergeCell ref="VXL93:VXQ93"/>
    <mergeCell ref="VXS93:VXX93"/>
    <mergeCell ref="VXZ93:VYE93"/>
    <mergeCell ref="VYG93:VYL93"/>
    <mergeCell ref="VVH93:VVM93"/>
    <mergeCell ref="VVO93:VVT93"/>
    <mergeCell ref="VVV93:VWA93"/>
    <mergeCell ref="VWC93:VWH93"/>
    <mergeCell ref="VWJ93:VWO93"/>
    <mergeCell ref="VWQ93:VWV93"/>
    <mergeCell ref="VTR93:VTW93"/>
    <mergeCell ref="VTY93:VUD93"/>
    <mergeCell ref="VUF93:VUK93"/>
    <mergeCell ref="VUM93:VUR93"/>
    <mergeCell ref="VUT93:VUY93"/>
    <mergeCell ref="VVA93:VVF93"/>
    <mergeCell ref="VSB93:VSG93"/>
    <mergeCell ref="VSI93:VSN93"/>
    <mergeCell ref="VSP93:VSU93"/>
    <mergeCell ref="VSW93:VTB93"/>
    <mergeCell ref="VTD93:VTI93"/>
    <mergeCell ref="VTK93:VTP93"/>
    <mergeCell ref="VQL93:VQQ93"/>
    <mergeCell ref="VQS93:VQX93"/>
    <mergeCell ref="VQZ93:VRE93"/>
    <mergeCell ref="VRG93:VRL93"/>
    <mergeCell ref="VRN93:VRS93"/>
    <mergeCell ref="VRU93:VRZ93"/>
    <mergeCell ref="VOV93:VPA93"/>
    <mergeCell ref="VPC93:VPH93"/>
    <mergeCell ref="VPJ93:VPO93"/>
    <mergeCell ref="VPQ93:VPV93"/>
    <mergeCell ref="VPX93:VQC93"/>
    <mergeCell ref="VQE93:VQJ93"/>
    <mergeCell ref="VNF93:VNK93"/>
    <mergeCell ref="VNM93:VNR93"/>
    <mergeCell ref="VNT93:VNY93"/>
    <mergeCell ref="VOA93:VOF93"/>
    <mergeCell ref="VOH93:VOM93"/>
    <mergeCell ref="VOO93:VOT93"/>
    <mergeCell ref="VLP93:VLU93"/>
    <mergeCell ref="VLW93:VMB93"/>
    <mergeCell ref="VMD93:VMI93"/>
    <mergeCell ref="VMK93:VMP93"/>
    <mergeCell ref="VMR93:VMW93"/>
    <mergeCell ref="VMY93:VND93"/>
    <mergeCell ref="VJZ93:VKE93"/>
    <mergeCell ref="VKG93:VKL93"/>
    <mergeCell ref="VKN93:VKS93"/>
    <mergeCell ref="VKU93:VKZ93"/>
    <mergeCell ref="VLB93:VLG93"/>
    <mergeCell ref="VLI93:VLN93"/>
    <mergeCell ref="VIJ93:VIO93"/>
    <mergeCell ref="VIQ93:VIV93"/>
    <mergeCell ref="VIX93:VJC93"/>
    <mergeCell ref="VJE93:VJJ93"/>
    <mergeCell ref="VJL93:VJQ93"/>
    <mergeCell ref="VJS93:VJX93"/>
    <mergeCell ref="VGT93:VGY93"/>
    <mergeCell ref="VHA93:VHF93"/>
    <mergeCell ref="VHH93:VHM93"/>
    <mergeCell ref="VHO93:VHT93"/>
    <mergeCell ref="VHV93:VIA93"/>
    <mergeCell ref="VIC93:VIH93"/>
    <mergeCell ref="VFD93:VFI93"/>
    <mergeCell ref="VFK93:VFP93"/>
    <mergeCell ref="VFR93:VFW93"/>
    <mergeCell ref="VFY93:VGD93"/>
    <mergeCell ref="VGF93:VGK93"/>
    <mergeCell ref="VGM93:VGR93"/>
    <mergeCell ref="VDN93:VDS93"/>
    <mergeCell ref="VDU93:VDZ93"/>
    <mergeCell ref="VEB93:VEG93"/>
    <mergeCell ref="VEI93:VEN93"/>
    <mergeCell ref="VEP93:VEU93"/>
    <mergeCell ref="VEW93:VFB93"/>
    <mergeCell ref="VBX93:VCC93"/>
    <mergeCell ref="VCE93:VCJ93"/>
    <mergeCell ref="VCL93:VCQ93"/>
    <mergeCell ref="VCS93:VCX93"/>
    <mergeCell ref="VCZ93:VDE93"/>
    <mergeCell ref="VDG93:VDL93"/>
    <mergeCell ref="VAH93:VAM93"/>
    <mergeCell ref="VAO93:VAT93"/>
    <mergeCell ref="VAV93:VBA93"/>
    <mergeCell ref="VBC93:VBH93"/>
    <mergeCell ref="VBJ93:VBO93"/>
    <mergeCell ref="VBQ93:VBV93"/>
    <mergeCell ref="UYR93:UYW93"/>
    <mergeCell ref="UYY93:UZD93"/>
    <mergeCell ref="UZF93:UZK93"/>
    <mergeCell ref="UZM93:UZR93"/>
    <mergeCell ref="UZT93:UZY93"/>
    <mergeCell ref="VAA93:VAF93"/>
    <mergeCell ref="UXB93:UXG93"/>
    <mergeCell ref="UXI93:UXN93"/>
    <mergeCell ref="UXP93:UXU93"/>
    <mergeCell ref="UXW93:UYB93"/>
    <mergeCell ref="UYD93:UYI93"/>
    <mergeCell ref="UYK93:UYP93"/>
    <mergeCell ref="UVL93:UVQ93"/>
    <mergeCell ref="UVS93:UVX93"/>
    <mergeCell ref="UVZ93:UWE93"/>
    <mergeCell ref="UWG93:UWL93"/>
    <mergeCell ref="UWN93:UWS93"/>
    <mergeCell ref="UWU93:UWZ93"/>
    <mergeCell ref="UTV93:UUA93"/>
    <mergeCell ref="UUC93:UUH93"/>
    <mergeCell ref="UUJ93:UUO93"/>
    <mergeCell ref="UUQ93:UUV93"/>
    <mergeCell ref="UUX93:UVC93"/>
    <mergeCell ref="UVE93:UVJ93"/>
    <mergeCell ref="USF93:USK93"/>
    <mergeCell ref="USM93:USR93"/>
    <mergeCell ref="UST93:USY93"/>
    <mergeCell ref="UTA93:UTF93"/>
    <mergeCell ref="UTH93:UTM93"/>
    <mergeCell ref="UTO93:UTT93"/>
    <mergeCell ref="UQP93:UQU93"/>
    <mergeCell ref="UQW93:URB93"/>
    <mergeCell ref="URD93:URI93"/>
    <mergeCell ref="URK93:URP93"/>
    <mergeCell ref="URR93:URW93"/>
    <mergeCell ref="URY93:USD93"/>
    <mergeCell ref="UOZ93:UPE93"/>
    <mergeCell ref="UPG93:UPL93"/>
    <mergeCell ref="UPN93:UPS93"/>
    <mergeCell ref="UPU93:UPZ93"/>
    <mergeCell ref="UQB93:UQG93"/>
    <mergeCell ref="UQI93:UQN93"/>
    <mergeCell ref="UNJ93:UNO93"/>
    <mergeCell ref="UNQ93:UNV93"/>
    <mergeCell ref="UNX93:UOC93"/>
    <mergeCell ref="UOE93:UOJ93"/>
    <mergeCell ref="UOL93:UOQ93"/>
    <mergeCell ref="UOS93:UOX93"/>
    <mergeCell ref="ULT93:ULY93"/>
    <mergeCell ref="UMA93:UMF93"/>
    <mergeCell ref="UMH93:UMM93"/>
    <mergeCell ref="UMO93:UMT93"/>
    <mergeCell ref="UMV93:UNA93"/>
    <mergeCell ref="UNC93:UNH93"/>
    <mergeCell ref="UKD93:UKI93"/>
    <mergeCell ref="UKK93:UKP93"/>
    <mergeCell ref="UKR93:UKW93"/>
    <mergeCell ref="UKY93:ULD93"/>
    <mergeCell ref="ULF93:ULK93"/>
    <mergeCell ref="ULM93:ULR93"/>
    <mergeCell ref="UIN93:UIS93"/>
    <mergeCell ref="UIU93:UIZ93"/>
    <mergeCell ref="UJB93:UJG93"/>
    <mergeCell ref="UJI93:UJN93"/>
    <mergeCell ref="UJP93:UJU93"/>
    <mergeCell ref="UJW93:UKB93"/>
    <mergeCell ref="UGX93:UHC93"/>
    <mergeCell ref="UHE93:UHJ93"/>
    <mergeCell ref="UHL93:UHQ93"/>
    <mergeCell ref="UHS93:UHX93"/>
    <mergeCell ref="UHZ93:UIE93"/>
    <mergeCell ref="UIG93:UIL93"/>
    <mergeCell ref="UFH93:UFM93"/>
    <mergeCell ref="UFO93:UFT93"/>
    <mergeCell ref="UFV93:UGA93"/>
    <mergeCell ref="UGC93:UGH93"/>
    <mergeCell ref="UGJ93:UGO93"/>
    <mergeCell ref="UGQ93:UGV93"/>
    <mergeCell ref="UDR93:UDW93"/>
    <mergeCell ref="UDY93:UED93"/>
    <mergeCell ref="UEF93:UEK93"/>
    <mergeCell ref="UEM93:UER93"/>
    <mergeCell ref="UET93:UEY93"/>
    <mergeCell ref="UFA93:UFF93"/>
    <mergeCell ref="UCB93:UCG93"/>
    <mergeCell ref="UCI93:UCN93"/>
    <mergeCell ref="UCP93:UCU93"/>
    <mergeCell ref="UCW93:UDB93"/>
    <mergeCell ref="UDD93:UDI93"/>
    <mergeCell ref="UDK93:UDP93"/>
    <mergeCell ref="UAL93:UAQ93"/>
    <mergeCell ref="UAS93:UAX93"/>
    <mergeCell ref="UAZ93:UBE93"/>
    <mergeCell ref="UBG93:UBL93"/>
    <mergeCell ref="UBN93:UBS93"/>
    <mergeCell ref="UBU93:UBZ93"/>
    <mergeCell ref="TYV93:TZA93"/>
    <mergeCell ref="TZC93:TZH93"/>
    <mergeCell ref="TZJ93:TZO93"/>
    <mergeCell ref="TZQ93:TZV93"/>
    <mergeCell ref="TZX93:UAC93"/>
    <mergeCell ref="UAE93:UAJ93"/>
    <mergeCell ref="TXF93:TXK93"/>
    <mergeCell ref="TXM93:TXR93"/>
    <mergeCell ref="TXT93:TXY93"/>
    <mergeCell ref="TYA93:TYF93"/>
    <mergeCell ref="TYH93:TYM93"/>
    <mergeCell ref="TYO93:TYT93"/>
    <mergeCell ref="TVP93:TVU93"/>
    <mergeCell ref="TVW93:TWB93"/>
    <mergeCell ref="TWD93:TWI93"/>
    <mergeCell ref="TWK93:TWP93"/>
    <mergeCell ref="TWR93:TWW93"/>
    <mergeCell ref="TWY93:TXD93"/>
    <mergeCell ref="TTZ93:TUE93"/>
    <mergeCell ref="TUG93:TUL93"/>
    <mergeCell ref="TUN93:TUS93"/>
    <mergeCell ref="TUU93:TUZ93"/>
    <mergeCell ref="TVB93:TVG93"/>
    <mergeCell ref="TVI93:TVN93"/>
    <mergeCell ref="TSJ93:TSO93"/>
    <mergeCell ref="TSQ93:TSV93"/>
    <mergeCell ref="TSX93:TTC93"/>
    <mergeCell ref="TTE93:TTJ93"/>
    <mergeCell ref="TTL93:TTQ93"/>
    <mergeCell ref="TTS93:TTX93"/>
    <mergeCell ref="TQT93:TQY93"/>
    <mergeCell ref="TRA93:TRF93"/>
    <mergeCell ref="TRH93:TRM93"/>
    <mergeCell ref="TRO93:TRT93"/>
    <mergeCell ref="TRV93:TSA93"/>
    <mergeCell ref="TSC93:TSH93"/>
    <mergeCell ref="TPD93:TPI93"/>
    <mergeCell ref="TPK93:TPP93"/>
    <mergeCell ref="TPR93:TPW93"/>
    <mergeCell ref="TPY93:TQD93"/>
    <mergeCell ref="TQF93:TQK93"/>
    <mergeCell ref="TQM93:TQR93"/>
    <mergeCell ref="TNN93:TNS93"/>
    <mergeCell ref="TNU93:TNZ93"/>
    <mergeCell ref="TOB93:TOG93"/>
    <mergeCell ref="TOI93:TON93"/>
    <mergeCell ref="TOP93:TOU93"/>
    <mergeCell ref="TOW93:TPB93"/>
    <mergeCell ref="TLX93:TMC93"/>
    <mergeCell ref="TME93:TMJ93"/>
    <mergeCell ref="TML93:TMQ93"/>
    <mergeCell ref="TMS93:TMX93"/>
    <mergeCell ref="TMZ93:TNE93"/>
    <mergeCell ref="TNG93:TNL93"/>
    <mergeCell ref="TKH93:TKM93"/>
    <mergeCell ref="TKO93:TKT93"/>
    <mergeCell ref="TKV93:TLA93"/>
    <mergeCell ref="TLC93:TLH93"/>
    <mergeCell ref="TLJ93:TLO93"/>
    <mergeCell ref="TLQ93:TLV93"/>
    <mergeCell ref="TIR93:TIW93"/>
    <mergeCell ref="TIY93:TJD93"/>
    <mergeCell ref="TJF93:TJK93"/>
    <mergeCell ref="TJM93:TJR93"/>
    <mergeCell ref="TJT93:TJY93"/>
    <mergeCell ref="TKA93:TKF93"/>
    <mergeCell ref="THB93:THG93"/>
    <mergeCell ref="THI93:THN93"/>
    <mergeCell ref="THP93:THU93"/>
    <mergeCell ref="THW93:TIB93"/>
    <mergeCell ref="TID93:TII93"/>
    <mergeCell ref="TIK93:TIP93"/>
    <mergeCell ref="TFL93:TFQ93"/>
    <mergeCell ref="TFS93:TFX93"/>
    <mergeCell ref="TFZ93:TGE93"/>
    <mergeCell ref="TGG93:TGL93"/>
    <mergeCell ref="TGN93:TGS93"/>
    <mergeCell ref="TGU93:TGZ93"/>
    <mergeCell ref="TDV93:TEA93"/>
    <mergeCell ref="TEC93:TEH93"/>
    <mergeCell ref="TEJ93:TEO93"/>
    <mergeCell ref="TEQ93:TEV93"/>
    <mergeCell ref="TEX93:TFC93"/>
    <mergeCell ref="TFE93:TFJ93"/>
    <mergeCell ref="TCF93:TCK93"/>
    <mergeCell ref="TCM93:TCR93"/>
    <mergeCell ref="TCT93:TCY93"/>
    <mergeCell ref="TDA93:TDF93"/>
    <mergeCell ref="TDH93:TDM93"/>
    <mergeCell ref="TDO93:TDT93"/>
    <mergeCell ref="TAP93:TAU93"/>
    <mergeCell ref="TAW93:TBB93"/>
    <mergeCell ref="TBD93:TBI93"/>
    <mergeCell ref="TBK93:TBP93"/>
    <mergeCell ref="TBR93:TBW93"/>
    <mergeCell ref="TBY93:TCD93"/>
    <mergeCell ref="SYZ93:SZE93"/>
    <mergeCell ref="SZG93:SZL93"/>
    <mergeCell ref="SZN93:SZS93"/>
    <mergeCell ref="SZU93:SZZ93"/>
    <mergeCell ref="TAB93:TAG93"/>
    <mergeCell ref="TAI93:TAN93"/>
    <mergeCell ref="SXJ93:SXO93"/>
    <mergeCell ref="SXQ93:SXV93"/>
    <mergeCell ref="SXX93:SYC93"/>
    <mergeCell ref="SYE93:SYJ93"/>
    <mergeCell ref="SYL93:SYQ93"/>
    <mergeCell ref="SYS93:SYX93"/>
    <mergeCell ref="SVT93:SVY93"/>
    <mergeCell ref="SWA93:SWF93"/>
    <mergeCell ref="SWH93:SWM93"/>
    <mergeCell ref="SWO93:SWT93"/>
    <mergeCell ref="SWV93:SXA93"/>
    <mergeCell ref="SXC93:SXH93"/>
    <mergeCell ref="SUD93:SUI93"/>
    <mergeCell ref="SUK93:SUP93"/>
    <mergeCell ref="SUR93:SUW93"/>
    <mergeCell ref="SUY93:SVD93"/>
    <mergeCell ref="SVF93:SVK93"/>
    <mergeCell ref="SVM93:SVR93"/>
    <mergeCell ref="SSN93:SSS93"/>
    <mergeCell ref="SSU93:SSZ93"/>
    <mergeCell ref="STB93:STG93"/>
    <mergeCell ref="STI93:STN93"/>
    <mergeCell ref="STP93:STU93"/>
    <mergeCell ref="STW93:SUB93"/>
    <mergeCell ref="SQX93:SRC93"/>
    <mergeCell ref="SRE93:SRJ93"/>
    <mergeCell ref="SRL93:SRQ93"/>
    <mergeCell ref="SRS93:SRX93"/>
    <mergeCell ref="SRZ93:SSE93"/>
    <mergeCell ref="SSG93:SSL93"/>
    <mergeCell ref="SPH93:SPM93"/>
    <mergeCell ref="SPO93:SPT93"/>
    <mergeCell ref="SPV93:SQA93"/>
    <mergeCell ref="SQC93:SQH93"/>
    <mergeCell ref="SQJ93:SQO93"/>
    <mergeCell ref="SQQ93:SQV93"/>
    <mergeCell ref="SNR93:SNW93"/>
    <mergeCell ref="SNY93:SOD93"/>
    <mergeCell ref="SOF93:SOK93"/>
    <mergeCell ref="SOM93:SOR93"/>
    <mergeCell ref="SOT93:SOY93"/>
    <mergeCell ref="SPA93:SPF93"/>
    <mergeCell ref="SMB93:SMG93"/>
    <mergeCell ref="SMI93:SMN93"/>
    <mergeCell ref="SMP93:SMU93"/>
    <mergeCell ref="SMW93:SNB93"/>
    <mergeCell ref="SND93:SNI93"/>
    <mergeCell ref="SNK93:SNP93"/>
    <mergeCell ref="SKL93:SKQ93"/>
    <mergeCell ref="SKS93:SKX93"/>
    <mergeCell ref="SKZ93:SLE93"/>
    <mergeCell ref="SLG93:SLL93"/>
    <mergeCell ref="SLN93:SLS93"/>
    <mergeCell ref="SLU93:SLZ93"/>
    <mergeCell ref="SIV93:SJA93"/>
    <mergeCell ref="SJC93:SJH93"/>
    <mergeCell ref="SJJ93:SJO93"/>
    <mergeCell ref="SJQ93:SJV93"/>
    <mergeCell ref="SJX93:SKC93"/>
    <mergeCell ref="SKE93:SKJ93"/>
    <mergeCell ref="SHF93:SHK93"/>
    <mergeCell ref="SHM93:SHR93"/>
    <mergeCell ref="SHT93:SHY93"/>
    <mergeCell ref="SIA93:SIF93"/>
    <mergeCell ref="SIH93:SIM93"/>
    <mergeCell ref="SIO93:SIT93"/>
    <mergeCell ref="SFP93:SFU93"/>
    <mergeCell ref="SFW93:SGB93"/>
    <mergeCell ref="SGD93:SGI93"/>
    <mergeCell ref="SGK93:SGP93"/>
    <mergeCell ref="SGR93:SGW93"/>
    <mergeCell ref="SGY93:SHD93"/>
    <mergeCell ref="SDZ93:SEE93"/>
    <mergeCell ref="SEG93:SEL93"/>
    <mergeCell ref="SEN93:SES93"/>
    <mergeCell ref="SEU93:SEZ93"/>
    <mergeCell ref="SFB93:SFG93"/>
    <mergeCell ref="SFI93:SFN93"/>
    <mergeCell ref="SCJ93:SCO93"/>
    <mergeCell ref="SCQ93:SCV93"/>
    <mergeCell ref="SCX93:SDC93"/>
    <mergeCell ref="SDE93:SDJ93"/>
    <mergeCell ref="SDL93:SDQ93"/>
    <mergeCell ref="SDS93:SDX93"/>
    <mergeCell ref="SAT93:SAY93"/>
    <mergeCell ref="SBA93:SBF93"/>
    <mergeCell ref="SBH93:SBM93"/>
    <mergeCell ref="SBO93:SBT93"/>
    <mergeCell ref="SBV93:SCA93"/>
    <mergeCell ref="SCC93:SCH93"/>
    <mergeCell ref="RZD93:RZI93"/>
    <mergeCell ref="RZK93:RZP93"/>
    <mergeCell ref="RZR93:RZW93"/>
    <mergeCell ref="RZY93:SAD93"/>
    <mergeCell ref="SAF93:SAK93"/>
    <mergeCell ref="SAM93:SAR93"/>
    <mergeCell ref="RXN93:RXS93"/>
    <mergeCell ref="RXU93:RXZ93"/>
    <mergeCell ref="RYB93:RYG93"/>
    <mergeCell ref="RYI93:RYN93"/>
    <mergeCell ref="RYP93:RYU93"/>
    <mergeCell ref="RYW93:RZB93"/>
    <mergeCell ref="RVX93:RWC93"/>
    <mergeCell ref="RWE93:RWJ93"/>
    <mergeCell ref="RWL93:RWQ93"/>
    <mergeCell ref="RWS93:RWX93"/>
    <mergeCell ref="RWZ93:RXE93"/>
    <mergeCell ref="RXG93:RXL93"/>
    <mergeCell ref="RUH93:RUM93"/>
    <mergeCell ref="RUO93:RUT93"/>
    <mergeCell ref="RUV93:RVA93"/>
    <mergeCell ref="RVC93:RVH93"/>
    <mergeCell ref="RVJ93:RVO93"/>
    <mergeCell ref="RVQ93:RVV93"/>
    <mergeCell ref="RSR93:RSW93"/>
    <mergeCell ref="RSY93:RTD93"/>
    <mergeCell ref="RTF93:RTK93"/>
    <mergeCell ref="RTM93:RTR93"/>
    <mergeCell ref="RTT93:RTY93"/>
    <mergeCell ref="RUA93:RUF93"/>
    <mergeCell ref="RRB93:RRG93"/>
    <mergeCell ref="RRI93:RRN93"/>
    <mergeCell ref="RRP93:RRU93"/>
    <mergeCell ref="RRW93:RSB93"/>
    <mergeCell ref="RSD93:RSI93"/>
    <mergeCell ref="RSK93:RSP93"/>
    <mergeCell ref="RPL93:RPQ93"/>
    <mergeCell ref="RPS93:RPX93"/>
    <mergeCell ref="RPZ93:RQE93"/>
    <mergeCell ref="RQG93:RQL93"/>
    <mergeCell ref="RQN93:RQS93"/>
    <mergeCell ref="RQU93:RQZ93"/>
    <mergeCell ref="RNV93:ROA93"/>
    <mergeCell ref="ROC93:ROH93"/>
    <mergeCell ref="ROJ93:ROO93"/>
    <mergeCell ref="ROQ93:ROV93"/>
    <mergeCell ref="ROX93:RPC93"/>
    <mergeCell ref="RPE93:RPJ93"/>
    <mergeCell ref="RMF93:RMK93"/>
    <mergeCell ref="RMM93:RMR93"/>
    <mergeCell ref="RMT93:RMY93"/>
    <mergeCell ref="RNA93:RNF93"/>
    <mergeCell ref="RNH93:RNM93"/>
    <mergeCell ref="RNO93:RNT93"/>
    <mergeCell ref="RKP93:RKU93"/>
    <mergeCell ref="RKW93:RLB93"/>
    <mergeCell ref="RLD93:RLI93"/>
    <mergeCell ref="RLK93:RLP93"/>
    <mergeCell ref="RLR93:RLW93"/>
    <mergeCell ref="RLY93:RMD93"/>
    <mergeCell ref="RIZ93:RJE93"/>
    <mergeCell ref="RJG93:RJL93"/>
    <mergeCell ref="RJN93:RJS93"/>
    <mergeCell ref="RJU93:RJZ93"/>
    <mergeCell ref="RKB93:RKG93"/>
    <mergeCell ref="RKI93:RKN93"/>
    <mergeCell ref="RHJ93:RHO93"/>
    <mergeCell ref="RHQ93:RHV93"/>
    <mergeCell ref="RHX93:RIC93"/>
    <mergeCell ref="RIE93:RIJ93"/>
    <mergeCell ref="RIL93:RIQ93"/>
    <mergeCell ref="RIS93:RIX93"/>
    <mergeCell ref="RFT93:RFY93"/>
    <mergeCell ref="RGA93:RGF93"/>
    <mergeCell ref="RGH93:RGM93"/>
    <mergeCell ref="RGO93:RGT93"/>
    <mergeCell ref="RGV93:RHA93"/>
    <mergeCell ref="RHC93:RHH93"/>
    <mergeCell ref="RED93:REI93"/>
    <mergeCell ref="REK93:REP93"/>
    <mergeCell ref="RER93:REW93"/>
    <mergeCell ref="REY93:RFD93"/>
    <mergeCell ref="RFF93:RFK93"/>
    <mergeCell ref="RFM93:RFR93"/>
    <mergeCell ref="RCN93:RCS93"/>
    <mergeCell ref="RCU93:RCZ93"/>
    <mergeCell ref="RDB93:RDG93"/>
    <mergeCell ref="RDI93:RDN93"/>
    <mergeCell ref="RDP93:RDU93"/>
    <mergeCell ref="RDW93:REB93"/>
    <mergeCell ref="RAX93:RBC93"/>
    <mergeCell ref="RBE93:RBJ93"/>
    <mergeCell ref="RBL93:RBQ93"/>
    <mergeCell ref="RBS93:RBX93"/>
    <mergeCell ref="RBZ93:RCE93"/>
    <mergeCell ref="RCG93:RCL93"/>
    <mergeCell ref="QZH93:QZM93"/>
    <mergeCell ref="QZO93:QZT93"/>
    <mergeCell ref="QZV93:RAA93"/>
    <mergeCell ref="RAC93:RAH93"/>
    <mergeCell ref="RAJ93:RAO93"/>
    <mergeCell ref="RAQ93:RAV93"/>
    <mergeCell ref="QXR93:QXW93"/>
    <mergeCell ref="QXY93:QYD93"/>
    <mergeCell ref="QYF93:QYK93"/>
    <mergeCell ref="QYM93:QYR93"/>
    <mergeCell ref="QYT93:QYY93"/>
    <mergeCell ref="QZA93:QZF93"/>
    <mergeCell ref="QWB93:QWG93"/>
    <mergeCell ref="QWI93:QWN93"/>
    <mergeCell ref="QWP93:QWU93"/>
    <mergeCell ref="QWW93:QXB93"/>
    <mergeCell ref="QXD93:QXI93"/>
    <mergeCell ref="QXK93:QXP93"/>
    <mergeCell ref="QUL93:QUQ93"/>
    <mergeCell ref="QUS93:QUX93"/>
    <mergeCell ref="QUZ93:QVE93"/>
    <mergeCell ref="QVG93:QVL93"/>
    <mergeCell ref="QVN93:QVS93"/>
    <mergeCell ref="QVU93:QVZ93"/>
    <mergeCell ref="QSV93:QTA93"/>
    <mergeCell ref="QTC93:QTH93"/>
    <mergeCell ref="QTJ93:QTO93"/>
    <mergeCell ref="QTQ93:QTV93"/>
    <mergeCell ref="QTX93:QUC93"/>
    <mergeCell ref="QUE93:QUJ93"/>
    <mergeCell ref="QRF93:QRK93"/>
    <mergeCell ref="QRM93:QRR93"/>
    <mergeCell ref="QRT93:QRY93"/>
    <mergeCell ref="QSA93:QSF93"/>
    <mergeCell ref="QSH93:QSM93"/>
    <mergeCell ref="QSO93:QST93"/>
    <mergeCell ref="QPP93:QPU93"/>
    <mergeCell ref="QPW93:QQB93"/>
    <mergeCell ref="QQD93:QQI93"/>
    <mergeCell ref="QQK93:QQP93"/>
    <mergeCell ref="QQR93:QQW93"/>
    <mergeCell ref="QQY93:QRD93"/>
    <mergeCell ref="QNZ93:QOE93"/>
    <mergeCell ref="QOG93:QOL93"/>
    <mergeCell ref="QON93:QOS93"/>
    <mergeCell ref="QOU93:QOZ93"/>
    <mergeCell ref="QPB93:QPG93"/>
    <mergeCell ref="QPI93:QPN93"/>
    <mergeCell ref="QMJ93:QMO93"/>
    <mergeCell ref="QMQ93:QMV93"/>
    <mergeCell ref="QMX93:QNC93"/>
    <mergeCell ref="QNE93:QNJ93"/>
    <mergeCell ref="QNL93:QNQ93"/>
    <mergeCell ref="QNS93:QNX93"/>
    <mergeCell ref="QKT93:QKY93"/>
    <mergeCell ref="QLA93:QLF93"/>
    <mergeCell ref="QLH93:QLM93"/>
    <mergeCell ref="QLO93:QLT93"/>
    <mergeCell ref="QLV93:QMA93"/>
    <mergeCell ref="QMC93:QMH93"/>
    <mergeCell ref="QJD93:QJI93"/>
    <mergeCell ref="QJK93:QJP93"/>
    <mergeCell ref="QJR93:QJW93"/>
    <mergeCell ref="QJY93:QKD93"/>
    <mergeCell ref="QKF93:QKK93"/>
    <mergeCell ref="QKM93:QKR93"/>
    <mergeCell ref="QHN93:QHS93"/>
    <mergeCell ref="QHU93:QHZ93"/>
    <mergeCell ref="QIB93:QIG93"/>
    <mergeCell ref="QII93:QIN93"/>
    <mergeCell ref="QIP93:QIU93"/>
    <mergeCell ref="QIW93:QJB93"/>
    <mergeCell ref="QFX93:QGC93"/>
    <mergeCell ref="QGE93:QGJ93"/>
    <mergeCell ref="QGL93:QGQ93"/>
    <mergeCell ref="QGS93:QGX93"/>
    <mergeCell ref="QGZ93:QHE93"/>
    <mergeCell ref="QHG93:QHL93"/>
    <mergeCell ref="QEH93:QEM93"/>
    <mergeCell ref="QEO93:QET93"/>
    <mergeCell ref="QEV93:QFA93"/>
    <mergeCell ref="QFC93:QFH93"/>
    <mergeCell ref="QFJ93:QFO93"/>
    <mergeCell ref="QFQ93:QFV93"/>
    <mergeCell ref="QCR93:QCW93"/>
    <mergeCell ref="QCY93:QDD93"/>
    <mergeCell ref="QDF93:QDK93"/>
    <mergeCell ref="QDM93:QDR93"/>
    <mergeCell ref="QDT93:QDY93"/>
    <mergeCell ref="QEA93:QEF93"/>
    <mergeCell ref="QBB93:QBG93"/>
    <mergeCell ref="QBI93:QBN93"/>
    <mergeCell ref="QBP93:QBU93"/>
    <mergeCell ref="QBW93:QCB93"/>
    <mergeCell ref="QCD93:QCI93"/>
    <mergeCell ref="QCK93:QCP93"/>
    <mergeCell ref="PZL93:PZQ93"/>
    <mergeCell ref="PZS93:PZX93"/>
    <mergeCell ref="PZZ93:QAE93"/>
    <mergeCell ref="QAG93:QAL93"/>
    <mergeCell ref="QAN93:QAS93"/>
    <mergeCell ref="QAU93:QAZ93"/>
    <mergeCell ref="PXV93:PYA93"/>
    <mergeCell ref="PYC93:PYH93"/>
    <mergeCell ref="PYJ93:PYO93"/>
    <mergeCell ref="PYQ93:PYV93"/>
    <mergeCell ref="PYX93:PZC93"/>
    <mergeCell ref="PZE93:PZJ93"/>
    <mergeCell ref="PWF93:PWK93"/>
    <mergeCell ref="PWM93:PWR93"/>
    <mergeCell ref="PWT93:PWY93"/>
    <mergeCell ref="PXA93:PXF93"/>
    <mergeCell ref="PXH93:PXM93"/>
    <mergeCell ref="PXO93:PXT93"/>
    <mergeCell ref="PUP93:PUU93"/>
    <mergeCell ref="PUW93:PVB93"/>
    <mergeCell ref="PVD93:PVI93"/>
    <mergeCell ref="PVK93:PVP93"/>
    <mergeCell ref="PVR93:PVW93"/>
    <mergeCell ref="PVY93:PWD93"/>
    <mergeCell ref="PSZ93:PTE93"/>
    <mergeCell ref="PTG93:PTL93"/>
    <mergeCell ref="PTN93:PTS93"/>
    <mergeCell ref="PTU93:PTZ93"/>
    <mergeCell ref="PUB93:PUG93"/>
    <mergeCell ref="PUI93:PUN93"/>
    <mergeCell ref="PRJ93:PRO93"/>
    <mergeCell ref="PRQ93:PRV93"/>
    <mergeCell ref="PRX93:PSC93"/>
    <mergeCell ref="PSE93:PSJ93"/>
    <mergeCell ref="PSL93:PSQ93"/>
    <mergeCell ref="PSS93:PSX93"/>
    <mergeCell ref="PPT93:PPY93"/>
    <mergeCell ref="PQA93:PQF93"/>
    <mergeCell ref="PQH93:PQM93"/>
    <mergeCell ref="PQO93:PQT93"/>
    <mergeCell ref="PQV93:PRA93"/>
    <mergeCell ref="PRC93:PRH93"/>
    <mergeCell ref="POD93:POI93"/>
    <mergeCell ref="POK93:POP93"/>
    <mergeCell ref="POR93:POW93"/>
    <mergeCell ref="POY93:PPD93"/>
    <mergeCell ref="PPF93:PPK93"/>
    <mergeCell ref="PPM93:PPR93"/>
    <mergeCell ref="PMN93:PMS93"/>
    <mergeCell ref="PMU93:PMZ93"/>
    <mergeCell ref="PNB93:PNG93"/>
    <mergeCell ref="PNI93:PNN93"/>
    <mergeCell ref="PNP93:PNU93"/>
    <mergeCell ref="PNW93:POB93"/>
    <mergeCell ref="PKX93:PLC93"/>
    <mergeCell ref="PLE93:PLJ93"/>
    <mergeCell ref="PLL93:PLQ93"/>
    <mergeCell ref="PLS93:PLX93"/>
    <mergeCell ref="PLZ93:PME93"/>
    <mergeCell ref="PMG93:PML93"/>
    <mergeCell ref="PJH93:PJM93"/>
    <mergeCell ref="PJO93:PJT93"/>
    <mergeCell ref="PJV93:PKA93"/>
    <mergeCell ref="PKC93:PKH93"/>
    <mergeCell ref="PKJ93:PKO93"/>
    <mergeCell ref="PKQ93:PKV93"/>
    <mergeCell ref="PHR93:PHW93"/>
    <mergeCell ref="PHY93:PID93"/>
    <mergeCell ref="PIF93:PIK93"/>
    <mergeCell ref="PIM93:PIR93"/>
    <mergeCell ref="PIT93:PIY93"/>
    <mergeCell ref="PJA93:PJF93"/>
    <mergeCell ref="PGB93:PGG93"/>
    <mergeCell ref="PGI93:PGN93"/>
    <mergeCell ref="PGP93:PGU93"/>
    <mergeCell ref="PGW93:PHB93"/>
    <mergeCell ref="PHD93:PHI93"/>
    <mergeCell ref="PHK93:PHP93"/>
    <mergeCell ref="PEL93:PEQ93"/>
    <mergeCell ref="PES93:PEX93"/>
    <mergeCell ref="PEZ93:PFE93"/>
    <mergeCell ref="PFG93:PFL93"/>
    <mergeCell ref="PFN93:PFS93"/>
    <mergeCell ref="PFU93:PFZ93"/>
    <mergeCell ref="PCV93:PDA93"/>
    <mergeCell ref="PDC93:PDH93"/>
    <mergeCell ref="PDJ93:PDO93"/>
    <mergeCell ref="PDQ93:PDV93"/>
    <mergeCell ref="PDX93:PEC93"/>
    <mergeCell ref="PEE93:PEJ93"/>
    <mergeCell ref="PBF93:PBK93"/>
    <mergeCell ref="PBM93:PBR93"/>
    <mergeCell ref="PBT93:PBY93"/>
    <mergeCell ref="PCA93:PCF93"/>
    <mergeCell ref="PCH93:PCM93"/>
    <mergeCell ref="PCO93:PCT93"/>
    <mergeCell ref="OZP93:OZU93"/>
    <mergeCell ref="OZW93:PAB93"/>
    <mergeCell ref="PAD93:PAI93"/>
    <mergeCell ref="PAK93:PAP93"/>
    <mergeCell ref="PAR93:PAW93"/>
    <mergeCell ref="PAY93:PBD93"/>
    <mergeCell ref="OXZ93:OYE93"/>
    <mergeCell ref="OYG93:OYL93"/>
    <mergeCell ref="OYN93:OYS93"/>
    <mergeCell ref="OYU93:OYZ93"/>
    <mergeCell ref="OZB93:OZG93"/>
    <mergeCell ref="OZI93:OZN93"/>
    <mergeCell ref="OWJ93:OWO93"/>
    <mergeCell ref="OWQ93:OWV93"/>
    <mergeCell ref="OWX93:OXC93"/>
    <mergeCell ref="OXE93:OXJ93"/>
    <mergeCell ref="OXL93:OXQ93"/>
    <mergeCell ref="OXS93:OXX93"/>
    <mergeCell ref="OUT93:OUY93"/>
    <mergeCell ref="OVA93:OVF93"/>
    <mergeCell ref="OVH93:OVM93"/>
    <mergeCell ref="OVO93:OVT93"/>
    <mergeCell ref="OVV93:OWA93"/>
    <mergeCell ref="OWC93:OWH93"/>
    <mergeCell ref="OTD93:OTI93"/>
    <mergeCell ref="OTK93:OTP93"/>
    <mergeCell ref="OTR93:OTW93"/>
    <mergeCell ref="OTY93:OUD93"/>
    <mergeCell ref="OUF93:OUK93"/>
    <mergeCell ref="OUM93:OUR93"/>
    <mergeCell ref="ORN93:ORS93"/>
    <mergeCell ref="ORU93:ORZ93"/>
    <mergeCell ref="OSB93:OSG93"/>
    <mergeCell ref="OSI93:OSN93"/>
    <mergeCell ref="OSP93:OSU93"/>
    <mergeCell ref="OSW93:OTB93"/>
    <mergeCell ref="OPX93:OQC93"/>
    <mergeCell ref="OQE93:OQJ93"/>
    <mergeCell ref="OQL93:OQQ93"/>
    <mergeCell ref="OQS93:OQX93"/>
    <mergeCell ref="OQZ93:ORE93"/>
    <mergeCell ref="ORG93:ORL93"/>
    <mergeCell ref="OOH93:OOM93"/>
    <mergeCell ref="OOO93:OOT93"/>
    <mergeCell ref="OOV93:OPA93"/>
    <mergeCell ref="OPC93:OPH93"/>
    <mergeCell ref="OPJ93:OPO93"/>
    <mergeCell ref="OPQ93:OPV93"/>
    <mergeCell ref="OMR93:OMW93"/>
    <mergeCell ref="OMY93:OND93"/>
    <mergeCell ref="ONF93:ONK93"/>
    <mergeCell ref="ONM93:ONR93"/>
    <mergeCell ref="ONT93:ONY93"/>
    <mergeCell ref="OOA93:OOF93"/>
    <mergeCell ref="OLB93:OLG93"/>
    <mergeCell ref="OLI93:OLN93"/>
    <mergeCell ref="OLP93:OLU93"/>
    <mergeCell ref="OLW93:OMB93"/>
    <mergeCell ref="OMD93:OMI93"/>
    <mergeCell ref="OMK93:OMP93"/>
    <mergeCell ref="OJL93:OJQ93"/>
    <mergeCell ref="OJS93:OJX93"/>
    <mergeCell ref="OJZ93:OKE93"/>
    <mergeCell ref="OKG93:OKL93"/>
    <mergeCell ref="OKN93:OKS93"/>
    <mergeCell ref="OKU93:OKZ93"/>
    <mergeCell ref="OHV93:OIA93"/>
    <mergeCell ref="OIC93:OIH93"/>
    <mergeCell ref="OIJ93:OIO93"/>
    <mergeCell ref="OIQ93:OIV93"/>
    <mergeCell ref="OIX93:OJC93"/>
    <mergeCell ref="OJE93:OJJ93"/>
    <mergeCell ref="OGF93:OGK93"/>
    <mergeCell ref="OGM93:OGR93"/>
    <mergeCell ref="OGT93:OGY93"/>
    <mergeCell ref="OHA93:OHF93"/>
    <mergeCell ref="OHH93:OHM93"/>
    <mergeCell ref="OHO93:OHT93"/>
    <mergeCell ref="OEP93:OEU93"/>
    <mergeCell ref="OEW93:OFB93"/>
    <mergeCell ref="OFD93:OFI93"/>
    <mergeCell ref="OFK93:OFP93"/>
    <mergeCell ref="OFR93:OFW93"/>
    <mergeCell ref="OFY93:OGD93"/>
    <mergeCell ref="OCZ93:ODE93"/>
    <mergeCell ref="ODG93:ODL93"/>
    <mergeCell ref="ODN93:ODS93"/>
    <mergeCell ref="ODU93:ODZ93"/>
    <mergeCell ref="OEB93:OEG93"/>
    <mergeCell ref="OEI93:OEN93"/>
    <mergeCell ref="OBJ93:OBO93"/>
    <mergeCell ref="OBQ93:OBV93"/>
    <mergeCell ref="OBX93:OCC93"/>
    <mergeCell ref="OCE93:OCJ93"/>
    <mergeCell ref="OCL93:OCQ93"/>
    <mergeCell ref="OCS93:OCX93"/>
    <mergeCell ref="NZT93:NZY93"/>
    <mergeCell ref="OAA93:OAF93"/>
    <mergeCell ref="OAH93:OAM93"/>
    <mergeCell ref="OAO93:OAT93"/>
    <mergeCell ref="OAV93:OBA93"/>
    <mergeCell ref="OBC93:OBH93"/>
    <mergeCell ref="NYD93:NYI93"/>
    <mergeCell ref="NYK93:NYP93"/>
    <mergeCell ref="NYR93:NYW93"/>
    <mergeCell ref="NYY93:NZD93"/>
    <mergeCell ref="NZF93:NZK93"/>
    <mergeCell ref="NZM93:NZR93"/>
    <mergeCell ref="NWN93:NWS93"/>
    <mergeCell ref="NWU93:NWZ93"/>
    <mergeCell ref="NXB93:NXG93"/>
    <mergeCell ref="NXI93:NXN93"/>
    <mergeCell ref="NXP93:NXU93"/>
    <mergeCell ref="NXW93:NYB93"/>
    <mergeCell ref="NUX93:NVC93"/>
    <mergeCell ref="NVE93:NVJ93"/>
    <mergeCell ref="NVL93:NVQ93"/>
    <mergeCell ref="NVS93:NVX93"/>
    <mergeCell ref="NVZ93:NWE93"/>
    <mergeCell ref="NWG93:NWL93"/>
    <mergeCell ref="NTH93:NTM93"/>
    <mergeCell ref="NTO93:NTT93"/>
    <mergeCell ref="NTV93:NUA93"/>
    <mergeCell ref="NUC93:NUH93"/>
    <mergeCell ref="NUJ93:NUO93"/>
    <mergeCell ref="NUQ93:NUV93"/>
    <mergeCell ref="NRR93:NRW93"/>
    <mergeCell ref="NRY93:NSD93"/>
    <mergeCell ref="NSF93:NSK93"/>
    <mergeCell ref="NSM93:NSR93"/>
    <mergeCell ref="NST93:NSY93"/>
    <mergeCell ref="NTA93:NTF93"/>
    <mergeCell ref="NQB93:NQG93"/>
    <mergeCell ref="NQI93:NQN93"/>
    <mergeCell ref="NQP93:NQU93"/>
    <mergeCell ref="NQW93:NRB93"/>
    <mergeCell ref="NRD93:NRI93"/>
    <mergeCell ref="NRK93:NRP93"/>
    <mergeCell ref="NOL93:NOQ93"/>
    <mergeCell ref="NOS93:NOX93"/>
    <mergeCell ref="NOZ93:NPE93"/>
    <mergeCell ref="NPG93:NPL93"/>
    <mergeCell ref="NPN93:NPS93"/>
    <mergeCell ref="NPU93:NPZ93"/>
    <mergeCell ref="NMV93:NNA93"/>
    <mergeCell ref="NNC93:NNH93"/>
    <mergeCell ref="NNJ93:NNO93"/>
    <mergeCell ref="NNQ93:NNV93"/>
    <mergeCell ref="NNX93:NOC93"/>
    <mergeCell ref="NOE93:NOJ93"/>
    <mergeCell ref="NLF93:NLK93"/>
    <mergeCell ref="NLM93:NLR93"/>
    <mergeCell ref="NLT93:NLY93"/>
    <mergeCell ref="NMA93:NMF93"/>
    <mergeCell ref="NMH93:NMM93"/>
    <mergeCell ref="NMO93:NMT93"/>
    <mergeCell ref="NJP93:NJU93"/>
    <mergeCell ref="NJW93:NKB93"/>
    <mergeCell ref="NKD93:NKI93"/>
    <mergeCell ref="NKK93:NKP93"/>
    <mergeCell ref="NKR93:NKW93"/>
    <mergeCell ref="NKY93:NLD93"/>
    <mergeCell ref="NHZ93:NIE93"/>
    <mergeCell ref="NIG93:NIL93"/>
    <mergeCell ref="NIN93:NIS93"/>
    <mergeCell ref="NIU93:NIZ93"/>
    <mergeCell ref="NJB93:NJG93"/>
    <mergeCell ref="NJI93:NJN93"/>
    <mergeCell ref="NGJ93:NGO93"/>
    <mergeCell ref="NGQ93:NGV93"/>
    <mergeCell ref="NGX93:NHC93"/>
    <mergeCell ref="NHE93:NHJ93"/>
    <mergeCell ref="NHL93:NHQ93"/>
    <mergeCell ref="NHS93:NHX93"/>
    <mergeCell ref="NET93:NEY93"/>
    <mergeCell ref="NFA93:NFF93"/>
    <mergeCell ref="NFH93:NFM93"/>
    <mergeCell ref="NFO93:NFT93"/>
    <mergeCell ref="NFV93:NGA93"/>
    <mergeCell ref="NGC93:NGH93"/>
    <mergeCell ref="NDD93:NDI93"/>
    <mergeCell ref="NDK93:NDP93"/>
    <mergeCell ref="NDR93:NDW93"/>
    <mergeCell ref="NDY93:NED93"/>
    <mergeCell ref="NEF93:NEK93"/>
    <mergeCell ref="NEM93:NER93"/>
    <mergeCell ref="NBN93:NBS93"/>
    <mergeCell ref="NBU93:NBZ93"/>
    <mergeCell ref="NCB93:NCG93"/>
    <mergeCell ref="NCI93:NCN93"/>
    <mergeCell ref="NCP93:NCU93"/>
    <mergeCell ref="NCW93:NDB93"/>
    <mergeCell ref="MZX93:NAC93"/>
    <mergeCell ref="NAE93:NAJ93"/>
    <mergeCell ref="NAL93:NAQ93"/>
    <mergeCell ref="NAS93:NAX93"/>
    <mergeCell ref="NAZ93:NBE93"/>
    <mergeCell ref="NBG93:NBL93"/>
    <mergeCell ref="MYH93:MYM93"/>
    <mergeCell ref="MYO93:MYT93"/>
    <mergeCell ref="MYV93:MZA93"/>
    <mergeCell ref="MZC93:MZH93"/>
    <mergeCell ref="MZJ93:MZO93"/>
    <mergeCell ref="MZQ93:MZV93"/>
    <mergeCell ref="MWR93:MWW93"/>
    <mergeCell ref="MWY93:MXD93"/>
    <mergeCell ref="MXF93:MXK93"/>
    <mergeCell ref="MXM93:MXR93"/>
    <mergeCell ref="MXT93:MXY93"/>
    <mergeCell ref="MYA93:MYF93"/>
    <mergeCell ref="MVB93:MVG93"/>
    <mergeCell ref="MVI93:MVN93"/>
    <mergeCell ref="MVP93:MVU93"/>
    <mergeCell ref="MVW93:MWB93"/>
    <mergeCell ref="MWD93:MWI93"/>
    <mergeCell ref="MWK93:MWP93"/>
    <mergeCell ref="MTL93:MTQ93"/>
    <mergeCell ref="MTS93:MTX93"/>
    <mergeCell ref="MTZ93:MUE93"/>
    <mergeCell ref="MUG93:MUL93"/>
    <mergeCell ref="MUN93:MUS93"/>
    <mergeCell ref="MUU93:MUZ93"/>
    <mergeCell ref="MRV93:MSA93"/>
    <mergeCell ref="MSC93:MSH93"/>
    <mergeCell ref="MSJ93:MSO93"/>
    <mergeCell ref="MSQ93:MSV93"/>
    <mergeCell ref="MSX93:MTC93"/>
    <mergeCell ref="MTE93:MTJ93"/>
    <mergeCell ref="MQF93:MQK93"/>
    <mergeCell ref="MQM93:MQR93"/>
    <mergeCell ref="MQT93:MQY93"/>
    <mergeCell ref="MRA93:MRF93"/>
    <mergeCell ref="MRH93:MRM93"/>
    <mergeCell ref="MRO93:MRT93"/>
    <mergeCell ref="MOP93:MOU93"/>
    <mergeCell ref="MOW93:MPB93"/>
    <mergeCell ref="MPD93:MPI93"/>
    <mergeCell ref="MPK93:MPP93"/>
    <mergeCell ref="MPR93:MPW93"/>
    <mergeCell ref="MPY93:MQD93"/>
    <mergeCell ref="MMZ93:MNE93"/>
    <mergeCell ref="MNG93:MNL93"/>
    <mergeCell ref="MNN93:MNS93"/>
    <mergeCell ref="MNU93:MNZ93"/>
    <mergeCell ref="MOB93:MOG93"/>
    <mergeCell ref="MOI93:MON93"/>
    <mergeCell ref="MLJ93:MLO93"/>
    <mergeCell ref="MLQ93:MLV93"/>
    <mergeCell ref="MLX93:MMC93"/>
    <mergeCell ref="MME93:MMJ93"/>
    <mergeCell ref="MML93:MMQ93"/>
    <mergeCell ref="MMS93:MMX93"/>
    <mergeCell ref="MJT93:MJY93"/>
    <mergeCell ref="MKA93:MKF93"/>
    <mergeCell ref="MKH93:MKM93"/>
    <mergeCell ref="MKO93:MKT93"/>
    <mergeCell ref="MKV93:MLA93"/>
    <mergeCell ref="MLC93:MLH93"/>
    <mergeCell ref="MID93:MII93"/>
    <mergeCell ref="MIK93:MIP93"/>
    <mergeCell ref="MIR93:MIW93"/>
    <mergeCell ref="MIY93:MJD93"/>
    <mergeCell ref="MJF93:MJK93"/>
    <mergeCell ref="MJM93:MJR93"/>
    <mergeCell ref="MGN93:MGS93"/>
    <mergeCell ref="MGU93:MGZ93"/>
    <mergeCell ref="MHB93:MHG93"/>
    <mergeCell ref="MHI93:MHN93"/>
    <mergeCell ref="MHP93:MHU93"/>
    <mergeCell ref="MHW93:MIB93"/>
    <mergeCell ref="MEX93:MFC93"/>
    <mergeCell ref="MFE93:MFJ93"/>
    <mergeCell ref="MFL93:MFQ93"/>
    <mergeCell ref="MFS93:MFX93"/>
    <mergeCell ref="MFZ93:MGE93"/>
    <mergeCell ref="MGG93:MGL93"/>
    <mergeCell ref="MDH93:MDM93"/>
    <mergeCell ref="MDO93:MDT93"/>
    <mergeCell ref="MDV93:MEA93"/>
    <mergeCell ref="MEC93:MEH93"/>
    <mergeCell ref="MEJ93:MEO93"/>
    <mergeCell ref="MEQ93:MEV93"/>
    <mergeCell ref="MBR93:MBW93"/>
    <mergeCell ref="MBY93:MCD93"/>
    <mergeCell ref="MCF93:MCK93"/>
    <mergeCell ref="MCM93:MCR93"/>
    <mergeCell ref="MCT93:MCY93"/>
    <mergeCell ref="MDA93:MDF93"/>
    <mergeCell ref="MAB93:MAG93"/>
    <mergeCell ref="MAI93:MAN93"/>
    <mergeCell ref="MAP93:MAU93"/>
    <mergeCell ref="MAW93:MBB93"/>
    <mergeCell ref="MBD93:MBI93"/>
    <mergeCell ref="MBK93:MBP93"/>
    <mergeCell ref="LYL93:LYQ93"/>
    <mergeCell ref="LYS93:LYX93"/>
    <mergeCell ref="LYZ93:LZE93"/>
    <mergeCell ref="LZG93:LZL93"/>
    <mergeCell ref="LZN93:LZS93"/>
    <mergeCell ref="LZU93:LZZ93"/>
    <mergeCell ref="LWV93:LXA93"/>
    <mergeCell ref="LXC93:LXH93"/>
    <mergeCell ref="LXJ93:LXO93"/>
    <mergeCell ref="LXQ93:LXV93"/>
    <mergeCell ref="LXX93:LYC93"/>
    <mergeCell ref="LYE93:LYJ93"/>
    <mergeCell ref="LVF93:LVK93"/>
    <mergeCell ref="LVM93:LVR93"/>
    <mergeCell ref="LVT93:LVY93"/>
    <mergeCell ref="LWA93:LWF93"/>
    <mergeCell ref="LWH93:LWM93"/>
    <mergeCell ref="LWO93:LWT93"/>
    <mergeCell ref="LTP93:LTU93"/>
    <mergeCell ref="LTW93:LUB93"/>
    <mergeCell ref="LUD93:LUI93"/>
    <mergeCell ref="LUK93:LUP93"/>
    <mergeCell ref="LUR93:LUW93"/>
    <mergeCell ref="LUY93:LVD93"/>
    <mergeCell ref="LRZ93:LSE93"/>
    <mergeCell ref="LSG93:LSL93"/>
    <mergeCell ref="LSN93:LSS93"/>
    <mergeCell ref="LSU93:LSZ93"/>
    <mergeCell ref="LTB93:LTG93"/>
    <mergeCell ref="LTI93:LTN93"/>
    <mergeCell ref="LQJ93:LQO93"/>
    <mergeCell ref="LQQ93:LQV93"/>
    <mergeCell ref="LQX93:LRC93"/>
    <mergeCell ref="LRE93:LRJ93"/>
    <mergeCell ref="LRL93:LRQ93"/>
    <mergeCell ref="LRS93:LRX93"/>
    <mergeCell ref="LOT93:LOY93"/>
    <mergeCell ref="LPA93:LPF93"/>
    <mergeCell ref="LPH93:LPM93"/>
    <mergeCell ref="LPO93:LPT93"/>
    <mergeCell ref="LPV93:LQA93"/>
    <mergeCell ref="LQC93:LQH93"/>
    <mergeCell ref="LND93:LNI93"/>
    <mergeCell ref="LNK93:LNP93"/>
    <mergeCell ref="LNR93:LNW93"/>
    <mergeCell ref="LNY93:LOD93"/>
    <mergeCell ref="LOF93:LOK93"/>
    <mergeCell ref="LOM93:LOR93"/>
    <mergeCell ref="LLN93:LLS93"/>
    <mergeCell ref="LLU93:LLZ93"/>
    <mergeCell ref="LMB93:LMG93"/>
    <mergeCell ref="LMI93:LMN93"/>
    <mergeCell ref="LMP93:LMU93"/>
    <mergeCell ref="LMW93:LNB93"/>
    <mergeCell ref="LJX93:LKC93"/>
    <mergeCell ref="LKE93:LKJ93"/>
    <mergeCell ref="LKL93:LKQ93"/>
    <mergeCell ref="LKS93:LKX93"/>
    <mergeCell ref="LKZ93:LLE93"/>
    <mergeCell ref="LLG93:LLL93"/>
    <mergeCell ref="LIH93:LIM93"/>
    <mergeCell ref="LIO93:LIT93"/>
    <mergeCell ref="LIV93:LJA93"/>
    <mergeCell ref="LJC93:LJH93"/>
    <mergeCell ref="LJJ93:LJO93"/>
    <mergeCell ref="LJQ93:LJV93"/>
    <mergeCell ref="LGR93:LGW93"/>
    <mergeCell ref="LGY93:LHD93"/>
    <mergeCell ref="LHF93:LHK93"/>
    <mergeCell ref="LHM93:LHR93"/>
    <mergeCell ref="LHT93:LHY93"/>
    <mergeCell ref="LIA93:LIF93"/>
    <mergeCell ref="LFB93:LFG93"/>
    <mergeCell ref="LFI93:LFN93"/>
    <mergeCell ref="LFP93:LFU93"/>
    <mergeCell ref="LFW93:LGB93"/>
    <mergeCell ref="LGD93:LGI93"/>
    <mergeCell ref="LGK93:LGP93"/>
    <mergeCell ref="LDL93:LDQ93"/>
    <mergeCell ref="LDS93:LDX93"/>
    <mergeCell ref="LDZ93:LEE93"/>
    <mergeCell ref="LEG93:LEL93"/>
    <mergeCell ref="LEN93:LES93"/>
    <mergeCell ref="LEU93:LEZ93"/>
    <mergeCell ref="LBV93:LCA93"/>
    <mergeCell ref="LCC93:LCH93"/>
    <mergeCell ref="LCJ93:LCO93"/>
    <mergeCell ref="LCQ93:LCV93"/>
    <mergeCell ref="LCX93:LDC93"/>
    <mergeCell ref="LDE93:LDJ93"/>
    <mergeCell ref="LAF93:LAK93"/>
    <mergeCell ref="LAM93:LAR93"/>
    <mergeCell ref="LAT93:LAY93"/>
    <mergeCell ref="LBA93:LBF93"/>
    <mergeCell ref="LBH93:LBM93"/>
    <mergeCell ref="LBO93:LBT93"/>
    <mergeCell ref="KYP93:KYU93"/>
    <mergeCell ref="KYW93:KZB93"/>
    <mergeCell ref="KZD93:KZI93"/>
    <mergeCell ref="KZK93:KZP93"/>
    <mergeCell ref="KZR93:KZW93"/>
    <mergeCell ref="KZY93:LAD93"/>
    <mergeCell ref="KWZ93:KXE93"/>
    <mergeCell ref="KXG93:KXL93"/>
    <mergeCell ref="KXN93:KXS93"/>
    <mergeCell ref="KXU93:KXZ93"/>
    <mergeCell ref="KYB93:KYG93"/>
    <mergeCell ref="KYI93:KYN93"/>
    <mergeCell ref="KVJ93:KVO93"/>
    <mergeCell ref="KVQ93:KVV93"/>
    <mergeCell ref="KVX93:KWC93"/>
    <mergeCell ref="KWE93:KWJ93"/>
    <mergeCell ref="KWL93:KWQ93"/>
    <mergeCell ref="KWS93:KWX93"/>
    <mergeCell ref="KTT93:KTY93"/>
    <mergeCell ref="KUA93:KUF93"/>
    <mergeCell ref="KUH93:KUM93"/>
    <mergeCell ref="KUO93:KUT93"/>
    <mergeCell ref="KUV93:KVA93"/>
    <mergeCell ref="KVC93:KVH93"/>
    <mergeCell ref="KSD93:KSI93"/>
    <mergeCell ref="KSK93:KSP93"/>
    <mergeCell ref="KSR93:KSW93"/>
    <mergeCell ref="KSY93:KTD93"/>
    <mergeCell ref="KTF93:KTK93"/>
    <mergeCell ref="KTM93:KTR93"/>
    <mergeCell ref="KQN93:KQS93"/>
    <mergeCell ref="KQU93:KQZ93"/>
    <mergeCell ref="KRB93:KRG93"/>
    <mergeCell ref="KRI93:KRN93"/>
    <mergeCell ref="KRP93:KRU93"/>
    <mergeCell ref="KRW93:KSB93"/>
    <mergeCell ref="KOX93:KPC93"/>
    <mergeCell ref="KPE93:KPJ93"/>
    <mergeCell ref="KPL93:KPQ93"/>
    <mergeCell ref="KPS93:KPX93"/>
    <mergeCell ref="KPZ93:KQE93"/>
    <mergeCell ref="KQG93:KQL93"/>
    <mergeCell ref="KNH93:KNM93"/>
    <mergeCell ref="KNO93:KNT93"/>
    <mergeCell ref="KNV93:KOA93"/>
    <mergeCell ref="KOC93:KOH93"/>
    <mergeCell ref="KOJ93:KOO93"/>
    <mergeCell ref="KOQ93:KOV93"/>
    <mergeCell ref="KLR93:KLW93"/>
    <mergeCell ref="KLY93:KMD93"/>
    <mergeCell ref="KMF93:KMK93"/>
    <mergeCell ref="KMM93:KMR93"/>
    <mergeCell ref="KMT93:KMY93"/>
    <mergeCell ref="KNA93:KNF93"/>
    <mergeCell ref="KKB93:KKG93"/>
    <mergeCell ref="KKI93:KKN93"/>
    <mergeCell ref="KKP93:KKU93"/>
    <mergeCell ref="KKW93:KLB93"/>
    <mergeCell ref="KLD93:KLI93"/>
    <mergeCell ref="KLK93:KLP93"/>
    <mergeCell ref="KIL93:KIQ93"/>
    <mergeCell ref="KIS93:KIX93"/>
    <mergeCell ref="KIZ93:KJE93"/>
    <mergeCell ref="KJG93:KJL93"/>
    <mergeCell ref="KJN93:KJS93"/>
    <mergeCell ref="KJU93:KJZ93"/>
    <mergeCell ref="KGV93:KHA93"/>
    <mergeCell ref="KHC93:KHH93"/>
    <mergeCell ref="KHJ93:KHO93"/>
    <mergeCell ref="KHQ93:KHV93"/>
    <mergeCell ref="KHX93:KIC93"/>
    <mergeCell ref="KIE93:KIJ93"/>
    <mergeCell ref="KFF93:KFK93"/>
    <mergeCell ref="KFM93:KFR93"/>
    <mergeCell ref="KFT93:KFY93"/>
    <mergeCell ref="KGA93:KGF93"/>
    <mergeCell ref="KGH93:KGM93"/>
    <mergeCell ref="KGO93:KGT93"/>
    <mergeCell ref="KDP93:KDU93"/>
    <mergeCell ref="KDW93:KEB93"/>
    <mergeCell ref="KED93:KEI93"/>
    <mergeCell ref="KEK93:KEP93"/>
    <mergeCell ref="KER93:KEW93"/>
    <mergeCell ref="KEY93:KFD93"/>
    <mergeCell ref="KBZ93:KCE93"/>
    <mergeCell ref="KCG93:KCL93"/>
    <mergeCell ref="KCN93:KCS93"/>
    <mergeCell ref="KCU93:KCZ93"/>
    <mergeCell ref="KDB93:KDG93"/>
    <mergeCell ref="KDI93:KDN93"/>
    <mergeCell ref="KAJ93:KAO93"/>
    <mergeCell ref="KAQ93:KAV93"/>
    <mergeCell ref="KAX93:KBC93"/>
    <mergeCell ref="KBE93:KBJ93"/>
    <mergeCell ref="KBL93:KBQ93"/>
    <mergeCell ref="KBS93:KBX93"/>
    <mergeCell ref="JYT93:JYY93"/>
    <mergeCell ref="JZA93:JZF93"/>
    <mergeCell ref="JZH93:JZM93"/>
    <mergeCell ref="JZO93:JZT93"/>
    <mergeCell ref="JZV93:KAA93"/>
    <mergeCell ref="KAC93:KAH93"/>
    <mergeCell ref="JXD93:JXI93"/>
    <mergeCell ref="JXK93:JXP93"/>
    <mergeCell ref="JXR93:JXW93"/>
    <mergeCell ref="JXY93:JYD93"/>
    <mergeCell ref="JYF93:JYK93"/>
    <mergeCell ref="JYM93:JYR93"/>
    <mergeCell ref="JVN93:JVS93"/>
    <mergeCell ref="JVU93:JVZ93"/>
    <mergeCell ref="JWB93:JWG93"/>
    <mergeCell ref="JWI93:JWN93"/>
    <mergeCell ref="JWP93:JWU93"/>
    <mergeCell ref="JWW93:JXB93"/>
    <mergeCell ref="JTX93:JUC93"/>
    <mergeCell ref="JUE93:JUJ93"/>
    <mergeCell ref="JUL93:JUQ93"/>
    <mergeCell ref="JUS93:JUX93"/>
    <mergeCell ref="JUZ93:JVE93"/>
    <mergeCell ref="JVG93:JVL93"/>
    <mergeCell ref="JSH93:JSM93"/>
    <mergeCell ref="JSO93:JST93"/>
    <mergeCell ref="JSV93:JTA93"/>
    <mergeCell ref="JTC93:JTH93"/>
    <mergeCell ref="JTJ93:JTO93"/>
    <mergeCell ref="JTQ93:JTV93"/>
    <mergeCell ref="JQR93:JQW93"/>
    <mergeCell ref="JQY93:JRD93"/>
    <mergeCell ref="JRF93:JRK93"/>
    <mergeCell ref="JRM93:JRR93"/>
    <mergeCell ref="JRT93:JRY93"/>
    <mergeCell ref="JSA93:JSF93"/>
    <mergeCell ref="JPB93:JPG93"/>
    <mergeCell ref="JPI93:JPN93"/>
    <mergeCell ref="JPP93:JPU93"/>
    <mergeCell ref="JPW93:JQB93"/>
    <mergeCell ref="JQD93:JQI93"/>
    <mergeCell ref="JQK93:JQP93"/>
    <mergeCell ref="JNL93:JNQ93"/>
    <mergeCell ref="JNS93:JNX93"/>
    <mergeCell ref="JNZ93:JOE93"/>
    <mergeCell ref="JOG93:JOL93"/>
    <mergeCell ref="JON93:JOS93"/>
    <mergeCell ref="JOU93:JOZ93"/>
    <mergeCell ref="JLV93:JMA93"/>
    <mergeCell ref="JMC93:JMH93"/>
    <mergeCell ref="JMJ93:JMO93"/>
    <mergeCell ref="JMQ93:JMV93"/>
    <mergeCell ref="JMX93:JNC93"/>
    <mergeCell ref="JNE93:JNJ93"/>
    <mergeCell ref="JKF93:JKK93"/>
    <mergeCell ref="JKM93:JKR93"/>
    <mergeCell ref="JKT93:JKY93"/>
    <mergeCell ref="JLA93:JLF93"/>
    <mergeCell ref="JLH93:JLM93"/>
    <mergeCell ref="JLO93:JLT93"/>
    <mergeCell ref="JIP93:JIU93"/>
    <mergeCell ref="JIW93:JJB93"/>
    <mergeCell ref="JJD93:JJI93"/>
    <mergeCell ref="JJK93:JJP93"/>
    <mergeCell ref="JJR93:JJW93"/>
    <mergeCell ref="JJY93:JKD93"/>
    <mergeCell ref="JGZ93:JHE93"/>
    <mergeCell ref="JHG93:JHL93"/>
    <mergeCell ref="JHN93:JHS93"/>
    <mergeCell ref="JHU93:JHZ93"/>
    <mergeCell ref="JIB93:JIG93"/>
    <mergeCell ref="JII93:JIN93"/>
    <mergeCell ref="JFJ93:JFO93"/>
    <mergeCell ref="JFQ93:JFV93"/>
    <mergeCell ref="JFX93:JGC93"/>
    <mergeCell ref="JGE93:JGJ93"/>
    <mergeCell ref="JGL93:JGQ93"/>
    <mergeCell ref="JGS93:JGX93"/>
    <mergeCell ref="JDT93:JDY93"/>
    <mergeCell ref="JEA93:JEF93"/>
    <mergeCell ref="JEH93:JEM93"/>
    <mergeCell ref="JEO93:JET93"/>
    <mergeCell ref="JEV93:JFA93"/>
    <mergeCell ref="JFC93:JFH93"/>
    <mergeCell ref="JCD93:JCI93"/>
    <mergeCell ref="JCK93:JCP93"/>
    <mergeCell ref="JCR93:JCW93"/>
    <mergeCell ref="JCY93:JDD93"/>
    <mergeCell ref="JDF93:JDK93"/>
    <mergeCell ref="JDM93:JDR93"/>
    <mergeCell ref="JAN93:JAS93"/>
    <mergeCell ref="JAU93:JAZ93"/>
    <mergeCell ref="JBB93:JBG93"/>
    <mergeCell ref="JBI93:JBN93"/>
    <mergeCell ref="JBP93:JBU93"/>
    <mergeCell ref="JBW93:JCB93"/>
    <mergeCell ref="IYX93:IZC93"/>
    <mergeCell ref="IZE93:IZJ93"/>
    <mergeCell ref="IZL93:IZQ93"/>
    <mergeCell ref="IZS93:IZX93"/>
    <mergeCell ref="IZZ93:JAE93"/>
    <mergeCell ref="JAG93:JAL93"/>
    <mergeCell ref="IXH93:IXM93"/>
    <mergeCell ref="IXO93:IXT93"/>
    <mergeCell ref="IXV93:IYA93"/>
    <mergeCell ref="IYC93:IYH93"/>
    <mergeCell ref="IYJ93:IYO93"/>
    <mergeCell ref="IYQ93:IYV93"/>
    <mergeCell ref="IVR93:IVW93"/>
    <mergeCell ref="IVY93:IWD93"/>
    <mergeCell ref="IWF93:IWK93"/>
    <mergeCell ref="IWM93:IWR93"/>
    <mergeCell ref="IWT93:IWY93"/>
    <mergeCell ref="IXA93:IXF93"/>
    <mergeCell ref="IUB93:IUG93"/>
    <mergeCell ref="IUI93:IUN93"/>
    <mergeCell ref="IUP93:IUU93"/>
    <mergeCell ref="IUW93:IVB93"/>
    <mergeCell ref="IVD93:IVI93"/>
    <mergeCell ref="IVK93:IVP93"/>
    <mergeCell ref="ISL93:ISQ93"/>
    <mergeCell ref="ISS93:ISX93"/>
    <mergeCell ref="ISZ93:ITE93"/>
    <mergeCell ref="ITG93:ITL93"/>
    <mergeCell ref="ITN93:ITS93"/>
    <mergeCell ref="ITU93:ITZ93"/>
    <mergeCell ref="IQV93:IRA93"/>
    <mergeCell ref="IRC93:IRH93"/>
    <mergeCell ref="IRJ93:IRO93"/>
    <mergeCell ref="IRQ93:IRV93"/>
    <mergeCell ref="IRX93:ISC93"/>
    <mergeCell ref="ISE93:ISJ93"/>
    <mergeCell ref="IPF93:IPK93"/>
    <mergeCell ref="IPM93:IPR93"/>
    <mergeCell ref="IPT93:IPY93"/>
    <mergeCell ref="IQA93:IQF93"/>
    <mergeCell ref="IQH93:IQM93"/>
    <mergeCell ref="IQO93:IQT93"/>
    <mergeCell ref="INP93:INU93"/>
    <mergeCell ref="INW93:IOB93"/>
    <mergeCell ref="IOD93:IOI93"/>
    <mergeCell ref="IOK93:IOP93"/>
    <mergeCell ref="IOR93:IOW93"/>
    <mergeCell ref="IOY93:IPD93"/>
    <mergeCell ref="ILZ93:IME93"/>
    <mergeCell ref="IMG93:IML93"/>
    <mergeCell ref="IMN93:IMS93"/>
    <mergeCell ref="IMU93:IMZ93"/>
    <mergeCell ref="INB93:ING93"/>
    <mergeCell ref="INI93:INN93"/>
    <mergeCell ref="IKJ93:IKO93"/>
    <mergeCell ref="IKQ93:IKV93"/>
    <mergeCell ref="IKX93:ILC93"/>
    <mergeCell ref="ILE93:ILJ93"/>
    <mergeCell ref="ILL93:ILQ93"/>
    <mergeCell ref="ILS93:ILX93"/>
    <mergeCell ref="IIT93:IIY93"/>
    <mergeCell ref="IJA93:IJF93"/>
    <mergeCell ref="IJH93:IJM93"/>
    <mergeCell ref="IJO93:IJT93"/>
    <mergeCell ref="IJV93:IKA93"/>
    <mergeCell ref="IKC93:IKH93"/>
    <mergeCell ref="IHD93:IHI93"/>
    <mergeCell ref="IHK93:IHP93"/>
    <mergeCell ref="IHR93:IHW93"/>
    <mergeCell ref="IHY93:IID93"/>
    <mergeCell ref="IIF93:IIK93"/>
    <mergeCell ref="IIM93:IIR93"/>
    <mergeCell ref="IFN93:IFS93"/>
    <mergeCell ref="IFU93:IFZ93"/>
    <mergeCell ref="IGB93:IGG93"/>
    <mergeCell ref="IGI93:IGN93"/>
    <mergeCell ref="IGP93:IGU93"/>
    <mergeCell ref="IGW93:IHB93"/>
    <mergeCell ref="IDX93:IEC93"/>
    <mergeCell ref="IEE93:IEJ93"/>
    <mergeCell ref="IEL93:IEQ93"/>
    <mergeCell ref="IES93:IEX93"/>
    <mergeCell ref="IEZ93:IFE93"/>
    <mergeCell ref="IFG93:IFL93"/>
    <mergeCell ref="ICH93:ICM93"/>
    <mergeCell ref="ICO93:ICT93"/>
    <mergeCell ref="ICV93:IDA93"/>
    <mergeCell ref="IDC93:IDH93"/>
    <mergeCell ref="IDJ93:IDO93"/>
    <mergeCell ref="IDQ93:IDV93"/>
    <mergeCell ref="IAR93:IAW93"/>
    <mergeCell ref="IAY93:IBD93"/>
    <mergeCell ref="IBF93:IBK93"/>
    <mergeCell ref="IBM93:IBR93"/>
    <mergeCell ref="IBT93:IBY93"/>
    <mergeCell ref="ICA93:ICF93"/>
    <mergeCell ref="HZB93:HZG93"/>
    <mergeCell ref="HZI93:HZN93"/>
    <mergeCell ref="HZP93:HZU93"/>
    <mergeCell ref="HZW93:IAB93"/>
    <mergeCell ref="IAD93:IAI93"/>
    <mergeCell ref="IAK93:IAP93"/>
    <mergeCell ref="HXL93:HXQ93"/>
    <mergeCell ref="HXS93:HXX93"/>
    <mergeCell ref="HXZ93:HYE93"/>
    <mergeCell ref="HYG93:HYL93"/>
    <mergeCell ref="HYN93:HYS93"/>
    <mergeCell ref="HYU93:HYZ93"/>
    <mergeCell ref="HVV93:HWA93"/>
    <mergeCell ref="HWC93:HWH93"/>
    <mergeCell ref="HWJ93:HWO93"/>
    <mergeCell ref="HWQ93:HWV93"/>
    <mergeCell ref="HWX93:HXC93"/>
    <mergeCell ref="HXE93:HXJ93"/>
    <mergeCell ref="HUF93:HUK93"/>
    <mergeCell ref="HUM93:HUR93"/>
    <mergeCell ref="HUT93:HUY93"/>
    <mergeCell ref="HVA93:HVF93"/>
    <mergeCell ref="HVH93:HVM93"/>
    <mergeCell ref="HVO93:HVT93"/>
    <mergeCell ref="HSP93:HSU93"/>
    <mergeCell ref="HSW93:HTB93"/>
    <mergeCell ref="HTD93:HTI93"/>
    <mergeCell ref="HTK93:HTP93"/>
    <mergeCell ref="HTR93:HTW93"/>
    <mergeCell ref="HTY93:HUD93"/>
    <mergeCell ref="HQZ93:HRE93"/>
    <mergeCell ref="HRG93:HRL93"/>
    <mergeCell ref="HRN93:HRS93"/>
    <mergeCell ref="HRU93:HRZ93"/>
    <mergeCell ref="HSB93:HSG93"/>
    <mergeCell ref="HSI93:HSN93"/>
    <mergeCell ref="HPJ93:HPO93"/>
    <mergeCell ref="HPQ93:HPV93"/>
    <mergeCell ref="HPX93:HQC93"/>
    <mergeCell ref="HQE93:HQJ93"/>
    <mergeCell ref="HQL93:HQQ93"/>
    <mergeCell ref="HQS93:HQX93"/>
    <mergeCell ref="HNT93:HNY93"/>
    <mergeCell ref="HOA93:HOF93"/>
    <mergeCell ref="HOH93:HOM93"/>
    <mergeCell ref="HOO93:HOT93"/>
    <mergeCell ref="HOV93:HPA93"/>
    <mergeCell ref="HPC93:HPH93"/>
    <mergeCell ref="HMD93:HMI93"/>
    <mergeCell ref="HMK93:HMP93"/>
    <mergeCell ref="HMR93:HMW93"/>
    <mergeCell ref="HMY93:HND93"/>
    <mergeCell ref="HNF93:HNK93"/>
    <mergeCell ref="HNM93:HNR93"/>
    <mergeCell ref="HKN93:HKS93"/>
    <mergeCell ref="HKU93:HKZ93"/>
    <mergeCell ref="HLB93:HLG93"/>
    <mergeCell ref="HLI93:HLN93"/>
    <mergeCell ref="HLP93:HLU93"/>
    <mergeCell ref="HLW93:HMB93"/>
    <mergeCell ref="HIX93:HJC93"/>
    <mergeCell ref="HJE93:HJJ93"/>
    <mergeCell ref="HJL93:HJQ93"/>
    <mergeCell ref="HJS93:HJX93"/>
    <mergeCell ref="HJZ93:HKE93"/>
    <mergeCell ref="HKG93:HKL93"/>
    <mergeCell ref="HHH93:HHM93"/>
    <mergeCell ref="HHO93:HHT93"/>
    <mergeCell ref="HHV93:HIA93"/>
    <mergeCell ref="HIC93:HIH93"/>
    <mergeCell ref="HIJ93:HIO93"/>
    <mergeCell ref="HIQ93:HIV93"/>
    <mergeCell ref="HFR93:HFW93"/>
    <mergeCell ref="HFY93:HGD93"/>
    <mergeCell ref="HGF93:HGK93"/>
    <mergeCell ref="HGM93:HGR93"/>
    <mergeCell ref="HGT93:HGY93"/>
    <mergeCell ref="HHA93:HHF93"/>
    <mergeCell ref="HEB93:HEG93"/>
    <mergeCell ref="HEI93:HEN93"/>
    <mergeCell ref="HEP93:HEU93"/>
    <mergeCell ref="HEW93:HFB93"/>
    <mergeCell ref="HFD93:HFI93"/>
    <mergeCell ref="HFK93:HFP93"/>
    <mergeCell ref="HCL93:HCQ93"/>
    <mergeCell ref="HCS93:HCX93"/>
    <mergeCell ref="HCZ93:HDE93"/>
    <mergeCell ref="HDG93:HDL93"/>
    <mergeCell ref="HDN93:HDS93"/>
    <mergeCell ref="HDU93:HDZ93"/>
    <mergeCell ref="HAV93:HBA93"/>
    <mergeCell ref="HBC93:HBH93"/>
    <mergeCell ref="HBJ93:HBO93"/>
    <mergeCell ref="HBQ93:HBV93"/>
    <mergeCell ref="HBX93:HCC93"/>
    <mergeCell ref="HCE93:HCJ93"/>
    <mergeCell ref="GZF93:GZK93"/>
    <mergeCell ref="GZM93:GZR93"/>
    <mergeCell ref="GZT93:GZY93"/>
    <mergeCell ref="HAA93:HAF93"/>
    <mergeCell ref="HAH93:HAM93"/>
    <mergeCell ref="HAO93:HAT93"/>
    <mergeCell ref="GXP93:GXU93"/>
    <mergeCell ref="GXW93:GYB93"/>
    <mergeCell ref="GYD93:GYI93"/>
    <mergeCell ref="GYK93:GYP93"/>
    <mergeCell ref="GYR93:GYW93"/>
    <mergeCell ref="GYY93:GZD93"/>
    <mergeCell ref="GVZ93:GWE93"/>
    <mergeCell ref="GWG93:GWL93"/>
    <mergeCell ref="GWN93:GWS93"/>
    <mergeCell ref="GWU93:GWZ93"/>
    <mergeCell ref="GXB93:GXG93"/>
    <mergeCell ref="GXI93:GXN93"/>
    <mergeCell ref="GUJ93:GUO93"/>
    <mergeCell ref="GUQ93:GUV93"/>
    <mergeCell ref="GUX93:GVC93"/>
    <mergeCell ref="GVE93:GVJ93"/>
    <mergeCell ref="GVL93:GVQ93"/>
    <mergeCell ref="GVS93:GVX93"/>
    <mergeCell ref="GST93:GSY93"/>
    <mergeCell ref="GTA93:GTF93"/>
    <mergeCell ref="GTH93:GTM93"/>
    <mergeCell ref="GTO93:GTT93"/>
    <mergeCell ref="GTV93:GUA93"/>
    <mergeCell ref="GUC93:GUH93"/>
    <mergeCell ref="GRD93:GRI93"/>
    <mergeCell ref="GRK93:GRP93"/>
    <mergeCell ref="GRR93:GRW93"/>
    <mergeCell ref="GRY93:GSD93"/>
    <mergeCell ref="GSF93:GSK93"/>
    <mergeCell ref="GSM93:GSR93"/>
    <mergeCell ref="GPN93:GPS93"/>
    <mergeCell ref="GPU93:GPZ93"/>
    <mergeCell ref="GQB93:GQG93"/>
    <mergeCell ref="GQI93:GQN93"/>
    <mergeCell ref="GQP93:GQU93"/>
    <mergeCell ref="GQW93:GRB93"/>
    <mergeCell ref="GNX93:GOC93"/>
    <mergeCell ref="GOE93:GOJ93"/>
    <mergeCell ref="GOL93:GOQ93"/>
    <mergeCell ref="GOS93:GOX93"/>
    <mergeCell ref="GOZ93:GPE93"/>
    <mergeCell ref="GPG93:GPL93"/>
    <mergeCell ref="GMH93:GMM93"/>
    <mergeCell ref="GMO93:GMT93"/>
    <mergeCell ref="GMV93:GNA93"/>
    <mergeCell ref="GNC93:GNH93"/>
    <mergeCell ref="GNJ93:GNO93"/>
    <mergeCell ref="GNQ93:GNV93"/>
    <mergeCell ref="GKR93:GKW93"/>
    <mergeCell ref="GKY93:GLD93"/>
    <mergeCell ref="GLF93:GLK93"/>
    <mergeCell ref="GLM93:GLR93"/>
    <mergeCell ref="GLT93:GLY93"/>
    <mergeCell ref="GMA93:GMF93"/>
    <mergeCell ref="GJB93:GJG93"/>
    <mergeCell ref="GJI93:GJN93"/>
    <mergeCell ref="GJP93:GJU93"/>
    <mergeCell ref="GJW93:GKB93"/>
    <mergeCell ref="GKD93:GKI93"/>
    <mergeCell ref="GKK93:GKP93"/>
    <mergeCell ref="GHL93:GHQ93"/>
    <mergeCell ref="GHS93:GHX93"/>
    <mergeCell ref="GHZ93:GIE93"/>
    <mergeCell ref="GIG93:GIL93"/>
    <mergeCell ref="GIN93:GIS93"/>
    <mergeCell ref="GIU93:GIZ93"/>
    <mergeCell ref="GFV93:GGA93"/>
    <mergeCell ref="GGC93:GGH93"/>
    <mergeCell ref="GGJ93:GGO93"/>
    <mergeCell ref="GGQ93:GGV93"/>
    <mergeCell ref="GGX93:GHC93"/>
    <mergeCell ref="GHE93:GHJ93"/>
    <mergeCell ref="GEF93:GEK93"/>
    <mergeCell ref="GEM93:GER93"/>
    <mergeCell ref="GET93:GEY93"/>
    <mergeCell ref="GFA93:GFF93"/>
    <mergeCell ref="GFH93:GFM93"/>
    <mergeCell ref="GFO93:GFT93"/>
    <mergeCell ref="GCP93:GCU93"/>
    <mergeCell ref="GCW93:GDB93"/>
    <mergeCell ref="GDD93:GDI93"/>
    <mergeCell ref="GDK93:GDP93"/>
    <mergeCell ref="GDR93:GDW93"/>
    <mergeCell ref="GDY93:GED93"/>
    <mergeCell ref="GAZ93:GBE93"/>
    <mergeCell ref="GBG93:GBL93"/>
    <mergeCell ref="GBN93:GBS93"/>
    <mergeCell ref="GBU93:GBZ93"/>
    <mergeCell ref="GCB93:GCG93"/>
    <mergeCell ref="GCI93:GCN93"/>
    <mergeCell ref="FZJ93:FZO93"/>
    <mergeCell ref="FZQ93:FZV93"/>
    <mergeCell ref="FZX93:GAC93"/>
    <mergeCell ref="GAE93:GAJ93"/>
    <mergeCell ref="GAL93:GAQ93"/>
    <mergeCell ref="GAS93:GAX93"/>
    <mergeCell ref="FXT93:FXY93"/>
    <mergeCell ref="FYA93:FYF93"/>
    <mergeCell ref="FYH93:FYM93"/>
    <mergeCell ref="FYO93:FYT93"/>
    <mergeCell ref="FYV93:FZA93"/>
    <mergeCell ref="FZC93:FZH93"/>
    <mergeCell ref="FWD93:FWI93"/>
    <mergeCell ref="FWK93:FWP93"/>
    <mergeCell ref="FWR93:FWW93"/>
    <mergeCell ref="FWY93:FXD93"/>
    <mergeCell ref="FXF93:FXK93"/>
    <mergeCell ref="FXM93:FXR93"/>
    <mergeCell ref="FUN93:FUS93"/>
    <mergeCell ref="FUU93:FUZ93"/>
    <mergeCell ref="FVB93:FVG93"/>
    <mergeCell ref="FVI93:FVN93"/>
    <mergeCell ref="FVP93:FVU93"/>
    <mergeCell ref="FVW93:FWB93"/>
    <mergeCell ref="FSX93:FTC93"/>
    <mergeCell ref="FTE93:FTJ93"/>
    <mergeCell ref="FTL93:FTQ93"/>
    <mergeCell ref="FTS93:FTX93"/>
    <mergeCell ref="FTZ93:FUE93"/>
    <mergeCell ref="FUG93:FUL93"/>
    <mergeCell ref="FRH93:FRM93"/>
    <mergeCell ref="FRO93:FRT93"/>
    <mergeCell ref="FRV93:FSA93"/>
    <mergeCell ref="FSC93:FSH93"/>
    <mergeCell ref="FSJ93:FSO93"/>
    <mergeCell ref="FSQ93:FSV93"/>
    <mergeCell ref="FPR93:FPW93"/>
    <mergeCell ref="FPY93:FQD93"/>
    <mergeCell ref="FQF93:FQK93"/>
    <mergeCell ref="FQM93:FQR93"/>
    <mergeCell ref="FQT93:FQY93"/>
    <mergeCell ref="FRA93:FRF93"/>
    <mergeCell ref="FOB93:FOG93"/>
    <mergeCell ref="FOI93:FON93"/>
    <mergeCell ref="FOP93:FOU93"/>
    <mergeCell ref="FOW93:FPB93"/>
    <mergeCell ref="FPD93:FPI93"/>
    <mergeCell ref="FPK93:FPP93"/>
    <mergeCell ref="FML93:FMQ93"/>
    <mergeCell ref="FMS93:FMX93"/>
    <mergeCell ref="FMZ93:FNE93"/>
    <mergeCell ref="FNG93:FNL93"/>
    <mergeCell ref="FNN93:FNS93"/>
    <mergeCell ref="FNU93:FNZ93"/>
    <mergeCell ref="FKV93:FLA93"/>
    <mergeCell ref="FLC93:FLH93"/>
    <mergeCell ref="FLJ93:FLO93"/>
    <mergeCell ref="FLQ93:FLV93"/>
    <mergeCell ref="FLX93:FMC93"/>
    <mergeCell ref="FME93:FMJ93"/>
    <mergeCell ref="FJF93:FJK93"/>
    <mergeCell ref="FJM93:FJR93"/>
    <mergeCell ref="FJT93:FJY93"/>
    <mergeCell ref="FKA93:FKF93"/>
    <mergeCell ref="FKH93:FKM93"/>
    <mergeCell ref="FKO93:FKT93"/>
    <mergeCell ref="FHP93:FHU93"/>
    <mergeCell ref="FHW93:FIB93"/>
    <mergeCell ref="FID93:FII93"/>
    <mergeCell ref="FIK93:FIP93"/>
    <mergeCell ref="FIR93:FIW93"/>
    <mergeCell ref="FIY93:FJD93"/>
    <mergeCell ref="FFZ93:FGE93"/>
    <mergeCell ref="FGG93:FGL93"/>
    <mergeCell ref="FGN93:FGS93"/>
    <mergeCell ref="FGU93:FGZ93"/>
    <mergeCell ref="FHB93:FHG93"/>
    <mergeCell ref="FHI93:FHN93"/>
    <mergeCell ref="FEJ93:FEO93"/>
    <mergeCell ref="FEQ93:FEV93"/>
    <mergeCell ref="FEX93:FFC93"/>
    <mergeCell ref="FFE93:FFJ93"/>
    <mergeCell ref="FFL93:FFQ93"/>
    <mergeCell ref="FFS93:FFX93"/>
    <mergeCell ref="FCT93:FCY93"/>
    <mergeCell ref="FDA93:FDF93"/>
    <mergeCell ref="FDH93:FDM93"/>
    <mergeCell ref="FDO93:FDT93"/>
    <mergeCell ref="FDV93:FEA93"/>
    <mergeCell ref="FEC93:FEH93"/>
    <mergeCell ref="FBD93:FBI93"/>
    <mergeCell ref="FBK93:FBP93"/>
    <mergeCell ref="FBR93:FBW93"/>
    <mergeCell ref="FBY93:FCD93"/>
    <mergeCell ref="FCF93:FCK93"/>
    <mergeCell ref="FCM93:FCR93"/>
    <mergeCell ref="EZN93:EZS93"/>
    <mergeCell ref="EZU93:EZZ93"/>
    <mergeCell ref="FAB93:FAG93"/>
    <mergeCell ref="FAI93:FAN93"/>
    <mergeCell ref="FAP93:FAU93"/>
    <mergeCell ref="FAW93:FBB93"/>
    <mergeCell ref="EXX93:EYC93"/>
    <mergeCell ref="EYE93:EYJ93"/>
    <mergeCell ref="EYL93:EYQ93"/>
    <mergeCell ref="EYS93:EYX93"/>
    <mergeCell ref="EYZ93:EZE93"/>
    <mergeCell ref="EZG93:EZL93"/>
    <mergeCell ref="EWH93:EWM93"/>
    <mergeCell ref="EWO93:EWT93"/>
    <mergeCell ref="EWV93:EXA93"/>
    <mergeCell ref="EXC93:EXH93"/>
    <mergeCell ref="EXJ93:EXO93"/>
    <mergeCell ref="EXQ93:EXV93"/>
    <mergeCell ref="EUR93:EUW93"/>
    <mergeCell ref="EUY93:EVD93"/>
    <mergeCell ref="EVF93:EVK93"/>
    <mergeCell ref="EVM93:EVR93"/>
    <mergeCell ref="EVT93:EVY93"/>
    <mergeCell ref="EWA93:EWF93"/>
    <mergeCell ref="ETB93:ETG93"/>
    <mergeCell ref="ETI93:ETN93"/>
    <mergeCell ref="ETP93:ETU93"/>
    <mergeCell ref="ETW93:EUB93"/>
    <mergeCell ref="EUD93:EUI93"/>
    <mergeCell ref="EUK93:EUP93"/>
    <mergeCell ref="ERL93:ERQ93"/>
    <mergeCell ref="ERS93:ERX93"/>
    <mergeCell ref="ERZ93:ESE93"/>
    <mergeCell ref="ESG93:ESL93"/>
    <mergeCell ref="ESN93:ESS93"/>
    <mergeCell ref="ESU93:ESZ93"/>
    <mergeCell ref="EPV93:EQA93"/>
    <mergeCell ref="EQC93:EQH93"/>
    <mergeCell ref="EQJ93:EQO93"/>
    <mergeCell ref="EQQ93:EQV93"/>
    <mergeCell ref="EQX93:ERC93"/>
    <mergeCell ref="ERE93:ERJ93"/>
    <mergeCell ref="EOF93:EOK93"/>
    <mergeCell ref="EOM93:EOR93"/>
    <mergeCell ref="EOT93:EOY93"/>
    <mergeCell ref="EPA93:EPF93"/>
    <mergeCell ref="EPH93:EPM93"/>
    <mergeCell ref="EPO93:EPT93"/>
    <mergeCell ref="EMP93:EMU93"/>
    <mergeCell ref="EMW93:ENB93"/>
    <mergeCell ref="END93:ENI93"/>
    <mergeCell ref="ENK93:ENP93"/>
    <mergeCell ref="ENR93:ENW93"/>
    <mergeCell ref="ENY93:EOD93"/>
    <mergeCell ref="EKZ93:ELE93"/>
    <mergeCell ref="ELG93:ELL93"/>
    <mergeCell ref="ELN93:ELS93"/>
    <mergeCell ref="ELU93:ELZ93"/>
    <mergeCell ref="EMB93:EMG93"/>
    <mergeCell ref="EMI93:EMN93"/>
    <mergeCell ref="EJJ93:EJO93"/>
    <mergeCell ref="EJQ93:EJV93"/>
    <mergeCell ref="EJX93:EKC93"/>
    <mergeCell ref="EKE93:EKJ93"/>
    <mergeCell ref="EKL93:EKQ93"/>
    <mergeCell ref="EKS93:EKX93"/>
    <mergeCell ref="EHT93:EHY93"/>
    <mergeCell ref="EIA93:EIF93"/>
    <mergeCell ref="EIH93:EIM93"/>
    <mergeCell ref="EIO93:EIT93"/>
    <mergeCell ref="EIV93:EJA93"/>
    <mergeCell ref="EJC93:EJH93"/>
    <mergeCell ref="EGD93:EGI93"/>
    <mergeCell ref="EGK93:EGP93"/>
    <mergeCell ref="EGR93:EGW93"/>
    <mergeCell ref="EGY93:EHD93"/>
    <mergeCell ref="EHF93:EHK93"/>
    <mergeCell ref="EHM93:EHR93"/>
    <mergeCell ref="EEN93:EES93"/>
    <mergeCell ref="EEU93:EEZ93"/>
    <mergeCell ref="EFB93:EFG93"/>
    <mergeCell ref="EFI93:EFN93"/>
    <mergeCell ref="EFP93:EFU93"/>
    <mergeCell ref="EFW93:EGB93"/>
    <mergeCell ref="ECX93:EDC93"/>
    <mergeCell ref="EDE93:EDJ93"/>
    <mergeCell ref="EDL93:EDQ93"/>
    <mergeCell ref="EDS93:EDX93"/>
    <mergeCell ref="EDZ93:EEE93"/>
    <mergeCell ref="EEG93:EEL93"/>
    <mergeCell ref="EBH93:EBM93"/>
    <mergeCell ref="EBO93:EBT93"/>
    <mergeCell ref="EBV93:ECA93"/>
    <mergeCell ref="ECC93:ECH93"/>
    <mergeCell ref="ECJ93:ECO93"/>
    <mergeCell ref="ECQ93:ECV93"/>
    <mergeCell ref="DZR93:DZW93"/>
    <mergeCell ref="DZY93:EAD93"/>
    <mergeCell ref="EAF93:EAK93"/>
    <mergeCell ref="EAM93:EAR93"/>
    <mergeCell ref="EAT93:EAY93"/>
    <mergeCell ref="EBA93:EBF93"/>
    <mergeCell ref="DYB93:DYG93"/>
    <mergeCell ref="DYI93:DYN93"/>
    <mergeCell ref="DYP93:DYU93"/>
    <mergeCell ref="DYW93:DZB93"/>
    <mergeCell ref="DZD93:DZI93"/>
    <mergeCell ref="DZK93:DZP93"/>
    <mergeCell ref="DWL93:DWQ93"/>
    <mergeCell ref="DWS93:DWX93"/>
    <mergeCell ref="DWZ93:DXE93"/>
    <mergeCell ref="DXG93:DXL93"/>
    <mergeCell ref="DXN93:DXS93"/>
    <mergeCell ref="DXU93:DXZ93"/>
    <mergeCell ref="DUV93:DVA93"/>
    <mergeCell ref="DVC93:DVH93"/>
    <mergeCell ref="DVJ93:DVO93"/>
    <mergeCell ref="DVQ93:DVV93"/>
    <mergeCell ref="DVX93:DWC93"/>
    <mergeCell ref="DWE93:DWJ93"/>
    <mergeCell ref="DTF93:DTK93"/>
    <mergeCell ref="DTM93:DTR93"/>
    <mergeCell ref="DTT93:DTY93"/>
    <mergeCell ref="DUA93:DUF93"/>
    <mergeCell ref="DUH93:DUM93"/>
    <mergeCell ref="DUO93:DUT93"/>
    <mergeCell ref="DRP93:DRU93"/>
    <mergeCell ref="DRW93:DSB93"/>
    <mergeCell ref="DSD93:DSI93"/>
    <mergeCell ref="DSK93:DSP93"/>
    <mergeCell ref="DSR93:DSW93"/>
    <mergeCell ref="DSY93:DTD93"/>
    <mergeCell ref="DPZ93:DQE93"/>
    <mergeCell ref="DQG93:DQL93"/>
    <mergeCell ref="DQN93:DQS93"/>
    <mergeCell ref="DQU93:DQZ93"/>
    <mergeCell ref="DRB93:DRG93"/>
    <mergeCell ref="DRI93:DRN93"/>
    <mergeCell ref="DOJ93:DOO93"/>
    <mergeCell ref="DOQ93:DOV93"/>
    <mergeCell ref="DOX93:DPC93"/>
    <mergeCell ref="DPE93:DPJ93"/>
    <mergeCell ref="DPL93:DPQ93"/>
    <mergeCell ref="DPS93:DPX93"/>
    <mergeCell ref="DMT93:DMY93"/>
    <mergeCell ref="DNA93:DNF93"/>
    <mergeCell ref="DNH93:DNM93"/>
    <mergeCell ref="DNO93:DNT93"/>
    <mergeCell ref="DNV93:DOA93"/>
    <mergeCell ref="DOC93:DOH93"/>
    <mergeCell ref="DLD93:DLI93"/>
    <mergeCell ref="DLK93:DLP93"/>
    <mergeCell ref="DLR93:DLW93"/>
    <mergeCell ref="DLY93:DMD93"/>
    <mergeCell ref="DMF93:DMK93"/>
    <mergeCell ref="DMM93:DMR93"/>
    <mergeCell ref="DJN93:DJS93"/>
    <mergeCell ref="DJU93:DJZ93"/>
    <mergeCell ref="DKB93:DKG93"/>
    <mergeCell ref="DKI93:DKN93"/>
    <mergeCell ref="DKP93:DKU93"/>
    <mergeCell ref="DKW93:DLB93"/>
    <mergeCell ref="DHX93:DIC93"/>
    <mergeCell ref="DIE93:DIJ93"/>
    <mergeCell ref="DIL93:DIQ93"/>
    <mergeCell ref="DIS93:DIX93"/>
    <mergeCell ref="DIZ93:DJE93"/>
    <mergeCell ref="DJG93:DJL93"/>
    <mergeCell ref="DGH93:DGM93"/>
    <mergeCell ref="DGO93:DGT93"/>
    <mergeCell ref="DGV93:DHA93"/>
    <mergeCell ref="DHC93:DHH93"/>
    <mergeCell ref="DHJ93:DHO93"/>
    <mergeCell ref="DHQ93:DHV93"/>
    <mergeCell ref="DER93:DEW93"/>
    <mergeCell ref="DEY93:DFD93"/>
    <mergeCell ref="DFF93:DFK93"/>
    <mergeCell ref="DFM93:DFR93"/>
    <mergeCell ref="DFT93:DFY93"/>
    <mergeCell ref="DGA93:DGF93"/>
    <mergeCell ref="DDB93:DDG93"/>
    <mergeCell ref="DDI93:DDN93"/>
    <mergeCell ref="DDP93:DDU93"/>
    <mergeCell ref="DDW93:DEB93"/>
    <mergeCell ref="DED93:DEI93"/>
    <mergeCell ref="DEK93:DEP93"/>
    <mergeCell ref="DBL93:DBQ93"/>
    <mergeCell ref="DBS93:DBX93"/>
    <mergeCell ref="DBZ93:DCE93"/>
    <mergeCell ref="DCG93:DCL93"/>
    <mergeCell ref="DCN93:DCS93"/>
    <mergeCell ref="DCU93:DCZ93"/>
    <mergeCell ref="CZV93:DAA93"/>
    <mergeCell ref="DAC93:DAH93"/>
    <mergeCell ref="DAJ93:DAO93"/>
    <mergeCell ref="DAQ93:DAV93"/>
    <mergeCell ref="DAX93:DBC93"/>
    <mergeCell ref="DBE93:DBJ93"/>
    <mergeCell ref="CYF93:CYK93"/>
    <mergeCell ref="CYM93:CYR93"/>
    <mergeCell ref="CYT93:CYY93"/>
    <mergeCell ref="CZA93:CZF93"/>
    <mergeCell ref="CZH93:CZM93"/>
    <mergeCell ref="CZO93:CZT93"/>
    <mergeCell ref="CWP93:CWU93"/>
    <mergeCell ref="CWW93:CXB93"/>
    <mergeCell ref="CXD93:CXI93"/>
    <mergeCell ref="CXK93:CXP93"/>
    <mergeCell ref="CXR93:CXW93"/>
    <mergeCell ref="CXY93:CYD93"/>
    <mergeCell ref="CUZ93:CVE93"/>
    <mergeCell ref="CVG93:CVL93"/>
    <mergeCell ref="CVN93:CVS93"/>
    <mergeCell ref="CVU93:CVZ93"/>
    <mergeCell ref="CWB93:CWG93"/>
    <mergeCell ref="CWI93:CWN93"/>
    <mergeCell ref="CTJ93:CTO93"/>
    <mergeCell ref="CTQ93:CTV93"/>
    <mergeCell ref="CTX93:CUC93"/>
    <mergeCell ref="CUE93:CUJ93"/>
    <mergeCell ref="CUL93:CUQ93"/>
    <mergeCell ref="CUS93:CUX93"/>
    <mergeCell ref="CRT93:CRY93"/>
    <mergeCell ref="CSA93:CSF93"/>
    <mergeCell ref="CSH93:CSM93"/>
    <mergeCell ref="CSO93:CST93"/>
    <mergeCell ref="CSV93:CTA93"/>
    <mergeCell ref="CTC93:CTH93"/>
    <mergeCell ref="CQD93:CQI93"/>
    <mergeCell ref="CQK93:CQP93"/>
    <mergeCell ref="CQR93:CQW93"/>
    <mergeCell ref="CQY93:CRD93"/>
    <mergeCell ref="CRF93:CRK93"/>
    <mergeCell ref="CRM93:CRR93"/>
    <mergeCell ref="CON93:COS93"/>
    <mergeCell ref="COU93:COZ93"/>
    <mergeCell ref="CPB93:CPG93"/>
    <mergeCell ref="CPI93:CPN93"/>
    <mergeCell ref="CPP93:CPU93"/>
    <mergeCell ref="CPW93:CQB93"/>
    <mergeCell ref="CMX93:CNC93"/>
    <mergeCell ref="CNE93:CNJ93"/>
    <mergeCell ref="CNL93:CNQ93"/>
    <mergeCell ref="CNS93:CNX93"/>
    <mergeCell ref="CNZ93:COE93"/>
    <mergeCell ref="COG93:COL93"/>
    <mergeCell ref="CLH93:CLM93"/>
    <mergeCell ref="CLO93:CLT93"/>
    <mergeCell ref="CLV93:CMA93"/>
    <mergeCell ref="CMC93:CMH93"/>
    <mergeCell ref="CMJ93:CMO93"/>
    <mergeCell ref="CMQ93:CMV93"/>
    <mergeCell ref="CJR93:CJW93"/>
    <mergeCell ref="CJY93:CKD93"/>
    <mergeCell ref="CKF93:CKK93"/>
    <mergeCell ref="CKM93:CKR93"/>
    <mergeCell ref="CKT93:CKY93"/>
    <mergeCell ref="CLA93:CLF93"/>
    <mergeCell ref="CIB93:CIG93"/>
    <mergeCell ref="CII93:CIN93"/>
    <mergeCell ref="CIP93:CIU93"/>
    <mergeCell ref="CIW93:CJB93"/>
    <mergeCell ref="CJD93:CJI93"/>
    <mergeCell ref="CJK93:CJP93"/>
    <mergeCell ref="CGL93:CGQ93"/>
    <mergeCell ref="CGS93:CGX93"/>
    <mergeCell ref="CGZ93:CHE93"/>
    <mergeCell ref="CHG93:CHL93"/>
    <mergeCell ref="CHN93:CHS93"/>
    <mergeCell ref="CHU93:CHZ93"/>
    <mergeCell ref="CEV93:CFA93"/>
    <mergeCell ref="CFC93:CFH93"/>
    <mergeCell ref="CFJ93:CFO93"/>
    <mergeCell ref="CFQ93:CFV93"/>
    <mergeCell ref="CFX93:CGC93"/>
    <mergeCell ref="CGE93:CGJ93"/>
    <mergeCell ref="CDF93:CDK93"/>
    <mergeCell ref="CDM93:CDR93"/>
    <mergeCell ref="CDT93:CDY93"/>
    <mergeCell ref="CEA93:CEF93"/>
    <mergeCell ref="CEH93:CEM93"/>
    <mergeCell ref="CEO93:CET93"/>
    <mergeCell ref="CBP93:CBU93"/>
    <mergeCell ref="CBW93:CCB93"/>
    <mergeCell ref="CCD93:CCI93"/>
    <mergeCell ref="CCK93:CCP93"/>
    <mergeCell ref="CCR93:CCW93"/>
    <mergeCell ref="CCY93:CDD93"/>
    <mergeCell ref="BZZ93:CAE93"/>
    <mergeCell ref="CAG93:CAL93"/>
    <mergeCell ref="CAN93:CAS93"/>
    <mergeCell ref="CAU93:CAZ93"/>
    <mergeCell ref="CBB93:CBG93"/>
    <mergeCell ref="CBI93:CBN93"/>
    <mergeCell ref="BYJ93:BYO93"/>
    <mergeCell ref="BYQ93:BYV93"/>
    <mergeCell ref="BYX93:BZC93"/>
    <mergeCell ref="BZE93:BZJ93"/>
    <mergeCell ref="BZL93:BZQ93"/>
    <mergeCell ref="BZS93:BZX93"/>
    <mergeCell ref="BWT93:BWY93"/>
    <mergeCell ref="BXA93:BXF93"/>
    <mergeCell ref="BXH93:BXM93"/>
    <mergeCell ref="BXO93:BXT93"/>
    <mergeCell ref="BXV93:BYA93"/>
    <mergeCell ref="BYC93:BYH93"/>
    <mergeCell ref="BVD93:BVI93"/>
    <mergeCell ref="BVK93:BVP93"/>
    <mergeCell ref="BVR93:BVW93"/>
    <mergeCell ref="BVY93:BWD93"/>
    <mergeCell ref="BWF93:BWK93"/>
    <mergeCell ref="BWM93:BWR93"/>
    <mergeCell ref="BTN93:BTS93"/>
    <mergeCell ref="BTU93:BTZ93"/>
    <mergeCell ref="BUB93:BUG93"/>
    <mergeCell ref="BUI93:BUN93"/>
    <mergeCell ref="BUP93:BUU93"/>
    <mergeCell ref="BUW93:BVB93"/>
    <mergeCell ref="BRX93:BSC93"/>
    <mergeCell ref="BSE93:BSJ93"/>
    <mergeCell ref="BSL93:BSQ93"/>
    <mergeCell ref="BSS93:BSX93"/>
    <mergeCell ref="BSZ93:BTE93"/>
    <mergeCell ref="BTG93:BTL93"/>
    <mergeCell ref="BQH93:BQM93"/>
    <mergeCell ref="BQO93:BQT93"/>
    <mergeCell ref="BQV93:BRA93"/>
    <mergeCell ref="BRC93:BRH93"/>
    <mergeCell ref="BRJ93:BRO93"/>
    <mergeCell ref="BRQ93:BRV93"/>
    <mergeCell ref="BOR93:BOW93"/>
    <mergeCell ref="BOY93:BPD93"/>
    <mergeCell ref="BPF93:BPK93"/>
    <mergeCell ref="BPM93:BPR93"/>
    <mergeCell ref="BPT93:BPY93"/>
    <mergeCell ref="BQA93:BQF93"/>
    <mergeCell ref="BNB93:BNG93"/>
    <mergeCell ref="BNI93:BNN93"/>
    <mergeCell ref="BNP93:BNU93"/>
    <mergeCell ref="BNW93:BOB93"/>
    <mergeCell ref="BOD93:BOI93"/>
    <mergeCell ref="BOK93:BOP93"/>
    <mergeCell ref="BLL93:BLQ93"/>
    <mergeCell ref="BLS93:BLX93"/>
    <mergeCell ref="BLZ93:BME93"/>
    <mergeCell ref="BMG93:BML93"/>
    <mergeCell ref="BMN93:BMS93"/>
    <mergeCell ref="BMU93:BMZ93"/>
    <mergeCell ref="BJV93:BKA93"/>
    <mergeCell ref="BKC93:BKH93"/>
    <mergeCell ref="BKJ93:BKO93"/>
    <mergeCell ref="BKQ93:BKV93"/>
    <mergeCell ref="BKX93:BLC93"/>
    <mergeCell ref="BLE93:BLJ93"/>
    <mergeCell ref="BIF93:BIK93"/>
    <mergeCell ref="BIM93:BIR93"/>
    <mergeCell ref="BIT93:BIY93"/>
    <mergeCell ref="BJA93:BJF93"/>
    <mergeCell ref="BJH93:BJM93"/>
    <mergeCell ref="BJO93:BJT93"/>
    <mergeCell ref="BGP93:BGU93"/>
    <mergeCell ref="BGW93:BHB93"/>
    <mergeCell ref="BHD93:BHI93"/>
    <mergeCell ref="BHK93:BHP93"/>
    <mergeCell ref="BHR93:BHW93"/>
    <mergeCell ref="BHY93:BID93"/>
    <mergeCell ref="BEZ93:BFE93"/>
    <mergeCell ref="BFG93:BFL93"/>
    <mergeCell ref="BFN93:BFS93"/>
    <mergeCell ref="BFU93:BFZ93"/>
    <mergeCell ref="BGB93:BGG93"/>
    <mergeCell ref="BGI93:BGN93"/>
    <mergeCell ref="BDJ93:BDO93"/>
    <mergeCell ref="BDQ93:BDV93"/>
    <mergeCell ref="BDX93:BEC93"/>
    <mergeCell ref="BEE93:BEJ93"/>
    <mergeCell ref="BEL93:BEQ93"/>
    <mergeCell ref="BES93:BEX93"/>
    <mergeCell ref="BBT93:BBY93"/>
    <mergeCell ref="BCA93:BCF93"/>
    <mergeCell ref="BCH93:BCM93"/>
    <mergeCell ref="BCO93:BCT93"/>
    <mergeCell ref="BCV93:BDA93"/>
    <mergeCell ref="BDC93:BDH93"/>
    <mergeCell ref="BAD93:BAI93"/>
    <mergeCell ref="BAK93:BAP93"/>
    <mergeCell ref="BAR93:BAW93"/>
    <mergeCell ref="BAY93:BBD93"/>
    <mergeCell ref="BBF93:BBK93"/>
    <mergeCell ref="BBM93:BBR93"/>
    <mergeCell ref="AYN93:AYS93"/>
    <mergeCell ref="AYU93:AYZ93"/>
    <mergeCell ref="AZB93:AZG93"/>
    <mergeCell ref="AZI93:AZN93"/>
    <mergeCell ref="AZP93:AZU93"/>
    <mergeCell ref="AZW93:BAB93"/>
    <mergeCell ref="AWX93:AXC93"/>
    <mergeCell ref="AXE93:AXJ93"/>
    <mergeCell ref="AXL93:AXQ93"/>
    <mergeCell ref="AXS93:AXX93"/>
    <mergeCell ref="AXZ93:AYE93"/>
    <mergeCell ref="AYG93:AYL93"/>
    <mergeCell ref="AVH93:AVM93"/>
    <mergeCell ref="AVO93:AVT93"/>
    <mergeCell ref="AVV93:AWA93"/>
    <mergeCell ref="AWC93:AWH93"/>
    <mergeCell ref="AWJ93:AWO93"/>
    <mergeCell ref="AWQ93:AWV93"/>
    <mergeCell ref="ATR93:ATW93"/>
    <mergeCell ref="ATY93:AUD93"/>
    <mergeCell ref="AUF93:AUK93"/>
    <mergeCell ref="AUM93:AUR93"/>
    <mergeCell ref="AUT93:AUY93"/>
    <mergeCell ref="AVA93:AVF93"/>
    <mergeCell ref="ASB93:ASG93"/>
    <mergeCell ref="ASI93:ASN93"/>
    <mergeCell ref="ASP93:ASU93"/>
    <mergeCell ref="ASW93:ATB93"/>
    <mergeCell ref="ATD93:ATI93"/>
    <mergeCell ref="ATK93:ATP93"/>
    <mergeCell ref="AQL93:AQQ93"/>
    <mergeCell ref="AQS93:AQX93"/>
    <mergeCell ref="AQZ93:ARE93"/>
    <mergeCell ref="ARG93:ARL93"/>
    <mergeCell ref="ARN93:ARS93"/>
    <mergeCell ref="ARU93:ARZ93"/>
    <mergeCell ref="AOV93:APA93"/>
    <mergeCell ref="APC93:APH93"/>
    <mergeCell ref="APJ93:APO93"/>
    <mergeCell ref="APQ93:APV93"/>
    <mergeCell ref="APX93:AQC93"/>
    <mergeCell ref="AQE93:AQJ93"/>
    <mergeCell ref="ANF93:ANK93"/>
    <mergeCell ref="ANM93:ANR93"/>
    <mergeCell ref="ANT93:ANY93"/>
    <mergeCell ref="AOA93:AOF93"/>
    <mergeCell ref="AOH93:AOM93"/>
    <mergeCell ref="AOO93:AOT93"/>
    <mergeCell ref="ALP93:ALU93"/>
    <mergeCell ref="ALW93:AMB93"/>
    <mergeCell ref="AMD93:AMI93"/>
    <mergeCell ref="AMK93:AMP93"/>
    <mergeCell ref="AMR93:AMW93"/>
    <mergeCell ref="AMY93:AND93"/>
    <mergeCell ref="AJZ93:AKE93"/>
    <mergeCell ref="AKG93:AKL93"/>
    <mergeCell ref="AKN93:AKS93"/>
    <mergeCell ref="AKU93:AKZ93"/>
    <mergeCell ref="ALB93:ALG93"/>
    <mergeCell ref="ALI93:ALN93"/>
    <mergeCell ref="AIJ93:AIO93"/>
    <mergeCell ref="AIQ93:AIV93"/>
    <mergeCell ref="AIX93:AJC93"/>
    <mergeCell ref="AJE93:AJJ93"/>
    <mergeCell ref="AJL93:AJQ93"/>
    <mergeCell ref="AJS93:AJX93"/>
    <mergeCell ref="AGT93:AGY93"/>
    <mergeCell ref="AHA93:AHF93"/>
    <mergeCell ref="AHH93:AHM93"/>
    <mergeCell ref="AHO93:AHT93"/>
    <mergeCell ref="AHV93:AIA93"/>
    <mergeCell ref="AIC93:AIH93"/>
    <mergeCell ref="AFD93:AFI93"/>
    <mergeCell ref="AFK93:AFP93"/>
    <mergeCell ref="AFR93:AFW93"/>
    <mergeCell ref="AFY93:AGD93"/>
    <mergeCell ref="AGF93:AGK93"/>
    <mergeCell ref="AGM93:AGR93"/>
    <mergeCell ref="ADN93:ADS93"/>
    <mergeCell ref="ADU93:ADZ93"/>
    <mergeCell ref="AEB93:AEG93"/>
    <mergeCell ref="AEI93:AEN93"/>
    <mergeCell ref="AEP93:AEU93"/>
    <mergeCell ref="AEW93:AFB93"/>
    <mergeCell ref="ABX93:ACC93"/>
    <mergeCell ref="ACE93:ACJ93"/>
    <mergeCell ref="ACL93:ACQ93"/>
    <mergeCell ref="ACS93:ACX93"/>
    <mergeCell ref="ACZ93:ADE93"/>
    <mergeCell ref="ADG93:ADL93"/>
    <mergeCell ref="AAH93:AAM93"/>
    <mergeCell ref="AAO93:AAT93"/>
    <mergeCell ref="AAV93:ABA93"/>
    <mergeCell ref="ABC93:ABH93"/>
    <mergeCell ref="ABJ93:ABO93"/>
    <mergeCell ref="ABQ93:ABV93"/>
    <mergeCell ref="YR93:YW93"/>
    <mergeCell ref="YY93:ZD93"/>
    <mergeCell ref="ZF93:ZK93"/>
    <mergeCell ref="ZM93:ZR93"/>
    <mergeCell ref="ZT93:ZY93"/>
    <mergeCell ref="AAA93:AAF93"/>
    <mergeCell ref="XB93:XG93"/>
    <mergeCell ref="XI93:XN93"/>
    <mergeCell ref="XP93:XU93"/>
    <mergeCell ref="XW93:YB93"/>
    <mergeCell ref="YD93:YI93"/>
    <mergeCell ref="YK93:YP93"/>
    <mergeCell ref="VL93:VQ93"/>
    <mergeCell ref="VS93:VX93"/>
    <mergeCell ref="VZ93:WE93"/>
    <mergeCell ref="WG93:WL93"/>
    <mergeCell ref="WN93:WS93"/>
    <mergeCell ref="WU93:WZ93"/>
    <mergeCell ref="TV93:UA93"/>
    <mergeCell ref="UC93:UH93"/>
    <mergeCell ref="UJ93:UO93"/>
    <mergeCell ref="UQ93:UV93"/>
    <mergeCell ref="UX93:VC93"/>
    <mergeCell ref="VE93:VJ93"/>
    <mergeCell ref="SF93:SK93"/>
    <mergeCell ref="SM93:SR93"/>
    <mergeCell ref="ST93:SY93"/>
    <mergeCell ref="TA93:TF93"/>
    <mergeCell ref="TH93:TM93"/>
    <mergeCell ref="TO93:TT93"/>
    <mergeCell ref="QP93:QU93"/>
    <mergeCell ref="QW93:RB93"/>
    <mergeCell ref="RD93:RI93"/>
    <mergeCell ref="RK93:RP93"/>
    <mergeCell ref="RR93:RW93"/>
    <mergeCell ref="RY93:SD93"/>
    <mergeCell ref="OZ93:PE93"/>
    <mergeCell ref="PG93:PL93"/>
    <mergeCell ref="PN93:PS93"/>
    <mergeCell ref="PU93:PZ93"/>
    <mergeCell ref="QB93:QG93"/>
    <mergeCell ref="QI93:QN93"/>
    <mergeCell ref="NJ93:NO93"/>
    <mergeCell ref="NQ93:NV93"/>
    <mergeCell ref="NX93:OC93"/>
    <mergeCell ref="OE93:OJ93"/>
    <mergeCell ref="OL93:OQ93"/>
    <mergeCell ref="OS93:OX93"/>
    <mergeCell ref="LT93:LY93"/>
    <mergeCell ref="MA93:MF93"/>
    <mergeCell ref="MH93:MM93"/>
    <mergeCell ref="MO93:MT93"/>
    <mergeCell ref="MV93:NA93"/>
    <mergeCell ref="NC93:NH93"/>
    <mergeCell ref="KD93:KI93"/>
    <mergeCell ref="KK93:KP93"/>
    <mergeCell ref="KR93:KW93"/>
    <mergeCell ref="KY93:LD93"/>
    <mergeCell ref="LF93:LK93"/>
    <mergeCell ref="LM93:LR93"/>
    <mergeCell ref="IN93:IS93"/>
    <mergeCell ref="IU93:IZ93"/>
    <mergeCell ref="JB93:JG93"/>
    <mergeCell ref="JI93:JN93"/>
    <mergeCell ref="JP93:JU93"/>
    <mergeCell ref="JW93:KB93"/>
    <mergeCell ref="GX93:HC93"/>
    <mergeCell ref="HE93:HJ93"/>
    <mergeCell ref="HL93:HQ93"/>
    <mergeCell ref="HS93:HX93"/>
    <mergeCell ref="HZ93:IE93"/>
    <mergeCell ref="IG93:IL93"/>
    <mergeCell ref="FH93:FM93"/>
    <mergeCell ref="FO93:FT93"/>
    <mergeCell ref="FV93:GA93"/>
    <mergeCell ref="GC93:GH93"/>
    <mergeCell ref="GJ93:GO93"/>
    <mergeCell ref="GQ93:GV93"/>
    <mergeCell ref="DR93:DW93"/>
    <mergeCell ref="DY93:ED93"/>
    <mergeCell ref="EF93:EK93"/>
    <mergeCell ref="EM93:ER93"/>
    <mergeCell ref="ET93:EY93"/>
    <mergeCell ref="FA93:FF93"/>
    <mergeCell ref="CB93:CG93"/>
    <mergeCell ref="CI93:CN93"/>
    <mergeCell ref="CP93:CU93"/>
    <mergeCell ref="CW93:DB93"/>
    <mergeCell ref="DD93:DI93"/>
    <mergeCell ref="DK93:DP93"/>
    <mergeCell ref="AL93:AQ93"/>
    <mergeCell ref="AS93:AX93"/>
    <mergeCell ref="AZ93:BE93"/>
    <mergeCell ref="BG93:BL93"/>
    <mergeCell ref="BN93:BS93"/>
    <mergeCell ref="BU93:BZ93"/>
    <mergeCell ref="XDT92:XDY92"/>
    <mergeCell ref="XEA92:XEF92"/>
    <mergeCell ref="XEH92:XEM92"/>
    <mergeCell ref="WOK92:WOP92"/>
    <mergeCell ref="WOR92:WOW92"/>
    <mergeCell ref="WOY92:WPD92"/>
    <mergeCell ref="WLZ92:WME92"/>
    <mergeCell ref="WMG92:WML92"/>
    <mergeCell ref="WMN92:WMS92"/>
    <mergeCell ref="WMU92:WMZ92"/>
    <mergeCell ref="WNB92:WNG92"/>
    <mergeCell ref="WNI92:WNN92"/>
    <mergeCell ref="WKJ92:WKO92"/>
    <mergeCell ref="WKQ92:WKV92"/>
    <mergeCell ref="WKX92:WLC92"/>
    <mergeCell ref="WLE92:WLJ92"/>
    <mergeCell ref="WLL92:WLQ92"/>
    <mergeCell ref="WLS92:WLX92"/>
    <mergeCell ref="WIT92:WIY92"/>
    <mergeCell ref="WJA92:WJF92"/>
    <mergeCell ref="WJH92:WJM92"/>
    <mergeCell ref="WJO92:WJT92"/>
    <mergeCell ref="WJV92:WKA92"/>
    <mergeCell ref="WKC92:WKH92"/>
    <mergeCell ref="WHD92:WHI92"/>
    <mergeCell ref="WHK92:WHP92"/>
    <mergeCell ref="WHR92:WHW92"/>
    <mergeCell ref="WHY92:WID92"/>
    <mergeCell ref="WIF92:WIK92"/>
    <mergeCell ref="WIM92:WIR92"/>
    <mergeCell ref="WFN92:WFS92"/>
    <mergeCell ref="WFU92:WFZ92"/>
    <mergeCell ref="WGB92:WGG92"/>
    <mergeCell ref="WGI92:WGN92"/>
    <mergeCell ref="WGP92:WGU92"/>
    <mergeCell ref="WGW92:WHB92"/>
    <mergeCell ref="WDX92:WEC92"/>
    <mergeCell ref="WEE92:WEJ92"/>
    <mergeCell ref="WEL92:WEQ92"/>
    <mergeCell ref="WES92:WEX92"/>
    <mergeCell ref="WEZ92:WFE92"/>
    <mergeCell ref="WFG92:WFL92"/>
    <mergeCell ref="WCH92:WCM92"/>
    <mergeCell ref="WCO92:WCT92"/>
    <mergeCell ref="WCV92:WDA92"/>
    <mergeCell ref="WDC92:WDH92"/>
    <mergeCell ref="WDJ92:WDO92"/>
    <mergeCell ref="WDQ92:WDV92"/>
    <mergeCell ref="WAR92:WAW92"/>
    <mergeCell ref="WAY92:WBD92"/>
    <mergeCell ref="WBF92:WBK92"/>
    <mergeCell ref="WBM92:WBR92"/>
    <mergeCell ref="WBT92:WBY92"/>
    <mergeCell ref="WCA92:WCF92"/>
    <mergeCell ref="VZB92:VZG92"/>
    <mergeCell ref="VZI92:VZN92"/>
    <mergeCell ref="VZP92:VZU92"/>
    <mergeCell ref="VZW92:WAB92"/>
    <mergeCell ref="XEO92:XET92"/>
    <mergeCell ref="XEV92:XEX92"/>
    <mergeCell ref="B93:G93"/>
    <mergeCell ref="J93:O93"/>
    <mergeCell ref="Q93:V93"/>
    <mergeCell ref="X93:AC93"/>
    <mergeCell ref="AE93:AJ93"/>
    <mergeCell ref="XCD92:XCI92"/>
    <mergeCell ref="XCK92:XCP92"/>
    <mergeCell ref="XCR92:XCW92"/>
    <mergeCell ref="XCY92:XDD92"/>
    <mergeCell ref="XDF92:XDK92"/>
    <mergeCell ref="XDM92:XDR92"/>
    <mergeCell ref="XAN92:XAS92"/>
    <mergeCell ref="XAU92:XAZ92"/>
    <mergeCell ref="XBB92:XBG92"/>
    <mergeCell ref="XBI92:XBN92"/>
    <mergeCell ref="XBP92:XBU92"/>
    <mergeCell ref="XBW92:XCB92"/>
    <mergeCell ref="WYX92:WZC92"/>
    <mergeCell ref="WZE92:WZJ92"/>
    <mergeCell ref="WZL92:WZQ92"/>
    <mergeCell ref="WZS92:WZX92"/>
    <mergeCell ref="WZZ92:XAE92"/>
    <mergeCell ref="XAG92:XAL92"/>
    <mergeCell ref="WXH92:WXM92"/>
    <mergeCell ref="WXO92:WXT92"/>
    <mergeCell ref="WXV92:WYA92"/>
    <mergeCell ref="WYC92:WYH92"/>
    <mergeCell ref="WYJ92:WYO92"/>
    <mergeCell ref="WYQ92:WYV92"/>
    <mergeCell ref="WVR92:WVW92"/>
    <mergeCell ref="WVY92:WWD92"/>
    <mergeCell ref="WWF92:WWK92"/>
    <mergeCell ref="WWM92:WWR92"/>
    <mergeCell ref="WWT92:WWY92"/>
    <mergeCell ref="WXA92:WXF92"/>
    <mergeCell ref="WUB92:WUG92"/>
    <mergeCell ref="WUI92:WUN92"/>
    <mergeCell ref="WUP92:WUU92"/>
    <mergeCell ref="WUW92:WVB92"/>
    <mergeCell ref="WVD92:WVI92"/>
    <mergeCell ref="WVK92:WVP92"/>
    <mergeCell ref="WSL92:WSQ92"/>
    <mergeCell ref="WSS92:WSX92"/>
    <mergeCell ref="WSZ92:WTE92"/>
    <mergeCell ref="WTG92:WTL92"/>
    <mergeCell ref="WTN92:WTS92"/>
    <mergeCell ref="WTU92:WTZ92"/>
    <mergeCell ref="WQV92:WRA92"/>
    <mergeCell ref="WRC92:WRH92"/>
    <mergeCell ref="WRJ92:WRO92"/>
    <mergeCell ref="WRQ92:WRV92"/>
    <mergeCell ref="WRX92:WSC92"/>
    <mergeCell ref="WSE92:WSJ92"/>
    <mergeCell ref="WPF92:WPK92"/>
    <mergeCell ref="WPM92:WPR92"/>
    <mergeCell ref="WPT92:WPY92"/>
    <mergeCell ref="WQA92:WQF92"/>
    <mergeCell ref="WQH92:WQM92"/>
    <mergeCell ref="WQO92:WQT92"/>
    <mergeCell ref="WNP92:WNU92"/>
    <mergeCell ref="WNW92:WOB92"/>
    <mergeCell ref="WOD92:WOI92"/>
    <mergeCell ref="WAD92:WAI92"/>
    <mergeCell ref="WAK92:WAP92"/>
    <mergeCell ref="VXL92:VXQ92"/>
    <mergeCell ref="VXS92:VXX92"/>
    <mergeCell ref="VXZ92:VYE92"/>
    <mergeCell ref="VYG92:VYL92"/>
    <mergeCell ref="VYN92:VYS92"/>
    <mergeCell ref="VYU92:VYZ92"/>
    <mergeCell ref="VVV92:VWA92"/>
    <mergeCell ref="VWC92:VWH92"/>
    <mergeCell ref="VWJ92:VWO92"/>
    <mergeCell ref="VWQ92:VWV92"/>
    <mergeCell ref="VWX92:VXC92"/>
    <mergeCell ref="VXE92:VXJ92"/>
    <mergeCell ref="VUF92:VUK92"/>
    <mergeCell ref="VUM92:VUR92"/>
    <mergeCell ref="VUT92:VUY92"/>
    <mergeCell ref="VVA92:VVF92"/>
    <mergeCell ref="VVH92:VVM92"/>
    <mergeCell ref="VVO92:VVT92"/>
    <mergeCell ref="VSP92:VSU92"/>
    <mergeCell ref="VSW92:VTB92"/>
    <mergeCell ref="VTD92:VTI92"/>
    <mergeCell ref="VTK92:VTP92"/>
    <mergeCell ref="VTR92:VTW92"/>
    <mergeCell ref="VTY92:VUD92"/>
    <mergeCell ref="VQZ92:VRE92"/>
    <mergeCell ref="VRG92:VRL92"/>
    <mergeCell ref="VRN92:VRS92"/>
    <mergeCell ref="VRU92:VRZ92"/>
    <mergeCell ref="VSB92:VSG92"/>
    <mergeCell ref="VSI92:VSN92"/>
    <mergeCell ref="VPJ92:VPO92"/>
    <mergeCell ref="VPQ92:VPV92"/>
    <mergeCell ref="VPX92:VQC92"/>
    <mergeCell ref="VQE92:VQJ92"/>
    <mergeCell ref="VQL92:VQQ92"/>
    <mergeCell ref="VQS92:VQX92"/>
    <mergeCell ref="VNT92:VNY92"/>
    <mergeCell ref="VOA92:VOF92"/>
    <mergeCell ref="VOH92:VOM92"/>
    <mergeCell ref="VOO92:VOT92"/>
    <mergeCell ref="VOV92:VPA92"/>
    <mergeCell ref="VPC92:VPH92"/>
    <mergeCell ref="VMD92:VMI92"/>
    <mergeCell ref="VMK92:VMP92"/>
    <mergeCell ref="VMR92:VMW92"/>
    <mergeCell ref="VMY92:VND92"/>
    <mergeCell ref="VNF92:VNK92"/>
    <mergeCell ref="VNM92:VNR92"/>
    <mergeCell ref="VKN92:VKS92"/>
    <mergeCell ref="VKU92:VKZ92"/>
    <mergeCell ref="VLB92:VLG92"/>
    <mergeCell ref="VLI92:VLN92"/>
    <mergeCell ref="VLP92:VLU92"/>
    <mergeCell ref="VLW92:VMB92"/>
    <mergeCell ref="VIX92:VJC92"/>
    <mergeCell ref="VJE92:VJJ92"/>
    <mergeCell ref="VJL92:VJQ92"/>
    <mergeCell ref="VJS92:VJX92"/>
    <mergeCell ref="VJZ92:VKE92"/>
    <mergeCell ref="VKG92:VKL92"/>
    <mergeCell ref="VHH92:VHM92"/>
    <mergeCell ref="VHO92:VHT92"/>
    <mergeCell ref="VHV92:VIA92"/>
    <mergeCell ref="VIC92:VIH92"/>
    <mergeCell ref="VIJ92:VIO92"/>
    <mergeCell ref="VIQ92:VIV92"/>
    <mergeCell ref="VFR92:VFW92"/>
    <mergeCell ref="VFY92:VGD92"/>
    <mergeCell ref="VGF92:VGK92"/>
    <mergeCell ref="VGM92:VGR92"/>
    <mergeCell ref="VGT92:VGY92"/>
    <mergeCell ref="VHA92:VHF92"/>
    <mergeCell ref="VEB92:VEG92"/>
    <mergeCell ref="VEI92:VEN92"/>
    <mergeCell ref="VEP92:VEU92"/>
    <mergeCell ref="VEW92:VFB92"/>
    <mergeCell ref="VFD92:VFI92"/>
    <mergeCell ref="VFK92:VFP92"/>
    <mergeCell ref="VCL92:VCQ92"/>
    <mergeCell ref="VCS92:VCX92"/>
    <mergeCell ref="VCZ92:VDE92"/>
    <mergeCell ref="VDG92:VDL92"/>
    <mergeCell ref="VDN92:VDS92"/>
    <mergeCell ref="VDU92:VDZ92"/>
    <mergeCell ref="VAV92:VBA92"/>
    <mergeCell ref="VBC92:VBH92"/>
    <mergeCell ref="VBJ92:VBO92"/>
    <mergeCell ref="VBQ92:VBV92"/>
    <mergeCell ref="VBX92:VCC92"/>
    <mergeCell ref="VCE92:VCJ92"/>
    <mergeCell ref="UZF92:UZK92"/>
    <mergeCell ref="UZM92:UZR92"/>
    <mergeCell ref="UZT92:UZY92"/>
    <mergeCell ref="VAA92:VAF92"/>
    <mergeCell ref="VAH92:VAM92"/>
    <mergeCell ref="VAO92:VAT92"/>
    <mergeCell ref="UXP92:UXU92"/>
    <mergeCell ref="UXW92:UYB92"/>
    <mergeCell ref="UYD92:UYI92"/>
    <mergeCell ref="UYK92:UYP92"/>
    <mergeCell ref="UYR92:UYW92"/>
    <mergeCell ref="UYY92:UZD92"/>
    <mergeCell ref="UVZ92:UWE92"/>
    <mergeCell ref="UWG92:UWL92"/>
    <mergeCell ref="UWN92:UWS92"/>
    <mergeCell ref="UWU92:UWZ92"/>
    <mergeCell ref="UXB92:UXG92"/>
    <mergeCell ref="UXI92:UXN92"/>
    <mergeCell ref="UUJ92:UUO92"/>
    <mergeCell ref="UUQ92:UUV92"/>
    <mergeCell ref="UUX92:UVC92"/>
    <mergeCell ref="UVE92:UVJ92"/>
    <mergeCell ref="UVL92:UVQ92"/>
    <mergeCell ref="UVS92:UVX92"/>
    <mergeCell ref="UST92:USY92"/>
    <mergeCell ref="UTA92:UTF92"/>
    <mergeCell ref="UTH92:UTM92"/>
    <mergeCell ref="UTO92:UTT92"/>
    <mergeCell ref="UTV92:UUA92"/>
    <mergeCell ref="UUC92:UUH92"/>
    <mergeCell ref="URD92:URI92"/>
    <mergeCell ref="URK92:URP92"/>
    <mergeCell ref="URR92:URW92"/>
    <mergeCell ref="URY92:USD92"/>
    <mergeCell ref="USF92:USK92"/>
    <mergeCell ref="USM92:USR92"/>
    <mergeCell ref="UPN92:UPS92"/>
    <mergeCell ref="UPU92:UPZ92"/>
    <mergeCell ref="UQB92:UQG92"/>
    <mergeCell ref="UQI92:UQN92"/>
    <mergeCell ref="UQP92:UQU92"/>
    <mergeCell ref="UQW92:URB92"/>
    <mergeCell ref="UNX92:UOC92"/>
    <mergeCell ref="UOE92:UOJ92"/>
    <mergeCell ref="UOL92:UOQ92"/>
    <mergeCell ref="UOS92:UOX92"/>
    <mergeCell ref="UOZ92:UPE92"/>
    <mergeCell ref="UPG92:UPL92"/>
    <mergeCell ref="UMH92:UMM92"/>
    <mergeCell ref="UMO92:UMT92"/>
    <mergeCell ref="UMV92:UNA92"/>
    <mergeCell ref="UNC92:UNH92"/>
    <mergeCell ref="UNJ92:UNO92"/>
    <mergeCell ref="UNQ92:UNV92"/>
    <mergeCell ref="UKR92:UKW92"/>
    <mergeCell ref="UKY92:ULD92"/>
    <mergeCell ref="ULF92:ULK92"/>
    <mergeCell ref="ULM92:ULR92"/>
    <mergeCell ref="ULT92:ULY92"/>
    <mergeCell ref="UMA92:UMF92"/>
    <mergeCell ref="UJB92:UJG92"/>
    <mergeCell ref="UJI92:UJN92"/>
    <mergeCell ref="UJP92:UJU92"/>
    <mergeCell ref="UJW92:UKB92"/>
    <mergeCell ref="UKD92:UKI92"/>
    <mergeCell ref="UKK92:UKP92"/>
    <mergeCell ref="UHL92:UHQ92"/>
    <mergeCell ref="UHS92:UHX92"/>
    <mergeCell ref="UHZ92:UIE92"/>
    <mergeCell ref="UIG92:UIL92"/>
    <mergeCell ref="UIN92:UIS92"/>
    <mergeCell ref="UIU92:UIZ92"/>
    <mergeCell ref="UFV92:UGA92"/>
    <mergeCell ref="UGC92:UGH92"/>
    <mergeCell ref="UGJ92:UGO92"/>
    <mergeCell ref="UGQ92:UGV92"/>
    <mergeCell ref="UGX92:UHC92"/>
    <mergeCell ref="UHE92:UHJ92"/>
    <mergeCell ref="UEF92:UEK92"/>
    <mergeCell ref="UEM92:UER92"/>
    <mergeCell ref="UET92:UEY92"/>
    <mergeCell ref="UFA92:UFF92"/>
    <mergeCell ref="UFH92:UFM92"/>
    <mergeCell ref="UFO92:UFT92"/>
    <mergeCell ref="UCP92:UCU92"/>
    <mergeCell ref="UCW92:UDB92"/>
    <mergeCell ref="UDD92:UDI92"/>
    <mergeCell ref="UDK92:UDP92"/>
    <mergeCell ref="UDR92:UDW92"/>
    <mergeCell ref="UDY92:UED92"/>
    <mergeCell ref="UAZ92:UBE92"/>
    <mergeCell ref="UBG92:UBL92"/>
    <mergeCell ref="UBN92:UBS92"/>
    <mergeCell ref="UBU92:UBZ92"/>
    <mergeCell ref="UCB92:UCG92"/>
    <mergeCell ref="UCI92:UCN92"/>
    <mergeCell ref="TZJ92:TZO92"/>
    <mergeCell ref="TZQ92:TZV92"/>
    <mergeCell ref="TZX92:UAC92"/>
    <mergeCell ref="UAE92:UAJ92"/>
    <mergeCell ref="UAL92:UAQ92"/>
    <mergeCell ref="UAS92:UAX92"/>
    <mergeCell ref="TXT92:TXY92"/>
    <mergeCell ref="TYA92:TYF92"/>
    <mergeCell ref="TYH92:TYM92"/>
    <mergeCell ref="TYO92:TYT92"/>
    <mergeCell ref="TYV92:TZA92"/>
    <mergeCell ref="TZC92:TZH92"/>
    <mergeCell ref="TWD92:TWI92"/>
    <mergeCell ref="TWK92:TWP92"/>
    <mergeCell ref="TWR92:TWW92"/>
    <mergeCell ref="TWY92:TXD92"/>
    <mergeCell ref="TXF92:TXK92"/>
    <mergeCell ref="TXM92:TXR92"/>
    <mergeCell ref="TUN92:TUS92"/>
    <mergeCell ref="TUU92:TUZ92"/>
    <mergeCell ref="TVB92:TVG92"/>
    <mergeCell ref="TVI92:TVN92"/>
    <mergeCell ref="TVP92:TVU92"/>
    <mergeCell ref="TVW92:TWB92"/>
    <mergeCell ref="TSX92:TTC92"/>
    <mergeCell ref="TTE92:TTJ92"/>
    <mergeCell ref="TTL92:TTQ92"/>
    <mergeCell ref="TTS92:TTX92"/>
    <mergeCell ref="TTZ92:TUE92"/>
    <mergeCell ref="TUG92:TUL92"/>
    <mergeCell ref="TRH92:TRM92"/>
    <mergeCell ref="TRO92:TRT92"/>
    <mergeCell ref="TRV92:TSA92"/>
    <mergeCell ref="TSC92:TSH92"/>
    <mergeCell ref="TSJ92:TSO92"/>
    <mergeCell ref="TSQ92:TSV92"/>
    <mergeCell ref="TPR92:TPW92"/>
    <mergeCell ref="TPY92:TQD92"/>
    <mergeCell ref="TQF92:TQK92"/>
    <mergeCell ref="TQM92:TQR92"/>
    <mergeCell ref="TQT92:TQY92"/>
    <mergeCell ref="TRA92:TRF92"/>
    <mergeCell ref="TOB92:TOG92"/>
    <mergeCell ref="TOI92:TON92"/>
    <mergeCell ref="TOP92:TOU92"/>
    <mergeCell ref="TOW92:TPB92"/>
    <mergeCell ref="TPD92:TPI92"/>
    <mergeCell ref="TPK92:TPP92"/>
    <mergeCell ref="TML92:TMQ92"/>
    <mergeCell ref="TMS92:TMX92"/>
    <mergeCell ref="TMZ92:TNE92"/>
    <mergeCell ref="TNG92:TNL92"/>
    <mergeCell ref="TNN92:TNS92"/>
    <mergeCell ref="TNU92:TNZ92"/>
    <mergeCell ref="TKV92:TLA92"/>
    <mergeCell ref="TLC92:TLH92"/>
    <mergeCell ref="TLJ92:TLO92"/>
    <mergeCell ref="TLQ92:TLV92"/>
    <mergeCell ref="TLX92:TMC92"/>
    <mergeCell ref="TME92:TMJ92"/>
    <mergeCell ref="TJF92:TJK92"/>
    <mergeCell ref="TJM92:TJR92"/>
    <mergeCell ref="TJT92:TJY92"/>
    <mergeCell ref="TKA92:TKF92"/>
    <mergeCell ref="TKH92:TKM92"/>
    <mergeCell ref="TKO92:TKT92"/>
    <mergeCell ref="THP92:THU92"/>
    <mergeCell ref="THW92:TIB92"/>
    <mergeCell ref="TID92:TII92"/>
    <mergeCell ref="TIK92:TIP92"/>
    <mergeCell ref="TIR92:TIW92"/>
    <mergeCell ref="TIY92:TJD92"/>
    <mergeCell ref="TFZ92:TGE92"/>
    <mergeCell ref="TGG92:TGL92"/>
    <mergeCell ref="TGN92:TGS92"/>
    <mergeCell ref="TGU92:TGZ92"/>
    <mergeCell ref="THB92:THG92"/>
    <mergeCell ref="THI92:THN92"/>
    <mergeCell ref="TEJ92:TEO92"/>
    <mergeCell ref="TEQ92:TEV92"/>
    <mergeCell ref="TEX92:TFC92"/>
    <mergeCell ref="TFE92:TFJ92"/>
    <mergeCell ref="TFL92:TFQ92"/>
    <mergeCell ref="TFS92:TFX92"/>
    <mergeCell ref="TCT92:TCY92"/>
    <mergeCell ref="TDA92:TDF92"/>
    <mergeCell ref="TDH92:TDM92"/>
    <mergeCell ref="TDO92:TDT92"/>
    <mergeCell ref="TDV92:TEA92"/>
    <mergeCell ref="TEC92:TEH92"/>
    <mergeCell ref="TBD92:TBI92"/>
    <mergeCell ref="TBK92:TBP92"/>
    <mergeCell ref="TBR92:TBW92"/>
    <mergeCell ref="TBY92:TCD92"/>
    <mergeCell ref="TCF92:TCK92"/>
    <mergeCell ref="TCM92:TCR92"/>
    <mergeCell ref="SZN92:SZS92"/>
    <mergeCell ref="SZU92:SZZ92"/>
    <mergeCell ref="TAB92:TAG92"/>
    <mergeCell ref="TAI92:TAN92"/>
    <mergeCell ref="TAP92:TAU92"/>
    <mergeCell ref="TAW92:TBB92"/>
    <mergeCell ref="SXX92:SYC92"/>
    <mergeCell ref="SYE92:SYJ92"/>
    <mergeCell ref="SYL92:SYQ92"/>
    <mergeCell ref="SYS92:SYX92"/>
    <mergeCell ref="SYZ92:SZE92"/>
    <mergeCell ref="SZG92:SZL92"/>
    <mergeCell ref="SWH92:SWM92"/>
    <mergeCell ref="SWO92:SWT92"/>
    <mergeCell ref="SWV92:SXA92"/>
    <mergeCell ref="SXC92:SXH92"/>
    <mergeCell ref="SXJ92:SXO92"/>
    <mergeCell ref="SXQ92:SXV92"/>
    <mergeCell ref="SUR92:SUW92"/>
    <mergeCell ref="SUY92:SVD92"/>
    <mergeCell ref="SVF92:SVK92"/>
    <mergeCell ref="SVM92:SVR92"/>
    <mergeCell ref="SVT92:SVY92"/>
    <mergeCell ref="SWA92:SWF92"/>
    <mergeCell ref="STB92:STG92"/>
    <mergeCell ref="STI92:STN92"/>
    <mergeCell ref="STP92:STU92"/>
    <mergeCell ref="STW92:SUB92"/>
    <mergeCell ref="SUD92:SUI92"/>
    <mergeCell ref="SUK92:SUP92"/>
    <mergeCell ref="SRL92:SRQ92"/>
    <mergeCell ref="SRS92:SRX92"/>
    <mergeCell ref="SRZ92:SSE92"/>
    <mergeCell ref="SSG92:SSL92"/>
    <mergeCell ref="SSN92:SSS92"/>
    <mergeCell ref="SSU92:SSZ92"/>
    <mergeCell ref="SPV92:SQA92"/>
    <mergeCell ref="SQC92:SQH92"/>
    <mergeCell ref="SQJ92:SQO92"/>
    <mergeCell ref="SQQ92:SQV92"/>
    <mergeCell ref="SQX92:SRC92"/>
    <mergeCell ref="SRE92:SRJ92"/>
    <mergeCell ref="SOF92:SOK92"/>
    <mergeCell ref="SOM92:SOR92"/>
    <mergeCell ref="SOT92:SOY92"/>
    <mergeCell ref="SPA92:SPF92"/>
    <mergeCell ref="SPH92:SPM92"/>
    <mergeCell ref="SPO92:SPT92"/>
    <mergeCell ref="SMP92:SMU92"/>
    <mergeCell ref="SMW92:SNB92"/>
    <mergeCell ref="SND92:SNI92"/>
    <mergeCell ref="SNK92:SNP92"/>
    <mergeCell ref="SNR92:SNW92"/>
    <mergeCell ref="SNY92:SOD92"/>
    <mergeCell ref="SKZ92:SLE92"/>
    <mergeCell ref="SLG92:SLL92"/>
    <mergeCell ref="SLN92:SLS92"/>
    <mergeCell ref="SLU92:SLZ92"/>
    <mergeCell ref="SMB92:SMG92"/>
    <mergeCell ref="SMI92:SMN92"/>
    <mergeCell ref="SJJ92:SJO92"/>
    <mergeCell ref="SJQ92:SJV92"/>
    <mergeCell ref="SJX92:SKC92"/>
    <mergeCell ref="SKE92:SKJ92"/>
    <mergeCell ref="SKL92:SKQ92"/>
    <mergeCell ref="SKS92:SKX92"/>
    <mergeCell ref="SHT92:SHY92"/>
    <mergeCell ref="SIA92:SIF92"/>
    <mergeCell ref="SIH92:SIM92"/>
    <mergeCell ref="SIO92:SIT92"/>
    <mergeCell ref="SIV92:SJA92"/>
    <mergeCell ref="SJC92:SJH92"/>
    <mergeCell ref="SGD92:SGI92"/>
    <mergeCell ref="SGK92:SGP92"/>
    <mergeCell ref="SGR92:SGW92"/>
    <mergeCell ref="SGY92:SHD92"/>
    <mergeCell ref="SHF92:SHK92"/>
    <mergeCell ref="SHM92:SHR92"/>
    <mergeCell ref="SEN92:SES92"/>
    <mergeCell ref="SEU92:SEZ92"/>
    <mergeCell ref="SFB92:SFG92"/>
    <mergeCell ref="SFI92:SFN92"/>
    <mergeCell ref="SFP92:SFU92"/>
    <mergeCell ref="SFW92:SGB92"/>
    <mergeCell ref="SCX92:SDC92"/>
    <mergeCell ref="SDE92:SDJ92"/>
    <mergeCell ref="SDL92:SDQ92"/>
    <mergeCell ref="SDS92:SDX92"/>
    <mergeCell ref="SDZ92:SEE92"/>
    <mergeCell ref="SEG92:SEL92"/>
    <mergeCell ref="SBH92:SBM92"/>
    <mergeCell ref="SBO92:SBT92"/>
    <mergeCell ref="SBV92:SCA92"/>
    <mergeCell ref="SCC92:SCH92"/>
    <mergeCell ref="SCJ92:SCO92"/>
    <mergeCell ref="SCQ92:SCV92"/>
    <mergeCell ref="RZR92:RZW92"/>
    <mergeCell ref="RZY92:SAD92"/>
    <mergeCell ref="SAF92:SAK92"/>
    <mergeCell ref="SAM92:SAR92"/>
    <mergeCell ref="SAT92:SAY92"/>
    <mergeCell ref="SBA92:SBF92"/>
    <mergeCell ref="RYB92:RYG92"/>
    <mergeCell ref="RYI92:RYN92"/>
    <mergeCell ref="RYP92:RYU92"/>
    <mergeCell ref="RYW92:RZB92"/>
    <mergeCell ref="RZD92:RZI92"/>
    <mergeCell ref="RZK92:RZP92"/>
    <mergeCell ref="RWL92:RWQ92"/>
    <mergeCell ref="RWS92:RWX92"/>
    <mergeCell ref="RWZ92:RXE92"/>
    <mergeCell ref="RXG92:RXL92"/>
    <mergeCell ref="RXN92:RXS92"/>
    <mergeCell ref="RXU92:RXZ92"/>
    <mergeCell ref="RUV92:RVA92"/>
    <mergeCell ref="RVC92:RVH92"/>
    <mergeCell ref="RVJ92:RVO92"/>
    <mergeCell ref="RVQ92:RVV92"/>
    <mergeCell ref="RVX92:RWC92"/>
    <mergeCell ref="RWE92:RWJ92"/>
    <mergeCell ref="RTF92:RTK92"/>
    <mergeCell ref="RTM92:RTR92"/>
    <mergeCell ref="RTT92:RTY92"/>
    <mergeCell ref="RUA92:RUF92"/>
    <mergeCell ref="RUH92:RUM92"/>
    <mergeCell ref="RUO92:RUT92"/>
    <mergeCell ref="RRP92:RRU92"/>
    <mergeCell ref="RRW92:RSB92"/>
    <mergeCell ref="RSD92:RSI92"/>
    <mergeCell ref="RSK92:RSP92"/>
    <mergeCell ref="RSR92:RSW92"/>
    <mergeCell ref="RSY92:RTD92"/>
    <mergeCell ref="RPZ92:RQE92"/>
    <mergeCell ref="RQG92:RQL92"/>
    <mergeCell ref="RQN92:RQS92"/>
    <mergeCell ref="RQU92:RQZ92"/>
    <mergeCell ref="RRB92:RRG92"/>
    <mergeCell ref="RRI92:RRN92"/>
    <mergeCell ref="ROJ92:ROO92"/>
    <mergeCell ref="ROQ92:ROV92"/>
    <mergeCell ref="ROX92:RPC92"/>
    <mergeCell ref="RPE92:RPJ92"/>
    <mergeCell ref="RPL92:RPQ92"/>
    <mergeCell ref="RPS92:RPX92"/>
    <mergeCell ref="RMT92:RMY92"/>
    <mergeCell ref="RNA92:RNF92"/>
    <mergeCell ref="RNH92:RNM92"/>
    <mergeCell ref="RNO92:RNT92"/>
    <mergeCell ref="RNV92:ROA92"/>
    <mergeCell ref="ROC92:ROH92"/>
    <mergeCell ref="RLD92:RLI92"/>
    <mergeCell ref="RLK92:RLP92"/>
    <mergeCell ref="RLR92:RLW92"/>
    <mergeCell ref="RLY92:RMD92"/>
    <mergeCell ref="RMF92:RMK92"/>
    <mergeCell ref="RMM92:RMR92"/>
    <mergeCell ref="RJN92:RJS92"/>
    <mergeCell ref="RJU92:RJZ92"/>
    <mergeCell ref="RKB92:RKG92"/>
    <mergeCell ref="RKI92:RKN92"/>
    <mergeCell ref="RKP92:RKU92"/>
    <mergeCell ref="RKW92:RLB92"/>
    <mergeCell ref="RHX92:RIC92"/>
    <mergeCell ref="RIE92:RIJ92"/>
    <mergeCell ref="RIL92:RIQ92"/>
    <mergeCell ref="RIS92:RIX92"/>
    <mergeCell ref="RIZ92:RJE92"/>
    <mergeCell ref="RJG92:RJL92"/>
    <mergeCell ref="RGH92:RGM92"/>
    <mergeCell ref="RGO92:RGT92"/>
    <mergeCell ref="RGV92:RHA92"/>
    <mergeCell ref="RHC92:RHH92"/>
    <mergeCell ref="RHJ92:RHO92"/>
    <mergeCell ref="RHQ92:RHV92"/>
    <mergeCell ref="RER92:REW92"/>
    <mergeCell ref="REY92:RFD92"/>
    <mergeCell ref="RFF92:RFK92"/>
    <mergeCell ref="RFM92:RFR92"/>
    <mergeCell ref="RFT92:RFY92"/>
    <mergeCell ref="RGA92:RGF92"/>
    <mergeCell ref="RDB92:RDG92"/>
    <mergeCell ref="RDI92:RDN92"/>
    <mergeCell ref="RDP92:RDU92"/>
    <mergeCell ref="RDW92:REB92"/>
    <mergeCell ref="RED92:REI92"/>
    <mergeCell ref="REK92:REP92"/>
    <mergeCell ref="RBL92:RBQ92"/>
    <mergeCell ref="RBS92:RBX92"/>
    <mergeCell ref="RBZ92:RCE92"/>
    <mergeCell ref="RCG92:RCL92"/>
    <mergeCell ref="RCN92:RCS92"/>
    <mergeCell ref="RCU92:RCZ92"/>
    <mergeCell ref="QZV92:RAA92"/>
    <mergeCell ref="RAC92:RAH92"/>
    <mergeCell ref="RAJ92:RAO92"/>
    <mergeCell ref="RAQ92:RAV92"/>
    <mergeCell ref="RAX92:RBC92"/>
    <mergeCell ref="RBE92:RBJ92"/>
    <mergeCell ref="QYF92:QYK92"/>
    <mergeCell ref="QYM92:QYR92"/>
    <mergeCell ref="QYT92:QYY92"/>
    <mergeCell ref="QZA92:QZF92"/>
    <mergeCell ref="QZH92:QZM92"/>
    <mergeCell ref="QZO92:QZT92"/>
    <mergeCell ref="QWP92:QWU92"/>
    <mergeCell ref="QWW92:QXB92"/>
    <mergeCell ref="QXD92:QXI92"/>
    <mergeCell ref="QXK92:QXP92"/>
    <mergeCell ref="QXR92:QXW92"/>
    <mergeCell ref="QXY92:QYD92"/>
    <mergeCell ref="QUZ92:QVE92"/>
    <mergeCell ref="QVG92:QVL92"/>
    <mergeCell ref="QVN92:QVS92"/>
    <mergeCell ref="QVU92:QVZ92"/>
    <mergeCell ref="QWB92:QWG92"/>
    <mergeCell ref="QWI92:QWN92"/>
    <mergeCell ref="QTJ92:QTO92"/>
    <mergeCell ref="QTQ92:QTV92"/>
    <mergeCell ref="QTX92:QUC92"/>
    <mergeCell ref="QUE92:QUJ92"/>
    <mergeCell ref="QUL92:QUQ92"/>
    <mergeCell ref="QUS92:QUX92"/>
    <mergeCell ref="QRT92:QRY92"/>
    <mergeCell ref="QSA92:QSF92"/>
    <mergeCell ref="QSH92:QSM92"/>
    <mergeCell ref="QSO92:QST92"/>
    <mergeCell ref="QSV92:QTA92"/>
    <mergeCell ref="QTC92:QTH92"/>
    <mergeCell ref="QQD92:QQI92"/>
    <mergeCell ref="QQK92:QQP92"/>
    <mergeCell ref="QQR92:QQW92"/>
    <mergeCell ref="QQY92:QRD92"/>
    <mergeCell ref="QRF92:QRK92"/>
    <mergeCell ref="QRM92:QRR92"/>
    <mergeCell ref="QON92:QOS92"/>
    <mergeCell ref="QOU92:QOZ92"/>
    <mergeCell ref="QPB92:QPG92"/>
    <mergeCell ref="QPI92:QPN92"/>
    <mergeCell ref="QPP92:QPU92"/>
    <mergeCell ref="QPW92:QQB92"/>
    <mergeCell ref="QMX92:QNC92"/>
    <mergeCell ref="QNE92:QNJ92"/>
    <mergeCell ref="QNL92:QNQ92"/>
    <mergeCell ref="QNS92:QNX92"/>
    <mergeCell ref="QNZ92:QOE92"/>
    <mergeCell ref="QOG92:QOL92"/>
    <mergeCell ref="QLH92:QLM92"/>
    <mergeCell ref="QLO92:QLT92"/>
    <mergeCell ref="QLV92:QMA92"/>
    <mergeCell ref="QMC92:QMH92"/>
    <mergeCell ref="QMJ92:QMO92"/>
    <mergeCell ref="QMQ92:QMV92"/>
    <mergeCell ref="QJR92:QJW92"/>
    <mergeCell ref="QJY92:QKD92"/>
    <mergeCell ref="QKF92:QKK92"/>
    <mergeCell ref="QKM92:QKR92"/>
    <mergeCell ref="QKT92:QKY92"/>
    <mergeCell ref="QLA92:QLF92"/>
    <mergeCell ref="QIB92:QIG92"/>
    <mergeCell ref="QII92:QIN92"/>
    <mergeCell ref="QIP92:QIU92"/>
    <mergeCell ref="QIW92:QJB92"/>
    <mergeCell ref="QJD92:QJI92"/>
    <mergeCell ref="QJK92:QJP92"/>
    <mergeCell ref="QGL92:QGQ92"/>
    <mergeCell ref="QGS92:QGX92"/>
    <mergeCell ref="QGZ92:QHE92"/>
    <mergeCell ref="QHG92:QHL92"/>
    <mergeCell ref="QHN92:QHS92"/>
    <mergeCell ref="QHU92:QHZ92"/>
    <mergeCell ref="QEV92:QFA92"/>
    <mergeCell ref="QFC92:QFH92"/>
    <mergeCell ref="QFJ92:QFO92"/>
    <mergeCell ref="QFQ92:QFV92"/>
    <mergeCell ref="QFX92:QGC92"/>
    <mergeCell ref="QGE92:QGJ92"/>
    <mergeCell ref="QDF92:QDK92"/>
    <mergeCell ref="QDM92:QDR92"/>
    <mergeCell ref="QDT92:QDY92"/>
    <mergeCell ref="QEA92:QEF92"/>
    <mergeCell ref="QEH92:QEM92"/>
    <mergeCell ref="QEO92:QET92"/>
    <mergeCell ref="QBP92:QBU92"/>
    <mergeCell ref="QBW92:QCB92"/>
    <mergeCell ref="QCD92:QCI92"/>
    <mergeCell ref="QCK92:QCP92"/>
    <mergeCell ref="QCR92:QCW92"/>
    <mergeCell ref="QCY92:QDD92"/>
    <mergeCell ref="PZZ92:QAE92"/>
    <mergeCell ref="QAG92:QAL92"/>
    <mergeCell ref="QAN92:QAS92"/>
    <mergeCell ref="QAU92:QAZ92"/>
    <mergeCell ref="QBB92:QBG92"/>
    <mergeCell ref="QBI92:QBN92"/>
    <mergeCell ref="PYJ92:PYO92"/>
    <mergeCell ref="PYQ92:PYV92"/>
    <mergeCell ref="PYX92:PZC92"/>
    <mergeCell ref="PZE92:PZJ92"/>
    <mergeCell ref="PZL92:PZQ92"/>
    <mergeCell ref="PZS92:PZX92"/>
    <mergeCell ref="PWT92:PWY92"/>
    <mergeCell ref="PXA92:PXF92"/>
    <mergeCell ref="PXH92:PXM92"/>
    <mergeCell ref="PXO92:PXT92"/>
    <mergeCell ref="PXV92:PYA92"/>
    <mergeCell ref="PYC92:PYH92"/>
    <mergeCell ref="PVD92:PVI92"/>
    <mergeCell ref="PVK92:PVP92"/>
    <mergeCell ref="PVR92:PVW92"/>
    <mergeCell ref="PVY92:PWD92"/>
    <mergeCell ref="PWF92:PWK92"/>
    <mergeCell ref="PWM92:PWR92"/>
    <mergeCell ref="PTN92:PTS92"/>
    <mergeCell ref="PTU92:PTZ92"/>
    <mergeCell ref="PUB92:PUG92"/>
    <mergeCell ref="PUI92:PUN92"/>
    <mergeCell ref="PUP92:PUU92"/>
    <mergeCell ref="PUW92:PVB92"/>
    <mergeCell ref="PRX92:PSC92"/>
    <mergeCell ref="PSE92:PSJ92"/>
    <mergeCell ref="PSL92:PSQ92"/>
    <mergeCell ref="PSS92:PSX92"/>
    <mergeCell ref="PSZ92:PTE92"/>
    <mergeCell ref="PTG92:PTL92"/>
    <mergeCell ref="PQH92:PQM92"/>
    <mergeCell ref="PQO92:PQT92"/>
    <mergeCell ref="PQV92:PRA92"/>
    <mergeCell ref="PRC92:PRH92"/>
    <mergeCell ref="PRJ92:PRO92"/>
    <mergeCell ref="PRQ92:PRV92"/>
    <mergeCell ref="POR92:POW92"/>
    <mergeCell ref="POY92:PPD92"/>
    <mergeCell ref="PPF92:PPK92"/>
    <mergeCell ref="PPM92:PPR92"/>
    <mergeCell ref="PPT92:PPY92"/>
    <mergeCell ref="PQA92:PQF92"/>
    <mergeCell ref="PNB92:PNG92"/>
    <mergeCell ref="PNI92:PNN92"/>
    <mergeCell ref="PNP92:PNU92"/>
    <mergeCell ref="PNW92:POB92"/>
    <mergeCell ref="POD92:POI92"/>
    <mergeCell ref="POK92:POP92"/>
    <mergeCell ref="PLL92:PLQ92"/>
    <mergeCell ref="PLS92:PLX92"/>
    <mergeCell ref="PLZ92:PME92"/>
    <mergeCell ref="PMG92:PML92"/>
    <mergeCell ref="PMN92:PMS92"/>
    <mergeCell ref="PMU92:PMZ92"/>
    <mergeCell ref="PJV92:PKA92"/>
    <mergeCell ref="PKC92:PKH92"/>
    <mergeCell ref="PKJ92:PKO92"/>
    <mergeCell ref="PKQ92:PKV92"/>
    <mergeCell ref="PKX92:PLC92"/>
    <mergeCell ref="PLE92:PLJ92"/>
    <mergeCell ref="PIF92:PIK92"/>
    <mergeCell ref="PIM92:PIR92"/>
    <mergeCell ref="PIT92:PIY92"/>
    <mergeCell ref="PJA92:PJF92"/>
    <mergeCell ref="PJH92:PJM92"/>
    <mergeCell ref="PJO92:PJT92"/>
    <mergeCell ref="PGP92:PGU92"/>
    <mergeCell ref="PGW92:PHB92"/>
    <mergeCell ref="PHD92:PHI92"/>
    <mergeCell ref="PHK92:PHP92"/>
    <mergeCell ref="PHR92:PHW92"/>
    <mergeCell ref="PHY92:PID92"/>
    <mergeCell ref="PEZ92:PFE92"/>
    <mergeCell ref="PFG92:PFL92"/>
    <mergeCell ref="PFN92:PFS92"/>
    <mergeCell ref="PFU92:PFZ92"/>
    <mergeCell ref="PGB92:PGG92"/>
    <mergeCell ref="PGI92:PGN92"/>
    <mergeCell ref="PDJ92:PDO92"/>
    <mergeCell ref="PDQ92:PDV92"/>
    <mergeCell ref="PDX92:PEC92"/>
    <mergeCell ref="PEE92:PEJ92"/>
    <mergeCell ref="PEL92:PEQ92"/>
    <mergeCell ref="PES92:PEX92"/>
    <mergeCell ref="PBT92:PBY92"/>
    <mergeCell ref="PCA92:PCF92"/>
    <mergeCell ref="PCH92:PCM92"/>
    <mergeCell ref="PCO92:PCT92"/>
    <mergeCell ref="PCV92:PDA92"/>
    <mergeCell ref="PDC92:PDH92"/>
    <mergeCell ref="PAD92:PAI92"/>
    <mergeCell ref="PAK92:PAP92"/>
    <mergeCell ref="PAR92:PAW92"/>
    <mergeCell ref="PAY92:PBD92"/>
    <mergeCell ref="PBF92:PBK92"/>
    <mergeCell ref="PBM92:PBR92"/>
    <mergeCell ref="OYN92:OYS92"/>
    <mergeCell ref="OYU92:OYZ92"/>
    <mergeCell ref="OZB92:OZG92"/>
    <mergeCell ref="OZI92:OZN92"/>
    <mergeCell ref="OZP92:OZU92"/>
    <mergeCell ref="OZW92:PAB92"/>
    <mergeCell ref="OWX92:OXC92"/>
    <mergeCell ref="OXE92:OXJ92"/>
    <mergeCell ref="OXL92:OXQ92"/>
    <mergeCell ref="OXS92:OXX92"/>
    <mergeCell ref="OXZ92:OYE92"/>
    <mergeCell ref="OYG92:OYL92"/>
    <mergeCell ref="OVH92:OVM92"/>
    <mergeCell ref="OVO92:OVT92"/>
    <mergeCell ref="OVV92:OWA92"/>
    <mergeCell ref="OWC92:OWH92"/>
    <mergeCell ref="OWJ92:OWO92"/>
    <mergeCell ref="OWQ92:OWV92"/>
    <mergeCell ref="OTR92:OTW92"/>
    <mergeCell ref="OTY92:OUD92"/>
    <mergeCell ref="OUF92:OUK92"/>
    <mergeCell ref="OUM92:OUR92"/>
    <mergeCell ref="OUT92:OUY92"/>
    <mergeCell ref="OVA92:OVF92"/>
    <mergeCell ref="OSB92:OSG92"/>
    <mergeCell ref="OSI92:OSN92"/>
    <mergeCell ref="OSP92:OSU92"/>
    <mergeCell ref="OSW92:OTB92"/>
    <mergeCell ref="OTD92:OTI92"/>
    <mergeCell ref="OTK92:OTP92"/>
    <mergeCell ref="OQL92:OQQ92"/>
    <mergeCell ref="OQS92:OQX92"/>
    <mergeCell ref="OQZ92:ORE92"/>
    <mergeCell ref="ORG92:ORL92"/>
    <mergeCell ref="ORN92:ORS92"/>
    <mergeCell ref="ORU92:ORZ92"/>
    <mergeCell ref="OOV92:OPA92"/>
    <mergeCell ref="OPC92:OPH92"/>
    <mergeCell ref="OPJ92:OPO92"/>
    <mergeCell ref="OPQ92:OPV92"/>
    <mergeCell ref="OPX92:OQC92"/>
    <mergeCell ref="OQE92:OQJ92"/>
    <mergeCell ref="ONF92:ONK92"/>
    <mergeCell ref="ONM92:ONR92"/>
    <mergeCell ref="ONT92:ONY92"/>
    <mergeCell ref="OOA92:OOF92"/>
    <mergeCell ref="OOH92:OOM92"/>
    <mergeCell ref="OOO92:OOT92"/>
    <mergeCell ref="OLP92:OLU92"/>
    <mergeCell ref="OLW92:OMB92"/>
    <mergeCell ref="OMD92:OMI92"/>
    <mergeCell ref="OMK92:OMP92"/>
    <mergeCell ref="OMR92:OMW92"/>
    <mergeCell ref="OMY92:OND92"/>
    <mergeCell ref="OJZ92:OKE92"/>
    <mergeCell ref="OKG92:OKL92"/>
    <mergeCell ref="OKN92:OKS92"/>
    <mergeCell ref="OKU92:OKZ92"/>
    <mergeCell ref="OLB92:OLG92"/>
    <mergeCell ref="OLI92:OLN92"/>
    <mergeCell ref="OIJ92:OIO92"/>
    <mergeCell ref="OIQ92:OIV92"/>
    <mergeCell ref="OIX92:OJC92"/>
    <mergeCell ref="OJE92:OJJ92"/>
    <mergeCell ref="OJL92:OJQ92"/>
    <mergeCell ref="OJS92:OJX92"/>
    <mergeCell ref="OGT92:OGY92"/>
    <mergeCell ref="OHA92:OHF92"/>
    <mergeCell ref="OHH92:OHM92"/>
    <mergeCell ref="OHO92:OHT92"/>
    <mergeCell ref="OHV92:OIA92"/>
    <mergeCell ref="OIC92:OIH92"/>
    <mergeCell ref="OFD92:OFI92"/>
    <mergeCell ref="OFK92:OFP92"/>
    <mergeCell ref="OFR92:OFW92"/>
    <mergeCell ref="OFY92:OGD92"/>
    <mergeCell ref="OGF92:OGK92"/>
    <mergeCell ref="OGM92:OGR92"/>
    <mergeCell ref="ODN92:ODS92"/>
    <mergeCell ref="ODU92:ODZ92"/>
    <mergeCell ref="OEB92:OEG92"/>
    <mergeCell ref="OEI92:OEN92"/>
    <mergeCell ref="OEP92:OEU92"/>
    <mergeCell ref="OEW92:OFB92"/>
    <mergeCell ref="OBX92:OCC92"/>
    <mergeCell ref="OCE92:OCJ92"/>
    <mergeCell ref="OCL92:OCQ92"/>
    <mergeCell ref="OCS92:OCX92"/>
    <mergeCell ref="OCZ92:ODE92"/>
    <mergeCell ref="ODG92:ODL92"/>
    <mergeCell ref="OAH92:OAM92"/>
    <mergeCell ref="OAO92:OAT92"/>
    <mergeCell ref="OAV92:OBA92"/>
    <mergeCell ref="OBC92:OBH92"/>
    <mergeCell ref="OBJ92:OBO92"/>
    <mergeCell ref="OBQ92:OBV92"/>
    <mergeCell ref="NYR92:NYW92"/>
    <mergeCell ref="NYY92:NZD92"/>
    <mergeCell ref="NZF92:NZK92"/>
    <mergeCell ref="NZM92:NZR92"/>
    <mergeCell ref="NZT92:NZY92"/>
    <mergeCell ref="OAA92:OAF92"/>
    <mergeCell ref="NXB92:NXG92"/>
    <mergeCell ref="NXI92:NXN92"/>
    <mergeCell ref="NXP92:NXU92"/>
    <mergeCell ref="NXW92:NYB92"/>
    <mergeCell ref="NYD92:NYI92"/>
    <mergeCell ref="NYK92:NYP92"/>
    <mergeCell ref="NVL92:NVQ92"/>
    <mergeCell ref="NVS92:NVX92"/>
    <mergeCell ref="NVZ92:NWE92"/>
    <mergeCell ref="NWG92:NWL92"/>
    <mergeCell ref="NWN92:NWS92"/>
    <mergeCell ref="NWU92:NWZ92"/>
    <mergeCell ref="NTV92:NUA92"/>
    <mergeCell ref="NUC92:NUH92"/>
    <mergeCell ref="NUJ92:NUO92"/>
    <mergeCell ref="NUQ92:NUV92"/>
    <mergeCell ref="NUX92:NVC92"/>
    <mergeCell ref="NVE92:NVJ92"/>
    <mergeCell ref="NSF92:NSK92"/>
    <mergeCell ref="NSM92:NSR92"/>
    <mergeCell ref="NST92:NSY92"/>
    <mergeCell ref="NTA92:NTF92"/>
    <mergeCell ref="NTH92:NTM92"/>
    <mergeCell ref="NTO92:NTT92"/>
    <mergeCell ref="NQP92:NQU92"/>
    <mergeCell ref="NQW92:NRB92"/>
    <mergeCell ref="NRD92:NRI92"/>
    <mergeCell ref="NRK92:NRP92"/>
    <mergeCell ref="NRR92:NRW92"/>
    <mergeCell ref="NRY92:NSD92"/>
    <mergeCell ref="NOZ92:NPE92"/>
    <mergeCell ref="NPG92:NPL92"/>
    <mergeCell ref="NPN92:NPS92"/>
    <mergeCell ref="NPU92:NPZ92"/>
    <mergeCell ref="NQB92:NQG92"/>
    <mergeCell ref="NQI92:NQN92"/>
    <mergeCell ref="NNJ92:NNO92"/>
    <mergeCell ref="NNQ92:NNV92"/>
    <mergeCell ref="NNX92:NOC92"/>
    <mergeCell ref="NOE92:NOJ92"/>
    <mergeCell ref="NOL92:NOQ92"/>
    <mergeCell ref="NOS92:NOX92"/>
    <mergeCell ref="NLT92:NLY92"/>
    <mergeCell ref="NMA92:NMF92"/>
    <mergeCell ref="NMH92:NMM92"/>
    <mergeCell ref="NMO92:NMT92"/>
    <mergeCell ref="NMV92:NNA92"/>
    <mergeCell ref="NNC92:NNH92"/>
    <mergeCell ref="NKD92:NKI92"/>
    <mergeCell ref="NKK92:NKP92"/>
    <mergeCell ref="NKR92:NKW92"/>
    <mergeCell ref="NKY92:NLD92"/>
    <mergeCell ref="NLF92:NLK92"/>
    <mergeCell ref="NLM92:NLR92"/>
    <mergeCell ref="NIN92:NIS92"/>
    <mergeCell ref="NIU92:NIZ92"/>
    <mergeCell ref="NJB92:NJG92"/>
    <mergeCell ref="NJI92:NJN92"/>
    <mergeCell ref="NJP92:NJU92"/>
    <mergeCell ref="NJW92:NKB92"/>
    <mergeCell ref="NGX92:NHC92"/>
    <mergeCell ref="NHE92:NHJ92"/>
    <mergeCell ref="NHL92:NHQ92"/>
    <mergeCell ref="NHS92:NHX92"/>
    <mergeCell ref="NHZ92:NIE92"/>
    <mergeCell ref="NIG92:NIL92"/>
    <mergeCell ref="NFH92:NFM92"/>
    <mergeCell ref="NFO92:NFT92"/>
    <mergeCell ref="NFV92:NGA92"/>
    <mergeCell ref="NGC92:NGH92"/>
    <mergeCell ref="NGJ92:NGO92"/>
    <mergeCell ref="NGQ92:NGV92"/>
    <mergeCell ref="NDR92:NDW92"/>
    <mergeCell ref="NDY92:NED92"/>
    <mergeCell ref="NEF92:NEK92"/>
    <mergeCell ref="NEM92:NER92"/>
    <mergeCell ref="NET92:NEY92"/>
    <mergeCell ref="NFA92:NFF92"/>
    <mergeCell ref="NCB92:NCG92"/>
    <mergeCell ref="NCI92:NCN92"/>
    <mergeCell ref="NCP92:NCU92"/>
    <mergeCell ref="NCW92:NDB92"/>
    <mergeCell ref="NDD92:NDI92"/>
    <mergeCell ref="NDK92:NDP92"/>
    <mergeCell ref="NAL92:NAQ92"/>
    <mergeCell ref="NAS92:NAX92"/>
    <mergeCell ref="NAZ92:NBE92"/>
    <mergeCell ref="NBG92:NBL92"/>
    <mergeCell ref="NBN92:NBS92"/>
    <mergeCell ref="NBU92:NBZ92"/>
    <mergeCell ref="MYV92:MZA92"/>
    <mergeCell ref="MZC92:MZH92"/>
    <mergeCell ref="MZJ92:MZO92"/>
    <mergeCell ref="MZQ92:MZV92"/>
    <mergeCell ref="MZX92:NAC92"/>
    <mergeCell ref="NAE92:NAJ92"/>
    <mergeCell ref="MXF92:MXK92"/>
    <mergeCell ref="MXM92:MXR92"/>
    <mergeCell ref="MXT92:MXY92"/>
    <mergeCell ref="MYA92:MYF92"/>
    <mergeCell ref="MYH92:MYM92"/>
    <mergeCell ref="MYO92:MYT92"/>
    <mergeCell ref="MVP92:MVU92"/>
    <mergeCell ref="MVW92:MWB92"/>
    <mergeCell ref="MWD92:MWI92"/>
    <mergeCell ref="MWK92:MWP92"/>
    <mergeCell ref="MWR92:MWW92"/>
    <mergeCell ref="MWY92:MXD92"/>
    <mergeCell ref="MTZ92:MUE92"/>
    <mergeCell ref="MUG92:MUL92"/>
    <mergeCell ref="MUN92:MUS92"/>
    <mergeCell ref="MUU92:MUZ92"/>
    <mergeCell ref="MVB92:MVG92"/>
    <mergeCell ref="MVI92:MVN92"/>
    <mergeCell ref="MSJ92:MSO92"/>
    <mergeCell ref="MSQ92:MSV92"/>
    <mergeCell ref="MSX92:MTC92"/>
    <mergeCell ref="MTE92:MTJ92"/>
    <mergeCell ref="MTL92:MTQ92"/>
    <mergeCell ref="MTS92:MTX92"/>
    <mergeCell ref="MQT92:MQY92"/>
    <mergeCell ref="MRA92:MRF92"/>
    <mergeCell ref="MRH92:MRM92"/>
    <mergeCell ref="MRO92:MRT92"/>
    <mergeCell ref="MRV92:MSA92"/>
    <mergeCell ref="MSC92:MSH92"/>
    <mergeCell ref="MPD92:MPI92"/>
    <mergeCell ref="MPK92:MPP92"/>
    <mergeCell ref="MPR92:MPW92"/>
    <mergeCell ref="MPY92:MQD92"/>
    <mergeCell ref="MQF92:MQK92"/>
    <mergeCell ref="MQM92:MQR92"/>
    <mergeCell ref="MNN92:MNS92"/>
    <mergeCell ref="MNU92:MNZ92"/>
    <mergeCell ref="MOB92:MOG92"/>
    <mergeCell ref="MOI92:MON92"/>
    <mergeCell ref="MOP92:MOU92"/>
    <mergeCell ref="MOW92:MPB92"/>
    <mergeCell ref="MLX92:MMC92"/>
    <mergeCell ref="MME92:MMJ92"/>
    <mergeCell ref="MML92:MMQ92"/>
    <mergeCell ref="MMS92:MMX92"/>
    <mergeCell ref="MMZ92:MNE92"/>
    <mergeCell ref="MNG92:MNL92"/>
    <mergeCell ref="MKH92:MKM92"/>
    <mergeCell ref="MKO92:MKT92"/>
    <mergeCell ref="MKV92:MLA92"/>
    <mergeCell ref="MLC92:MLH92"/>
    <mergeCell ref="MLJ92:MLO92"/>
    <mergeCell ref="MLQ92:MLV92"/>
    <mergeCell ref="MIR92:MIW92"/>
    <mergeCell ref="MIY92:MJD92"/>
    <mergeCell ref="MJF92:MJK92"/>
    <mergeCell ref="MJM92:MJR92"/>
    <mergeCell ref="MJT92:MJY92"/>
    <mergeCell ref="MKA92:MKF92"/>
    <mergeCell ref="MHB92:MHG92"/>
    <mergeCell ref="MHI92:MHN92"/>
    <mergeCell ref="MHP92:MHU92"/>
    <mergeCell ref="MHW92:MIB92"/>
    <mergeCell ref="MID92:MII92"/>
    <mergeCell ref="MIK92:MIP92"/>
    <mergeCell ref="MFL92:MFQ92"/>
    <mergeCell ref="MFS92:MFX92"/>
    <mergeCell ref="MFZ92:MGE92"/>
    <mergeCell ref="MGG92:MGL92"/>
    <mergeCell ref="MGN92:MGS92"/>
    <mergeCell ref="MGU92:MGZ92"/>
    <mergeCell ref="MDV92:MEA92"/>
    <mergeCell ref="MEC92:MEH92"/>
    <mergeCell ref="MEJ92:MEO92"/>
    <mergeCell ref="MEQ92:MEV92"/>
    <mergeCell ref="MEX92:MFC92"/>
    <mergeCell ref="MFE92:MFJ92"/>
    <mergeCell ref="MCF92:MCK92"/>
    <mergeCell ref="MCM92:MCR92"/>
    <mergeCell ref="MCT92:MCY92"/>
    <mergeCell ref="MDA92:MDF92"/>
    <mergeCell ref="MDH92:MDM92"/>
    <mergeCell ref="MDO92:MDT92"/>
    <mergeCell ref="MAP92:MAU92"/>
    <mergeCell ref="MAW92:MBB92"/>
    <mergeCell ref="MBD92:MBI92"/>
    <mergeCell ref="MBK92:MBP92"/>
    <mergeCell ref="MBR92:MBW92"/>
    <mergeCell ref="MBY92:MCD92"/>
    <mergeCell ref="LYZ92:LZE92"/>
    <mergeCell ref="LZG92:LZL92"/>
    <mergeCell ref="LZN92:LZS92"/>
    <mergeCell ref="LZU92:LZZ92"/>
    <mergeCell ref="MAB92:MAG92"/>
    <mergeCell ref="MAI92:MAN92"/>
    <mergeCell ref="LXJ92:LXO92"/>
    <mergeCell ref="LXQ92:LXV92"/>
    <mergeCell ref="LXX92:LYC92"/>
    <mergeCell ref="LYE92:LYJ92"/>
    <mergeCell ref="LYL92:LYQ92"/>
    <mergeCell ref="LYS92:LYX92"/>
    <mergeCell ref="LVT92:LVY92"/>
    <mergeCell ref="LWA92:LWF92"/>
    <mergeCell ref="LWH92:LWM92"/>
    <mergeCell ref="LWO92:LWT92"/>
    <mergeCell ref="LWV92:LXA92"/>
    <mergeCell ref="LXC92:LXH92"/>
    <mergeCell ref="LUD92:LUI92"/>
    <mergeCell ref="LUK92:LUP92"/>
    <mergeCell ref="LUR92:LUW92"/>
    <mergeCell ref="LUY92:LVD92"/>
    <mergeCell ref="LVF92:LVK92"/>
    <mergeCell ref="LVM92:LVR92"/>
    <mergeCell ref="LSN92:LSS92"/>
    <mergeCell ref="LSU92:LSZ92"/>
    <mergeCell ref="LTB92:LTG92"/>
    <mergeCell ref="LTI92:LTN92"/>
    <mergeCell ref="LTP92:LTU92"/>
    <mergeCell ref="LTW92:LUB92"/>
    <mergeCell ref="LQX92:LRC92"/>
    <mergeCell ref="LRE92:LRJ92"/>
    <mergeCell ref="LRL92:LRQ92"/>
    <mergeCell ref="LRS92:LRX92"/>
    <mergeCell ref="LRZ92:LSE92"/>
    <mergeCell ref="LSG92:LSL92"/>
    <mergeCell ref="LPH92:LPM92"/>
    <mergeCell ref="LPO92:LPT92"/>
    <mergeCell ref="LPV92:LQA92"/>
    <mergeCell ref="LQC92:LQH92"/>
    <mergeCell ref="LQJ92:LQO92"/>
    <mergeCell ref="LQQ92:LQV92"/>
    <mergeCell ref="LNR92:LNW92"/>
    <mergeCell ref="LNY92:LOD92"/>
    <mergeCell ref="LOF92:LOK92"/>
    <mergeCell ref="LOM92:LOR92"/>
    <mergeCell ref="LOT92:LOY92"/>
    <mergeCell ref="LPA92:LPF92"/>
    <mergeCell ref="LMB92:LMG92"/>
    <mergeCell ref="LMI92:LMN92"/>
    <mergeCell ref="LMP92:LMU92"/>
    <mergeCell ref="LMW92:LNB92"/>
    <mergeCell ref="LND92:LNI92"/>
    <mergeCell ref="LNK92:LNP92"/>
    <mergeCell ref="LKL92:LKQ92"/>
    <mergeCell ref="LKS92:LKX92"/>
    <mergeCell ref="LKZ92:LLE92"/>
    <mergeCell ref="LLG92:LLL92"/>
    <mergeCell ref="LLN92:LLS92"/>
    <mergeCell ref="LLU92:LLZ92"/>
    <mergeCell ref="LIV92:LJA92"/>
    <mergeCell ref="LJC92:LJH92"/>
    <mergeCell ref="LJJ92:LJO92"/>
    <mergeCell ref="LJQ92:LJV92"/>
    <mergeCell ref="LJX92:LKC92"/>
    <mergeCell ref="LKE92:LKJ92"/>
    <mergeCell ref="LHF92:LHK92"/>
    <mergeCell ref="LHM92:LHR92"/>
    <mergeCell ref="LHT92:LHY92"/>
    <mergeCell ref="LIA92:LIF92"/>
    <mergeCell ref="LIH92:LIM92"/>
    <mergeCell ref="LIO92:LIT92"/>
    <mergeCell ref="LFP92:LFU92"/>
    <mergeCell ref="LFW92:LGB92"/>
    <mergeCell ref="LGD92:LGI92"/>
    <mergeCell ref="LGK92:LGP92"/>
    <mergeCell ref="LGR92:LGW92"/>
    <mergeCell ref="LGY92:LHD92"/>
    <mergeCell ref="LDZ92:LEE92"/>
    <mergeCell ref="LEG92:LEL92"/>
    <mergeCell ref="LEN92:LES92"/>
    <mergeCell ref="LEU92:LEZ92"/>
    <mergeCell ref="LFB92:LFG92"/>
    <mergeCell ref="LFI92:LFN92"/>
    <mergeCell ref="LCJ92:LCO92"/>
    <mergeCell ref="LCQ92:LCV92"/>
    <mergeCell ref="LCX92:LDC92"/>
    <mergeCell ref="LDE92:LDJ92"/>
    <mergeCell ref="LDL92:LDQ92"/>
    <mergeCell ref="LDS92:LDX92"/>
    <mergeCell ref="LAT92:LAY92"/>
    <mergeCell ref="LBA92:LBF92"/>
    <mergeCell ref="LBH92:LBM92"/>
    <mergeCell ref="LBO92:LBT92"/>
    <mergeCell ref="LBV92:LCA92"/>
    <mergeCell ref="LCC92:LCH92"/>
    <mergeCell ref="KZD92:KZI92"/>
    <mergeCell ref="KZK92:KZP92"/>
    <mergeCell ref="KZR92:KZW92"/>
    <mergeCell ref="KZY92:LAD92"/>
    <mergeCell ref="LAF92:LAK92"/>
    <mergeCell ref="LAM92:LAR92"/>
    <mergeCell ref="KXN92:KXS92"/>
    <mergeCell ref="KXU92:KXZ92"/>
    <mergeCell ref="KYB92:KYG92"/>
    <mergeCell ref="KYI92:KYN92"/>
    <mergeCell ref="KYP92:KYU92"/>
    <mergeCell ref="KYW92:KZB92"/>
    <mergeCell ref="KVX92:KWC92"/>
    <mergeCell ref="KWE92:KWJ92"/>
    <mergeCell ref="KWL92:KWQ92"/>
    <mergeCell ref="KWS92:KWX92"/>
    <mergeCell ref="KWZ92:KXE92"/>
    <mergeCell ref="KXG92:KXL92"/>
    <mergeCell ref="KUH92:KUM92"/>
    <mergeCell ref="KUO92:KUT92"/>
    <mergeCell ref="KUV92:KVA92"/>
    <mergeCell ref="KVC92:KVH92"/>
    <mergeCell ref="KVJ92:KVO92"/>
    <mergeCell ref="KVQ92:KVV92"/>
    <mergeCell ref="KSR92:KSW92"/>
    <mergeCell ref="KSY92:KTD92"/>
    <mergeCell ref="KTF92:KTK92"/>
    <mergeCell ref="KTM92:KTR92"/>
    <mergeCell ref="KTT92:KTY92"/>
    <mergeCell ref="KUA92:KUF92"/>
    <mergeCell ref="KRB92:KRG92"/>
    <mergeCell ref="KRI92:KRN92"/>
    <mergeCell ref="KRP92:KRU92"/>
    <mergeCell ref="KRW92:KSB92"/>
    <mergeCell ref="KSD92:KSI92"/>
    <mergeCell ref="KSK92:KSP92"/>
    <mergeCell ref="KPL92:KPQ92"/>
    <mergeCell ref="KPS92:KPX92"/>
    <mergeCell ref="KPZ92:KQE92"/>
    <mergeCell ref="KQG92:KQL92"/>
    <mergeCell ref="KQN92:KQS92"/>
    <mergeCell ref="KQU92:KQZ92"/>
    <mergeCell ref="KNV92:KOA92"/>
    <mergeCell ref="KOC92:KOH92"/>
    <mergeCell ref="KOJ92:KOO92"/>
    <mergeCell ref="KOQ92:KOV92"/>
    <mergeCell ref="KOX92:KPC92"/>
    <mergeCell ref="KPE92:KPJ92"/>
    <mergeCell ref="KMF92:KMK92"/>
    <mergeCell ref="KMM92:KMR92"/>
    <mergeCell ref="KMT92:KMY92"/>
    <mergeCell ref="KNA92:KNF92"/>
    <mergeCell ref="KNH92:KNM92"/>
    <mergeCell ref="KNO92:KNT92"/>
    <mergeCell ref="KKP92:KKU92"/>
    <mergeCell ref="KKW92:KLB92"/>
    <mergeCell ref="KLD92:KLI92"/>
    <mergeCell ref="KLK92:KLP92"/>
    <mergeCell ref="KLR92:KLW92"/>
    <mergeCell ref="KLY92:KMD92"/>
    <mergeCell ref="KIZ92:KJE92"/>
    <mergeCell ref="KJG92:KJL92"/>
    <mergeCell ref="KJN92:KJS92"/>
    <mergeCell ref="KJU92:KJZ92"/>
    <mergeCell ref="KKB92:KKG92"/>
    <mergeCell ref="KKI92:KKN92"/>
    <mergeCell ref="KHJ92:KHO92"/>
    <mergeCell ref="KHQ92:KHV92"/>
    <mergeCell ref="KHX92:KIC92"/>
    <mergeCell ref="KIE92:KIJ92"/>
    <mergeCell ref="KIL92:KIQ92"/>
    <mergeCell ref="KIS92:KIX92"/>
    <mergeCell ref="KFT92:KFY92"/>
    <mergeCell ref="KGA92:KGF92"/>
    <mergeCell ref="KGH92:KGM92"/>
    <mergeCell ref="KGO92:KGT92"/>
    <mergeCell ref="KGV92:KHA92"/>
    <mergeCell ref="KHC92:KHH92"/>
    <mergeCell ref="KED92:KEI92"/>
    <mergeCell ref="KEK92:KEP92"/>
    <mergeCell ref="KER92:KEW92"/>
    <mergeCell ref="KEY92:KFD92"/>
    <mergeCell ref="KFF92:KFK92"/>
    <mergeCell ref="KFM92:KFR92"/>
    <mergeCell ref="KCN92:KCS92"/>
    <mergeCell ref="KCU92:KCZ92"/>
    <mergeCell ref="KDB92:KDG92"/>
    <mergeCell ref="KDI92:KDN92"/>
    <mergeCell ref="KDP92:KDU92"/>
    <mergeCell ref="KDW92:KEB92"/>
    <mergeCell ref="KAX92:KBC92"/>
    <mergeCell ref="KBE92:KBJ92"/>
    <mergeCell ref="KBL92:KBQ92"/>
    <mergeCell ref="KBS92:KBX92"/>
    <mergeCell ref="KBZ92:KCE92"/>
    <mergeCell ref="KCG92:KCL92"/>
    <mergeCell ref="JZH92:JZM92"/>
    <mergeCell ref="JZO92:JZT92"/>
    <mergeCell ref="JZV92:KAA92"/>
    <mergeCell ref="KAC92:KAH92"/>
    <mergeCell ref="KAJ92:KAO92"/>
    <mergeCell ref="KAQ92:KAV92"/>
    <mergeCell ref="JXR92:JXW92"/>
    <mergeCell ref="JXY92:JYD92"/>
    <mergeCell ref="JYF92:JYK92"/>
    <mergeCell ref="JYM92:JYR92"/>
    <mergeCell ref="JYT92:JYY92"/>
    <mergeCell ref="JZA92:JZF92"/>
    <mergeCell ref="JWB92:JWG92"/>
    <mergeCell ref="JWI92:JWN92"/>
    <mergeCell ref="JWP92:JWU92"/>
    <mergeCell ref="JWW92:JXB92"/>
    <mergeCell ref="JXD92:JXI92"/>
    <mergeCell ref="JXK92:JXP92"/>
    <mergeCell ref="JUL92:JUQ92"/>
    <mergeCell ref="JUS92:JUX92"/>
    <mergeCell ref="JUZ92:JVE92"/>
    <mergeCell ref="JVG92:JVL92"/>
    <mergeCell ref="JVN92:JVS92"/>
    <mergeCell ref="JVU92:JVZ92"/>
    <mergeCell ref="JSV92:JTA92"/>
    <mergeCell ref="JTC92:JTH92"/>
    <mergeCell ref="JTJ92:JTO92"/>
    <mergeCell ref="JTQ92:JTV92"/>
    <mergeCell ref="JTX92:JUC92"/>
    <mergeCell ref="JUE92:JUJ92"/>
    <mergeCell ref="JRF92:JRK92"/>
    <mergeCell ref="JRM92:JRR92"/>
    <mergeCell ref="JRT92:JRY92"/>
    <mergeCell ref="JSA92:JSF92"/>
    <mergeCell ref="JSH92:JSM92"/>
    <mergeCell ref="JSO92:JST92"/>
    <mergeCell ref="JPP92:JPU92"/>
    <mergeCell ref="JPW92:JQB92"/>
    <mergeCell ref="JQD92:JQI92"/>
    <mergeCell ref="JQK92:JQP92"/>
    <mergeCell ref="JQR92:JQW92"/>
    <mergeCell ref="JQY92:JRD92"/>
    <mergeCell ref="JNZ92:JOE92"/>
    <mergeCell ref="JOG92:JOL92"/>
    <mergeCell ref="JON92:JOS92"/>
    <mergeCell ref="JOU92:JOZ92"/>
    <mergeCell ref="JPB92:JPG92"/>
    <mergeCell ref="JPI92:JPN92"/>
    <mergeCell ref="JMJ92:JMO92"/>
    <mergeCell ref="JMQ92:JMV92"/>
    <mergeCell ref="JMX92:JNC92"/>
    <mergeCell ref="JNE92:JNJ92"/>
    <mergeCell ref="JNL92:JNQ92"/>
    <mergeCell ref="JNS92:JNX92"/>
    <mergeCell ref="JKT92:JKY92"/>
    <mergeCell ref="JLA92:JLF92"/>
    <mergeCell ref="JLH92:JLM92"/>
    <mergeCell ref="JLO92:JLT92"/>
    <mergeCell ref="JLV92:JMA92"/>
    <mergeCell ref="JMC92:JMH92"/>
    <mergeCell ref="JJD92:JJI92"/>
    <mergeCell ref="JJK92:JJP92"/>
    <mergeCell ref="JJR92:JJW92"/>
    <mergeCell ref="JJY92:JKD92"/>
    <mergeCell ref="JKF92:JKK92"/>
    <mergeCell ref="JKM92:JKR92"/>
    <mergeCell ref="JHN92:JHS92"/>
    <mergeCell ref="JHU92:JHZ92"/>
    <mergeCell ref="JIB92:JIG92"/>
    <mergeCell ref="JII92:JIN92"/>
    <mergeCell ref="JIP92:JIU92"/>
    <mergeCell ref="JIW92:JJB92"/>
    <mergeCell ref="JFX92:JGC92"/>
    <mergeCell ref="JGE92:JGJ92"/>
    <mergeCell ref="JGL92:JGQ92"/>
    <mergeCell ref="JGS92:JGX92"/>
    <mergeCell ref="JGZ92:JHE92"/>
    <mergeCell ref="JHG92:JHL92"/>
    <mergeCell ref="JEH92:JEM92"/>
    <mergeCell ref="JEO92:JET92"/>
    <mergeCell ref="JEV92:JFA92"/>
    <mergeCell ref="JFC92:JFH92"/>
    <mergeCell ref="JFJ92:JFO92"/>
    <mergeCell ref="JFQ92:JFV92"/>
    <mergeCell ref="JCR92:JCW92"/>
    <mergeCell ref="JCY92:JDD92"/>
    <mergeCell ref="JDF92:JDK92"/>
    <mergeCell ref="JDM92:JDR92"/>
    <mergeCell ref="JDT92:JDY92"/>
    <mergeCell ref="JEA92:JEF92"/>
    <mergeCell ref="JBB92:JBG92"/>
    <mergeCell ref="JBI92:JBN92"/>
    <mergeCell ref="JBP92:JBU92"/>
    <mergeCell ref="JBW92:JCB92"/>
    <mergeCell ref="JCD92:JCI92"/>
    <mergeCell ref="JCK92:JCP92"/>
    <mergeCell ref="IZL92:IZQ92"/>
    <mergeCell ref="IZS92:IZX92"/>
    <mergeCell ref="IZZ92:JAE92"/>
    <mergeCell ref="JAG92:JAL92"/>
    <mergeCell ref="JAN92:JAS92"/>
    <mergeCell ref="JAU92:JAZ92"/>
    <mergeCell ref="IXV92:IYA92"/>
    <mergeCell ref="IYC92:IYH92"/>
    <mergeCell ref="IYJ92:IYO92"/>
    <mergeCell ref="IYQ92:IYV92"/>
    <mergeCell ref="IYX92:IZC92"/>
    <mergeCell ref="IZE92:IZJ92"/>
    <mergeCell ref="IWF92:IWK92"/>
    <mergeCell ref="IWM92:IWR92"/>
    <mergeCell ref="IWT92:IWY92"/>
    <mergeCell ref="IXA92:IXF92"/>
    <mergeCell ref="IXH92:IXM92"/>
    <mergeCell ref="IXO92:IXT92"/>
    <mergeCell ref="IUP92:IUU92"/>
    <mergeCell ref="IUW92:IVB92"/>
    <mergeCell ref="IVD92:IVI92"/>
    <mergeCell ref="IVK92:IVP92"/>
    <mergeCell ref="IVR92:IVW92"/>
    <mergeCell ref="IVY92:IWD92"/>
    <mergeCell ref="ISZ92:ITE92"/>
    <mergeCell ref="ITG92:ITL92"/>
    <mergeCell ref="ITN92:ITS92"/>
    <mergeCell ref="ITU92:ITZ92"/>
    <mergeCell ref="IUB92:IUG92"/>
    <mergeCell ref="IUI92:IUN92"/>
    <mergeCell ref="IRJ92:IRO92"/>
    <mergeCell ref="IRQ92:IRV92"/>
    <mergeCell ref="IRX92:ISC92"/>
    <mergeCell ref="ISE92:ISJ92"/>
    <mergeCell ref="ISL92:ISQ92"/>
    <mergeCell ref="ISS92:ISX92"/>
    <mergeCell ref="IPT92:IPY92"/>
    <mergeCell ref="IQA92:IQF92"/>
    <mergeCell ref="IQH92:IQM92"/>
    <mergeCell ref="IQO92:IQT92"/>
    <mergeCell ref="IQV92:IRA92"/>
    <mergeCell ref="IRC92:IRH92"/>
    <mergeCell ref="IOD92:IOI92"/>
    <mergeCell ref="IOK92:IOP92"/>
    <mergeCell ref="IOR92:IOW92"/>
    <mergeCell ref="IOY92:IPD92"/>
    <mergeCell ref="IPF92:IPK92"/>
    <mergeCell ref="IPM92:IPR92"/>
    <mergeCell ref="IMN92:IMS92"/>
    <mergeCell ref="IMU92:IMZ92"/>
    <mergeCell ref="INB92:ING92"/>
    <mergeCell ref="INI92:INN92"/>
    <mergeCell ref="INP92:INU92"/>
    <mergeCell ref="INW92:IOB92"/>
    <mergeCell ref="IKX92:ILC92"/>
    <mergeCell ref="ILE92:ILJ92"/>
    <mergeCell ref="ILL92:ILQ92"/>
    <mergeCell ref="ILS92:ILX92"/>
    <mergeCell ref="ILZ92:IME92"/>
    <mergeCell ref="IMG92:IML92"/>
    <mergeCell ref="IJH92:IJM92"/>
    <mergeCell ref="IJO92:IJT92"/>
    <mergeCell ref="IJV92:IKA92"/>
    <mergeCell ref="IKC92:IKH92"/>
    <mergeCell ref="IKJ92:IKO92"/>
    <mergeCell ref="IKQ92:IKV92"/>
    <mergeCell ref="IHR92:IHW92"/>
    <mergeCell ref="IHY92:IID92"/>
    <mergeCell ref="IIF92:IIK92"/>
    <mergeCell ref="IIM92:IIR92"/>
    <mergeCell ref="IIT92:IIY92"/>
    <mergeCell ref="IJA92:IJF92"/>
    <mergeCell ref="IGB92:IGG92"/>
    <mergeCell ref="IGI92:IGN92"/>
    <mergeCell ref="IGP92:IGU92"/>
    <mergeCell ref="IGW92:IHB92"/>
    <mergeCell ref="IHD92:IHI92"/>
    <mergeCell ref="IHK92:IHP92"/>
    <mergeCell ref="IEL92:IEQ92"/>
    <mergeCell ref="IES92:IEX92"/>
    <mergeCell ref="IEZ92:IFE92"/>
    <mergeCell ref="IFG92:IFL92"/>
    <mergeCell ref="IFN92:IFS92"/>
    <mergeCell ref="IFU92:IFZ92"/>
    <mergeCell ref="ICV92:IDA92"/>
    <mergeCell ref="IDC92:IDH92"/>
    <mergeCell ref="IDJ92:IDO92"/>
    <mergeCell ref="IDQ92:IDV92"/>
    <mergeCell ref="IDX92:IEC92"/>
    <mergeCell ref="IEE92:IEJ92"/>
    <mergeCell ref="IBF92:IBK92"/>
    <mergeCell ref="IBM92:IBR92"/>
    <mergeCell ref="IBT92:IBY92"/>
    <mergeCell ref="ICA92:ICF92"/>
    <mergeCell ref="ICH92:ICM92"/>
    <mergeCell ref="ICO92:ICT92"/>
    <mergeCell ref="HZP92:HZU92"/>
    <mergeCell ref="HZW92:IAB92"/>
    <mergeCell ref="IAD92:IAI92"/>
    <mergeCell ref="IAK92:IAP92"/>
    <mergeCell ref="IAR92:IAW92"/>
    <mergeCell ref="IAY92:IBD92"/>
    <mergeCell ref="HXZ92:HYE92"/>
    <mergeCell ref="HYG92:HYL92"/>
    <mergeCell ref="HYN92:HYS92"/>
    <mergeCell ref="HYU92:HYZ92"/>
    <mergeCell ref="HZB92:HZG92"/>
    <mergeCell ref="HZI92:HZN92"/>
    <mergeCell ref="HWJ92:HWO92"/>
    <mergeCell ref="HWQ92:HWV92"/>
    <mergeCell ref="HWX92:HXC92"/>
    <mergeCell ref="HXE92:HXJ92"/>
    <mergeCell ref="HXL92:HXQ92"/>
    <mergeCell ref="HXS92:HXX92"/>
    <mergeCell ref="HUT92:HUY92"/>
    <mergeCell ref="HVA92:HVF92"/>
    <mergeCell ref="HVH92:HVM92"/>
    <mergeCell ref="HVO92:HVT92"/>
    <mergeCell ref="HVV92:HWA92"/>
    <mergeCell ref="HWC92:HWH92"/>
    <mergeCell ref="HTD92:HTI92"/>
    <mergeCell ref="HTK92:HTP92"/>
    <mergeCell ref="HTR92:HTW92"/>
    <mergeCell ref="HTY92:HUD92"/>
    <mergeCell ref="HUF92:HUK92"/>
    <mergeCell ref="HUM92:HUR92"/>
    <mergeCell ref="HRN92:HRS92"/>
    <mergeCell ref="HRU92:HRZ92"/>
    <mergeCell ref="HSB92:HSG92"/>
    <mergeCell ref="HSI92:HSN92"/>
    <mergeCell ref="HSP92:HSU92"/>
    <mergeCell ref="HSW92:HTB92"/>
    <mergeCell ref="HPX92:HQC92"/>
    <mergeCell ref="HQE92:HQJ92"/>
    <mergeCell ref="HQL92:HQQ92"/>
    <mergeCell ref="HQS92:HQX92"/>
    <mergeCell ref="HQZ92:HRE92"/>
    <mergeCell ref="HRG92:HRL92"/>
    <mergeCell ref="HOH92:HOM92"/>
    <mergeCell ref="HOO92:HOT92"/>
    <mergeCell ref="HOV92:HPA92"/>
    <mergeCell ref="HPC92:HPH92"/>
    <mergeCell ref="HPJ92:HPO92"/>
    <mergeCell ref="HPQ92:HPV92"/>
    <mergeCell ref="HMR92:HMW92"/>
    <mergeCell ref="HMY92:HND92"/>
    <mergeCell ref="HNF92:HNK92"/>
    <mergeCell ref="HNM92:HNR92"/>
    <mergeCell ref="HNT92:HNY92"/>
    <mergeCell ref="HOA92:HOF92"/>
    <mergeCell ref="HLB92:HLG92"/>
    <mergeCell ref="HLI92:HLN92"/>
    <mergeCell ref="HLP92:HLU92"/>
    <mergeCell ref="HLW92:HMB92"/>
    <mergeCell ref="HMD92:HMI92"/>
    <mergeCell ref="HMK92:HMP92"/>
    <mergeCell ref="HJL92:HJQ92"/>
    <mergeCell ref="HJS92:HJX92"/>
    <mergeCell ref="HJZ92:HKE92"/>
    <mergeCell ref="HKG92:HKL92"/>
    <mergeCell ref="HKN92:HKS92"/>
    <mergeCell ref="HKU92:HKZ92"/>
    <mergeCell ref="HHV92:HIA92"/>
    <mergeCell ref="HIC92:HIH92"/>
    <mergeCell ref="HIJ92:HIO92"/>
    <mergeCell ref="HIQ92:HIV92"/>
    <mergeCell ref="HIX92:HJC92"/>
    <mergeCell ref="HJE92:HJJ92"/>
    <mergeCell ref="HGF92:HGK92"/>
    <mergeCell ref="HGM92:HGR92"/>
    <mergeCell ref="HGT92:HGY92"/>
    <mergeCell ref="HHA92:HHF92"/>
    <mergeCell ref="HHH92:HHM92"/>
    <mergeCell ref="HHO92:HHT92"/>
    <mergeCell ref="HEP92:HEU92"/>
    <mergeCell ref="HEW92:HFB92"/>
    <mergeCell ref="HFD92:HFI92"/>
    <mergeCell ref="HFK92:HFP92"/>
    <mergeCell ref="HFR92:HFW92"/>
    <mergeCell ref="HFY92:HGD92"/>
    <mergeCell ref="HCZ92:HDE92"/>
    <mergeCell ref="HDG92:HDL92"/>
    <mergeCell ref="HDN92:HDS92"/>
    <mergeCell ref="HDU92:HDZ92"/>
    <mergeCell ref="HEB92:HEG92"/>
    <mergeCell ref="HEI92:HEN92"/>
    <mergeCell ref="HBJ92:HBO92"/>
    <mergeCell ref="HBQ92:HBV92"/>
    <mergeCell ref="HBX92:HCC92"/>
    <mergeCell ref="HCE92:HCJ92"/>
    <mergeCell ref="HCL92:HCQ92"/>
    <mergeCell ref="HCS92:HCX92"/>
    <mergeCell ref="GZT92:GZY92"/>
    <mergeCell ref="HAA92:HAF92"/>
    <mergeCell ref="HAH92:HAM92"/>
    <mergeCell ref="HAO92:HAT92"/>
    <mergeCell ref="HAV92:HBA92"/>
    <mergeCell ref="HBC92:HBH92"/>
    <mergeCell ref="GYD92:GYI92"/>
    <mergeCell ref="GYK92:GYP92"/>
    <mergeCell ref="GYR92:GYW92"/>
    <mergeCell ref="GYY92:GZD92"/>
    <mergeCell ref="GZF92:GZK92"/>
    <mergeCell ref="GZM92:GZR92"/>
    <mergeCell ref="GWN92:GWS92"/>
    <mergeCell ref="GWU92:GWZ92"/>
    <mergeCell ref="GXB92:GXG92"/>
    <mergeCell ref="GXI92:GXN92"/>
    <mergeCell ref="GXP92:GXU92"/>
    <mergeCell ref="GXW92:GYB92"/>
    <mergeCell ref="GUX92:GVC92"/>
    <mergeCell ref="GVE92:GVJ92"/>
    <mergeCell ref="GVL92:GVQ92"/>
    <mergeCell ref="GVS92:GVX92"/>
    <mergeCell ref="GVZ92:GWE92"/>
    <mergeCell ref="GWG92:GWL92"/>
    <mergeCell ref="GTH92:GTM92"/>
    <mergeCell ref="GTO92:GTT92"/>
    <mergeCell ref="GTV92:GUA92"/>
    <mergeCell ref="GUC92:GUH92"/>
    <mergeCell ref="GUJ92:GUO92"/>
    <mergeCell ref="GUQ92:GUV92"/>
    <mergeCell ref="GRR92:GRW92"/>
    <mergeCell ref="GRY92:GSD92"/>
    <mergeCell ref="GSF92:GSK92"/>
    <mergeCell ref="GSM92:GSR92"/>
    <mergeCell ref="GST92:GSY92"/>
    <mergeCell ref="GTA92:GTF92"/>
    <mergeCell ref="GQB92:GQG92"/>
    <mergeCell ref="GQI92:GQN92"/>
    <mergeCell ref="GQP92:GQU92"/>
    <mergeCell ref="GQW92:GRB92"/>
    <mergeCell ref="GRD92:GRI92"/>
    <mergeCell ref="GRK92:GRP92"/>
    <mergeCell ref="GOL92:GOQ92"/>
    <mergeCell ref="GOS92:GOX92"/>
    <mergeCell ref="GOZ92:GPE92"/>
    <mergeCell ref="GPG92:GPL92"/>
    <mergeCell ref="GPN92:GPS92"/>
    <mergeCell ref="GPU92:GPZ92"/>
    <mergeCell ref="GMV92:GNA92"/>
    <mergeCell ref="GNC92:GNH92"/>
    <mergeCell ref="GNJ92:GNO92"/>
    <mergeCell ref="GNQ92:GNV92"/>
    <mergeCell ref="GNX92:GOC92"/>
    <mergeCell ref="GOE92:GOJ92"/>
    <mergeCell ref="GLF92:GLK92"/>
    <mergeCell ref="GLM92:GLR92"/>
    <mergeCell ref="GLT92:GLY92"/>
    <mergeCell ref="GMA92:GMF92"/>
    <mergeCell ref="GMH92:GMM92"/>
    <mergeCell ref="GMO92:GMT92"/>
    <mergeCell ref="GJP92:GJU92"/>
    <mergeCell ref="GJW92:GKB92"/>
    <mergeCell ref="GKD92:GKI92"/>
    <mergeCell ref="GKK92:GKP92"/>
    <mergeCell ref="GKR92:GKW92"/>
    <mergeCell ref="GKY92:GLD92"/>
    <mergeCell ref="GHZ92:GIE92"/>
    <mergeCell ref="GIG92:GIL92"/>
    <mergeCell ref="GIN92:GIS92"/>
    <mergeCell ref="GIU92:GIZ92"/>
    <mergeCell ref="GJB92:GJG92"/>
    <mergeCell ref="GJI92:GJN92"/>
    <mergeCell ref="GGJ92:GGO92"/>
    <mergeCell ref="GGQ92:GGV92"/>
    <mergeCell ref="GGX92:GHC92"/>
    <mergeCell ref="GHE92:GHJ92"/>
    <mergeCell ref="GHL92:GHQ92"/>
    <mergeCell ref="GHS92:GHX92"/>
    <mergeCell ref="GET92:GEY92"/>
    <mergeCell ref="GFA92:GFF92"/>
    <mergeCell ref="GFH92:GFM92"/>
    <mergeCell ref="GFO92:GFT92"/>
    <mergeCell ref="GFV92:GGA92"/>
    <mergeCell ref="GGC92:GGH92"/>
    <mergeCell ref="GDD92:GDI92"/>
    <mergeCell ref="GDK92:GDP92"/>
    <mergeCell ref="GDR92:GDW92"/>
    <mergeCell ref="GDY92:GED92"/>
    <mergeCell ref="GEF92:GEK92"/>
    <mergeCell ref="GEM92:GER92"/>
    <mergeCell ref="GBN92:GBS92"/>
    <mergeCell ref="GBU92:GBZ92"/>
    <mergeCell ref="GCB92:GCG92"/>
    <mergeCell ref="GCI92:GCN92"/>
    <mergeCell ref="GCP92:GCU92"/>
    <mergeCell ref="GCW92:GDB92"/>
    <mergeCell ref="FZX92:GAC92"/>
    <mergeCell ref="GAE92:GAJ92"/>
    <mergeCell ref="GAL92:GAQ92"/>
    <mergeCell ref="GAS92:GAX92"/>
    <mergeCell ref="GAZ92:GBE92"/>
    <mergeCell ref="GBG92:GBL92"/>
    <mergeCell ref="FYH92:FYM92"/>
    <mergeCell ref="FYO92:FYT92"/>
    <mergeCell ref="FYV92:FZA92"/>
    <mergeCell ref="FZC92:FZH92"/>
    <mergeCell ref="FZJ92:FZO92"/>
    <mergeCell ref="FZQ92:FZV92"/>
    <mergeCell ref="FWR92:FWW92"/>
    <mergeCell ref="FWY92:FXD92"/>
    <mergeCell ref="FXF92:FXK92"/>
    <mergeCell ref="FXM92:FXR92"/>
    <mergeCell ref="FXT92:FXY92"/>
    <mergeCell ref="FYA92:FYF92"/>
    <mergeCell ref="FVB92:FVG92"/>
    <mergeCell ref="FVI92:FVN92"/>
    <mergeCell ref="FVP92:FVU92"/>
    <mergeCell ref="FVW92:FWB92"/>
    <mergeCell ref="FWD92:FWI92"/>
    <mergeCell ref="FWK92:FWP92"/>
    <mergeCell ref="FTL92:FTQ92"/>
    <mergeCell ref="FTS92:FTX92"/>
    <mergeCell ref="FTZ92:FUE92"/>
    <mergeCell ref="FUG92:FUL92"/>
    <mergeCell ref="FUN92:FUS92"/>
    <mergeCell ref="FUU92:FUZ92"/>
    <mergeCell ref="FRV92:FSA92"/>
    <mergeCell ref="FSC92:FSH92"/>
    <mergeCell ref="FSJ92:FSO92"/>
    <mergeCell ref="FSQ92:FSV92"/>
    <mergeCell ref="FSX92:FTC92"/>
    <mergeCell ref="FTE92:FTJ92"/>
    <mergeCell ref="FQF92:FQK92"/>
    <mergeCell ref="FQM92:FQR92"/>
    <mergeCell ref="FQT92:FQY92"/>
    <mergeCell ref="FRA92:FRF92"/>
    <mergeCell ref="FRH92:FRM92"/>
    <mergeCell ref="FRO92:FRT92"/>
    <mergeCell ref="FOP92:FOU92"/>
    <mergeCell ref="FOW92:FPB92"/>
    <mergeCell ref="FPD92:FPI92"/>
    <mergeCell ref="FPK92:FPP92"/>
    <mergeCell ref="FPR92:FPW92"/>
    <mergeCell ref="FPY92:FQD92"/>
    <mergeCell ref="FMZ92:FNE92"/>
    <mergeCell ref="FNG92:FNL92"/>
    <mergeCell ref="FNN92:FNS92"/>
    <mergeCell ref="FNU92:FNZ92"/>
    <mergeCell ref="FOB92:FOG92"/>
    <mergeCell ref="FOI92:FON92"/>
    <mergeCell ref="FLJ92:FLO92"/>
    <mergeCell ref="FLQ92:FLV92"/>
    <mergeCell ref="FLX92:FMC92"/>
    <mergeCell ref="FME92:FMJ92"/>
    <mergeCell ref="FML92:FMQ92"/>
    <mergeCell ref="FMS92:FMX92"/>
    <mergeCell ref="FJT92:FJY92"/>
    <mergeCell ref="FKA92:FKF92"/>
    <mergeCell ref="FKH92:FKM92"/>
    <mergeCell ref="FKO92:FKT92"/>
    <mergeCell ref="FKV92:FLA92"/>
    <mergeCell ref="FLC92:FLH92"/>
    <mergeCell ref="FID92:FII92"/>
    <mergeCell ref="FIK92:FIP92"/>
    <mergeCell ref="FIR92:FIW92"/>
    <mergeCell ref="FIY92:FJD92"/>
    <mergeCell ref="FJF92:FJK92"/>
    <mergeCell ref="FJM92:FJR92"/>
    <mergeCell ref="FGN92:FGS92"/>
    <mergeCell ref="FGU92:FGZ92"/>
    <mergeCell ref="FHB92:FHG92"/>
    <mergeCell ref="FHI92:FHN92"/>
    <mergeCell ref="FHP92:FHU92"/>
    <mergeCell ref="FHW92:FIB92"/>
    <mergeCell ref="FEX92:FFC92"/>
    <mergeCell ref="FFE92:FFJ92"/>
    <mergeCell ref="FFL92:FFQ92"/>
    <mergeCell ref="FFS92:FFX92"/>
    <mergeCell ref="FFZ92:FGE92"/>
    <mergeCell ref="FGG92:FGL92"/>
    <mergeCell ref="FDH92:FDM92"/>
    <mergeCell ref="FDO92:FDT92"/>
    <mergeCell ref="FDV92:FEA92"/>
    <mergeCell ref="FEC92:FEH92"/>
    <mergeCell ref="FEJ92:FEO92"/>
    <mergeCell ref="FEQ92:FEV92"/>
    <mergeCell ref="FBR92:FBW92"/>
    <mergeCell ref="FBY92:FCD92"/>
    <mergeCell ref="FCF92:FCK92"/>
    <mergeCell ref="FCM92:FCR92"/>
    <mergeCell ref="FCT92:FCY92"/>
    <mergeCell ref="FDA92:FDF92"/>
    <mergeCell ref="FAB92:FAG92"/>
    <mergeCell ref="FAI92:FAN92"/>
    <mergeCell ref="FAP92:FAU92"/>
    <mergeCell ref="FAW92:FBB92"/>
    <mergeCell ref="FBD92:FBI92"/>
    <mergeCell ref="FBK92:FBP92"/>
    <mergeCell ref="EYL92:EYQ92"/>
    <mergeCell ref="EYS92:EYX92"/>
    <mergeCell ref="EYZ92:EZE92"/>
    <mergeCell ref="EZG92:EZL92"/>
    <mergeCell ref="EZN92:EZS92"/>
    <mergeCell ref="EZU92:EZZ92"/>
    <mergeCell ref="EWV92:EXA92"/>
    <mergeCell ref="EXC92:EXH92"/>
    <mergeCell ref="EXJ92:EXO92"/>
    <mergeCell ref="EXQ92:EXV92"/>
    <mergeCell ref="EXX92:EYC92"/>
    <mergeCell ref="EYE92:EYJ92"/>
    <mergeCell ref="EVF92:EVK92"/>
    <mergeCell ref="EVM92:EVR92"/>
    <mergeCell ref="EVT92:EVY92"/>
    <mergeCell ref="EWA92:EWF92"/>
    <mergeCell ref="EWH92:EWM92"/>
    <mergeCell ref="EWO92:EWT92"/>
    <mergeCell ref="ETP92:ETU92"/>
    <mergeCell ref="ETW92:EUB92"/>
    <mergeCell ref="EUD92:EUI92"/>
    <mergeCell ref="EUK92:EUP92"/>
    <mergeCell ref="EUR92:EUW92"/>
    <mergeCell ref="EUY92:EVD92"/>
    <mergeCell ref="ERZ92:ESE92"/>
    <mergeCell ref="ESG92:ESL92"/>
    <mergeCell ref="ESN92:ESS92"/>
    <mergeCell ref="ESU92:ESZ92"/>
    <mergeCell ref="ETB92:ETG92"/>
    <mergeCell ref="ETI92:ETN92"/>
    <mergeCell ref="EQJ92:EQO92"/>
    <mergeCell ref="EQQ92:EQV92"/>
    <mergeCell ref="EQX92:ERC92"/>
    <mergeCell ref="ERE92:ERJ92"/>
    <mergeCell ref="ERL92:ERQ92"/>
    <mergeCell ref="ERS92:ERX92"/>
    <mergeCell ref="EOT92:EOY92"/>
    <mergeCell ref="EPA92:EPF92"/>
    <mergeCell ref="EPH92:EPM92"/>
    <mergeCell ref="EPO92:EPT92"/>
    <mergeCell ref="EPV92:EQA92"/>
    <mergeCell ref="EQC92:EQH92"/>
    <mergeCell ref="END92:ENI92"/>
    <mergeCell ref="ENK92:ENP92"/>
    <mergeCell ref="ENR92:ENW92"/>
    <mergeCell ref="ENY92:EOD92"/>
    <mergeCell ref="EOF92:EOK92"/>
    <mergeCell ref="EOM92:EOR92"/>
    <mergeCell ref="ELN92:ELS92"/>
    <mergeCell ref="ELU92:ELZ92"/>
    <mergeCell ref="EMB92:EMG92"/>
    <mergeCell ref="EMI92:EMN92"/>
    <mergeCell ref="EMP92:EMU92"/>
    <mergeCell ref="EMW92:ENB92"/>
    <mergeCell ref="EJX92:EKC92"/>
    <mergeCell ref="EKE92:EKJ92"/>
    <mergeCell ref="EKL92:EKQ92"/>
    <mergeCell ref="EKS92:EKX92"/>
    <mergeCell ref="EKZ92:ELE92"/>
    <mergeCell ref="ELG92:ELL92"/>
    <mergeCell ref="EIH92:EIM92"/>
    <mergeCell ref="EIO92:EIT92"/>
    <mergeCell ref="EIV92:EJA92"/>
    <mergeCell ref="EJC92:EJH92"/>
    <mergeCell ref="EJJ92:EJO92"/>
    <mergeCell ref="EJQ92:EJV92"/>
    <mergeCell ref="EGR92:EGW92"/>
    <mergeCell ref="EGY92:EHD92"/>
    <mergeCell ref="EHF92:EHK92"/>
    <mergeCell ref="EHM92:EHR92"/>
    <mergeCell ref="EHT92:EHY92"/>
    <mergeCell ref="EIA92:EIF92"/>
    <mergeCell ref="EFB92:EFG92"/>
    <mergeCell ref="EFI92:EFN92"/>
    <mergeCell ref="EFP92:EFU92"/>
    <mergeCell ref="EFW92:EGB92"/>
    <mergeCell ref="EGD92:EGI92"/>
    <mergeCell ref="EGK92:EGP92"/>
    <mergeCell ref="EDL92:EDQ92"/>
    <mergeCell ref="EDS92:EDX92"/>
    <mergeCell ref="EDZ92:EEE92"/>
    <mergeCell ref="EEG92:EEL92"/>
    <mergeCell ref="EEN92:EES92"/>
    <mergeCell ref="EEU92:EEZ92"/>
    <mergeCell ref="EBV92:ECA92"/>
    <mergeCell ref="ECC92:ECH92"/>
    <mergeCell ref="ECJ92:ECO92"/>
    <mergeCell ref="ECQ92:ECV92"/>
    <mergeCell ref="ECX92:EDC92"/>
    <mergeCell ref="EDE92:EDJ92"/>
    <mergeCell ref="EAF92:EAK92"/>
    <mergeCell ref="EAM92:EAR92"/>
    <mergeCell ref="EAT92:EAY92"/>
    <mergeCell ref="EBA92:EBF92"/>
    <mergeCell ref="EBH92:EBM92"/>
    <mergeCell ref="EBO92:EBT92"/>
    <mergeCell ref="DYP92:DYU92"/>
    <mergeCell ref="DYW92:DZB92"/>
    <mergeCell ref="DZD92:DZI92"/>
    <mergeCell ref="DZK92:DZP92"/>
    <mergeCell ref="DZR92:DZW92"/>
    <mergeCell ref="DZY92:EAD92"/>
    <mergeCell ref="DWZ92:DXE92"/>
    <mergeCell ref="DXG92:DXL92"/>
    <mergeCell ref="DXN92:DXS92"/>
    <mergeCell ref="DXU92:DXZ92"/>
    <mergeCell ref="DYB92:DYG92"/>
    <mergeCell ref="DYI92:DYN92"/>
    <mergeCell ref="DVJ92:DVO92"/>
    <mergeCell ref="DVQ92:DVV92"/>
    <mergeCell ref="DVX92:DWC92"/>
    <mergeCell ref="DWE92:DWJ92"/>
    <mergeCell ref="DWL92:DWQ92"/>
    <mergeCell ref="DWS92:DWX92"/>
    <mergeCell ref="DTT92:DTY92"/>
    <mergeCell ref="DUA92:DUF92"/>
    <mergeCell ref="DUH92:DUM92"/>
    <mergeCell ref="DUO92:DUT92"/>
    <mergeCell ref="DUV92:DVA92"/>
    <mergeCell ref="DVC92:DVH92"/>
    <mergeCell ref="DSD92:DSI92"/>
    <mergeCell ref="DSK92:DSP92"/>
    <mergeCell ref="DSR92:DSW92"/>
    <mergeCell ref="DSY92:DTD92"/>
    <mergeCell ref="DTF92:DTK92"/>
    <mergeCell ref="DTM92:DTR92"/>
    <mergeCell ref="DQN92:DQS92"/>
    <mergeCell ref="DQU92:DQZ92"/>
    <mergeCell ref="DRB92:DRG92"/>
    <mergeCell ref="DRI92:DRN92"/>
    <mergeCell ref="DRP92:DRU92"/>
    <mergeCell ref="DRW92:DSB92"/>
    <mergeCell ref="DOX92:DPC92"/>
    <mergeCell ref="DPE92:DPJ92"/>
    <mergeCell ref="DPL92:DPQ92"/>
    <mergeCell ref="DPS92:DPX92"/>
    <mergeCell ref="DPZ92:DQE92"/>
    <mergeCell ref="DQG92:DQL92"/>
    <mergeCell ref="DNH92:DNM92"/>
    <mergeCell ref="DNO92:DNT92"/>
    <mergeCell ref="DNV92:DOA92"/>
    <mergeCell ref="DOC92:DOH92"/>
    <mergeCell ref="DOJ92:DOO92"/>
    <mergeCell ref="DOQ92:DOV92"/>
    <mergeCell ref="DLR92:DLW92"/>
    <mergeCell ref="DLY92:DMD92"/>
    <mergeCell ref="DMF92:DMK92"/>
    <mergeCell ref="DMM92:DMR92"/>
    <mergeCell ref="DMT92:DMY92"/>
    <mergeCell ref="DNA92:DNF92"/>
    <mergeCell ref="DKB92:DKG92"/>
    <mergeCell ref="DKI92:DKN92"/>
    <mergeCell ref="DKP92:DKU92"/>
    <mergeCell ref="DKW92:DLB92"/>
    <mergeCell ref="DLD92:DLI92"/>
    <mergeCell ref="DLK92:DLP92"/>
    <mergeCell ref="DIL92:DIQ92"/>
    <mergeCell ref="DIS92:DIX92"/>
    <mergeCell ref="DIZ92:DJE92"/>
    <mergeCell ref="DJG92:DJL92"/>
    <mergeCell ref="DJN92:DJS92"/>
    <mergeCell ref="DJU92:DJZ92"/>
    <mergeCell ref="DGV92:DHA92"/>
    <mergeCell ref="DHC92:DHH92"/>
    <mergeCell ref="DHJ92:DHO92"/>
    <mergeCell ref="DHQ92:DHV92"/>
    <mergeCell ref="DHX92:DIC92"/>
    <mergeCell ref="DIE92:DIJ92"/>
    <mergeCell ref="DFF92:DFK92"/>
    <mergeCell ref="DFM92:DFR92"/>
    <mergeCell ref="DFT92:DFY92"/>
    <mergeCell ref="DGA92:DGF92"/>
    <mergeCell ref="DGH92:DGM92"/>
    <mergeCell ref="DGO92:DGT92"/>
    <mergeCell ref="DDP92:DDU92"/>
    <mergeCell ref="DDW92:DEB92"/>
    <mergeCell ref="DED92:DEI92"/>
    <mergeCell ref="DEK92:DEP92"/>
    <mergeCell ref="DER92:DEW92"/>
    <mergeCell ref="DEY92:DFD92"/>
    <mergeCell ref="DBZ92:DCE92"/>
    <mergeCell ref="DCG92:DCL92"/>
    <mergeCell ref="DCN92:DCS92"/>
    <mergeCell ref="DCU92:DCZ92"/>
    <mergeCell ref="DDB92:DDG92"/>
    <mergeCell ref="DDI92:DDN92"/>
    <mergeCell ref="DAJ92:DAO92"/>
    <mergeCell ref="DAQ92:DAV92"/>
    <mergeCell ref="DAX92:DBC92"/>
    <mergeCell ref="DBE92:DBJ92"/>
    <mergeCell ref="DBL92:DBQ92"/>
    <mergeCell ref="DBS92:DBX92"/>
    <mergeCell ref="CYT92:CYY92"/>
    <mergeCell ref="CZA92:CZF92"/>
    <mergeCell ref="CZH92:CZM92"/>
    <mergeCell ref="CZO92:CZT92"/>
    <mergeCell ref="CZV92:DAA92"/>
    <mergeCell ref="DAC92:DAH92"/>
    <mergeCell ref="CXD92:CXI92"/>
    <mergeCell ref="CXK92:CXP92"/>
    <mergeCell ref="CXR92:CXW92"/>
    <mergeCell ref="CXY92:CYD92"/>
    <mergeCell ref="CYF92:CYK92"/>
    <mergeCell ref="CYM92:CYR92"/>
    <mergeCell ref="CVN92:CVS92"/>
    <mergeCell ref="CVU92:CVZ92"/>
    <mergeCell ref="CWB92:CWG92"/>
    <mergeCell ref="CWI92:CWN92"/>
    <mergeCell ref="CWP92:CWU92"/>
    <mergeCell ref="CWW92:CXB92"/>
    <mergeCell ref="CTX92:CUC92"/>
    <mergeCell ref="CUE92:CUJ92"/>
    <mergeCell ref="CUL92:CUQ92"/>
    <mergeCell ref="CUS92:CUX92"/>
    <mergeCell ref="CUZ92:CVE92"/>
    <mergeCell ref="CVG92:CVL92"/>
    <mergeCell ref="CSH92:CSM92"/>
    <mergeCell ref="CSO92:CST92"/>
    <mergeCell ref="CSV92:CTA92"/>
    <mergeCell ref="CTC92:CTH92"/>
    <mergeCell ref="CTJ92:CTO92"/>
    <mergeCell ref="CTQ92:CTV92"/>
    <mergeCell ref="CQR92:CQW92"/>
    <mergeCell ref="CQY92:CRD92"/>
    <mergeCell ref="CRF92:CRK92"/>
    <mergeCell ref="CRM92:CRR92"/>
    <mergeCell ref="CRT92:CRY92"/>
    <mergeCell ref="CSA92:CSF92"/>
    <mergeCell ref="CPB92:CPG92"/>
    <mergeCell ref="CPI92:CPN92"/>
    <mergeCell ref="CPP92:CPU92"/>
    <mergeCell ref="CPW92:CQB92"/>
    <mergeCell ref="CQD92:CQI92"/>
    <mergeCell ref="CQK92:CQP92"/>
    <mergeCell ref="CNL92:CNQ92"/>
    <mergeCell ref="CNS92:CNX92"/>
    <mergeCell ref="CNZ92:COE92"/>
    <mergeCell ref="COG92:COL92"/>
    <mergeCell ref="CON92:COS92"/>
    <mergeCell ref="COU92:COZ92"/>
    <mergeCell ref="CLV92:CMA92"/>
    <mergeCell ref="CMC92:CMH92"/>
    <mergeCell ref="CMJ92:CMO92"/>
    <mergeCell ref="CMQ92:CMV92"/>
    <mergeCell ref="CMX92:CNC92"/>
    <mergeCell ref="CNE92:CNJ92"/>
    <mergeCell ref="CKF92:CKK92"/>
    <mergeCell ref="CKM92:CKR92"/>
    <mergeCell ref="CKT92:CKY92"/>
    <mergeCell ref="CLA92:CLF92"/>
    <mergeCell ref="CLH92:CLM92"/>
    <mergeCell ref="CLO92:CLT92"/>
    <mergeCell ref="CIP92:CIU92"/>
    <mergeCell ref="CIW92:CJB92"/>
    <mergeCell ref="CJD92:CJI92"/>
    <mergeCell ref="CJK92:CJP92"/>
    <mergeCell ref="CJR92:CJW92"/>
    <mergeCell ref="CJY92:CKD92"/>
    <mergeCell ref="CGZ92:CHE92"/>
    <mergeCell ref="CHG92:CHL92"/>
    <mergeCell ref="CHN92:CHS92"/>
    <mergeCell ref="CHU92:CHZ92"/>
    <mergeCell ref="CIB92:CIG92"/>
    <mergeCell ref="CII92:CIN92"/>
    <mergeCell ref="CFJ92:CFO92"/>
    <mergeCell ref="CFQ92:CFV92"/>
    <mergeCell ref="CFX92:CGC92"/>
    <mergeCell ref="CGE92:CGJ92"/>
    <mergeCell ref="CGL92:CGQ92"/>
    <mergeCell ref="CGS92:CGX92"/>
    <mergeCell ref="CDT92:CDY92"/>
    <mergeCell ref="CEA92:CEF92"/>
    <mergeCell ref="CEH92:CEM92"/>
    <mergeCell ref="CEO92:CET92"/>
    <mergeCell ref="CEV92:CFA92"/>
    <mergeCell ref="CFC92:CFH92"/>
    <mergeCell ref="CCD92:CCI92"/>
    <mergeCell ref="CCK92:CCP92"/>
    <mergeCell ref="CCR92:CCW92"/>
    <mergeCell ref="CCY92:CDD92"/>
    <mergeCell ref="CDF92:CDK92"/>
    <mergeCell ref="CDM92:CDR92"/>
    <mergeCell ref="CAN92:CAS92"/>
    <mergeCell ref="CAU92:CAZ92"/>
    <mergeCell ref="CBB92:CBG92"/>
    <mergeCell ref="CBI92:CBN92"/>
    <mergeCell ref="CBP92:CBU92"/>
    <mergeCell ref="CBW92:CCB92"/>
    <mergeCell ref="BYX92:BZC92"/>
    <mergeCell ref="BZE92:BZJ92"/>
    <mergeCell ref="BZL92:BZQ92"/>
    <mergeCell ref="BZS92:BZX92"/>
    <mergeCell ref="BZZ92:CAE92"/>
    <mergeCell ref="CAG92:CAL92"/>
    <mergeCell ref="BXH92:BXM92"/>
    <mergeCell ref="BXO92:BXT92"/>
    <mergeCell ref="BXV92:BYA92"/>
    <mergeCell ref="BYC92:BYH92"/>
    <mergeCell ref="BYJ92:BYO92"/>
    <mergeCell ref="BYQ92:BYV92"/>
    <mergeCell ref="BVR92:BVW92"/>
    <mergeCell ref="BVY92:BWD92"/>
    <mergeCell ref="BWF92:BWK92"/>
    <mergeCell ref="BWM92:BWR92"/>
    <mergeCell ref="BWT92:BWY92"/>
    <mergeCell ref="BXA92:BXF92"/>
    <mergeCell ref="BUB92:BUG92"/>
    <mergeCell ref="BUI92:BUN92"/>
    <mergeCell ref="BUP92:BUU92"/>
    <mergeCell ref="BUW92:BVB92"/>
    <mergeCell ref="BVD92:BVI92"/>
    <mergeCell ref="BVK92:BVP92"/>
    <mergeCell ref="BSL92:BSQ92"/>
    <mergeCell ref="BSS92:BSX92"/>
    <mergeCell ref="BSZ92:BTE92"/>
    <mergeCell ref="BTG92:BTL92"/>
    <mergeCell ref="BTN92:BTS92"/>
    <mergeCell ref="BTU92:BTZ92"/>
    <mergeCell ref="BQV92:BRA92"/>
    <mergeCell ref="BRC92:BRH92"/>
    <mergeCell ref="BRJ92:BRO92"/>
    <mergeCell ref="BRQ92:BRV92"/>
    <mergeCell ref="BRX92:BSC92"/>
    <mergeCell ref="BSE92:BSJ92"/>
    <mergeCell ref="BPF92:BPK92"/>
    <mergeCell ref="BPM92:BPR92"/>
    <mergeCell ref="BPT92:BPY92"/>
    <mergeCell ref="BQA92:BQF92"/>
    <mergeCell ref="BQH92:BQM92"/>
    <mergeCell ref="BQO92:BQT92"/>
    <mergeCell ref="BNP92:BNU92"/>
    <mergeCell ref="BNW92:BOB92"/>
    <mergeCell ref="BOD92:BOI92"/>
    <mergeCell ref="BOK92:BOP92"/>
    <mergeCell ref="BOR92:BOW92"/>
    <mergeCell ref="BOY92:BPD92"/>
    <mergeCell ref="BLZ92:BME92"/>
    <mergeCell ref="BMG92:BML92"/>
    <mergeCell ref="BMN92:BMS92"/>
    <mergeCell ref="BMU92:BMZ92"/>
    <mergeCell ref="BNB92:BNG92"/>
    <mergeCell ref="BNI92:BNN92"/>
    <mergeCell ref="BKJ92:BKO92"/>
    <mergeCell ref="BKQ92:BKV92"/>
    <mergeCell ref="BKX92:BLC92"/>
    <mergeCell ref="BLE92:BLJ92"/>
    <mergeCell ref="BLL92:BLQ92"/>
    <mergeCell ref="BLS92:BLX92"/>
    <mergeCell ref="BIT92:BIY92"/>
    <mergeCell ref="BJA92:BJF92"/>
    <mergeCell ref="BJH92:BJM92"/>
    <mergeCell ref="BJO92:BJT92"/>
    <mergeCell ref="BJV92:BKA92"/>
    <mergeCell ref="BKC92:BKH92"/>
    <mergeCell ref="BHD92:BHI92"/>
    <mergeCell ref="BHK92:BHP92"/>
    <mergeCell ref="BHR92:BHW92"/>
    <mergeCell ref="BHY92:BID92"/>
    <mergeCell ref="BIF92:BIK92"/>
    <mergeCell ref="BIM92:BIR92"/>
    <mergeCell ref="BFN92:BFS92"/>
    <mergeCell ref="BFU92:BFZ92"/>
    <mergeCell ref="BGB92:BGG92"/>
    <mergeCell ref="BGI92:BGN92"/>
    <mergeCell ref="BGP92:BGU92"/>
    <mergeCell ref="BGW92:BHB92"/>
    <mergeCell ref="BDX92:BEC92"/>
    <mergeCell ref="BEE92:BEJ92"/>
    <mergeCell ref="BEL92:BEQ92"/>
    <mergeCell ref="BES92:BEX92"/>
    <mergeCell ref="BEZ92:BFE92"/>
    <mergeCell ref="BFG92:BFL92"/>
    <mergeCell ref="BCH92:BCM92"/>
    <mergeCell ref="BCO92:BCT92"/>
    <mergeCell ref="BCV92:BDA92"/>
    <mergeCell ref="BDC92:BDH92"/>
    <mergeCell ref="BDJ92:BDO92"/>
    <mergeCell ref="BDQ92:BDV92"/>
    <mergeCell ref="BAR92:BAW92"/>
    <mergeCell ref="BAY92:BBD92"/>
    <mergeCell ref="BBF92:BBK92"/>
    <mergeCell ref="BBM92:BBR92"/>
    <mergeCell ref="BBT92:BBY92"/>
    <mergeCell ref="BCA92:BCF92"/>
    <mergeCell ref="AZB92:AZG92"/>
    <mergeCell ref="AZI92:AZN92"/>
    <mergeCell ref="AZP92:AZU92"/>
    <mergeCell ref="AZW92:BAB92"/>
    <mergeCell ref="BAD92:BAI92"/>
    <mergeCell ref="BAK92:BAP92"/>
    <mergeCell ref="AXL92:AXQ92"/>
    <mergeCell ref="AXS92:AXX92"/>
    <mergeCell ref="AXZ92:AYE92"/>
    <mergeCell ref="AYG92:AYL92"/>
    <mergeCell ref="AYN92:AYS92"/>
    <mergeCell ref="AYU92:AYZ92"/>
    <mergeCell ref="AVV92:AWA92"/>
    <mergeCell ref="AWC92:AWH92"/>
    <mergeCell ref="AWJ92:AWO92"/>
    <mergeCell ref="AWQ92:AWV92"/>
    <mergeCell ref="AWX92:AXC92"/>
    <mergeCell ref="AXE92:AXJ92"/>
    <mergeCell ref="AUF92:AUK92"/>
    <mergeCell ref="AUM92:AUR92"/>
    <mergeCell ref="AUT92:AUY92"/>
    <mergeCell ref="AVA92:AVF92"/>
    <mergeCell ref="AVH92:AVM92"/>
    <mergeCell ref="AVO92:AVT92"/>
    <mergeCell ref="ASP92:ASU92"/>
    <mergeCell ref="ASW92:ATB92"/>
    <mergeCell ref="ATD92:ATI92"/>
    <mergeCell ref="ATK92:ATP92"/>
    <mergeCell ref="ATR92:ATW92"/>
    <mergeCell ref="ATY92:AUD92"/>
    <mergeCell ref="AQZ92:ARE92"/>
    <mergeCell ref="ARG92:ARL92"/>
    <mergeCell ref="ARN92:ARS92"/>
    <mergeCell ref="ARU92:ARZ92"/>
    <mergeCell ref="ASB92:ASG92"/>
    <mergeCell ref="ASI92:ASN92"/>
    <mergeCell ref="APJ92:APO92"/>
    <mergeCell ref="APQ92:APV92"/>
    <mergeCell ref="APX92:AQC92"/>
    <mergeCell ref="AQE92:AQJ92"/>
    <mergeCell ref="AQL92:AQQ92"/>
    <mergeCell ref="AQS92:AQX92"/>
    <mergeCell ref="ANT92:ANY92"/>
    <mergeCell ref="AOA92:AOF92"/>
    <mergeCell ref="AOH92:AOM92"/>
    <mergeCell ref="AOO92:AOT92"/>
    <mergeCell ref="AOV92:APA92"/>
    <mergeCell ref="APC92:APH92"/>
    <mergeCell ref="AMD92:AMI92"/>
    <mergeCell ref="AMK92:AMP92"/>
    <mergeCell ref="AMR92:AMW92"/>
    <mergeCell ref="AMY92:AND92"/>
    <mergeCell ref="ANF92:ANK92"/>
    <mergeCell ref="ANM92:ANR92"/>
    <mergeCell ref="AKN92:AKS92"/>
    <mergeCell ref="AKU92:AKZ92"/>
    <mergeCell ref="ALB92:ALG92"/>
    <mergeCell ref="ALI92:ALN92"/>
    <mergeCell ref="ALP92:ALU92"/>
    <mergeCell ref="ALW92:AMB92"/>
    <mergeCell ref="AIX92:AJC92"/>
    <mergeCell ref="AJE92:AJJ92"/>
    <mergeCell ref="AJL92:AJQ92"/>
    <mergeCell ref="AJS92:AJX92"/>
    <mergeCell ref="AJZ92:AKE92"/>
    <mergeCell ref="AKG92:AKL92"/>
    <mergeCell ref="AHH92:AHM92"/>
    <mergeCell ref="AHO92:AHT92"/>
    <mergeCell ref="AHV92:AIA92"/>
    <mergeCell ref="AIC92:AIH92"/>
    <mergeCell ref="AIJ92:AIO92"/>
    <mergeCell ref="AIQ92:AIV92"/>
    <mergeCell ref="AFR92:AFW92"/>
    <mergeCell ref="AFY92:AGD92"/>
    <mergeCell ref="AGF92:AGK92"/>
    <mergeCell ref="AGM92:AGR92"/>
    <mergeCell ref="AGT92:AGY92"/>
    <mergeCell ref="AHA92:AHF92"/>
    <mergeCell ref="AEB92:AEG92"/>
    <mergeCell ref="AEI92:AEN92"/>
    <mergeCell ref="AEP92:AEU92"/>
    <mergeCell ref="AEW92:AFB92"/>
    <mergeCell ref="AFD92:AFI92"/>
    <mergeCell ref="AFK92:AFP92"/>
    <mergeCell ref="ACL92:ACQ92"/>
    <mergeCell ref="ACS92:ACX92"/>
    <mergeCell ref="ACZ92:ADE92"/>
    <mergeCell ref="ADG92:ADL92"/>
    <mergeCell ref="ADN92:ADS92"/>
    <mergeCell ref="ADU92:ADZ92"/>
    <mergeCell ref="AAV92:ABA92"/>
    <mergeCell ref="ABC92:ABH92"/>
    <mergeCell ref="ABJ92:ABO92"/>
    <mergeCell ref="ABQ92:ABV92"/>
    <mergeCell ref="ABX92:ACC92"/>
    <mergeCell ref="ACE92:ACJ92"/>
    <mergeCell ref="ZF92:ZK92"/>
    <mergeCell ref="ZM92:ZR92"/>
    <mergeCell ref="ZT92:ZY92"/>
    <mergeCell ref="AAA92:AAF92"/>
    <mergeCell ref="AAH92:AAM92"/>
    <mergeCell ref="AAO92:AAT92"/>
    <mergeCell ref="XP92:XU92"/>
    <mergeCell ref="XW92:YB92"/>
    <mergeCell ref="YD92:YI92"/>
    <mergeCell ref="YK92:YP92"/>
    <mergeCell ref="YR92:YW92"/>
    <mergeCell ref="YY92:ZD92"/>
    <mergeCell ref="VZ92:WE92"/>
    <mergeCell ref="WG92:WL92"/>
    <mergeCell ref="WN92:WS92"/>
    <mergeCell ref="WU92:WZ92"/>
    <mergeCell ref="XB92:XG92"/>
    <mergeCell ref="XI92:XN92"/>
    <mergeCell ref="UJ92:UO92"/>
    <mergeCell ref="UQ92:UV92"/>
    <mergeCell ref="UX92:VC92"/>
    <mergeCell ref="VE92:VJ92"/>
    <mergeCell ref="VL92:VQ92"/>
    <mergeCell ref="VS92:VX92"/>
    <mergeCell ref="ST92:SY92"/>
    <mergeCell ref="TA92:TF92"/>
    <mergeCell ref="TH92:TM92"/>
    <mergeCell ref="TO92:TT92"/>
    <mergeCell ref="TV92:UA92"/>
    <mergeCell ref="UC92:UH92"/>
    <mergeCell ref="RD92:RI92"/>
    <mergeCell ref="RK92:RP92"/>
    <mergeCell ref="RR92:RW92"/>
    <mergeCell ref="RY92:SD92"/>
    <mergeCell ref="SF92:SK92"/>
    <mergeCell ref="SM92:SR92"/>
    <mergeCell ref="PN92:PS92"/>
    <mergeCell ref="PU92:PZ92"/>
    <mergeCell ref="QB92:QG92"/>
    <mergeCell ref="QI92:QN92"/>
    <mergeCell ref="QP92:QU92"/>
    <mergeCell ref="QW92:RB92"/>
    <mergeCell ref="NX92:OC92"/>
    <mergeCell ref="OE92:OJ92"/>
    <mergeCell ref="OL92:OQ92"/>
    <mergeCell ref="OS92:OX92"/>
    <mergeCell ref="OZ92:PE92"/>
    <mergeCell ref="PG92:PL92"/>
    <mergeCell ref="MH92:MM92"/>
    <mergeCell ref="MO92:MT92"/>
    <mergeCell ref="MV92:NA92"/>
    <mergeCell ref="NC92:NH92"/>
    <mergeCell ref="NJ92:NO92"/>
    <mergeCell ref="NQ92:NV92"/>
    <mergeCell ref="KY92:LD92"/>
    <mergeCell ref="LF92:LK92"/>
    <mergeCell ref="LM92:LR92"/>
    <mergeCell ref="LT92:LY92"/>
    <mergeCell ref="MA92:MF92"/>
    <mergeCell ref="JB92:JG92"/>
    <mergeCell ref="JI92:JN92"/>
    <mergeCell ref="JP92:JU92"/>
    <mergeCell ref="JW92:KB92"/>
    <mergeCell ref="KD92:KI92"/>
    <mergeCell ref="KK92:KP92"/>
    <mergeCell ref="HL92:HQ92"/>
    <mergeCell ref="HS92:HX92"/>
    <mergeCell ref="HZ92:IE92"/>
    <mergeCell ref="IG92:IL92"/>
    <mergeCell ref="IN92:IS92"/>
    <mergeCell ref="IU92:IZ92"/>
    <mergeCell ref="FV92:GA92"/>
    <mergeCell ref="GC92:GH92"/>
    <mergeCell ref="GJ92:GO92"/>
    <mergeCell ref="GQ92:GV92"/>
    <mergeCell ref="GX92:HC92"/>
    <mergeCell ref="HE92:HJ92"/>
    <mergeCell ref="EF92:EK92"/>
    <mergeCell ref="EM92:ER92"/>
    <mergeCell ref="ET92:EY92"/>
    <mergeCell ref="FA92:FF92"/>
    <mergeCell ref="FH92:FM92"/>
    <mergeCell ref="FO92:FT92"/>
    <mergeCell ref="CP92:CU92"/>
    <mergeCell ref="CW92:DB92"/>
    <mergeCell ref="DD92:DI92"/>
    <mergeCell ref="DK92:DP92"/>
    <mergeCell ref="DR92:DW92"/>
    <mergeCell ref="DY92:ED92"/>
    <mergeCell ref="AZ92:BE92"/>
    <mergeCell ref="BG92:BL92"/>
    <mergeCell ref="BN92:BS92"/>
    <mergeCell ref="BU92:BZ92"/>
    <mergeCell ref="CB92:CG92"/>
    <mergeCell ref="CI92:CN92"/>
    <mergeCell ref="XEV90:XEX90"/>
    <mergeCell ref="B91:G91"/>
    <mergeCell ref="B92:G92"/>
    <mergeCell ref="J92:O92"/>
    <mergeCell ref="Q92:V92"/>
    <mergeCell ref="X92:AC92"/>
    <mergeCell ref="AE92:AJ92"/>
    <mergeCell ref="AL92:AQ92"/>
    <mergeCell ref="AS92:AX92"/>
    <mergeCell ref="XDF90:XDK90"/>
    <mergeCell ref="XDM90:XDR90"/>
    <mergeCell ref="XDT90:XDY90"/>
    <mergeCell ref="XEA90:XEF90"/>
    <mergeCell ref="XEH90:XEM90"/>
    <mergeCell ref="XEO90:XET90"/>
    <mergeCell ref="XBP90:XBU90"/>
    <mergeCell ref="XBW90:XCB90"/>
    <mergeCell ref="XCD90:XCI90"/>
    <mergeCell ref="XCK90:XCP90"/>
    <mergeCell ref="XCR90:XCW90"/>
    <mergeCell ref="XCY90:XDD90"/>
    <mergeCell ref="WZZ90:XAE90"/>
    <mergeCell ref="XAG90:XAL90"/>
    <mergeCell ref="XAN90:XAS90"/>
    <mergeCell ref="XAU90:XAZ90"/>
    <mergeCell ref="XBB90:XBG90"/>
    <mergeCell ref="XBI90:XBN90"/>
    <mergeCell ref="WYJ90:WYO90"/>
    <mergeCell ref="WYQ90:WYV90"/>
    <mergeCell ref="WYX90:WZC90"/>
    <mergeCell ref="WZE90:WZJ90"/>
    <mergeCell ref="WZL90:WZQ90"/>
    <mergeCell ref="WZS90:WZX90"/>
    <mergeCell ref="WWT90:WWY90"/>
    <mergeCell ref="WXA90:WXF90"/>
    <mergeCell ref="WXH90:WXM90"/>
    <mergeCell ref="WXO90:WXT90"/>
    <mergeCell ref="WXV90:WYA90"/>
    <mergeCell ref="WYC90:WYH90"/>
    <mergeCell ref="WVD90:WVI90"/>
    <mergeCell ref="WVK90:WVP90"/>
    <mergeCell ref="WVR90:WVW90"/>
    <mergeCell ref="WVY90:WWD90"/>
    <mergeCell ref="WWF90:WWK90"/>
    <mergeCell ref="WWM90:WWR90"/>
    <mergeCell ref="WTN90:WTS90"/>
    <mergeCell ref="WTU90:WTZ90"/>
    <mergeCell ref="WUB90:WUG90"/>
    <mergeCell ref="WUI90:WUN90"/>
    <mergeCell ref="WUP90:WUU90"/>
    <mergeCell ref="WUW90:WVB90"/>
    <mergeCell ref="WRX90:WSC90"/>
    <mergeCell ref="WSE90:WSJ90"/>
    <mergeCell ref="WSL90:WSQ90"/>
    <mergeCell ref="WSS90:WSX90"/>
    <mergeCell ref="WSZ90:WTE90"/>
    <mergeCell ref="WTG90:WTL90"/>
    <mergeCell ref="KR92:KW92"/>
    <mergeCell ref="WQH90:WQM90"/>
    <mergeCell ref="WQO90:WQT90"/>
    <mergeCell ref="WQV90:WRA90"/>
    <mergeCell ref="WRC90:WRH90"/>
    <mergeCell ref="WRJ90:WRO90"/>
    <mergeCell ref="WRQ90:WRV90"/>
    <mergeCell ref="WOR90:WOW90"/>
    <mergeCell ref="WOY90:WPD90"/>
    <mergeCell ref="WPF90:WPK90"/>
    <mergeCell ref="WPM90:WPR90"/>
    <mergeCell ref="WPT90:WPY90"/>
    <mergeCell ref="WQA90:WQF90"/>
    <mergeCell ref="WNB90:WNG90"/>
    <mergeCell ref="WNI90:WNN90"/>
    <mergeCell ref="WNP90:WNU90"/>
    <mergeCell ref="WNW90:WOB90"/>
    <mergeCell ref="WOD90:WOI90"/>
    <mergeCell ref="WOK90:WOP90"/>
    <mergeCell ref="WLL90:WLQ90"/>
    <mergeCell ref="WLS90:WLX90"/>
    <mergeCell ref="WLZ90:WME90"/>
    <mergeCell ref="WMG90:WML90"/>
    <mergeCell ref="WMN90:WMS90"/>
    <mergeCell ref="WMU90:WMZ90"/>
    <mergeCell ref="WJV90:WKA90"/>
    <mergeCell ref="WKC90:WKH90"/>
    <mergeCell ref="WKJ90:WKO90"/>
    <mergeCell ref="WKQ90:WKV90"/>
    <mergeCell ref="WKX90:WLC90"/>
    <mergeCell ref="WLE90:WLJ90"/>
    <mergeCell ref="WIF90:WIK90"/>
    <mergeCell ref="WIM90:WIR90"/>
    <mergeCell ref="WIT90:WIY90"/>
    <mergeCell ref="WJA90:WJF90"/>
    <mergeCell ref="WJH90:WJM90"/>
    <mergeCell ref="WJO90:WJT90"/>
    <mergeCell ref="WGP90:WGU90"/>
    <mergeCell ref="WGW90:WHB90"/>
    <mergeCell ref="WHD90:WHI90"/>
    <mergeCell ref="WHK90:WHP90"/>
    <mergeCell ref="WHR90:WHW90"/>
    <mergeCell ref="WHY90:WID90"/>
    <mergeCell ref="WEZ90:WFE90"/>
    <mergeCell ref="WFG90:WFL90"/>
    <mergeCell ref="WFN90:WFS90"/>
    <mergeCell ref="WFU90:WFZ90"/>
    <mergeCell ref="WGB90:WGG90"/>
    <mergeCell ref="WGI90:WGN90"/>
    <mergeCell ref="WDJ90:WDO90"/>
    <mergeCell ref="WDQ90:WDV90"/>
    <mergeCell ref="WDX90:WEC90"/>
    <mergeCell ref="WEE90:WEJ90"/>
    <mergeCell ref="WEL90:WEQ90"/>
    <mergeCell ref="WES90:WEX90"/>
    <mergeCell ref="WBT90:WBY90"/>
    <mergeCell ref="WCA90:WCF90"/>
    <mergeCell ref="WCH90:WCM90"/>
    <mergeCell ref="WCO90:WCT90"/>
    <mergeCell ref="WCV90:WDA90"/>
    <mergeCell ref="WDC90:WDH90"/>
    <mergeCell ref="WAD90:WAI90"/>
    <mergeCell ref="WAK90:WAP90"/>
    <mergeCell ref="WAR90:WAW90"/>
    <mergeCell ref="WAY90:WBD90"/>
    <mergeCell ref="WBF90:WBK90"/>
    <mergeCell ref="WBM90:WBR90"/>
    <mergeCell ref="VYN90:VYS90"/>
    <mergeCell ref="VYU90:VYZ90"/>
    <mergeCell ref="VZB90:VZG90"/>
    <mergeCell ref="VZI90:VZN90"/>
    <mergeCell ref="VZP90:VZU90"/>
    <mergeCell ref="VZW90:WAB90"/>
    <mergeCell ref="VWX90:VXC90"/>
    <mergeCell ref="VXE90:VXJ90"/>
    <mergeCell ref="VXL90:VXQ90"/>
    <mergeCell ref="VXS90:VXX90"/>
    <mergeCell ref="VXZ90:VYE90"/>
    <mergeCell ref="VYG90:VYL90"/>
    <mergeCell ref="VVH90:VVM90"/>
    <mergeCell ref="VVO90:VVT90"/>
    <mergeCell ref="VVV90:VWA90"/>
    <mergeCell ref="VWC90:VWH90"/>
    <mergeCell ref="VWJ90:VWO90"/>
    <mergeCell ref="VWQ90:VWV90"/>
    <mergeCell ref="VTR90:VTW90"/>
    <mergeCell ref="VTY90:VUD90"/>
    <mergeCell ref="VUF90:VUK90"/>
    <mergeCell ref="VUM90:VUR90"/>
    <mergeCell ref="VUT90:VUY90"/>
    <mergeCell ref="VVA90:VVF90"/>
    <mergeCell ref="VSB90:VSG90"/>
    <mergeCell ref="VSI90:VSN90"/>
    <mergeCell ref="VSP90:VSU90"/>
    <mergeCell ref="VSW90:VTB90"/>
    <mergeCell ref="VTD90:VTI90"/>
    <mergeCell ref="VTK90:VTP90"/>
    <mergeCell ref="VQL90:VQQ90"/>
    <mergeCell ref="VQS90:VQX90"/>
    <mergeCell ref="VQZ90:VRE90"/>
    <mergeCell ref="VRG90:VRL90"/>
    <mergeCell ref="VRN90:VRS90"/>
    <mergeCell ref="VRU90:VRZ90"/>
    <mergeCell ref="VOV90:VPA90"/>
    <mergeCell ref="VPC90:VPH90"/>
    <mergeCell ref="VPJ90:VPO90"/>
    <mergeCell ref="VPQ90:VPV90"/>
    <mergeCell ref="VPX90:VQC90"/>
    <mergeCell ref="VQE90:VQJ90"/>
    <mergeCell ref="VNF90:VNK90"/>
    <mergeCell ref="VNM90:VNR90"/>
    <mergeCell ref="VNT90:VNY90"/>
    <mergeCell ref="VOA90:VOF90"/>
    <mergeCell ref="VOH90:VOM90"/>
    <mergeCell ref="VOO90:VOT90"/>
    <mergeCell ref="VLP90:VLU90"/>
    <mergeCell ref="VLW90:VMB90"/>
    <mergeCell ref="VMD90:VMI90"/>
    <mergeCell ref="VMK90:VMP90"/>
    <mergeCell ref="VMR90:VMW90"/>
    <mergeCell ref="VMY90:VND90"/>
    <mergeCell ref="VJZ90:VKE90"/>
    <mergeCell ref="VKG90:VKL90"/>
    <mergeCell ref="VKN90:VKS90"/>
    <mergeCell ref="VKU90:VKZ90"/>
    <mergeCell ref="VLB90:VLG90"/>
    <mergeCell ref="VLI90:VLN90"/>
    <mergeCell ref="VIJ90:VIO90"/>
    <mergeCell ref="VIQ90:VIV90"/>
    <mergeCell ref="VIX90:VJC90"/>
    <mergeCell ref="VJE90:VJJ90"/>
    <mergeCell ref="VJL90:VJQ90"/>
    <mergeCell ref="VJS90:VJX90"/>
    <mergeCell ref="VGT90:VGY90"/>
    <mergeCell ref="VHA90:VHF90"/>
    <mergeCell ref="VHH90:VHM90"/>
    <mergeCell ref="VHO90:VHT90"/>
    <mergeCell ref="VHV90:VIA90"/>
    <mergeCell ref="VIC90:VIH90"/>
    <mergeCell ref="VFD90:VFI90"/>
    <mergeCell ref="VFK90:VFP90"/>
    <mergeCell ref="VFR90:VFW90"/>
    <mergeCell ref="VFY90:VGD90"/>
    <mergeCell ref="VGF90:VGK90"/>
    <mergeCell ref="VGM90:VGR90"/>
    <mergeCell ref="VDN90:VDS90"/>
    <mergeCell ref="VDU90:VDZ90"/>
    <mergeCell ref="VEB90:VEG90"/>
    <mergeCell ref="VEI90:VEN90"/>
    <mergeCell ref="VEP90:VEU90"/>
    <mergeCell ref="VEW90:VFB90"/>
    <mergeCell ref="VBX90:VCC90"/>
    <mergeCell ref="VCE90:VCJ90"/>
    <mergeCell ref="VCL90:VCQ90"/>
    <mergeCell ref="VCS90:VCX90"/>
    <mergeCell ref="VCZ90:VDE90"/>
    <mergeCell ref="VDG90:VDL90"/>
    <mergeCell ref="VAH90:VAM90"/>
    <mergeCell ref="VAO90:VAT90"/>
    <mergeCell ref="VAV90:VBA90"/>
    <mergeCell ref="VBC90:VBH90"/>
    <mergeCell ref="VBJ90:VBO90"/>
    <mergeCell ref="VBQ90:VBV90"/>
    <mergeCell ref="UYR90:UYW90"/>
    <mergeCell ref="UYY90:UZD90"/>
    <mergeCell ref="UZF90:UZK90"/>
    <mergeCell ref="UZM90:UZR90"/>
    <mergeCell ref="UZT90:UZY90"/>
    <mergeCell ref="VAA90:VAF90"/>
    <mergeCell ref="UXB90:UXG90"/>
    <mergeCell ref="UXI90:UXN90"/>
    <mergeCell ref="UXP90:UXU90"/>
    <mergeCell ref="UXW90:UYB90"/>
    <mergeCell ref="UYD90:UYI90"/>
    <mergeCell ref="UYK90:UYP90"/>
    <mergeCell ref="UVL90:UVQ90"/>
    <mergeCell ref="UVS90:UVX90"/>
    <mergeCell ref="UVZ90:UWE90"/>
    <mergeCell ref="UWG90:UWL90"/>
    <mergeCell ref="UWN90:UWS90"/>
    <mergeCell ref="UWU90:UWZ90"/>
    <mergeCell ref="UTV90:UUA90"/>
    <mergeCell ref="UUC90:UUH90"/>
    <mergeCell ref="UUJ90:UUO90"/>
    <mergeCell ref="UUQ90:UUV90"/>
    <mergeCell ref="UUX90:UVC90"/>
    <mergeCell ref="UVE90:UVJ90"/>
    <mergeCell ref="USF90:USK90"/>
    <mergeCell ref="USM90:USR90"/>
    <mergeCell ref="UST90:USY90"/>
    <mergeCell ref="UTA90:UTF90"/>
    <mergeCell ref="UTH90:UTM90"/>
    <mergeCell ref="UTO90:UTT90"/>
    <mergeCell ref="UQP90:UQU90"/>
    <mergeCell ref="UQW90:URB90"/>
    <mergeCell ref="URD90:URI90"/>
    <mergeCell ref="URK90:URP90"/>
    <mergeCell ref="URR90:URW90"/>
    <mergeCell ref="URY90:USD90"/>
    <mergeCell ref="UOZ90:UPE90"/>
    <mergeCell ref="UPG90:UPL90"/>
    <mergeCell ref="UPN90:UPS90"/>
    <mergeCell ref="UPU90:UPZ90"/>
    <mergeCell ref="UQB90:UQG90"/>
    <mergeCell ref="UQI90:UQN90"/>
    <mergeCell ref="UNJ90:UNO90"/>
    <mergeCell ref="UNQ90:UNV90"/>
    <mergeCell ref="UNX90:UOC90"/>
    <mergeCell ref="UOE90:UOJ90"/>
    <mergeCell ref="UOL90:UOQ90"/>
    <mergeCell ref="UOS90:UOX90"/>
    <mergeCell ref="ULT90:ULY90"/>
    <mergeCell ref="UMA90:UMF90"/>
    <mergeCell ref="UMH90:UMM90"/>
    <mergeCell ref="UMO90:UMT90"/>
    <mergeCell ref="UMV90:UNA90"/>
    <mergeCell ref="UNC90:UNH90"/>
    <mergeCell ref="UKD90:UKI90"/>
    <mergeCell ref="UKK90:UKP90"/>
    <mergeCell ref="UKR90:UKW90"/>
    <mergeCell ref="UKY90:ULD90"/>
    <mergeCell ref="ULF90:ULK90"/>
    <mergeCell ref="ULM90:ULR90"/>
    <mergeCell ref="UIN90:UIS90"/>
    <mergeCell ref="UIU90:UIZ90"/>
    <mergeCell ref="UJB90:UJG90"/>
    <mergeCell ref="UJI90:UJN90"/>
    <mergeCell ref="UJP90:UJU90"/>
    <mergeCell ref="UJW90:UKB90"/>
    <mergeCell ref="UGX90:UHC90"/>
    <mergeCell ref="UHE90:UHJ90"/>
    <mergeCell ref="UHL90:UHQ90"/>
    <mergeCell ref="UHS90:UHX90"/>
    <mergeCell ref="UHZ90:UIE90"/>
    <mergeCell ref="UIG90:UIL90"/>
    <mergeCell ref="UFH90:UFM90"/>
    <mergeCell ref="UFO90:UFT90"/>
    <mergeCell ref="UFV90:UGA90"/>
    <mergeCell ref="UGC90:UGH90"/>
    <mergeCell ref="UGJ90:UGO90"/>
    <mergeCell ref="UGQ90:UGV90"/>
    <mergeCell ref="UDR90:UDW90"/>
    <mergeCell ref="UDY90:UED90"/>
    <mergeCell ref="UEF90:UEK90"/>
    <mergeCell ref="UEM90:UER90"/>
    <mergeCell ref="UET90:UEY90"/>
    <mergeCell ref="UFA90:UFF90"/>
    <mergeCell ref="UCB90:UCG90"/>
    <mergeCell ref="UCI90:UCN90"/>
    <mergeCell ref="UCP90:UCU90"/>
    <mergeCell ref="UCW90:UDB90"/>
    <mergeCell ref="UDD90:UDI90"/>
    <mergeCell ref="UDK90:UDP90"/>
    <mergeCell ref="UAL90:UAQ90"/>
    <mergeCell ref="UAS90:UAX90"/>
    <mergeCell ref="UAZ90:UBE90"/>
    <mergeCell ref="UBG90:UBL90"/>
    <mergeCell ref="UBN90:UBS90"/>
    <mergeCell ref="UBU90:UBZ90"/>
    <mergeCell ref="TYV90:TZA90"/>
    <mergeCell ref="TZC90:TZH90"/>
    <mergeCell ref="TZJ90:TZO90"/>
    <mergeCell ref="TZQ90:TZV90"/>
    <mergeCell ref="TZX90:UAC90"/>
    <mergeCell ref="UAE90:UAJ90"/>
    <mergeCell ref="TXF90:TXK90"/>
    <mergeCell ref="TXM90:TXR90"/>
    <mergeCell ref="TXT90:TXY90"/>
    <mergeCell ref="TYA90:TYF90"/>
    <mergeCell ref="TYH90:TYM90"/>
    <mergeCell ref="TYO90:TYT90"/>
    <mergeCell ref="TVP90:TVU90"/>
    <mergeCell ref="TVW90:TWB90"/>
    <mergeCell ref="TWD90:TWI90"/>
    <mergeCell ref="TWK90:TWP90"/>
    <mergeCell ref="TWR90:TWW90"/>
    <mergeCell ref="TWY90:TXD90"/>
    <mergeCell ref="TTZ90:TUE90"/>
    <mergeCell ref="TUG90:TUL90"/>
    <mergeCell ref="TUN90:TUS90"/>
    <mergeCell ref="TUU90:TUZ90"/>
    <mergeCell ref="TVB90:TVG90"/>
    <mergeCell ref="TVI90:TVN90"/>
    <mergeCell ref="TSJ90:TSO90"/>
    <mergeCell ref="TSQ90:TSV90"/>
    <mergeCell ref="TSX90:TTC90"/>
    <mergeCell ref="TTE90:TTJ90"/>
    <mergeCell ref="TTL90:TTQ90"/>
    <mergeCell ref="TTS90:TTX90"/>
    <mergeCell ref="TQT90:TQY90"/>
    <mergeCell ref="TRA90:TRF90"/>
    <mergeCell ref="TRH90:TRM90"/>
    <mergeCell ref="TRO90:TRT90"/>
    <mergeCell ref="TRV90:TSA90"/>
    <mergeCell ref="TSC90:TSH90"/>
    <mergeCell ref="TPD90:TPI90"/>
    <mergeCell ref="TPK90:TPP90"/>
    <mergeCell ref="TPR90:TPW90"/>
    <mergeCell ref="TPY90:TQD90"/>
    <mergeCell ref="TQF90:TQK90"/>
    <mergeCell ref="TQM90:TQR90"/>
    <mergeCell ref="TNN90:TNS90"/>
    <mergeCell ref="TNU90:TNZ90"/>
    <mergeCell ref="TOB90:TOG90"/>
    <mergeCell ref="TOI90:TON90"/>
    <mergeCell ref="TOP90:TOU90"/>
    <mergeCell ref="TOW90:TPB90"/>
    <mergeCell ref="TLX90:TMC90"/>
    <mergeCell ref="TME90:TMJ90"/>
    <mergeCell ref="TML90:TMQ90"/>
    <mergeCell ref="TMS90:TMX90"/>
    <mergeCell ref="TMZ90:TNE90"/>
    <mergeCell ref="TNG90:TNL90"/>
    <mergeCell ref="TKH90:TKM90"/>
    <mergeCell ref="TKO90:TKT90"/>
    <mergeCell ref="TKV90:TLA90"/>
    <mergeCell ref="TLC90:TLH90"/>
    <mergeCell ref="TLJ90:TLO90"/>
    <mergeCell ref="TLQ90:TLV90"/>
    <mergeCell ref="TIR90:TIW90"/>
    <mergeCell ref="TIY90:TJD90"/>
    <mergeCell ref="TJF90:TJK90"/>
    <mergeCell ref="TJM90:TJR90"/>
    <mergeCell ref="TJT90:TJY90"/>
    <mergeCell ref="TKA90:TKF90"/>
    <mergeCell ref="THB90:THG90"/>
    <mergeCell ref="THI90:THN90"/>
    <mergeCell ref="THP90:THU90"/>
    <mergeCell ref="THW90:TIB90"/>
    <mergeCell ref="TID90:TII90"/>
    <mergeCell ref="TIK90:TIP90"/>
    <mergeCell ref="TFL90:TFQ90"/>
    <mergeCell ref="TFS90:TFX90"/>
    <mergeCell ref="TFZ90:TGE90"/>
    <mergeCell ref="TGG90:TGL90"/>
    <mergeCell ref="TGN90:TGS90"/>
    <mergeCell ref="TGU90:TGZ90"/>
    <mergeCell ref="TDV90:TEA90"/>
    <mergeCell ref="TEC90:TEH90"/>
    <mergeCell ref="TEJ90:TEO90"/>
    <mergeCell ref="TEQ90:TEV90"/>
    <mergeCell ref="TEX90:TFC90"/>
    <mergeCell ref="TFE90:TFJ90"/>
    <mergeCell ref="TCF90:TCK90"/>
    <mergeCell ref="TCM90:TCR90"/>
    <mergeCell ref="TCT90:TCY90"/>
    <mergeCell ref="TDA90:TDF90"/>
    <mergeCell ref="TDH90:TDM90"/>
    <mergeCell ref="TDO90:TDT90"/>
    <mergeCell ref="TAP90:TAU90"/>
    <mergeCell ref="TAW90:TBB90"/>
    <mergeCell ref="TBD90:TBI90"/>
    <mergeCell ref="TBK90:TBP90"/>
    <mergeCell ref="TBR90:TBW90"/>
    <mergeCell ref="TBY90:TCD90"/>
    <mergeCell ref="SYZ90:SZE90"/>
    <mergeCell ref="SZG90:SZL90"/>
    <mergeCell ref="SZN90:SZS90"/>
    <mergeCell ref="SZU90:SZZ90"/>
    <mergeCell ref="TAB90:TAG90"/>
    <mergeCell ref="TAI90:TAN90"/>
    <mergeCell ref="SXJ90:SXO90"/>
    <mergeCell ref="SXQ90:SXV90"/>
    <mergeCell ref="SXX90:SYC90"/>
    <mergeCell ref="SYE90:SYJ90"/>
    <mergeCell ref="SYL90:SYQ90"/>
    <mergeCell ref="SYS90:SYX90"/>
    <mergeCell ref="SVT90:SVY90"/>
    <mergeCell ref="SWA90:SWF90"/>
    <mergeCell ref="SWH90:SWM90"/>
    <mergeCell ref="SWO90:SWT90"/>
    <mergeCell ref="SWV90:SXA90"/>
    <mergeCell ref="SXC90:SXH90"/>
    <mergeCell ref="SUD90:SUI90"/>
    <mergeCell ref="SUK90:SUP90"/>
    <mergeCell ref="SUR90:SUW90"/>
    <mergeCell ref="SUY90:SVD90"/>
    <mergeCell ref="SVF90:SVK90"/>
    <mergeCell ref="SVM90:SVR90"/>
    <mergeCell ref="SSN90:SSS90"/>
    <mergeCell ref="SSU90:SSZ90"/>
    <mergeCell ref="STB90:STG90"/>
    <mergeCell ref="STI90:STN90"/>
    <mergeCell ref="STP90:STU90"/>
    <mergeCell ref="STW90:SUB90"/>
    <mergeCell ref="SQX90:SRC90"/>
    <mergeCell ref="SRE90:SRJ90"/>
    <mergeCell ref="SRL90:SRQ90"/>
    <mergeCell ref="SRS90:SRX90"/>
    <mergeCell ref="SRZ90:SSE90"/>
    <mergeCell ref="SSG90:SSL90"/>
    <mergeCell ref="SPH90:SPM90"/>
    <mergeCell ref="SPO90:SPT90"/>
    <mergeCell ref="SPV90:SQA90"/>
    <mergeCell ref="SQC90:SQH90"/>
    <mergeCell ref="SQJ90:SQO90"/>
    <mergeCell ref="SQQ90:SQV90"/>
    <mergeCell ref="SNR90:SNW90"/>
    <mergeCell ref="SNY90:SOD90"/>
    <mergeCell ref="SOF90:SOK90"/>
    <mergeCell ref="SOM90:SOR90"/>
    <mergeCell ref="SOT90:SOY90"/>
    <mergeCell ref="SPA90:SPF90"/>
    <mergeCell ref="SMB90:SMG90"/>
    <mergeCell ref="SMI90:SMN90"/>
    <mergeCell ref="SMP90:SMU90"/>
    <mergeCell ref="SMW90:SNB90"/>
    <mergeCell ref="SND90:SNI90"/>
    <mergeCell ref="SNK90:SNP90"/>
    <mergeCell ref="SKL90:SKQ90"/>
    <mergeCell ref="SKS90:SKX90"/>
    <mergeCell ref="SKZ90:SLE90"/>
    <mergeCell ref="SLG90:SLL90"/>
    <mergeCell ref="SLN90:SLS90"/>
    <mergeCell ref="SLU90:SLZ90"/>
    <mergeCell ref="SIV90:SJA90"/>
    <mergeCell ref="SJC90:SJH90"/>
    <mergeCell ref="SJJ90:SJO90"/>
    <mergeCell ref="SJQ90:SJV90"/>
    <mergeCell ref="SJX90:SKC90"/>
    <mergeCell ref="SKE90:SKJ90"/>
    <mergeCell ref="SHF90:SHK90"/>
    <mergeCell ref="SHM90:SHR90"/>
    <mergeCell ref="SHT90:SHY90"/>
    <mergeCell ref="SIA90:SIF90"/>
    <mergeCell ref="SIH90:SIM90"/>
    <mergeCell ref="SIO90:SIT90"/>
    <mergeCell ref="SFP90:SFU90"/>
    <mergeCell ref="SFW90:SGB90"/>
    <mergeCell ref="SGD90:SGI90"/>
    <mergeCell ref="SGK90:SGP90"/>
    <mergeCell ref="SGR90:SGW90"/>
    <mergeCell ref="SGY90:SHD90"/>
    <mergeCell ref="SDZ90:SEE90"/>
    <mergeCell ref="SEG90:SEL90"/>
    <mergeCell ref="SEN90:SES90"/>
    <mergeCell ref="SEU90:SEZ90"/>
    <mergeCell ref="SFB90:SFG90"/>
    <mergeCell ref="SFI90:SFN90"/>
    <mergeCell ref="SCJ90:SCO90"/>
    <mergeCell ref="SCQ90:SCV90"/>
    <mergeCell ref="SCX90:SDC90"/>
    <mergeCell ref="SDE90:SDJ90"/>
    <mergeCell ref="SDL90:SDQ90"/>
    <mergeCell ref="SDS90:SDX90"/>
    <mergeCell ref="SAT90:SAY90"/>
    <mergeCell ref="SBA90:SBF90"/>
    <mergeCell ref="SBH90:SBM90"/>
    <mergeCell ref="SBO90:SBT90"/>
    <mergeCell ref="SBV90:SCA90"/>
    <mergeCell ref="SCC90:SCH90"/>
    <mergeCell ref="RZD90:RZI90"/>
    <mergeCell ref="RZK90:RZP90"/>
    <mergeCell ref="RZR90:RZW90"/>
    <mergeCell ref="RZY90:SAD90"/>
    <mergeCell ref="SAF90:SAK90"/>
    <mergeCell ref="SAM90:SAR90"/>
    <mergeCell ref="RXN90:RXS90"/>
    <mergeCell ref="RXU90:RXZ90"/>
    <mergeCell ref="RYB90:RYG90"/>
    <mergeCell ref="RYI90:RYN90"/>
    <mergeCell ref="RYP90:RYU90"/>
    <mergeCell ref="RYW90:RZB90"/>
    <mergeCell ref="RVX90:RWC90"/>
    <mergeCell ref="RWE90:RWJ90"/>
    <mergeCell ref="RWL90:RWQ90"/>
    <mergeCell ref="RWS90:RWX90"/>
    <mergeCell ref="RWZ90:RXE90"/>
    <mergeCell ref="RXG90:RXL90"/>
    <mergeCell ref="RUH90:RUM90"/>
    <mergeCell ref="RUO90:RUT90"/>
    <mergeCell ref="RUV90:RVA90"/>
    <mergeCell ref="RVC90:RVH90"/>
    <mergeCell ref="RVJ90:RVO90"/>
    <mergeCell ref="RVQ90:RVV90"/>
    <mergeCell ref="RSR90:RSW90"/>
    <mergeCell ref="RSY90:RTD90"/>
    <mergeCell ref="RTF90:RTK90"/>
    <mergeCell ref="RTM90:RTR90"/>
    <mergeCell ref="RTT90:RTY90"/>
    <mergeCell ref="RUA90:RUF90"/>
    <mergeCell ref="RRB90:RRG90"/>
    <mergeCell ref="RRI90:RRN90"/>
    <mergeCell ref="RRP90:RRU90"/>
    <mergeCell ref="RRW90:RSB90"/>
    <mergeCell ref="RSD90:RSI90"/>
    <mergeCell ref="RSK90:RSP90"/>
    <mergeCell ref="RPL90:RPQ90"/>
    <mergeCell ref="RPS90:RPX90"/>
    <mergeCell ref="RPZ90:RQE90"/>
    <mergeCell ref="RQG90:RQL90"/>
    <mergeCell ref="RQN90:RQS90"/>
    <mergeCell ref="RQU90:RQZ90"/>
    <mergeCell ref="RNV90:ROA90"/>
    <mergeCell ref="ROC90:ROH90"/>
    <mergeCell ref="ROJ90:ROO90"/>
    <mergeCell ref="ROQ90:ROV90"/>
    <mergeCell ref="ROX90:RPC90"/>
    <mergeCell ref="RPE90:RPJ90"/>
    <mergeCell ref="RMF90:RMK90"/>
    <mergeCell ref="RMM90:RMR90"/>
    <mergeCell ref="RMT90:RMY90"/>
    <mergeCell ref="RNA90:RNF90"/>
    <mergeCell ref="RNH90:RNM90"/>
    <mergeCell ref="RNO90:RNT90"/>
    <mergeCell ref="RKP90:RKU90"/>
    <mergeCell ref="RKW90:RLB90"/>
    <mergeCell ref="RLD90:RLI90"/>
    <mergeCell ref="RLK90:RLP90"/>
    <mergeCell ref="RLR90:RLW90"/>
    <mergeCell ref="RLY90:RMD90"/>
    <mergeCell ref="RIZ90:RJE90"/>
    <mergeCell ref="RJG90:RJL90"/>
    <mergeCell ref="RJN90:RJS90"/>
    <mergeCell ref="RJU90:RJZ90"/>
    <mergeCell ref="RKB90:RKG90"/>
    <mergeCell ref="RKI90:RKN90"/>
    <mergeCell ref="RHJ90:RHO90"/>
    <mergeCell ref="RHQ90:RHV90"/>
    <mergeCell ref="RHX90:RIC90"/>
    <mergeCell ref="RIE90:RIJ90"/>
    <mergeCell ref="RIL90:RIQ90"/>
    <mergeCell ref="RIS90:RIX90"/>
    <mergeCell ref="RFT90:RFY90"/>
    <mergeCell ref="RGA90:RGF90"/>
    <mergeCell ref="RGH90:RGM90"/>
    <mergeCell ref="RGO90:RGT90"/>
    <mergeCell ref="RGV90:RHA90"/>
    <mergeCell ref="RHC90:RHH90"/>
    <mergeCell ref="RED90:REI90"/>
    <mergeCell ref="REK90:REP90"/>
    <mergeCell ref="RER90:REW90"/>
    <mergeCell ref="REY90:RFD90"/>
    <mergeCell ref="RFF90:RFK90"/>
    <mergeCell ref="RFM90:RFR90"/>
    <mergeCell ref="RCN90:RCS90"/>
    <mergeCell ref="RCU90:RCZ90"/>
    <mergeCell ref="RDB90:RDG90"/>
    <mergeCell ref="RDI90:RDN90"/>
    <mergeCell ref="RDP90:RDU90"/>
    <mergeCell ref="RDW90:REB90"/>
    <mergeCell ref="RAX90:RBC90"/>
    <mergeCell ref="RBE90:RBJ90"/>
    <mergeCell ref="RBL90:RBQ90"/>
    <mergeCell ref="RBS90:RBX90"/>
    <mergeCell ref="RBZ90:RCE90"/>
    <mergeCell ref="RCG90:RCL90"/>
    <mergeCell ref="QZH90:QZM90"/>
    <mergeCell ref="QZO90:QZT90"/>
    <mergeCell ref="QZV90:RAA90"/>
    <mergeCell ref="RAC90:RAH90"/>
    <mergeCell ref="RAJ90:RAO90"/>
    <mergeCell ref="RAQ90:RAV90"/>
    <mergeCell ref="QXR90:QXW90"/>
    <mergeCell ref="QXY90:QYD90"/>
    <mergeCell ref="QYF90:QYK90"/>
    <mergeCell ref="QYM90:QYR90"/>
    <mergeCell ref="QYT90:QYY90"/>
    <mergeCell ref="QZA90:QZF90"/>
    <mergeCell ref="QWB90:QWG90"/>
    <mergeCell ref="QWI90:QWN90"/>
    <mergeCell ref="QWP90:QWU90"/>
    <mergeCell ref="QWW90:QXB90"/>
    <mergeCell ref="QXD90:QXI90"/>
    <mergeCell ref="QXK90:QXP90"/>
    <mergeCell ref="QUL90:QUQ90"/>
    <mergeCell ref="QUS90:QUX90"/>
    <mergeCell ref="QUZ90:QVE90"/>
    <mergeCell ref="QVG90:QVL90"/>
    <mergeCell ref="QVN90:QVS90"/>
    <mergeCell ref="QVU90:QVZ90"/>
    <mergeCell ref="QSV90:QTA90"/>
    <mergeCell ref="QTC90:QTH90"/>
    <mergeCell ref="QTJ90:QTO90"/>
    <mergeCell ref="QTQ90:QTV90"/>
    <mergeCell ref="QTX90:QUC90"/>
    <mergeCell ref="QUE90:QUJ90"/>
    <mergeCell ref="QRF90:QRK90"/>
    <mergeCell ref="QRM90:QRR90"/>
    <mergeCell ref="QRT90:QRY90"/>
    <mergeCell ref="QSA90:QSF90"/>
    <mergeCell ref="QSH90:QSM90"/>
    <mergeCell ref="QSO90:QST90"/>
    <mergeCell ref="QPP90:QPU90"/>
    <mergeCell ref="QPW90:QQB90"/>
    <mergeCell ref="QQD90:QQI90"/>
    <mergeCell ref="QQK90:QQP90"/>
    <mergeCell ref="QQR90:QQW90"/>
    <mergeCell ref="QQY90:QRD90"/>
    <mergeCell ref="QNZ90:QOE90"/>
    <mergeCell ref="QOG90:QOL90"/>
    <mergeCell ref="QON90:QOS90"/>
    <mergeCell ref="QOU90:QOZ90"/>
    <mergeCell ref="QPB90:QPG90"/>
    <mergeCell ref="QPI90:QPN90"/>
    <mergeCell ref="QMJ90:QMO90"/>
    <mergeCell ref="QMQ90:QMV90"/>
    <mergeCell ref="QMX90:QNC90"/>
    <mergeCell ref="QNE90:QNJ90"/>
    <mergeCell ref="QNL90:QNQ90"/>
    <mergeCell ref="QNS90:QNX90"/>
    <mergeCell ref="QKT90:QKY90"/>
    <mergeCell ref="QLA90:QLF90"/>
    <mergeCell ref="QLH90:QLM90"/>
    <mergeCell ref="QLO90:QLT90"/>
    <mergeCell ref="QLV90:QMA90"/>
    <mergeCell ref="QMC90:QMH90"/>
    <mergeCell ref="QJD90:QJI90"/>
    <mergeCell ref="QJK90:QJP90"/>
    <mergeCell ref="QJR90:QJW90"/>
    <mergeCell ref="QJY90:QKD90"/>
    <mergeCell ref="QKF90:QKK90"/>
    <mergeCell ref="QKM90:QKR90"/>
    <mergeCell ref="QHN90:QHS90"/>
    <mergeCell ref="QHU90:QHZ90"/>
    <mergeCell ref="QIB90:QIG90"/>
    <mergeCell ref="QII90:QIN90"/>
    <mergeCell ref="QIP90:QIU90"/>
    <mergeCell ref="QIW90:QJB90"/>
    <mergeCell ref="QFX90:QGC90"/>
    <mergeCell ref="QGE90:QGJ90"/>
    <mergeCell ref="QGL90:QGQ90"/>
    <mergeCell ref="QGS90:QGX90"/>
    <mergeCell ref="QGZ90:QHE90"/>
    <mergeCell ref="QHG90:QHL90"/>
    <mergeCell ref="QEH90:QEM90"/>
    <mergeCell ref="QEO90:QET90"/>
    <mergeCell ref="QEV90:QFA90"/>
    <mergeCell ref="QFC90:QFH90"/>
    <mergeCell ref="QFJ90:QFO90"/>
    <mergeCell ref="QFQ90:QFV90"/>
    <mergeCell ref="QCR90:QCW90"/>
    <mergeCell ref="QCY90:QDD90"/>
    <mergeCell ref="QDF90:QDK90"/>
    <mergeCell ref="QDM90:QDR90"/>
    <mergeCell ref="QDT90:QDY90"/>
    <mergeCell ref="QEA90:QEF90"/>
    <mergeCell ref="QBB90:QBG90"/>
    <mergeCell ref="QBI90:QBN90"/>
    <mergeCell ref="QBP90:QBU90"/>
    <mergeCell ref="QBW90:QCB90"/>
    <mergeCell ref="QCD90:QCI90"/>
    <mergeCell ref="QCK90:QCP90"/>
    <mergeCell ref="PZL90:PZQ90"/>
    <mergeCell ref="PZS90:PZX90"/>
    <mergeCell ref="PZZ90:QAE90"/>
    <mergeCell ref="QAG90:QAL90"/>
    <mergeCell ref="QAN90:QAS90"/>
    <mergeCell ref="QAU90:QAZ90"/>
    <mergeCell ref="PXV90:PYA90"/>
    <mergeCell ref="PYC90:PYH90"/>
    <mergeCell ref="PYJ90:PYO90"/>
    <mergeCell ref="PYQ90:PYV90"/>
    <mergeCell ref="PYX90:PZC90"/>
    <mergeCell ref="PZE90:PZJ90"/>
    <mergeCell ref="PWF90:PWK90"/>
    <mergeCell ref="PWM90:PWR90"/>
    <mergeCell ref="PWT90:PWY90"/>
    <mergeCell ref="PXA90:PXF90"/>
    <mergeCell ref="PXH90:PXM90"/>
    <mergeCell ref="PXO90:PXT90"/>
    <mergeCell ref="PUP90:PUU90"/>
    <mergeCell ref="PUW90:PVB90"/>
    <mergeCell ref="PVD90:PVI90"/>
    <mergeCell ref="PVK90:PVP90"/>
    <mergeCell ref="PVR90:PVW90"/>
    <mergeCell ref="PVY90:PWD90"/>
    <mergeCell ref="PSZ90:PTE90"/>
    <mergeCell ref="PTG90:PTL90"/>
    <mergeCell ref="PTN90:PTS90"/>
    <mergeCell ref="PTU90:PTZ90"/>
    <mergeCell ref="PUB90:PUG90"/>
    <mergeCell ref="PUI90:PUN90"/>
    <mergeCell ref="PRJ90:PRO90"/>
    <mergeCell ref="PRQ90:PRV90"/>
    <mergeCell ref="PRX90:PSC90"/>
    <mergeCell ref="PSE90:PSJ90"/>
    <mergeCell ref="PSL90:PSQ90"/>
    <mergeCell ref="PSS90:PSX90"/>
    <mergeCell ref="PPT90:PPY90"/>
    <mergeCell ref="PQA90:PQF90"/>
    <mergeCell ref="PQH90:PQM90"/>
    <mergeCell ref="PQO90:PQT90"/>
    <mergeCell ref="PQV90:PRA90"/>
    <mergeCell ref="PRC90:PRH90"/>
    <mergeCell ref="POD90:POI90"/>
    <mergeCell ref="POK90:POP90"/>
    <mergeCell ref="POR90:POW90"/>
    <mergeCell ref="POY90:PPD90"/>
    <mergeCell ref="PPF90:PPK90"/>
    <mergeCell ref="PPM90:PPR90"/>
    <mergeCell ref="PMN90:PMS90"/>
    <mergeCell ref="PMU90:PMZ90"/>
    <mergeCell ref="PNB90:PNG90"/>
    <mergeCell ref="PNI90:PNN90"/>
    <mergeCell ref="PNP90:PNU90"/>
    <mergeCell ref="PNW90:POB90"/>
    <mergeCell ref="PKX90:PLC90"/>
    <mergeCell ref="PLE90:PLJ90"/>
    <mergeCell ref="PLL90:PLQ90"/>
    <mergeCell ref="PLS90:PLX90"/>
    <mergeCell ref="PLZ90:PME90"/>
    <mergeCell ref="PMG90:PML90"/>
    <mergeCell ref="PJH90:PJM90"/>
    <mergeCell ref="PJO90:PJT90"/>
    <mergeCell ref="PJV90:PKA90"/>
    <mergeCell ref="PKC90:PKH90"/>
    <mergeCell ref="PKJ90:PKO90"/>
    <mergeCell ref="PKQ90:PKV90"/>
    <mergeCell ref="PHR90:PHW90"/>
    <mergeCell ref="PHY90:PID90"/>
    <mergeCell ref="PIF90:PIK90"/>
    <mergeCell ref="PIM90:PIR90"/>
    <mergeCell ref="PIT90:PIY90"/>
    <mergeCell ref="PJA90:PJF90"/>
    <mergeCell ref="PGB90:PGG90"/>
    <mergeCell ref="PGI90:PGN90"/>
    <mergeCell ref="PGP90:PGU90"/>
    <mergeCell ref="PGW90:PHB90"/>
    <mergeCell ref="PHD90:PHI90"/>
    <mergeCell ref="PHK90:PHP90"/>
    <mergeCell ref="PEL90:PEQ90"/>
    <mergeCell ref="PES90:PEX90"/>
    <mergeCell ref="PEZ90:PFE90"/>
    <mergeCell ref="PFG90:PFL90"/>
    <mergeCell ref="PFN90:PFS90"/>
    <mergeCell ref="PFU90:PFZ90"/>
    <mergeCell ref="PCV90:PDA90"/>
    <mergeCell ref="PDC90:PDH90"/>
    <mergeCell ref="PDJ90:PDO90"/>
    <mergeCell ref="PDQ90:PDV90"/>
    <mergeCell ref="PDX90:PEC90"/>
    <mergeCell ref="PEE90:PEJ90"/>
    <mergeCell ref="PBF90:PBK90"/>
    <mergeCell ref="PBM90:PBR90"/>
    <mergeCell ref="PBT90:PBY90"/>
    <mergeCell ref="PCA90:PCF90"/>
    <mergeCell ref="PCH90:PCM90"/>
    <mergeCell ref="PCO90:PCT90"/>
    <mergeCell ref="OZP90:OZU90"/>
    <mergeCell ref="OZW90:PAB90"/>
    <mergeCell ref="PAD90:PAI90"/>
    <mergeCell ref="PAK90:PAP90"/>
    <mergeCell ref="PAR90:PAW90"/>
    <mergeCell ref="PAY90:PBD90"/>
    <mergeCell ref="OXZ90:OYE90"/>
    <mergeCell ref="OYG90:OYL90"/>
    <mergeCell ref="OYN90:OYS90"/>
    <mergeCell ref="OYU90:OYZ90"/>
    <mergeCell ref="OZB90:OZG90"/>
    <mergeCell ref="OZI90:OZN90"/>
    <mergeCell ref="OWJ90:OWO90"/>
    <mergeCell ref="OWQ90:OWV90"/>
    <mergeCell ref="OWX90:OXC90"/>
    <mergeCell ref="OXE90:OXJ90"/>
    <mergeCell ref="OXL90:OXQ90"/>
    <mergeCell ref="OXS90:OXX90"/>
    <mergeCell ref="OUT90:OUY90"/>
    <mergeCell ref="OVA90:OVF90"/>
    <mergeCell ref="OVH90:OVM90"/>
    <mergeCell ref="OVO90:OVT90"/>
    <mergeCell ref="OVV90:OWA90"/>
    <mergeCell ref="OWC90:OWH90"/>
    <mergeCell ref="OTD90:OTI90"/>
    <mergeCell ref="OTK90:OTP90"/>
    <mergeCell ref="OTR90:OTW90"/>
    <mergeCell ref="OTY90:OUD90"/>
    <mergeCell ref="OUF90:OUK90"/>
    <mergeCell ref="OUM90:OUR90"/>
    <mergeCell ref="ORN90:ORS90"/>
    <mergeCell ref="ORU90:ORZ90"/>
    <mergeCell ref="OSB90:OSG90"/>
    <mergeCell ref="OSI90:OSN90"/>
    <mergeCell ref="OSP90:OSU90"/>
    <mergeCell ref="OSW90:OTB90"/>
    <mergeCell ref="OPX90:OQC90"/>
    <mergeCell ref="OQE90:OQJ90"/>
    <mergeCell ref="OQL90:OQQ90"/>
    <mergeCell ref="OQS90:OQX90"/>
    <mergeCell ref="OQZ90:ORE90"/>
    <mergeCell ref="ORG90:ORL90"/>
    <mergeCell ref="OOH90:OOM90"/>
    <mergeCell ref="OOO90:OOT90"/>
    <mergeCell ref="OOV90:OPA90"/>
    <mergeCell ref="OPC90:OPH90"/>
    <mergeCell ref="OPJ90:OPO90"/>
    <mergeCell ref="OPQ90:OPV90"/>
    <mergeCell ref="OMR90:OMW90"/>
    <mergeCell ref="OMY90:OND90"/>
    <mergeCell ref="ONF90:ONK90"/>
    <mergeCell ref="ONM90:ONR90"/>
    <mergeCell ref="ONT90:ONY90"/>
    <mergeCell ref="OOA90:OOF90"/>
    <mergeCell ref="OLB90:OLG90"/>
    <mergeCell ref="OLI90:OLN90"/>
    <mergeCell ref="OLP90:OLU90"/>
    <mergeCell ref="OLW90:OMB90"/>
    <mergeCell ref="OMD90:OMI90"/>
    <mergeCell ref="OMK90:OMP90"/>
    <mergeCell ref="OJL90:OJQ90"/>
    <mergeCell ref="OJS90:OJX90"/>
    <mergeCell ref="OJZ90:OKE90"/>
    <mergeCell ref="OKG90:OKL90"/>
    <mergeCell ref="OKN90:OKS90"/>
    <mergeCell ref="OKU90:OKZ90"/>
    <mergeCell ref="OHV90:OIA90"/>
    <mergeCell ref="OIC90:OIH90"/>
    <mergeCell ref="OIJ90:OIO90"/>
    <mergeCell ref="OIQ90:OIV90"/>
    <mergeCell ref="OIX90:OJC90"/>
    <mergeCell ref="OJE90:OJJ90"/>
    <mergeCell ref="OGF90:OGK90"/>
    <mergeCell ref="OGM90:OGR90"/>
    <mergeCell ref="OGT90:OGY90"/>
    <mergeCell ref="OHA90:OHF90"/>
    <mergeCell ref="OHH90:OHM90"/>
    <mergeCell ref="OHO90:OHT90"/>
    <mergeCell ref="OEP90:OEU90"/>
    <mergeCell ref="OEW90:OFB90"/>
    <mergeCell ref="OFD90:OFI90"/>
    <mergeCell ref="OFK90:OFP90"/>
    <mergeCell ref="OFR90:OFW90"/>
    <mergeCell ref="OFY90:OGD90"/>
    <mergeCell ref="OCZ90:ODE90"/>
    <mergeCell ref="ODG90:ODL90"/>
    <mergeCell ref="ODN90:ODS90"/>
    <mergeCell ref="ODU90:ODZ90"/>
    <mergeCell ref="OEB90:OEG90"/>
    <mergeCell ref="OEI90:OEN90"/>
    <mergeCell ref="OBJ90:OBO90"/>
    <mergeCell ref="OBQ90:OBV90"/>
    <mergeCell ref="OBX90:OCC90"/>
    <mergeCell ref="OCE90:OCJ90"/>
    <mergeCell ref="OCL90:OCQ90"/>
    <mergeCell ref="OCS90:OCX90"/>
    <mergeCell ref="NZT90:NZY90"/>
    <mergeCell ref="OAA90:OAF90"/>
    <mergeCell ref="OAH90:OAM90"/>
    <mergeCell ref="OAO90:OAT90"/>
    <mergeCell ref="OAV90:OBA90"/>
    <mergeCell ref="OBC90:OBH90"/>
    <mergeCell ref="NYD90:NYI90"/>
    <mergeCell ref="NYK90:NYP90"/>
    <mergeCell ref="NYR90:NYW90"/>
    <mergeCell ref="NYY90:NZD90"/>
    <mergeCell ref="NZF90:NZK90"/>
    <mergeCell ref="NZM90:NZR90"/>
    <mergeCell ref="NWN90:NWS90"/>
    <mergeCell ref="NWU90:NWZ90"/>
    <mergeCell ref="NXB90:NXG90"/>
    <mergeCell ref="NXI90:NXN90"/>
    <mergeCell ref="NXP90:NXU90"/>
    <mergeCell ref="NXW90:NYB90"/>
    <mergeCell ref="NUX90:NVC90"/>
    <mergeCell ref="NVE90:NVJ90"/>
    <mergeCell ref="NVL90:NVQ90"/>
    <mergeCell ref="NVS90:NVX90"/>
    <mergeCell ref="NVZ90:NWE90"/>
    <mergeCell ref="NWG90:NWL90"/>
    <mergeCell ref="NTH90:NTM90"/>
    <mergeCell ref="NTO90:NTT90"/>
    <mergeCell ref="NTV90:NUA90"/>
    <mergeCell ref="NUC90:NUH90"/>
    <mergeCell ref="NUJ90:NUO90"/>
    <mergeCell ref="NUQ90:NUV90"/>
    <mergeCell ref="NRR90:NRW90"/>
    <mergeCell ref="NRY90:NSD90"/>
    <mergeCell ref="NSF90:NSK90"/>
    <mergeCell ref="NSM90:NSR90"/>
    <mergeCell ref="NST90:NSY90"/>
    <mergeCell ref="NTA90:NTF90"/>
    <mergeCell ref="NQB90:NQG90"/>
    <mergeCell ref="NQI90:NQN90"/>
    <mergeCell ref="NQP90:NQU90"/>
    <mergeCell ref="NQW90:NRB90"/>
    <mergeCell ref="NRD90:NRI90"/>
    <mergeCell ref="NRK90:NRP90"/>
    <mergeCell ref="NOL90:NOQ90"/>
    <mergeCell ref="NOS90:NOX90"/>
    <mergeCell ref="NOZ90:NPE90"/>
    <mergeCell ref="NPG90:NPL90"/>
    <mergeCell ref="NPN90:NPS90"/>
    <mergeCell ref="NPU90:NPZ90"/>
    <mergeCell ref="NMV90:NNA90"/>
    <mergeCell ref="NNC90:NNH90"/>
    <mergeCell ref="NNJ90:NNO90"/>
    <mergeCell ref="NNQ90:NNV90"/>
    <mergeCell ref="NNX90:NOC90"/>
    <mergeCell ref="NOE90:NOJ90"/>
    <mergeCell ref="NLF90:NLK90"/>
    <mergeCell ref="NLM90:NLR90"/>
    <mergeCell ref="NLT90:NLY90"/>
    <mergeCell ref="NMA90:NMF90"/>
    <mergeCell ref="NMH90:NMM90"/>
    <mergeCell ref="NMO90:NMT90"/>
    <mergeCell ref="NJP90:NJU90"/>
    <mergeCell ref="NJW90:NKB90"/>
    <mergeCell ref="NKD90:NKI90"/>
    <mergeCell ref="NKK90:NKP90"/>
    <mergeCell ref="NKR90:NKW90"/>
    <mergeCell ref="NKY90:NLD90"/>
    <mergeCell ref="NHZ90:NIE90"/>
    <mergeCell ref="NIG90:NIL90"/>
    <mergeCell ref="NIN90:NIS90"/>
    <mergeCell ref="NIU90:NIZ90"/>
    <mergeCell ref="NJB90:NJG90"/>
    <mergeCell ref="NJI90:NJN90"/>
    <mergeCell ref="NGJ90:NGO90"/>
    <mergeCell ref="NGQ90:NGV90"/>
    <mergeCell ref="NGX90:NHC90"/>
    <mergeCell ref="NHE90:NHJ90"/>
    <mergeCell ref="NHL90:NHQ90"/>
    <mergeCell ref="NHS90:NHX90"/>
    <mergeCell ref="NET90:NEY90"/>
    <mergeCell ref="NFA90:NFF90"/>
    <mergeCell ref="NFH90:NFM90"/>
    <mergeCell ref="NFO90:NFT90"/>
    <mergeCell ref="NFV90:NGA90"/>
    <mergeCell ref="NGC90:NGH90"/>
    <mergeCell ref="NDD90:NDI90"/>
    <mergeCell ref="NDK90:NDP90"/>
    <mergeCell ref="NDR90:NDW90"/>
    <mergeCell ref="NDY90:NED90"/>
    <mergeCell ref="NEF90:NEK90"/>
    <mergeCell ref="NEM90:NER90"/>
    <mergeCell ref="NBN90:NBS90"/>
    <mergeCell ref="NBU90:NBZ90"/>
    <mergeCell ref="NCB90:NCG90"/>
    <mergeCell ref="NCI90:NCN90"/>
    <mergeCell ref="NCP90:NCU90"/>
    <mergeCell ref="NCW90:NDB90"/>
    <mergeCell ref="MZX90:NAC90"/>
    <mergeCell ref="NAE90:NAJ90"/>
    <mergeCell ref="NAL90:NAQ90"/>
    <mergeCell ref="NAS90:NAX90"/>
    <mergeCell ref="NAZ90:NBE90"/>
    <mergeCell ref="NBG90:NBL90"/>
    <mergeCell ref="MYH90:MYM90"/>
    <mergeCell ref="MYO90:MYT90"/>
    <mergeCell ref="MYV90:MZA90"/>
    <mergeCell ref="MZC90:MZH90"/>
    <mergeCell ref="MZJ90:MZO90"/>
    <mergeCell ref="MZQ90:MZV90"/>
    <mergeCell ref="MWR90:MWW90"/>
    <mergeCell ref="MWY90:MXD90"/>
    <mergeCell ref="MXF90:MXK90"/>
    <mergeCell ref="MXM90:MXR90"/>
    <mergeCell ref="MXT90:MXY90"/>
    <mergeCell ref="MYA90:MYF90"/>
    <mergeCell ref="MVB90:MVG90"/>
    <mergeCell ref="MVI90:MVN90"/>
    <mergeCell ref="MVP90:MVU90"/>
    <mergeCell ref="MVW90:MWB90"/>
    <mergeCell ref="MWD90:MWI90"/>
    <mergeCell ref="MWK90:MWP90"/>
    <mergeCell ref="MTL90:MTQ90"/>
    <mergeCell ref="MTS90:MTX90"/>
    <mergeCell ref="MTZ90:MUE90"/>
    <mergeCell ref="MUG90:MUL90"/>
    <mergeCell ref="MUN90:MUS90"/>
    <mergeCell ref="MUU90:MUZ90"/>
    <mergeCell ref="MRV90:MSA90"/>
    <mergeCell ref="MSC90:MSH90"/>
    <mergeCell ref="MSJ90:MSO90"/>
    <mergeCell ref="MSQ90:MSV90"/>
    <mergeCell ref="MSX90:MTC90"/>
    <mergeCell ref="MTE90:MTJ90"/>
    <mergeCell ref="MQF90:MQK90"/>
    <mergeCell ref="MQM90:MQR90"/>
    <mergeCell ref="MQT90:MQY90"/>
    <mergeCell ref="MRA90:MRF90"/>
    <mergeCell ref="MRH90:MRM90"/>
    <mergeCell ref="MRO90:MRT90"/>
    <mergeCell ref="MOP90:MOU90"/>
    <mergeCell ref="MOW90:MPB90"/>
    <mergeCell ref="MPD90:MPI90"/>
    <mergeCell ref="MPK90:MPP90"/>
    <mergeCell ref="MPR90:MPW90"/>
    <mergeCell ref="MPY90:MQD90"/>
    <mergeCell ref="MMZ90:MNE90"/>
    <mergeCell ref="MNG90:MNL90"/>
    <mergeCell ref="MNN90:MNS90"/>
    <mergeCell ref="MNU90:MNZ90"/>
    <mergeCell ref="MOB90:MOG90"/>
    <mergeCell ref="MOI90:MON90"/>
    <mergeCell ref="MLJ90:MLO90"/>
    <mergeCell ref="MLQ90:MLV90"/>
    <mergeCell ref="MLX90:MMC90"/>
    <mergeCell ref="MME90:MMJ90"/>
    <mergeCell ref="MML90:MMQ90"/>
    <mergeCell ref="MMS90:MMX90"/>
    <mergeCell ref="MJT90:MJY90"/>
    <mergeCell ref="MKA90:MKF90"/>
    <mergeCell ref="MKH90:MKM90"/>
    <mergeCell ref="MKO90:MKT90"/>
    <mergeCell ref="MKV90:MLA90"/>
    <mergeCell ref="MLC90:MLH90"/>
    <mergeCell ref="MID90:MII90"/>
    <mergeCell ref="MIK90:MIP90"/>
    <mergeCell ref="MIR90:MIW90"/>
    <mergeCell ref="MIY90:MJD90"/>
    <mergeCell ref="MJF90:MJK90"/>
    <mergeCell ref="MJM90:MJR90"/>
    <mergeCell ref="MGN90:MGS90"/>
    <mergeCell ref="MGU90:MGZ90"/>
    <mergeCell ref="MHB90:MHG90"/>
    <mergeCell ref="MHI90:MHN90"/>
    <mergeCell ref="MHP90:MHU90"/>
    <mergeCell ref="MHW90:MIB90"/>
    <mergeCell ref="MEX90:MFC90"/>
    <mergeCell ref="MFE90:MFJ90"/>
    <mergeCell ref="MFL90:MFQ90"/>
    <mergeCell ref="MFS90:MFX90"/>
    <mergeCell ref="MFZ90:MGE90"/>
    <mergeCell ref="MGG90:MGL90"/>
    <mergeCell ref="MDH90:MDM90"/>
    <mergeCell ref="MDO90:MDT90"/>
    <mergeCell ref="MDV90:MEA90"/>
    <mergeCell ref="MEC90:MEH90"/>
    <mergeCell ref="MEJ90:MEO90"/>
    <mergeCell ref="MEQ90:MEV90"/>
    <mergeCell ref="MBR90:MBW90"/>
    <mergeCell ref="MBY90:MCD90"/>
    <mergeCell ref="MCF90:MCK90"/>
    <mergeCell ref="MCM90:MCR90"/>
    <mergeCell ref="MCT90:MCY90"/>
    <mergeCell ref="MDA90:MDF90"/>
    <mergeCell ref="MAB90:MAG90"/>
    <mergeCell ref="MAI90:MAN90"/>
    <mergeCell ref="MAP90:MAU90"/>
    <mergeCell ref="MAW90:MBB90"/>
    <mergeCell ref="MBD90:MBI90"/>
    <mergeCell ref="MBK90:MBP90"/>
    <mergeCell ref="LYL90:LYQ90"/>
    <mergeCell ref="LYS90:LYX90"/>
    <mergeCell ref="LYZ90:LZE90"/>
    <mergeCell ref="LZG90:LZL90"/>
    <mergeCell ref="LZN90:LZS90"/>
    <mergeCell ref="LZU90:LZZ90"/>
    <mergeCell ref="LWV90:LXA90"/>
    <mergeCell ref="LXC90:LXH90"/>
    <mergeCell ref="LXJ90:LXO90"/>
    <mergeCell ref="LXQ90:LXV90"/>
    <mergeCell ref="LXX90:LYC90"/>
    <mergeCell ref="LYE90:LYJ90"/>
    <mergeCell ref="LVF90:LVK90"/>
    <mergeCell ref="LVM90:LVR90"/>
    <mergeCell ref="LVT90:LVY90"/>
    <mergeCell ref="LWA90:LWF90"/>
    <mergeCell ref="LWH90:LWM90"/>
    <mergeCell ref="LWO90:LWT90"/>
    <mergeCell ref="LTP90:LTU90"/>
    <mergeCell ref="LTW90:LUB90"/>
    <mergeCell ref="LUD90:LUI90"/>
    <mergeCell ref="LUK90:LUP90"/>
    <mergeCell ref="LUR90:LUW90"/>
    <mergeCell ref="LUY90:LVD90"/>
    <mergeCell ref="LRZ90:LSE90"/>
    <mergeCell ref="LSG90:LSL90"/>
    <mergeCell ref="LSN90:LSS90"/>
    <mergeCell ref="LSU90:LSZ90"/>
    <mergeCell ref="LTB90:LTG90"/>
    <mergeCell ref="LTI90:LTN90"/>
    <mergeCell ref="LQJ90:LQO90"/>
    <mergeCell ref="LQQ90:LQV90"/>
    <mergeCell ref="LQX90:LRC90"/>
    <mergeCell ref="LRE90:LRJ90"/>
    <mergeCell ref="LRL90:LRQ90"/>
    <mergeCell ref="LRS90:LRX90"/>
    <mergeCell ref="LOT90:LOY90"/>
    <mergeCell ref="LPA90:LPF90"/>
    <mergeCell ref="LPH90:LPM90"/>
    <mergeCell ref="LPO90:LPT90"/>
    <mergeCell ref="LPV90:LQA90"/>
    <mergeCell ref="LQC90:LQH90"/>
    <mergeCell ref="LND90:LNI90"/>
    <mergeCell ref="LNK90:LNP90"/>
    <mergeCell ref="LNR90:LNW90"/>
    <mergeCell ref="LNY90:LOD90"/>
    <mergeCell ref="LOF90:LOK90"/>
    <mergeCell ref="LOM90:LOR90"/>
    <mergeCell ref="LLN90:LLS90"/>
    <mergeCell ref="LLU90:LLZ90"/>
    <mergeCell ref="LMB90:LMG90"/>
    <mergeCell ref="LMI90:LMN90"/>
    <mergeCell ref="LMP90:LMU90"/>
    <mergeCell ref="LMW90:LNB90"/>
    <mergeCell ref="LJX90:LKC90"/>
    <mergeCell ref="LKE90:LKJ90"/>
    <mergeCell ref="LKL90:LKQ90"/>
    <mergeCell ref="LKS90:LKX90"/>
    <mergeCell ref="LKZ90:LLE90"/>
    <mergeCell ref="LLG90:LLL90"/>
    <mergeCell ref="LIH90:LIM90"/>
    <mergeCell ref="LIO90:LIT90"/>
    <mergeCell ref="LIV90:LJA90"/>
    <mergeCell ref="LJC90:LJH90"/>
    <mergeCell ref="LJJ90:LJO90"/>
    <mergeCell ref="LJQ90:LJV90"/>
    <mergeCell ref="LGR90:LGW90"/>
    <mergeCell ref="LGY90:LHD90"/>
    <mergeCell ref="LHF90:LHK90"/>
    <mergeCell ref="LHM90:LHR90"/>
    <mergeCell ref="LHT90:LHY90"/>
    <mergeCell ref="LIA90:LIF90"/>
    <mergeCell ref="LFB90:LFG90"/>
    <mergeCell ref="LFI90:LFN90"/>
    <mergeCell ref="LFP90:LFU90"/>
    <mergeCell ref="LFW90:LGB90"/>
    <mergeCell ref="LGD90:LGI90"/>
    <mergeCell ref="LGK90:LGP90"/>
    <mergeCell ref="LDL90:LDQ90"/>
    <mergeCell ref="LDS90:LDX90"/>
    <mergeCell ref="LDZ90:LEE90"/>
    <mergeCell ref="LEG90:LEL90"/>
    <mergeCell ref="LEN90:LES90"/>
    <mergeCell ref="LEU90:LEZ90"/>
    <mergeCell ref="LBV90:LCA90"/>
    <mergeCell ref="LCC90:LCH90"/>
    <mergeCell ref="LCJ90:LCO90"/>
    <mergeCell ref="LCQ90:LCV90"/>
    <mergeCell ref="LCX90:LDC90"/>
    <mergeCell ref="LDE90:LDJ90"/>
    <mergeCell ref="LAF90:LAK90"/>
    <mergeCell ref="LAM90:LAR90"/>
    <mergeCell ref="LAT90:LAY90"/>
    <mergeCell ref="LBA90:LBF90"/>
    <mergeCell ref="LBH90:LBM90"/>
    <mergeCell ref="LBO90:LBT90"/>
    <mergeCell ref="KYP90:KYU90"/>
    <mergeCell ref="KYW90:KZB90"/>
    <mergeCell ref="KZD90:KZI90"/>
    <mergeCell ref="KZK90:KZP90"/>
    <mergeCell ref="KZR90:KZW90"/>
    <mergeCell ref="KZY90:LAD90"/>
    <mergeCell ref="KWZ90:KXE90"/>
    <mergeCell ref="KXG90:KXL90"/>
    <mergeCell ref="KXN90:KXS90"/>
    <mergeCell ref="KXU90:KXZ90"/>
    <mergeCell ref="KYB90:KYG90"/>
    <mergeCell ref="KYI90:KYN90"/>
    <mergeCell ref="KVJ90:KVO90"/>
    <mergeCell ref="KVQ90:KVV90"/>
    <mergeCell ref="KVX90:KWC90"/>
    <mergeCell ref="KWE90:KWJ90"/>
    <mergeCell ref="KWL90:KWQ90"/>
    <mergeCell ref="KWS90:KWX90"/>
    <mergeCell ref="KTT90:KTY90"/>
    <mergeCell ref="KUA90:KUF90"/>
    <mergeCell ref="KUH90:KUM90"/>
    <mergeCell ref="KUO90:KUT90"/>
    <mergeCell ref="KUV90:KVA90"/>
    <mergeCell ref="KVC90:KVH90"/>
    <mergeCell ref="KSD90:KSI90"/>
    <mergeCell ref="KSK90:KSP90"/>
    <mergeCell ref="KSR90:KSW90"/>
    <mergeCell ref="KSY90:KTD90"/>
    <mergeCell ref="KTF90:KTK90"/>
    <mergeCell ref="KTM90:KTR90"/>
    <mergeCell ref="KQN90:KQS90"/>
    <mergeCell ref="KQU90:KQZ90"/>
    <mergeCell ref="KRB90:KRG90"/>
    <mergeCell ref="KRI90:KRN90"/>
    <mergeCell ref="KRP90:KRU90"/>
    <mergeCell ref="KRW90:KSB90"/>
    <mergeCell ref="KOX90:KPC90"/>
    <mergeCell ref="KPE90:KPJ90"/>
    <mergeCell ref="KPL90:KPQ90"/>
    <mergeCell ref="KPS90:KPX90"/>
    <mergeCell ref="KPZ90:KQE90"/>
    <mergeCell ref="KQG90:KQL90"/>
    <mergeCell ref="KNH90:KNM90"/>
    <mergeCell ref="KNO90:KNT90"/>
    <mergeCell ref="KNV90:KOA90"/>
    <mergeCell ref="KOC90:KOH90"/>
    <mergeCell ref="KOJ90:KOO90"/>
    <mergeCell ref="KOQ90:KOV90"/>
    <mergeCell ref="KLR90:KLW90"/>
    <mergeCell ref="KLY90:KMD90"/>
    <mergeCell ref="KMF90:KMK90"/>
    <mergeCell ref="KMM90:KMR90"/>
    <mergeCell ref="KMT90:KMY90"/>
    <mergeCell ref="KNA90:KNF90"/>
    <mergeCell ref="KKB90:KKG90"/>
    <mergeCell ref="KKI90:KKN90"/>
    <mergeCell ref="KKP90:KKU90"/>
    <mergeCell ref="KKW90:KLB90"/>
    <mergeCell ref="KLD90:KLI90"/>
    <mergeCell ref="KLK90:KLP90"/>
    <mergeCell ref="KIL90:KIQ90"/>
    <mergeCell ref="KIS90:KIX90"/>
    <mergeCell ref="KIZ90:KJE90"/>
    <mergeCell ref="KJG90:KJL90"/>
    <mergeCell ref="KJN90:KJS90"/>
    <mergeCell ref="KJU90:KJZ90"/>
    <mergeCell ref="KGV90:KHA90"/>
    <mergeCell ref="KHC90:KHH90"/>
    <mergeCell ref="KHJ90:KHO90"/>
    <mergeCell ref="KHQ90:KHV90"/>
    <mergeCell ref="KHX90:KIC90"/>
    <mergeCell ref="KIE90:KIJ90"/>
    <mergeCell ref="KFF90:KFK90"/>
    <mergeCell ref="KFM90:KFR90"/>
    <mergeCell ref="KFT90:KFY90"/>
    <mergeCell ref="KGA90:KGF90"/>
    <mergeCell ref="KGH90:KGM90"/>
    <mergeCell ref="KGO90:KGT90"/>
    <mergeCell ref="KDP90:KDU90"/>
    <mergeCell ref="KDW90:KEB90"/>
    <mergeCell ref="KED90:KEI90"/>
    <mergeCell ref="KEK90:KEP90"/>
    <mergeCell ref="KER90:KEW90"/>
    <mergeCell ref="KEY90:KFD90"/>
    <mergeCell ref="KBZ90:KCE90"/>
    <mergeCell ref="KCG90:KCL90"/>
    <mergeCell ref="KCN90:KCS90"/>
    <mergeCell ref="KCU90:KCZ90"/>
    <mergeCell ref="KDB90:KDG90"/>
    <mergeCell ref="KDI90:KDN90"/>
    <mergeCell ref="KAJ90:KAO90"/>
    <mergeCell ref="KAQ90:KAV90"/>
    <mergeCell ref="KAX90:KBC90"/>
    <mergeCell ref="KBE90:KBJ90"/>
    <mergeCell ref="KBL90:KBQ90"/>
    <mergeCell ref="KBS90:KBX90"/>
    <mergeCell ref="JYT90:JYY90"/>
    <mergeCell ref="JZA90:JZF90"/>
    <mergeCell ref="JZH90:JZM90"/>
    <mergeCell ref="JZO90:JZT90"/>
    <mergeCell ref="JZV90:KAA90"/>
    <mergeCell ref="KAC90:KAH90"/>
    <mergeCell ref="JXD90:JXI90"/>
    <mergeCell ref="JXK90:JXP90"/>
    <mergeCell ref="JXR90:JXW90"/>
    <mergeCell ref="JXY90:JYD90"/>
    <mergeCell ref="JYF90:JYK90"/>
    <mergeCell ref="JYM90:JYR90"/>
    <mergeCell ref="JVN90:JVS90"/>
    <mergeCell ref="JVU90:JVZ90"/>
    <mergeCell ref="JWB90:JWG90"/>
    <mergeCell ref="JWI90:JWN90"/>
    <mergeCell ref="JWP90:JWU90"/>
    <mergeCell ref="JWW90:JXB90"/>
    <mergeCell ref="JTX90:JUC90"/>
    <mergeCell ref="JUE90:JUJ90"/>
    <mergeCell ref="JUL90:JUQ90"/>
    <mergeCell ref="JUS90:JUX90"/>
    <mergeCell ref="JUZ90:JVE90"/>
    <mergeCell ref="JVG90:JVL90"/>
    <mergeCell ref="JSH90:JSM90"/>
    <mergeCell ref="JSO90:JST90"/>
    <mergeCell ref="JSV90:JTA90"/>
    <mergeCell ref="JTC90:JTH90"/>
    <mergeCell ref="JTJ90:JTO90"/>
    <mergeCell ref="JTQ90:JTV90"/>
    <mergeCell ref="JQR90:JQW90"/>
    <mergeCell ref="JQY90:JRD90"/>
    <mergeCell ref="JRF90:JRK90"/>
    <mergeCell ref="JRM90:JRR90"/>
    <mergeCell ref="JRT90:JRY90"/>
    <mergeCell ref="JSA90:JSF90"/>
    <mergeCell ref="JPB90:JPG90"/>
    <mergeCell ref="JPI90:JPN90"/>
    <mergeCell ref="JPP90:JPU90"/>
    <mergeCell ref="JPW90:JQB90"/>
    <mergeCell ref="JQD90:JQI90"/>
    <mergeCell ref="JQK90:JQP90"/>
    <mergeCell ref="JNL90:JNQ90"/>
    <mergeCell ref="JNS90:JNX90"/>
    <mergeCell ref="JNZ90:JOE90"/>
    <mergeCell ref="JOG90:JOL90"/>
    <mergeCell ref="JON90:JOS90"/>
    <mergeCell ref="JOU90:JOZ90"/>
    <mergeCell ref="JLV90:JMA90"/>
    <mergeCell ref="JMC90:JMH90"/>
    <mergeCell ref="JMJ90:JMO90"/>
    <mergeCell ref="JMQ90:JMV90"/>
    <mergeCell ref="JMX90:JNC90"/>
    <mergeCell ref="JNE90:JNJ90"/>
    <mergeCell ref="JKF90:JKK90"/>
    <mergeCell ref="JKM90:JKR90"/>
    <mergeCell ref="JKT90:JKY90"/>
    <mergeCell ref="JLA90:JLF90"/>
    <mergeCell ref="JLH90:JLM90"/>
    <mergeCell ref="JLO90:JLT90"/>
    <mergeCell ref="JIP90:JIU90"/>
    <mergeCell ref="JIW90:JJB90"/>
    <mergeCell ref="JJD90:JJI90"/>
    <mergeCell ref="JJK90:JJP90"/>
    <mergeCell ref="JJR90:JJW90"/>
    <mergeCell ref="JJY90:JKD90"/>
    <mergeCell ref="JGZ90:JHE90"/>
    <mergeCell ref="JHG90:JHL90"/>
    <mergeCell ref="JHN90:JHS90"/>
    <mergeCell ref="JHU90:JHZ90"/>
    <mergeCell ref="JIB90:JIG90"/>
    <mergeCell ref="JII90:JIN90"/>
    <mergeCell ref="JFJ90:JFO90"/>
    <mergeCell ref="JFQ90:JFV90"/>
    <mergeCell ref="JFX90:JGC90"/>
    <mergeCell ref="JGE90:JGJ90"/>
    <mergeCell ref="JGL90:JGQ90"/>
    <mergeCell ref="JGS90:JGX90"/>
    <mergeCell ref="JDT90:JDY90"/>
    <mergeCell ref="JEA90:JEF90"/>
    <mergeCell ref="JEH90:JEM90"/>
    <mergeCell ref="JEO90:JET90"/>
    <mergeCell ref="JEV90:JFA90"/>
    <mergeCell ref="JFC90:JFH90"/>
    <mergeCell ref="JCD90:JCI90"/>
    <mergeCell ref="JCK90:JCP90"/>
    <mergeCell ref="JCR90:JCW90"/>
    <mergeCell ref="JCY90:JDD90"/>
    <mergeCell ref="JDF90:JDK90"/>
    <mergeCell ref="JDM90:JDR90"/>
    <mergeCell ref="JAN90:JAS90"/>
    <mergeCell ref="JAU90:JAZ90"/>
    <mergeCell ref="JBB90:JBG90"/>
    <mergeCell ref="JBI90:JBN90"/>
    <mergeCell ref="JBP90:JBU90"/>
    <mergeCell ref="JBW90:JCB90"/>
    <mergeCell ref="IYX90:IZC90"/>
    <mergeCell ref="IZE90:IZJ90"/>
    <mergeCell ref="IZL90:IZQ90"/>
    <mergeCell ref="IZS90:IZX90"/>
    <mergeCell ref="IZZ90:JAE90"/>
    <mergeCell ref="JAG90:JAL90"/>
    <mergeCell ref="IXH90:IXM90"/>
    <mergeCell ref="IXO90:IXT90"/>
    <mergeCell ref="IXV90:IYA90"/>
    <mergeCell ref="IYC90:IYH90"/>
    <mergeCell ref="IYJ90:IYO90"/>
    <mergeCell ref="IYQ90:IYV90"/>
    <mergeCell ref="IVR90:IVW90"/>
    <mergeCell ref="IVY90:IWD90"/>
    <mergeCell ref="IWF90:IWK90"/>
    <mergeCell ref="IWM90:IWR90"/>
    <mergeCell ref="IWT90:IWY90"/>
    <mergeCell ref="IXA90:IXF90"/>
    <mergeCell ref="IUB90:IUG90"/>
    <mergeCell ref="IUI90:IUN90"/>
    <mergeCell ref="IUP90:IUU90"/>
    <mergeCell ref="IUW90:IVB90"/>
    <mergeCell ref="IVD90:IVI90"/>
    <mergeCell ref="IVK90:IVP90"/>
    <mergeCell ref="ISL90:ISQ90"/>
    <mergeCell ref="ISS90:ISX90"/>
    <mergeCell ref="ISZ90:ITE90"/>
    <mergeCell ref="ITG90:ITL90"/>
    <mergeCell ref="ITN90:ITS90"/>
    <mergeCell ref="ITU90:ITZ90"/>
    <mergeCell ref="IQV90:IRA90"/>
    <mergeCell ref="IRC90:IRH90"/>
    <mergeCell ref="IRJ90:IRO90"/>
    <mergeCell ref="IRQ90:IRV90"/>
    <mergeCell ref="IRX90:ISC90"/>
    <mergeCell ref="ISE90:ISJ90"/>
    <mergeCell ref="IPF90:IPK90"/>
    <mergeCell ref="IPM90:IPR90"/>
    <mergeCell ref="IPT90:IPY90"/>
    <mergeCell ref="IQA90:IQF90"/>
    <mergeCell ref="IQH90:IQM90"/>
    <mergeCell ref="IQO90:IQT90"/>
    <mergeCell ref="INP90:INU90"/>
    <mergeCell ref="INW90:IOB90"/>
    <mergeCell ref="IOD90:IOI90"/>
    <mergeCell ref="IOK90:IOP90"/>
    <mergeCell ref="IOR90:IOW90"/>
    <mergeCell ref="IOY90:IPD90"/>
    <mergeCell ref="ILZ90:IME90"/>
    <mergeCell ref="IMG90:IML90"/>
    <mergeCell ref="IMN90:IMS90"/>
    <mergeCell ref="IMU90:IMZ90"/>
    <mergeCell ref="INB90:ING90"/>
    <mergeCell ref="INI90:INN90"/>
    <mergeCell ref="IKJ90:IKO90"/>
    <mergeCell ref="IKQ90:IKV90"/>
    <mergeCell ref="IKX90:ILC90"/>
    <mergeCell ref="ILE90:ILJ90"/>
    <mergeCell ref="ILL90:ILQ90"/>
    <mergeCell ref="ILS90:ILX90"/>
    <mergeCell ref="IIT90:IIY90"/>
    <mergeCell ref="IJA90:IJF90"/>
    <mergeCell ref="IJH90:IJM90"/>
    <mergeCell ref="IJO90:IJT90"/>
    <mergeCell ref="IJV90:IKA90"/>
    <mergeCell ref="IKC90:IKH90"/>
    <mergeCell ref="IHD90:IHI90"/>
    <mergeCell ref="IHK90:IHP90"/>
    <mergeCell ref="IHR90:IHW90"/>
    <mergeCell ref="IHY90:IID90"/>
    <mergeCell ref="IIF90:IIK90"/>
    <mergeCell ref="IIM90:IIR90"/>
    <mergeCell ref="IFN90:IFS90"/>
    <mergeCell ref="IFU90:IFZ90"/>
    <mergeCell ref="IGB90:IGG90"/>
    <mergeCell ref="IGI90:IGN90"/>
    <mergeCell ref="IGP90:IGU90"/>
    <mergeCell ref="IGW90:IHB90"/>
    <mergeCell ref="IDX90:IEC90"/>
    <mergeCell ref="IEE90:IEJ90"/>
    <mergeCell ref="IEL90:IEQ90"/>
    <mergeCell ref="IES90:IEX90"/>
    <mergeCell ref="IEZ90:IFE90"/>
    <mergeCell ref="IFG90:IFL90"/>
    <mergeCell ref="ICH90:ICM90"/>
    <mergeCell ref="ICO90:ICT90"/>
    <mergeCell ref="ICV90:IDA90"/>
    <mergeCell ref="IDC90:IDH90"/>
    <mergeCell ref="IDJ90:IDO90"/>
    <mergeCell ref="IDQ90:IDV90"/>
    <mergeCell ref="IAR90:IAW90"/>
    <mergeCell ref="IAY90:IBD90"/>
    <mergeCell ref="IBF90:IBK90"/>
    <mergeCell ref="IBM90:IBR90"/>
    <mergeCell ref="IBT90:IBY90"/>
    <mergeCell ref="ICA90:ICF90"/>
    <mergeCell ref="HZB90:HZG90"/>
    <mergeCell ref="HZI90:HZN90"/>
    <mergeCell ref="HZP90:HZU90"/>
    <mergeCell ref="HZW90:IAB90"/>
    <mergeCell ref="IAD90:IAI90"/>
    <mergeCell ref="IAK90:IAP90"/>
    <mergeCell ref="HXL90:HXQ90"/>
    <mergeCell ref="HXS90:HXX90"/>
    <mergeCell ref="HXZ90:HYE90"/>
    <mergeCell ref="HYG90:HYL90"/>
    <mergeCell ref="HYN90:HYS90"/>
    <mergeCell ref="HYU90:HYZ90"/>
    <mergeCell ref="HVV90:HWA90"/>
    <mergeCell ref="HWC90:HWH90"/>
    <mergeCell ref="HWJ90:HWO90"/>
    <mergeCell ref="HWQ90:HWV90"/>
    <mergeCell ref="HWX90:HXC90"/>
    <mergeCell ref="HXE90:HXJ90"/>
    <mergeCell ref="HUF90:HUK90"/>
    <mergeCell ref="HUM90:HUR90"/>
    <mergeCell ref="HUT90:HUY90"/>
    <mergeCell ref="HVA90:HVF90"/>
    <mergeCell ref="HVH90:HVM90"/>
    <mergeCell ref="HVO90:HVT90"/>
    <mergeCell ref="HSP90:HSU90"/>
    <mergeCell ref="HSW90:HTB90"/>
    <mergeCell ref="HTD90:HTI90"/>
    <mergeCell ref="HTK90:HTP90"/>
    <mergeCell ref="HTR90:HTW90"/>
    <mergeCell ref="HTY90:HUD90"/>
    <mergeCell ref="HQZ90:HRE90"/>
    <mergeCell ref="HRG90:HRL90"/>
    <mergeCell ref="HRN90:HRS90"/>
    <mergeCell ref="HRU90:HRZ90"/>
    <mergeCell ref="HSB90:HSG90"/>
    <mergeCell ref="HSI90:HSN90"/>
    <mergeCell ref="HPJ90:HPO90"/>
    <mergeCell ref="HPQ90:HPV90"/>
    <mergeCell ref="HPX90:HQC90"/>
    <mergeCell ref="HQE90:HQJ90"/>
    <mergeCell ref="HQL90:HQQ90"/>
    <mergeCell ref="HQS90:HQX90"/>
    <mergeCell ref="HNT90:HNY90"/>
    <mergeCell ref="HOA90:HOF90"/>
    <mergeCell ref="HOH90:HOM90"/>
    <mergeCell ref="HOO90:HOT90"/>
    <mergeCell ref="HOV90:HPA90"/>
    <mergeCell ref="HPC90:HPH90"/>
    <mergeCell ref="HMD90:HMI90"/>
    <mergeCell ref="HMK90:HMP90"/>
    <mergeCell ref="HMR90:HMW90"/>
    <mergeCell ref="HMY90:HND90"/>
    <mergeCell ref="HNF90:HNK90"/>
    <mergeCell ref="HNM90:HNR90"/>
    <mergeCell ref="HKN90:HKS90"/>
    <mergeCell ref="HKU90:HKZ90"/>
    <mergeCell ref="HLB90:HLG90"/>
    <mergeCell ref="HLI90:HLN90"/>
    <mergeCell ref="HLP90:HLU90"/>
    <mergeCell ref="HLW90:HMB90"/>
    <mergeCell ref="HIX90:HJC90"/>
    <mergeCell ref="HJE90:HJJ90"/>
    <mergeCell ref="HJL90:HJQ90"/>
    <mergeCell ref="HJS90:HJX90"/>
    <mergeCell ref="HJZ90:HKE90"/>
    <mergeCell ref="HKG90:HKL90"/>
    <mergeCell ref="HHH90:HHM90"/>
    <mergeCell ref="HHO90:HHT90"/>
    <mergeCell ref="HHV90:HIA90"/>
    <mergeCell ref="HIC90:HIH90"/>
    <mergeCell ref="HIJ90:HIO90"/>
    <mergeCell ref="HIQ90:HIV90"/>
    <mergeCell ref="HFR90:HFW90"/>
    <mergeCell ref="HFY90:HGD90"/>
    <mergeCell ref="HGF90:HGK90"/>
    <mergeCell ref="HGM90:HGR90"/>
    <mergeCell ref="HGT90:HGY90"/>
    <mergeCell ref="HHA90:HHF90"/>
    <mergeCell ref="HEB90:HEG90"/>
    <mergeCell ref="HEI90:HEN90"/>
    <mergeCell ref="HEP90:HEU90"/>
    <mergeCell ref="HEW90:HFB90"/>
    <mergeCell ref="HFD90:HFI90"/>
    <mergeCell ref="HFK90:HFP90"/>
    <mergeCell ref="HCL90:HCQ90"/>
    <mergeCell ref="HCS90:HCX90"/>
    <mergeCell ref="HCZ90:HDE90"/>
    <mergeCell ref="HDG90:HDL90"/>
    <mergeCell ref="HDN90:HDS90"/>
    <mergeCell ref="HDU90:HDZ90"/>
    <mergeCell ref="HAV90:HBA90"/>
    <mergeCell ref="HBC90:HBH90"/>
    <mergeCell ref="HBJ90:HBO90"/>
    <mergeCell ref="HBQ90:HBV90"/>
    <mergeCell ref="HBX90:HCC90"/>
    <mergeCell ref="HCE90:HCJ90"/>
    <mergeCell ref="GZF90:GZK90"/>
    <mergeCell ref="GZM90:GZR90"/>
    <mergeCell ref="GZT90:GZY90"/>
    <mergeCell ref="HAA90:HAF90"/>
    <mergeCell ref="HAH90:HAM90"/>
    <mergeCell ref="HAO90:HAT90"/>
    <mergeCell ref="GXP90:GXU90"/>
    <mergeCell ref="GXW90:GYB90"/>
    <mergeCell ref="GYD90:GYI90"/>
    <mergeCell ref="GYK90:GYP90"/>
    <mergeCell ref="GYR90:GYW90"/>
    <mergeCell ref="GYY90:GZD90"/>
    <mergeCell ref="GVZ90:GWE90"/>
    <mergeCell ref="GWG90:GWL90"/>
    <mergeCell ref="GWN90:GWS90"/>
    <mergeCell ref="GWU90:GWZ90"/>
    <mergeCell ref="GXB90:GXG90"/>
    <mergeCell ref="GXI90:GXN90"/>
    <mergeCell ref="GUJ90:GUO90"/>
    <mergeCell ref="GUQ90:GUV90"/>
    <mergeCell ref="GUX90:GVC90"/>
    <mergeCell ref="GVE90:GVJ90"/>
    <mergeCell ref="GVL90:GVQ90"/>
    <mergeCell ref="GVS90:GVX90"/>
    <mergeCell ref="GST90:GSY90"/>
    <mergeCell ref="GTA90:GTF90"/>
    <mergeCell ref="GTH90:GTM90"/>
    <mergeCell ref="GTO90:GTT90"/>
    <mergeCell ref="GTV90:GUA90"/>
    <mergeCell ref="GUC90:GUH90"/>
    <mergeCell ref="GRD90:GRI90"/>
    <mergeCell ref="GRK90:GRP90"/>
    <mergeCell ref="GRR90:GRW90"/>
    <mergeCell ref="GRY90:GSD90"/>
    <mergeCell ref="GSF90:GSK90"/>
    <mergeCell ref="GSM90:GSR90"/>
    <mergeCell ref="GPN90:GPS90"/>
    <mergeCell ref="GPU90:GPZ90"/>
    <mergeCell ref="GQB90:GQG90"/>
    <mergeCell ref="GQI90:GQN90"/>
    <mergeCell ref="GQP90:GQU90"/>
    <mergeCell ref="GQW90:GRB90"/>
    <mergeCell ref="GNX90:GOC90"/>
    <mergeCell ref="GOE90:GOJ90"/>
    <mergeCell ref="GOL90:GOQ90"/>
    <mergeCell ref="GOS90:GOX90"/>
    <mergeCell ref="GOZ90:GPE90"/>
    <mergeCell ref="GPG90:GPL90"/>
    <mergeCell ref="GMH90:GMM90"/>
    <mergeCell ref="GMO90:GMT90"/>
    <mergeCell ref="GMV90:GNA90"/>
    <mergeCell ref="GNC90:GNH90"/>
    <mergeCell ref="GNJ90:GNO90"/>
    <mergeCell ref="GNQ90:GNV90"/>
    <mergeCell ref="GKR90:GKW90"/>
    <mergeCell ref="GKY90:GLD90"/>
    <mergeCell ref="GLF90:GLK90"/>
    <mergeCell ref="GLM90:GLR90"/>
    <mergeCell ref="GLT90:GLY90"/>
    <mergeCell ref="GMA90:GMF90"/>
    <mergeCell ref="GJB90:GJG90"/>
    <mergeCell ref="GJI90:GJN90"/>
    <mergeCell ref="GJP90:GJU90"/>
    <mergeCell ref="GJW90:GKB90"/>
    <mergeCell ref="GKD90:GKI90"/>
    <mergeCell ref="GKK90:GKP90"/>
    <mergeCell ref="GHL90:GHQ90"/>
    <mergeCell ref="GHS90:GHX90"/>
    <mergeCell ref="GHZ90:GIE90"/>
    <mergeCell ref="GIG90:GIL90"/>
    <mergeCell ref="GIN90:GIS90"/>
    <mergeCell ref="GIU90:GIZ90"/>
    <mergeCell ref="GFV90:GGA90"/>
    <mergeCell ref="GGC90:GGH90"/>
    <mergeCell ref="GGJ90:GGO90"/>
    <mergeCell ref="GGQ90:GGV90"/>
    <mergeCell ref="GGX90:GHC90"/>
    <mergeCell ref="GHE90:GHJ90"/>
    <mergeCell ref="GEF90:GEK90"/>
    <mergeCell ref="GEM90:GER90"/>
    <mergeCell ref="GET90:GEY90"/>
    <mergeCell ref="GFA90:GFF90"/>
    <mergeCell ref="GFH90:GFM90"/>
    <mergeCell ref="GFO90:GFT90"/>
    <mergeCell ref="GCP90:GCU90"/>
    <mergeCell ref="GCW90:GDB90"/>
    <mergeCell ref="GDD90:GDI90"/>
    <mergeCell ref="GDK90:GDP90"/>
    <mergeCell ref="GDR90:GDW90"/>
    <mergeCell ref="GDY90:GED90"/>
    <mergeCell ref="GAZ90:GBE90"/>
    <mergeCell ref="GBG90:GBL90"/>
    <mergeCell ref="GBN90:GBS90"/>
    <mergeCell ref="GBU90:GBZ90"/>
    <mergeCell ref="GCB90:GCG90"/>
    <mergeCell ref="GCI90:GCN90"/>
    <mergeCell ref="FZJ90:FZO90"/>
    <mergeCell ref="FZQ90:FZV90"/>
    <mergeCell ref="FZX90:GAC90"/>
    <mergeCell ref="GAE90:GAJ90"/>
    <mergeCell ref="GAL90:GAQ90"/>
    <mergeCell ref="GAS90:GAX90"/>
    <mergeCell ref="FXT90:FXY90"/>
    <mergeCell ref="FYA90:FYF90"/>
    <mergeCell ref="FYH90:FYM90"/>
    <mergeCell ref="FYO90:FYT90"/>
    <mergeCell ref="FYV90:FZA90"/>
    <mergeCell ref="FZC90:FZH90"/>
    <mergeCell ref="FWD90:FWI90"/>
    <mergeCell ref="FWK90:FWP90"/>
    <mergeCell ref="FWR90:FWW90"/>
    <mergeCell ref="FWY90:FXD90"/>
    <mergeCell ref="FXF90:FXK90"/>
    <mergeCell ref="FXM90:FXR90"/>
    <mergeCell ref="FUN90:FUS90"/>
    <mergeCell ref="FUU90:FUZ90"/>
    <mergeCell ref="FVB90:FVG90"/>
    <mergeCell ref="FVI90:FVN90"/>
    <mergeCell ref="FVP90:FVU90"/>
    <mergeCell ref="FVW90:FWB90"/>
    <mergeCell ref="FSX90:FTC90"/>
    <mergeCell ref="FTE90:FTJ90"/>
    <mergeCell ref="FTL90:FTQ90"/>
    <mergeCell ref="FTS90:FTX90"/>
    <mergeCell ref="FTZ90:FUE90"/>
    <mergeCell ref="FUG90:FUL90"/>
    <mergeCell ref="FRH90:FRM90"/>
    <mergeCell ref="FRO90:FRT90"/>
    <mergeCell ref="FRV90:FSA90"/>
    <mergeCell ref="FSC90:FSH90"/>
    <mergeCell ref="FSJ90:FSO90"/>
    <mergeCell ref="FSQ90:FSV90"/>
    <mergeCell ref="FPR90:FPW90"/>
    <mergeCell ref="FPY90:FQD90"/>
    <mergeCell ref="FQF90:FQK90"/>
    <mergeCell ref="FQM90:FQR90"/>
    <mergeCell ref="FQT90:FQY90"/>
    <mergeCell ref="FRA90:FRF90"/>
    <mergeCell ref="FOB90:FOG90"/>
    <mergeCell ref="FOI90:FON90"/>
    <mergeCell ref="FOP90:FOU90"/>
    <mergeCell ref="FOW90:FPB90"/>
    <mergeCell ref="FPD90:FPI90"/>
    <mergeCell ref="FPK90:FPP90"/>
    <mergeCell ref="FML90:FMQ90"/>
    <mergeCell ref="FMS90:FMX90"/>
    <mergeCell ref="FMZ90:FNE90"/>
    <mergeCell ref="FNG90:FNL90"/>
    <mergeCell ref="FNN90:FNS90"/>
    <mergeCell ref="FNU90:FNZ90"/>
    <mergeCell ref="FKV90:FLA90"/>
    <mergeCell ref="FLC90:FLH90"/>
    <mergeCell ref="FLJ90:FLO90"/>
    <mergeCell ref="FLQ90:FLV90"/>
    <mergeCell ref="FLX90:FMC90"/>
    <mergeCell ref="FME90:FMJ90"/>
    <mergeCell ref="FJF90:FJK90"/>
    <mergeCell ref="FJM90:FJR90"/>
    <mergeCell ref="FJT90:FJY90"/>
    <mergeCell ref="FKA90:FKF90"/>
    <mergeCell ref="FKH90:FKM90"/>
    <mergeCell ref="FKO90:FKT90"/>
    <mergeCell ref="FHP90:FHU90"/>
    <mergeCell ref="FHW90:FIB90"/>
    <mergeCell ref="FID90:FII90"/>
    <mergeCell ref="FIK90:FIP90"/>
    <mergeCell ref="FIR90:FIW90"/>
    <mergeCell ref="FIY90:FJD90"/>
    <mergeCell ref="FFZ90:FGE90"/>
    <mergeCell ref="FGG90:FGL90"/>
    <mergeCell ref="FGN90:FGS90"/>
    <mergeCell ref="FGU90:FGZ90"/>
    <mergeCell ref="FHB90:FHG90"/>
    <mergeCell ref="FHI90:FHN90"/>
    <mergeCell ref="FEJ90:FEO90"/>
    <mergeCell ref="FEQ90:FEV90"/>
    <mergeCell ref="FEX90:FFC90"/>
    <mergeCell ref="FFE90:FFJ90"/>
    <mergeCell ref="FFL90:FFQ90"/>
    <mergeCell ref="FFS90:FFX90"/>
    <mergeCell ref="FCT90:FCY90"/>
    <mergeCell ref="FDA90:FDF90"/>
    <mergeCell ref="FDH90:FDM90"/>
    <mergeCell ref="FDO90:FDT90"/>
    <mergeCell ref="FDV90:FEA90"/>
    <mergeCell ref="FEC90:FEH90"/>
    <mergeCell ref="FBD90:FBI90"/>
    <mergeCell ref="FBK90:FBP90"/>
    <mergeCell ref="FBR90:FBW90"/>
    <mergeCell ref="FBY90:FCD90"/>
    <mergeCell ref="FCF90:FCK90"/>
    <mergeCell ref="FCM90:FCR90"/>
    <mergeCell ref="EZN90:EZS90"/>
    <mergeCell ref="EZU90:EZZ90"/>
    <mergeCell ref="FAB90:FAG90"/>
    <mergeCell ref="FAI90:FAN90"/>
    <mergeCell ref="FAP90:FAU90"/>
    <mergeCell ref="FAW90:FBB90"/>
    <mergeCell ref="EXX90:EYC90"/>
    <mergeCell ref="EYE90:EYJ90"/>
    <mergeCell ref="EYL90:EYQ90"/>
    <mergeCell ref="EYS90:EYX90"/>
    <mergeCell ref="EYZ90:EZE90"/>
    <mergeCell ref="EZG90:EZL90"/>
    <mergeCell ref="EWH90:EWM90"/>
    <mergeCell ref="EWO90:EWT90"/>
    <mergeCell ref="EWV90:EXA90"/>
    <mergeCell ref="EXC90:EXH90"/>
    <mergeCell ref="EXJ90:EXO90"/>
    <mergeCell ref="EXQ90:EXV90"/>
    <mergeCell ref="EUR90:EUW90"/>
    <mergeCell ref="EUY90:EVD90"/>
    <mergeCell ref="EVF90:EVK90"/>
    <mergeCell ref="EVM90:EVR90"/>
    <mergeCell ref="EVT90:EVY90"/>
    <mergeCell ref="EWA90:EWF90"/>
    <mergeCell ref="ETB90:ETG90"/>
    <mergeCell ref="ETI90:ETN90"/>
    <mergeCell ref="ETP90:ETU90"/>
    <mergeCell ref="ETW90:EUB90"/>
    <mergeCell ref="EUD90:EUI90"/>
    <mergeCell ref="EUK90:EUP90"/>
    <mergeCell ref="ERL90:ERQ90"/>
    <mergeCell ref="ERS90:ERX90"/>
    <mergeCell ref="ERZ90:ESE90"/>
    <mergeCell ref="ESG90:ESL90"/>
    <mergeCell ref="ESN90:ESS90"/>
    <mergeCell ref="ESU90:ESZ90"/>
    <mergeCell ref="EPV90:EQA90"/>
    <mergeCell ref="EQC90:EQH90"/>
    <mergeCell ref="EQJ90:EQO90"/>
    <mergeCell ref="EQQ90:EQV90"/>
    <mergeCell ref="EQX90:ERC90"/>
    <mergeCell ref="ERE90:ERJ90"/>
    <mergeCell ref="EOF90:EOK90"/>
    <mergeCell ref="EOM90:EOR90"/>
    <mergeCell ref="EOT90:EOY90"/>
    <mergeCell ref="EPA90:EPF90"/>
    <mergeCell ref="EPH90:EPM90"/>
    <mergeCell ref="EPO90:EPT90"/>
    <mergeCell ref="EMP90:EMU90"/>
    <mergeCell ref="EMW90:ENB90"/>
    <mergeCell ref="END90:ENI90"/>
    <mergeCell ref="ENK90:ENP90"/>
    <mergeCell ref="ENR90:ENW90"/>
    <mergeCell ref="ENY90:EOD90"/>
    <mergeCell ref="EKZ90:ELE90"/>
    <mergeCell ref="ELG90:ELL90"/>
    <mergeCell ref="ELN90:ELS90"/>
    <mergeCell ref="ELU90:ELZ90"/>
    <mergeCell ref="EMB90:EMG90"/>
    <mergeCell ref="EMI90:EMN90"/>
    <mergeCell ref="EJJ90:EJO90"/>
    <mergeCell ref="EJQ90:EJV90"/>
    <mergeCell ref="EJX90:EKC90"/>
    <mergeCell ref="EKE90:EKJ90"/>
    <mergeCell ref="EKL90:EKQ90"/>
    <mergeCell ref="EKS90:EKX90"/>
    <mergeCell ref="EHT90:EHY90"/>
    <mergeCell ref="EIA90:EIF90"/>
    <mergeCell ref="EIH90:EIM90"/>
    <mergeCell ref="EIO90:EIT90"/>
    <mergeCell ref="EIV90:EJA90"/>
    <mergeCell ref="EJC90:EJH90"/>
    <mergeCell ref="EGD90:EGI90"/>
    <mergeCell ref="EGK90:EGP90"/>
    <mergeCell ref="EGR90:EGW90"/>
    <mergeCell ref="EGY90:EHD90"/>
    <mergeCell ref="EHF90:EHK90"/>
    <mergeCell ref="EHM90:EHR90"/>
    <mergeCell ref="EEN90:EES90"/>
    <mergeCell ref="EEU90:EEZ90"/>
    <mergeCell ref="EFB90:EFG90"/>
    <mergeCell ref="EFI90:EFN90"/>
    <mergeCell ref="EFP90:EFU90"/>
    <mergeCell ref="EFW90:EGB90"/>
    <mergeCell ref="ECX90:EDC90"/>
    <mergeCell ref="EDE90:EDJ90"/>
    <mergeCell ref="EDL90:EDQ90"/>
    <mergeCell ref="EDS90:EDX90"/>
    <mergeCell ref="EDZ90:EEE90"/>
    <mergeCell ref="EEG90:EEL90"/>
    <mergeCell ref="EBH90:EBM90"/>
    <mergeCell ref="EBO90:EBT90"/>
    <mergeCell ref="EBV90:ECA90"/>
    <mergeCell ref="ECC90:ECH90"/>
    <mergeCell ref="ECJ90:ECO90"/>
    <mergeCell ref="ECQ90:ECV90"/>
    <mergeCell ref="DZR90:DZW90"/>
    <mergeCell ref="DZY90:EAD90"/>
    <mergeCell ref="EAF90:EAK90"/>
    <mergeCell ref="EAM90:EAR90"/>
    <mergeCell ref="EAT90:EAY90"/>
    <mergeCell ref="EBA90:EBF90"/>
    <mergeCell ref="DYB90:DYG90"/>
    <mergeCell ref="DYI90:DYN90"/>
    <mergeCell ref="DYP90:DYU90"/>
    <mergeCell ref="DYW90:DZB90"/>
    <mergeCell ref="DZD90:DZI90"/>
    <mergeCell ref="DZK90:DZP90"/>
    <mergeCell ref="DWL90:DWQ90"/>
    <mergeCell ref="DWS90:DWX90"/>
    <mergeCell ref="DWZ90:DXE90"/>
    <mergeCell ref="DXG90:DXL90"/>
    <mergeCell ref="DXN90:DXS90"/>
    <mergeCell ref="DXU90:DXZ90"/>
    <mergeCell ref="DUV90:DVA90"/>
    <mergeCell ref="DVC90:DVH90"/>
    <mergeCell ref="DVJ90:DVO90"/>
    <mergeCell ref="DVQ90:DVV90"/>
    <mergeCell ref="DVX90:DWC90"/>
    <mergeCell ref="DWE90:DWJ90"/>
    <mergeCell ref="DTF90:DTK90"/>
    <mergeCell ref="DTM90:DTR90"/>
    <mergeCell ref="DTT90:DTY90"/>
    <mergeCell ref="DUA90:DUF90"/>
    <mergeCell ref="DUH90:DUM90"/>
    <mergeCell ref="DUO90:DUT90"/>
    <mergeCell ref="DRP90:DRU90"/>
    <mergeCell ref="DRW90:DSB90"/>
    <mergeCell ref="DSD90:DSI90"/>
    <mergeCell ref="DSK90:DSP90"/>
    <mergeCell ref="DSR90:DSW90"/>
    <mergeCell ref="DSY90:DTD90"/>
    <mergeCell ref="DPZ90:DQE90"/>
    <mergeCell ref="DQG90:DQL90"/>
    <mergeCell ref="DQN90:DQS90"/>
    <mergeCell ref="DQU90:DQZ90"/>
    <mergeCell ref="DRB90:DRG90"/>
    <mergeCell ref="DRI90:DRN90"/>
    <mergeCell ref="DOJ90:DOO90"/>
    <mergeCell ref="DOQ90:DOV90"/>
    <mergeCell ref="DOX90:DPC90"/>
    <mergeCell ref="DPE90:DPJ90"/>
    <mergeCell ref="DPL90:DPQ90"/>
    <mergeCell ref="DPS90:DPX90"/>
    <mergeCell ref="DMT90:DMY90"/>
    <mergeCell ref="DNA90:DNF90"/>
    <mergeCell ref="DNH90:DNM90"/>
    <mergeCell ref="DNO90:DNT90"/>
    <mergeCell ref="DNV90:DOA90"/>
    <mergeCell ref="DOC90:DOH90"/>
    <mergeCell ref="DLD90:DLI90"/>
    <mergeCell ref="DLK90:DLP90"/>
    <mergeCell ref="DLR90:DLW90"/>
    <mergeCell ref="DLY90:DMD90"/>
    <mergeCell ref="DMF90:DMK90"/>
    <mergeCell ref="DMM90:DMR90"/>
    <mergeCell ref="DJN90:DJS90"/>
    <mergeCell ref="DJU90:DJZ90"/>
    <mergeCell ref="DKB90:DKG90"/>
    <mergeCell ref="DKI90:DKN90"/>
    <mergeCell ref="DKP90:DKU90"/>
    <mergeCell ref="DKW90:DLB90"/>
    <mergeCell ref="DHX90:DIC90"/>
    <mergeCell ref="DIE90:DIJ90"/>
    <mergeCell ref="DIL90:DIQ90"/>
    <mergeCell ref="DIS90:DIX90"/>
    <mergeCell ref="DIZ90:DJE90"/>
    <mergeCell ref="DJG90:DJL90"/>
    <mergeCell ref="DGH90:DGM90"/>
    <mergeCell ref="DGO90:DGT90"/>
    <mergeCell ref="DGV90:DHA90"/>
    <mergeCell ref="DHC90:DHH90"/>
    <mergeCell ref="DHJ90:DHO90"/>
    <mergeCell ref="DHQ90:DHV90"/>
    <mergeCell ref="DER90:DEW90"/>
    <mergeCell ref="DEY90:DFD90"/>
    <mergeCell ref="DFF90:DFK90"/>
    <mergeCell ref="DFM90:DFR90"/>
    <mergeCell ref="DFT90:DFY90"/>
    <mergeCell ref="DGA90:DGF90"/>
    <mergeCell ref="DDB90:DDG90"/>
    <mergeCell ref="DDI90:DDN90"/>
    <mergeCell ref="DDP90:DDU90"/>
    <mergeCell ref="DDW90:DEB90"/>
    <mergeCell ref="DED90:DEI90"/>
    <mergeCell ref="DEK90:DEP90"/>
    <mergeCell ref="DBL90:DBQ90"/>
    <mergeCell ref="DBS90:DBX90"/>
    <mergeCell ref="DBZ90:DCE90"/>
    <mergeCell ref="DCG90:DCL90"/>
    <mergeCell ref="DCN90:DCS90"/>
    <mergeCell ref="DCU90:DCZ90"/>
    <mergeCell ref="CZV90:DAA90"/>
    <mergeCell ref="DAC90:DAH90"/>
    <mergeCell ref="DAJ90:DAO90"/>
    <mergeCell ref="DAQ90:DAV90"/>
    <mergeCell ref="DAX90:DBC90"/>
    <mergeCell ref="DBE90:DBJ90"/>
    <mergeCell ref="CYF90:CYK90"/>
    <mergeCell ref="CYM90:CYR90"/>
    <mergeCell ref="CYT90:CYY90"/>
    <mergeCell ref="CZA90:CZF90"/>
    <mergeCell ref="CZH90:CZM90"/>
    <mergeCell ref="CZO90:CZT90"/>
    <mergeCell ref="CWP90:CWU90"/>
    <mergeCell ref="CWW90:CXB90"/>
    <mergeCell ref="CXD90:CXI90"/>
    <mergeCell ref="CXK90:CXP90"/>
    <mergeCell ref="CXR90:CXW90"/>
    <mergeCell ref="CXY90:CYD90"/>
    <mergeCell ref="CUZ90:CVE90"/>
    <mergeCell ref="CVG90:CVL90"/>
    <mergeCell ref="CVN90:CVS90"/>
    <mergeCell ref="CVU90:CVZ90"/>
    <mergeCell ref="CWB90:CWG90"/>
    <mergeCell ref="CWI90:CWN90"/>
    <mergeCell ref="CTJ90:CTO90"/>
    <mergeCell ref="CTQ90:CTV90"/>
    <mergeCell ref="CTX90:CUC90"/>
    <mergeCell ref="CUE90:CUJ90"/>
    <mergeCell ref="CUL90:CUQ90"/>
    <mergeCell ref="CUS90:CUX90"/>
    <mergeCell ref="CRT90:CRY90"/>
    <mergeCell ref="CSA90:CSF90"/>
    <mergeCell ref="CSH90:CSM90"/>
    <mergeCell ref="CSO90:CST90"/>
    <mergeCell ref="CSV90:CTA90"/>
    <mergeCell ref="CTC90:CTH90"/>
    <mergeCell ref="CQD90:CQI90"/>
    <mergeCell ref="CQK90:CQP90"/>
    <mergeCell ref="CQR90:CQW90"/>
    <mergeCell ref="CQY90:CRD90"/>
    <mergeCell ref="CRF90:CRK90"/>
    <mergeCell ref="CRM90:CRR90"/>
    <mergeCell ref="CON90:COS90"/>
    <mergeCell ref="COU90:COZ90"/>
    <mergeCell ref="CPB90:CPG90"/>
    <mergeCell ref="CPI90:CPN90"/>
    <mergeCell ref="CPP90:CPU90"/>
    <mergeCell ref="CPW90:CQB90"/>
    <mergeCell ref="CMX90:CNC90"/>
    <mergeCell ref="CNE90:CNJ90"/>
    <mergeCell ref="CNL90:CNQ90"/>
    <mergeCell ref="CNS90:CNX90"/>
    <mergeCell ref="CNZ90:COE90"/>
    <mergeCell ref="COG90:COL90"/>
    <mergeCell ref="CLH90:CLM90"/>
    <mergeCell ref="CLO90:CLT90"/>
    <mergeCell ref="CLV90:CMA90"/>
    <mergeCell ref="CMC90:CMH90"/>
    <mergeCell ref="CMJ90:CMO90"/>
    <mergeCell ref="CMQ90:CMV90"/>
    <mergeCell ref="CJR90:CJW90"/>
    <mergeCell ref="CJY90:CKD90"/>
    <mergeCell ref="CKF90:CKK90"/>
    <mergeCell ref="CKM90:CKR90"/>
    <mergeCell ref="CKT90:CKY90"/>
    <mergeCell ref="CLA90:CLF90"/>
    <mergeCell ref="CIB90:CIG90"/>
    <mergeCell ref="CII90:CIN90"/>
    <mergeCell ref="CIP90:CIU90"/>
    <mergeCell ref="CIW90:CJB90"/>
    <mergeCell ref="CJD90:CJI90"/>
    <mergeCell ref="CJK90:CJP90"/>
    <mergeCell ref="CGL90:CGQ90"/>
    <mergeCell ref="CGS90:CGX90"/>
    <mergeCell ref="CGZ90:CHE90"/>
    <mergeCell ref="CHG90:CHL90"/>
    <mergeCell ref="CHN90:CHS90"/>
    <mergeCell ref="CHU90:CHZ90"/>
    <mergeCell ref="CEV90:CFA90"/>
    <mergeCell ref="CFC90:CFH90"/>
    <mergeCell ref="CFJ90:CFO90"/>
    <mergeCell ref="CFQ90:CFV90"/>
    <mergeCell ref="CFX90:CGC90"/>
    <mergeCell ref="CGE90:CGJ90"/>
    <mergeCell ref="CDF90:CDK90"/>
    <mergeCell ref="CDM90:CDR90"/>
    <mergeCell ref="CDT90:CDY90"/>
    <mergeCell ref="CEA90:CEF90"/>
    <mergeCell ref="CEH90:CEM90"/>
    <mergeCell ref="CEO90:CET90"/>
    <mergeCell ref="CBP90:CBU90"/>
    <mergeCell ref="CBW90:CCB90"/>
    <mergeCell ref="CCD90:CCI90"/>
    <mergeCell ref="CCK90:CCP90"/>
    <mergeCell ref="CCR90:CCW90"/>
    <mergeCell ref="CCY90:CDD90"/>
    <mergeCell ref="BZZ90:CAE90"/>
    <mergeCell ref="CAG90:CAL90"/>
    <mergeCell ref="CAN90:CAS90"/>
    <mergeCell ref="CAU90:CAZ90"/>
    <mergeCell ref="CBB90:CBG90"/>
    <mergeCell ref="CBI90:CBN90"/>
    <mergeCell ref="BYJ90:BYO90"/>
    <mergeCell ref="BYQ90:BYV90"/>
    <mergeCell ref="BYX90:BZC90"/>
    <mergeCell ref="BZE90:BZJ90"/>
    <mergeCell ref="BZL90:BZQ90"/>
    <mergeCell ref="BZS90:BZX90"/>
    <mergeCell ref="BWT90:BWY90"/>
    <mergeCell ref="BXA90:BXF90"/>
    <mergeCell ref="BXH90:BXM90"/>
    <mergeCell ref="BXO90:BXT90"/>
    <mergeCell ref="BXV90:BYA90"/>
    <mergeCell ref="BYC90:BYH90"/>
    <mergeCell ref="BVD90:BVI90"/>
    <mergeCell ref="BVK90:BVP90"/>
    <mergeCell ref="BVR90:BVW90"/>
    <mergeCell ref="BVY90:BWD90"/>
    <mergeCell ref="BWF90:BWK90"/>
    <mergeCell ref="BWM90:BWR90"/>
    <mergeCell ref="BTN90:BTS90"/>
    <mergeCell ref="BTU90:BTZ90"/>
    <mergeCell ref="BUB90:BUG90"/>
    <mergeCell ref="BUI90:BUN90"/>
    <mergeCell ref="BUP90:BUU90"/>
    <mergeCell ref="BUW90:BVB90"/>
    <mergeCell ref="BRX90:BSC90"/>
    <mergeCell ref="BSE90:BSJ90"/>
    <mergeCell ref="BSL90:BSQ90"/>
    <mergeCell ref="BSS90:BSX90"/>
    <mergeCell ref="BSZ90:BTE90"/>
    <mergeCell ref="BTG90:BTL90"/>
    <mergeCell ref="BQH90:BQM90"/>
    <mergeCell ref="BQO90:BQT90"/>
    <mergeCell ref="BQV90:BRA90"/>
    <mergeCell ref="BRC90:BRH90"/>
    <mergeCell ref="BRJ90:BRO90"/>
    <mergeCell ref="BRQ90:BRV90"/>
    <mergeCell ref="BOR90:BOW90"/>
    <mergeCell ref="BOY90:BPD90"/>
    <mergeCell ref="BPF90:BPK90"/>
    <mergeCell ref="BPM90:BPR90"/>
    <mergeCell ref="BPT90:BPY90"/>
    <mergeCell ref="BQA90:BQF90"/>
    <mergeCell ref="BNB90:BNG90"/>
    <mergeCell ref="BNI90:BNN90"/>
    <mergeCell ref="BNP90:BNU90"/>
    <mergeCell ref="BNW90:BOB90"/>
    <mergeCell ref="BOD90:BOI90"/>
    <mergeCell ref="BOK90:BOP90"/>
    <mergeCell ref="BLL90:BLQ90"/>
    <mergeCell ref="BLS90:BLX90"/>
    <mergeCell ref="BLZ90:BME90"/>
    <mergeCell ref="BMG90:BML90"/>
    <mergeCell ref="BMN90:BMS90"/>
    <mergeCell ref="BMU90:BMZ90"/>
    <mergeCell ref="BJV90:BKA90"/>
    <mergeCell ref="BKC90:BKH90"/>
    <mergeCell ref="BKJ90:BKO90"/>
    <mergeCell ref="BKQ90:BKV90"/>
    <mergeCell ref="BKX90:BLC90"/>
    <mergeCell ref="BLE90:BLJ90"/>
    <mergeCell ref="BIF90:BIK90"/>
    <mergeCell ref="BIM90:BIR90"/>
    <mergeCell ref="BIT90:BIY90"/>
    <mergeCell ref="BJA90:BJF90"/>
    <mergeCell ref="BJH90:BJM90"/>
    <mergeCell ref="BJO90:BJT90"/>
    <mergeCell ref="BGP90:BGU90"/>
    <mergeCell ref="BGW90:BHB90"/>
    <mergeCell ref="BHD90:BHI90"/>
    <mergeCell ref="BHK90:BHP90"/>
    <mergeCell ref="BHR90:BHW90"/>
    <mergeCell ref="BHY90:BID90"/>
    <mergeCell ref="BEZ90:BFE90"/>
    <mergeCell ref="BFG90:BFL90"/>
    <mergeCell ref="BFN90:BFS90"/>
    <mergeCell ref="BFU90:BFZ90"/>
    <mergeCell ref="BGB90:BGG90"/>
    <mergeCell ref="BGI90:BGN90"/>
    <mergeCell ref="BDJ90:BDO90"/>
    <mergeCell ref="BDQ90:BDV90"/>
    <mergeCell ref="BDX90:BEC90"/>
    <mergeCell ref="BEE90:BEJ90"/>
    <mergeCell ref="BEL90:BEQ90"/>
    <mergeCell ref="BES90:BEX90"/>
    <mergeCell ref="BBT90:BBY90"/>
    <mergeCell ref="BCA90:BCF90"/>
    <mergeCell ref="BCH90:BCM90"/>
    <mergeCell ref="BCO90:BCT90"/>
    <mergeCell ref="BCV90:BDA90"/>
    <mergeCell ref="BDC90:BDH90"/>
    <mergeCell ref="BAD90:BAI90"/>
    <mergeCell ref="BAK90:BAP90"/>
    <mergeCell ref="BAR90:BAW90"/>
    <mergeCell ref="BAY90:BBD90"/>
    <mergeCell ref="BBF90:BBK90"/>
    <mergeCell ref="BBM90:BBR90"/>
    <mergeCell ref="AYN90:AYS90"/>
    <mergeCell ref="AYU90:AYZ90"/>
    <mergeCell ref="AZB90:AZG90"/>
    <mergeCell ref="AZI90:AZN90"/>
    <mergeCell ref="AZP90:AZU90"/>
    <mergeCell ref="AZW90:BAB90"/>
    <mergeCell ref="AWX90:AXC90"/>
    <mergeCell ref="AXE90:AXJ90"/>
    <mergeCell ref="AXL90:AXQ90"/>
    <mergeCell ref="AXS90:AXX90"/>
    <mergeCell ref="AXZ90:AYE90"/>
    <mergeCell ref="AYG90:AYL90"/>
    <mergeCell ref="AVH90:AVM90"/>
    <mergeCell ref="AVO90:AVT90"/>
    <mergeCell ref="AVV90:AWA90"/>
    <mergeCell ref="AWC90:AWH90"/>
    <mergeCell ref="AWJ90:AWO90"/>
    <mergeCell ref="AWQ90:AWV90"/>
    <mergeCell ref="ATR90:ATW90"/>
    <mergeCell ref="ATY90:AUD90"/>
    <mergeCell ref="AUF90:AUK90"/>
    <mergeCell ref="AUM90:AUR90"/>
    <mergeCell ref="AUT90:AUY90"/>
    <mergeCell ref="AVA90:AVF90"/>
    <mergeCell ref="ASB90:ASG90"/>
    <mergeCell ref="ASI90:ASN90"/>
    <mergeCell ref="ASP90:ASU90"/>
    <mergeCell ref="ASW90:ATB90"/>
    <mergeCell ref="ATD90:ATI90"/>
    <mergeCell ref="ATK90:ATP90"/>
    <mergeCell ref="AQL90:AQQ90"/>
    <mergeCell ref="AQS90:AQX90"/>
    <mergeCell ref="AQZ90:ARE90"/>
    <mergeCell ref="ARG90:ARL90"/>
    <mergeCell ref="ARN90:ARS90"/>
    <mergeCell ref="ARU90:ARZ90"/>
    <mergeCell ref="AOV90:APA90"/>
    <mergeCell ref="APC90:APH90"/>
    <mergeCell ref="APJ90:APO90"/>
    <mergeCell ref="APQ90:APV90"/>
    <mergeCell ref="APX90:AQC90"/>
    <mergeCell ref="AQE90:AQJ90"/>
    <mergeCell ref="ANF90:ANK90"/>
    <mergeCell ref="ANM90:ANR90"/>
    <mergeCell ref="ANT90:ANY90"/>
    <mergeCell ref="AOA90:AOF90"/>
    <mergeCell ref="AOH90:AOM90"/>
    <mergeCell ref="AOO90:AOT90"/>
    <mergeCell ref="ALP90:ALU90"/>
    <mergeCell ref="ALW90:AMB90"/>
    <mergeCell ref="AMD90:AMI90"/>
    <mergeCell ref="AMK90:AMP90"/>
    <mergeCell ref="AMR90:AMW90"/>
    <mergeCell ref="AMY90:AND90"/>
    <mergeCell ref="AJZ90:AKE90"/>
    <mergeCell ref="AKG90:AKL90"/>
    <mergeCell ref="AKN90:AKS90"/>
    <mergeCell ref="AKU90:AKZ90"/>
    <mergeCell ref="ALB90:ALG90"/>
    <mergeCell ref="ALI90:ALN90"/>
    <mergeCell ref="AIJ90:AIO90"/>
    <mergeCell ref="AIQ90:AIV90"/>
    <mergeCell ref="AIX90:AJC90"/>
    <mergeCell ref="AJE90:AJJ90"/>
    <mergeCell ref="AJL90:AJQ90"/>
    <mergeCell ref="AJS90:AJX90"/>
    <mergeCell ref="AGT90:AGY90"/>
    <mergeCell ref="AHA90:AHF90"/>
    <mergeCell ref="AHH90:AHM90"/>
    <mergeCell ref="AHO90:AHT90"/>
    <mergeCell ref="AHV90:AIA90"/>
    <mergeCell ref="AIC90:AIH90"/>
    <mergeCell ref="AFD90:AFI90"/>
    <mergeCell ref="AFK90:AFP90"/>
    <mergeCell ref="AFR90:AFW90"/>
    <mergeCell ref="AFY90:AGD90"/>
    <mergeCell ref="AGF90:AGK90"/>
    <mergeCell ref="AGM90:AGR90"/>
    <mergeCell ref="ADN90:ADS90"/>
    <mergeCell ref="ADU90:ADZ90"/>
    <mergeCell ref="AEB90:AEG90"/>
    <mergeCell ref="AEI90:AEN90"/>
    <mergeCell ref="AEP90:AEU90"/>
    <mergeCell ref="AEW90:AFB90"/>
    <mergeCell ref="ABX90:ACC90"/>
    <mergeCell ref="ACE90:ACJ90"/>
    <mergeCell ref="ACL90:ACQ90"/>
    <mergeCell ref="ACS90:ACX90"/>
    <mergeCell ref="ACZ90:ADE90"/>
    <mergeCell ref="ADG90:ADL90"/>
    <mergeCell ref="AAH90:AAM90"/>
    <mergeCell ref="AAO90:AAT90"/>
    <mergeCell ref="AAV90:ABA90"/>
    <mergeCell ref="ABC90:ABH90"/>
    <mergeCell ref="ABJ90:ABO90"/>
    <mergeCell ref="ABQ90:ABV90"/>
    <mergeCell ref="YR90:YW90"/>
    <mergeCell ref="YY90:ZD90"/>
    <mergeCell ref="ZF90:ZK90"/>
    <mergeCell ref="ZM90:ZR90"/>
    <mergeCell ref="ZT90:ZY90"/>
    <mergeCell ref="AAA90:AAF90"/>
    <mergeCell ref="XB90:XG90"/>
    <mergeCell ref="XI90:XN90"/>
    <mergeCell ref="XP90:XU90"/>
    <mergeCell ref="XW90:YB90"/>
    <mergeCell ref="YD90:YI90"/>
    <mergeCell ref="YK90:YP90"/>
    <mergeCell ref="VL90:VQ90"/>
    <mergeCell ref="VS90:VX90"/>
    <mergeCell ref="VZ90:WE90"/>
    <mergeCell ref="WG90:WL90"/>
    <mergeCell ref="WN90:WS90"/>
    <mergeCell ref="WU90:WZ90"/>
    <mergeCell ref="TV90:UA90"/>
    <mergeCell ref="UC90:UH90"/>
    <mergeCell ref="UJ90:UO90"/>
    <mergeCell ref="UQ90:UV90"/>
    <mergeCell ref="UX90:VC90"/>
    <mergeCell ref="VE90:VJ90"/>
    <mergeCell ref="SF90:SK90"/>
    <mergeCell ref="SM90:SR90"/>
    <mergeCell ref="ST90:SY90"/>
    <mergeCell ref="TA90:TF90"/>
    <mergeCell ref="TH90:TM90"/>
    <mergeCell ref="TO90:TT90"/>
    <mergeCell ref="QP90:QU90"/>
    <mergeCell ref="QW90:RB90"/>
    <mergeCell ref="RD90:RI90"/>
    <mergeCell ref="RK90:RP90"/>
    <mergeCell ref="RR90:RW90"/>
    <mergeCell ref="RY90:SD90"/>
    <mergeCell ref="OZ90:PE90"/>
    <mergeCell ref="PG90:PL90"/>
    <mergeCell ref="PN90:PS90"/>
    <mergeCell ref="PU90:PZ90"/>
    <mergeCell ref="QB90:QG90"/>
    <mergeCell ref="QI90:QN90"/>
    <mergeCell ref="NJ90:NO90"/>
    <mergeCell ref="NQ90:NV90"/>
    <mergeCell ref="NX90:OC90"/>
    <mergeCell ref="OE90:OJ90"/>
    <mergeCell ref="OL90:OQ90"/>
    <mergeCell ref="OS90:OX90"/>
    <mergeCell ref="LT90:LY90"/>
    <mergeCell ref="MA90:MF90"/>
    <mergeCell ref="MH90:MM90"/>
    <mergeCell ref="MO90:MT90"/>
    <mergeCell ref="MV90:NA90"/>
    <mergeCell ref="NC90:NH90"/>
    <mergeCell ref="KD90:KI90"/>
    <mergeCell ref="KK90:KP90"/>
    <mergeCell ref="KR90:KW90"/>
    <mergeCell ref="KY90:LD90"/>
    <mergeCell ref="LF90:LK90"/>
    <mergeCell ref="LM90:LR90"/>
    <mergeCell ref="IN90:IS90"/>
    <mergeCell ref="IU90:IZ90"/>
    <mergeCell ref="JB90:JG90"/>
    <mergeCell ref="JI90:JN90"/>
    <mergeCell ref="JP90:JU90"/>
    <mergeCell ref="JW90:KB90"/>
    <mergeCell ref="GX90:HC90"/>
    <mergeCell ref="HE90:HJ90"/>
    <mergeCell ref="HL90:HQ90"/>
    <mergeCell ref="HS90:HX90"/>
    <mergeCell ref="HZ90:IE90"/>
    <mergeCell ref="IG90:IL90"/>
    <mergeCell ref="FH90:FM90"/>
    <mergeCell ref="FO90:FT90"/>
    <mergeCell ref="FV90:GA90"/>
    <mergeCell ref="GC90:GH90"/>
    <mergeCell ref="GJ90:GO90"/>
    <mergeCell ref="GQ90:GV90"/>
    <mergeCell ref="DR90:DW90"/>
    <mergeCell ref="DY90:ED90"/>
    <mergeCell ref="EF90:EK90"/>
    <mergeCell ref="EM90:ER90"/>
    <mergeCell ref="ET90:EY90"/>
    <mergeCell ref="FA90:FF90"/>
    <mergeCell ref="CB90:CG90"/>
    <mergeCell ref="CI90:CN90"/>
    <mergeCell ref="CP90:CU90"/>
    <mergeCell ref="CW90:DB90"/>
    <mergeCell ref="DD90:DI90"/>
    <mergeCell ref="DK90:DP90"/>
    <mergeCell ref="AL90:AQ90"/>
    <mergeCell ref="AS90:AX90"/>
    <mergeCell ref="AZ90:BE90"/>
    <mergeCell ref="BG90:BL90"/>
    <mergeCell ref="BN90:BS90"/>
    <mergeCell ref="BU90:BZ90"/>
    <mergeCell ref="XDT89:XDY89"/>
    <mergeCell ref="XEA89:XEF89"/>
    <mergeCell ref="XEH89:XEM89"/>
    <mergeCell ref="XEO89:XET89"/>
    <mergeCell ref="XEV89:XEX89"/>
    <mergeCell ref="B90:G90"/>
    <mergeCell ref="J90:O90"/>
    <mergeCell ref="Q90:V90"/>
    <mergeCell ref="X90:AC90"/>
    <mergeCell ref="AE90:AJ90"/>
    <mergeCell ref="XCD89:XCI89"/>
    <mergeCell ref="XCK89:XCP89"/>
    <mergeCell ref="XCR89:XCW89"/>
    <mergeCell ref="XCY89:XDD89"/>
    <mergeCell ref="XDF89:XDK89"/>
    <mergeCell ref="XDM89:XDR89"/>
    <mergeCell ref="XAN89:XAS89"/>
    <mergeCell ref="XAU89:XAZ89"/>
    <mergeCell ref="XBB89:XBG89"/>
    <mergeCell ref="XBI89:XBN89"/>
    <mergeCell ref="XBP89:XBU89"/>
    <mergeCell ref="XBW89:XCB89"/>
    <mergeCell ref="WYX89:WZC89"/>
    <mergeCell ref="WZE89:WZJ89"/>
    <mergeCell ref="WZL89:WZQ89"/>
    <mergeCell ref="WZS89:WZX89"/>
    <mergeCell ref="WZZ89:XAE89"/>
    <mergeCell ref="XAG89:XAL89"/>
    <mergeCell ref="WXH89:WXM89"/>
    <mergeCell ref="WXO89:WXT89"/>
    <mergeCell ref="WXV89:WYA89"/>
    <mergeCell ref="WYC89:WYH89"/>
    <mergeCell ref="WYJ89:WYO89"/>
    <mergeCell ref="WYQ89:WYV89"/>
    <mergeCell ref="WVR89:WVW89"/>
    <mergeCell ref="WVY89:WWD89"/>
    <mergeCell ref="WWF89:WWK89"/>
    <mergeCell ref="WWM89:WWR89"/>
    <mergeCell ref="WWT89:WWY89"/>
    <mergeCell ref="WXA89:WXF89"/>
    <mergeCell ref="WUB89:WUG89"/>
    <mergeCell ref="WUI89:WUN89"/>
    <mergeCell ref="WUP89:WUU89"/>
    <mergeCell ref="WUW89:WVB89"/>
    <mergeCell ref="WVD89:WVI89"/>
    <mergeCell ref="WVK89:WVP89"/>
    <mergeCell ref="WSL89:WSQ89"/>
    <mergeCell ref="WSS89:WSX89"/>
    <mergeCell ref="WSZ89:WTE89"/>
    <mergeCell ref="WTG89:WTL89"/>
    <mergeCell ref="WTN89:WTS89"/>
    <mergeCell ref="WTU89:WTZ89"/>
    <mergeCell ref="WQV89:WRA89"/>
    <mergeCell ref="WRC89:WRH89"/>
    <mergeCell ref="WRJ89:WRO89"/>
    <mergeCell ref="WRQ89:WRV89"/>
    <mergeCell ref="WRX89:WSC89"/>
    <mergeCell ref="WSE89:WSJ89"/>
    <mergeCell ref="WPF89:WPK89"/>
    <mergeCell ref="WPM89:WPR89"/>
    <mergeCell ref="WPT89:WPY89"/>
    <mergeCell ref="WQA89:WQF89"/>
    <mergeCell ref="WQH89:WQM89"/>
    <mergeCell ref="WQO89:WQT89"/>
    <mergeCell ref="WNP89:WNU89"/>
    <mergeCell ref="WNW89:WOB89"/>
    <mergeCell ref="WOD89:WOI89"/>
    <mergeCell ref="WOK89:WOP89"/>
    <mergeCell ref="WOR89:WOW89"/>
    <mergeCell ref="WOY89:WPD89"/>
    <mergeCell ref="WLZ89:WME89"/>
    <mergeCell ref="WMG89:WML89"/>
    <mergeCell ref="WMN89:WMS89"/>
    <mergeCell ref="WMU89:WMZ89"/>
    <mergeCell ref="WNB89:WNG89"/>
    <mergeCell ref="WNI89:WNN89"/>
    <mergeCell ref="WKJ89:WKO89"/>
    <mergeCell ref="WKQ89:WKV89"/>
    <mergeCell ref="WKX89:WLC89"/>
    <mergeCell ref="WLE89:WLJ89"/>
    <mergeCell ref="WLL89:WLQ89"/>
    <mergeCell ref="WLS89:WLX89"/>
    <mergeCell ref="WIT89:WIY89"/>
    <mergeCell ref="WJA89:WJF89"/>
    <mergeCell ref="WJH89:WJM89"/>
    <mergeCell ref="WJO89:WJT89"/>
    <mergeCell ref="WJV89:WKA89"/>
    <mergeCell ref="WKC89:WKH89"/>
    <mergeCell ref="WHD89:WHI89"/>
    <mergeCell ref="WHK89:WHP89"/>
    <mergeCell ref="WHR89:WHW89"/>
    <mergeCell ref="WHY89:WID89"/>
    <mergeCell ref="WIF89:WIK89"/>
    <mergeCell ref="WIM89:WIR89"/>
    <mergeCell ref="WFN89:WFS89"/>
    <mergeCell ref="WFU89:WFZ89"/>
    <mergeCell ref="WGB89:WGG89"/>
    <mergeCell ref="WGI89:WGN89"/>
    <mergeCell ref="WGP89:WGU89"/>
    <mergeCell ref="WGW89:WHB89"/>
    <mergeCell ref="WDX89:WEC89"/>
    <mergeCell ref="WEE89:WEJ89"/>
    <mergeCell ref="WEL89:WEQ89"/>
    <mergeCell ref="WES89:WEX89"/>
    <mergeCell ref="WEZ89:WFE89"/>
    <mergeCell ref="WFG89:WFL89"/>
    <mergeCell ref="WCH89:WCM89"/>
    <mergeCell ref="WCO89:WCT89"/>
    <mergeCell ref="WCV89:WDA89"/>
    <mergeCell ref="WDC89:WDH89"/>
    <mergeCell ref="WDJ89:WDO89"/>
    <mergeCell ref="WDQ89:WDV89"/>
    <mergeCell ref="WAR89:WAW89"/>
    <mergeCell ref="WAY89:WBD89"/>
    <mergeCell ref="WBF89:WBK89"/>
    <mergeCell ref="WBM89:WBR89"/>
    <mergeCell ref="WBT89:WBY89"/>
    <mergeCell ref="WCA89:WCF89"/>
    <mergeCell ref="VZB89:VZG89"/>
    <mergeCell ref="VZI89:VZN89"/>
    <mergeCell ref="VZP89:VZU89"/>
    <mergeCell ref="VZW89:WAB89"/>
    <mergeCell ref="WAD89:WAI89"/>
    <mergeCell ref="WAK89:WAP89"/>
    <mergeCell ref="VXL89:VXQ89"/>
    <mergeCell ref="VXS89:VXX89"/>
    <mergeCell ref="VXZ89:VYE89"/>
    <mergeCell ref="VYG89:VYL89"/>
    <mergeCell ref="VYN89:VYS89"/>
    <mergeCell ref="VYU89:VYZ89"/>
    <mergeCell ref="VVV89:VWA89"/>
    <mergeCell ref="VWC89:VWH89"/>
    <mergeCell ref="VWJ89:VWO89"/>
    <mergeCell ref="VWQ89:VWV89"/>
    <mergeCell ref="VWX89:VXC89"/>
    <mergeCell ref="VXE89:VXJ89"/>
    <mergeCell ref="VUF89:VUK89"/>
    <mergeCell ref="VUM89:VUR89"/>
    <mergeCell ref="VUT89:VUY89"/>
    <mergeCell ref="VVA89:VVF89"/>
    <mergeCell ref="VVH89:VVM89"/>
    <mergeCell ref="VVO89:VVT89"/>
    <mergeCell ref="VSP89:VSU89"/>
    <mergeCell ref="VSW89:VTB89"/>
    <mergeCell ref="VTD89:VTI89"/>
    <mergeCell ref="VTK89:VTP89"/>
    <mergeCell ref="VTR89:VTW89"/>
    <mergeCell ref="VTY89:VUD89"/>
    <mergeCell ref="VQZ89:VRE89"/>
    <mergeCell ref="VRG89:VRL89"/>
    <mergeCell ref="VRN89:VRS89"/>
    <mergeCell ref="VRU89:VRZ89"/>
    <mergeCell ref="VSB89:VSG89"/>
    <mergeCell ref="VSI89:VSN89"/>
    <mergeCell ref="VPJ89:VPO89"/>
    <mergeCell ref="VPQ89:VPV89"/>
    <mergeCell ref="VPX89:VQC89"/>
    <mergeCell ref="VQE89:VQJ89"/>
    <mergeCell ref="VQL89:VQQ89"/>
    <mergeCell ref="VQS89:VQX89"/>
    <mergeCell ref="VNT89:VNY89"/>
    <mergeCell ref="VOA89:VOF89"/>
    <mergeCell ref="VOH89:VOM89"/>
    <mergeCell ref="VOO89:VOT89"/>
    <mergeCell ref="VOV89:VPA89"/>
    <mergeCell ref="VPC89:VPH89"/>
    <mergeCell ref="VMD89:VMI89"/>
    <mergeCell ref="VMK89:VMP89"/>
    <mergeCell ref="VMR89:VMW89"/>
    <mergeCell ref="VMY89:VND89"/>
    <mergeCell ref="VNF89:VNK89"/>
    <mergeCell ref="VNM89:VNR89"/>
    <mergeCell ref="VKN89:VKS89"/>
    <mergeCell ref="VKU89:VKZ89"/>
    <mergeCell ref="VLB89:VLG89"/>
    <mergeCell ref="VLI89:VLN89"/>
    <mergeCell ref="VLP89:VLU89"/>
    <mergeCell ref="VLW89:VMB89"/>
    <mergeCell ref="VIX89:VJC89"/>
    <mergeCell ref="VJE89:VJJ89"/>
    <mergeCell ref="VJL89:VJQ89"/>
    <mergeCell ref="VJS89:VJX89"/>
    <mergeCell ref="VJZ89:VKE89"/>
    <mergeCell ref="VKG89:VKL89"/>
    <mergeCell ref="VHH89:VHM89"/>
    <mergeCell ref="VHO89:VHT89"/>
    <mergeCell ref="VHV89:VIA89"/>
    <mergeCell ref="VIC89:VIH89"/>
    <mergeCell ref="VIJ89:VIO89"/>
    <mergeCell ref="VIQ89:VIV89"/>
    <mergeCell ref="VFR89:VFW89"/>
    <mergeCell ref="VFY89:VGD89"/>
    <mergeCell ref="VGF89:VGK89"/>
    <mergeCell ref="VGM89:VGR89"/>
    <mergeCell ref="VGT89:VGY89"/>
    <mergeCell ref="VHA89:VHF89"/>
    <mergeCell ref="VEB89:VEG89"/>
    <mergeCell ref="VEI89:VEN89"/>
    <mergeCell ref="VEP89:VEU89"/>
    <mergeCell ref="VEW89:VFB89"/>
    <mergeCell ref="VFD89:VFI89"/>
    <mergeCell ref="VFK89:VFP89"/>
    <mergeCell ref="VCL89:VCQ89"/>
    <mergeCell ref="VCS89:VCX89"/>
    <mergeCell ref="VCZ89:VDE89"/>
    <mergeCell ref="VDG89:VDL89"/>
    <mergeCell ref="VDN89:VDS89"/>
    <mergeCell ref="VDU89:VDZ89"/>
    <mergeCell ref="VAV89:VBA89"/>
    <mergeCell ref="VBC89:VBH89"/>
    <mergeCell ref="VBJ89:VBO89"/>
    <mergeCell ref="VBQ89:VBV89"/>
    <mergeCell ref="VBX89:VCC89"/>
    <mergeCell ref="VCE89:VCJ89"/>
    <mergeCell ref="UZF89:UZK89"/>
    <mergeCell ref="UZM89:UZR89"/>
    <mergeCell ref="UZT89:UZY89"/>
    <mergeCell ref="VAA89:VAF89"/>
    <mergeCell ref="VAH89:VAM89"/>
    <mergeCell ref="VAO89:VAT89"/>
    <mergeCell ref="UXP89:UXU89"/>
    <mergeCell ref="UXW89:UYB89"/>
    <mergeCell ref="UYD89:UYI89"/>
    <mergeCell ref="UYK89:UYP89"/>
    <mergeCell ref="UYR89:UYW89"/>
    <mergeCell ref="UYY89:UZD89"/>
    <mergeCell ref="UVZ89:UWE89"/>
    <mergeCell ref="UWG89:UWL89"/>
    <mergeCell ref="UWN89:UWS89"/>
    <mergeCell ref="UWU89:UWZ89"/>
    <mergeCell ref="UXB89:UXG89"/>
    <mergeCell ref="UXI89:UXN89"/>
    <mergeCell ref="UUJ89:UUO89"/>
    <mergeCell ref="UUQ89:UUV89"/>
    <mergeCell ref="UUX89:UVC89"/>
    <mergeCell ref="UVE89:UVJ89"/>
    <mergeCell ref="UVL89:UVQ89"/>
    <mergeCell ref="UVS89:UVX89"/>
    <mergeCell ref="UST89:USY89"/>
    <mergeCell ref="UTA89:UTF89"/>
    <mergeCell ref="UTH89:UTM89"/>
    <mergeCell ref="UTO89:UTT89"/>
    <mergeCell ref="UTV89:UUA89"/>
    <mergeCell ref="UUC89:UUH89"/>
    <mergeCell ref="URD89:URI89"/>
    <mergeCell ref="URK89:URP89"/>
    <mergeCell ref="URR89:URW89"/>
    <mergeCell ref="URY89:USD89"/>
    <mergeCell ref="USF89:USK89"/>
    <mergeCell ref="USM89:USR89"/>
    <mergeCell ref="UPN89:UPS89"/>
    <mergeCell ref="UPU89:UPZ89"/>
    <mergeCell ref="UQB89:UQG89"/>
    <mergeCell ref="UQI89:UQN89"/>
    <mergeCell ref="UQP89:UQU89"/>
    <mergeCell ref="UQW89:URB89"/>
    <mergeCell ref="UNX89:UOC89"/>
    <mergeCell ref="UOE89:UOJ89"/>
    <mergeCell ref="UOL89:UOQ89"/>
    <mergeCell ref="UOS89:UOX89"/>
    <mergeCell ref="UOZ89:UPE89"/>
    <mergeCell ref="UPG89:UPL89"/>
    <mergeCell ref="UMH89:UMM89"/>
    <mergeCell ref="UMO89:UMT89"/>
    <mergeCell ref="UMV89:UNA89"/>
    <mergeCell ref="UNC89:UNH89"/>
    <mergeCell ref="UNJ89:UNO89"/>
    <mergeCell ref="UNQ89:UNV89"/>
    <mergeCell ref="UKR89:UKW89"/>
    <mergeCell ref="UKY89:ULD89"/>
    <mergeCell ref="ULF89:ULK89"/>
    <mergeCell ref="ULM89:ULR89"/>
    <mergeCell ref="ULT89:ULY89"/>
    <mergeCell ref="UMA89:UMF89"/>
    <mergeCell ref="UJB89:UJG89"/>
    <mergeCell ref="UJI89:UJN89"/>
    <mergeCell ref="UJP89:UJU89"/>
    <mergeCell ref="UJW89:UKB89"/>
    <mergeCell ref="UKD89:UKI89"/>
    <mergeCell ref="UKK89:UKP89"/>
    <mergeCell ref="UHL89:UHQ89"/>
    <mergeCell ref="UHS89:UHX89"/>
    <mergeCell ref="UHZ89:UIE89"/>
    <mergeCell ref="UIG89:UIL89"/>
    <mergeCell ref="UIN89:UIS89"/>
    <mergeCell ref="UIU89:UIZ89"/>
    <mergeCell ref="UFV89:UGA89"/>
    <mergeCell ref="UGC89:UGH89"/>
    <mergeCell ref="UGJ89:UGO89"/>
    <mergeCell ref="UGQ89:UGV89"/>
    <mergeCell ref="UGX89:UHC89"/>
    <mergeCell ref="UHE89:UHJ89"/>
    <mergeCell ref="UEF89:UEK89"/>
    <mergeCell ref="UEM89:UER89"/>
    <mergeCell ref="UET89:UEY89"/>
    <mergeCell ref="UFA89:UFF89"/>
    <mergeCell ref="UFH89:UFM89"/>
    <mergeCell ref="UFO89:UFT89"/>
    <mergeCell ref="UCP89:UCU89"/>
    <mergeCell ref="UCW89:UDB89"/>
    <mergeCell ref="UDD89:UDI89"/>
    <mergeCell ref="UDK89:UDP89"/>
    <mergeCell ref="UDR89:UDW89"/>
    <mergeCell ref="UDY89:UED89"/>
    <mergeCell ref="UAZ89:UBE89"/>
    <mergeCell ref="UBG89:UBL89"/>
    <mergeCell ref="UBN89:UBS89"/>
    <mergeCell ref="UBU89:UBZ89"/>
    <mergeCell ref="UCB89:UCG89"/>
    <mergeCell ref="UCI89:UCN89"/>
    <mergeCell ref="TZJ89:TZO89"/>
    <mergeCell ref="TZQ89:TZV89"/>
    <mergeCell ref="TZX89:UAC89"/>
    <mergeCell ref="UAE89:UAJ89"/>
    <mergeCell ref="UAL89:UAQ89"/>
    <mergeCell ref="UAS89:UAX89"/>
    <mergeCell ref="TXT89:TXY89"/>
    <mergeCell ref="TYA89:TYF89"/>
    <mergeCell ref="TYH89:TYM89"/>
    <mergeCell ref="TYO89:TYT89"/>
    <mergeCell ref="TYV89:TZA89"/>
    <mergeCell ref="TZC89:TZH89"/>
    <mergeCell ref="TWD89:TWI89"/>
    <mergeCell ref="TWK89:TWP89"/>
    <mergeCell ref="TWR89:TWW89"/>
    <mergeCell ref="TWY89:TXD89"/>
    <mergeCell ref="TXF89:TXK89"/>
    <mergeCell ref="TXM89:TXR89"/>
    <mergeCell ref="TUN89:TUS89"/>
    <mergeCell ref="TUU89:TUZ89"/>
    <mergeCell ref="TVB89:TVG89"/>
    <mergeCell ref="TVI89:TVN89"/>
    <mergeCell ref="TVP89:TVU89"/>
    <mergeCell ref="TVW89:TWB89"/>
    <mergeCell ref="TSX89:TTC89"/>
    <mergeCell ref="TTE89:TTJ89"/>
    <mergeCell ref="TTL89:TTQ89"/>
    <mergeCell ref="TTS89:TTX89"/>
    <mergeCell ref="TTZ89:TUE89"/>
    <mergeCell ref="TUG89:TUL89"/>
    <mergeCell ref="TRH89:TRM89"/>
    <mergeCell ref="TRO89:TRT89"/>
    <mergeCell ref="TRV89:TSA89"/>
    <mergeCell ref="TSC89:TSH89"/>
    <mergeCell ref="TSJ89:TSO89"/>
    <mergeCell ref="TSQ89:TSV89"/>
    <mergeCell ref="TPR89:TPW89"/>
    <mergeCell ref="TPY89:TQD89"/>
    <mergeCell ref="TQF89:TQK89"/>
    <mergeCell ref="TQM89:TQR89"/>
    <mergeCell ref="TQT89:TQY89"/>
    <mergeCell ref="TRA89:TRF89"/>
    <mergeCell ref="TOB89:TOG89"/>
    <mergeCell ref="TOI89:TON89"/>
    <mergeCell ref="TOP89:TOU89"/>
    <mergeCell ref="TOW89:TPB89"/>
    <mergeCell ref="TPD89:TPI89"/>
    <mergeCell ref="TPK89:TPP89"/>
    <mergeCell ref="TML89:TMQ89"/>
    <mergeCell ref="TMS89:TMX89"/>
    <mergeCell ref="TMZ89:TNE89"/>
    <mergeCell ref="TNG89:TNL89"/>
    <mergeCell ref="TNN89:TNS89"/>
    <mergeCell ref="TNU89:TNZ89"/>
    <mergeCell ref="TKV89:TLA89"/>
    <mergeCell ref="TLC89:TLH89"/>
    <mergeCell ref="TLJ89:TLO89"/>
    <mergeCell ref="TLQ89:TLV89"/>
    <mergeCell ref="TLX89:TMC89"/>
    <mergeCell ref="TME89:TMJ89"/>
    <mergeCell ref="TJF89:TJK89"/>
    <mergeCell ref="TJM89:TJR89"/>
    <mergeCell ref="TJT89:TJY89"/>
    <mergeCell ref="TKA89:TKF89"/>
    <mergeCell ref="TKH89:TKM89"/>
    <mergeCell ref="TKO89:TKT89"/>
    <mergeCell ref="THP89:THU89"/>
    <mergeCell ref="THW89:TIB89"/>
    <mergeCell ref="TID89:TII89"/>
    <mergeCell ref="TIK89:TIP89"/>
    <mergeCell ref="TIR89:TIW89"/>
    <mergeCell ref="TIY89:TJD89"/>
    <mergeCell ref="TFZ89:TGE89"/>
    <mergeCell ref="TGG89:TGL89"/>
    <mergeCell ref="TGN89:TGS89"/>
    <mergeCell ref="TGU89:TGZ89"/>
    <mergeCell ref="THB89:THG89"/>
    <mergeCell ref="THI89:THN89"/>
    <mergeCell ref="TEJ89:TEO89"/>
    <mergeCell ref="TEQ89:TEV89"/>
    <mergeCell ref="TEX89:TFC89"/>
    <mergeCell ref="TFE89:TFJ89"/>
    <mergeCell ref="TFL89:TFQ89"/>
    <mergeCell ref="TFS89:TFX89"/>
    <mergeCell ref="TCT89:TCY89"/>
    <mergeCell ref="TDA89:TDF89"/>
    <mergeCell ref="TDH89:TDM89"/>
    <mergeCell ref="TDO89:TDT89"/>
    <mergeCell ref="TDV89:TEA89"/>
    <mergeCell ref="TEC89:TEH89"/>
    <mergeCell ref="TBD89:TBI89"/>
    <mergeCell ref="TBK89:TBP89"/>
    <mergeCell ref="TBR89:TBW89"/>
    <mergeCell ref="TBY89:TCD89"/>
    <mergeCell ref="TCF89:TCK89"/>
    <mergeCell ref="TCM89:TCR89"/>
    <mergeCell ref="SZN89:SZS89"/>
    <mergeCell ref="SZU89:SZZ89"/>
    <mergeCell ref="TAB89:TAG89"/>
    <mergeCell ref="TAI89:TAN89"/>
    <mergeCell ref="TAP89:TAU89"/>
    <mergeCell ref="TAW89:TBB89"/>
    <mergeCell ref="SXX89:SYC89"/>
    <mergeCell ref="SYE89:SYJ89"/>
    <mergeCell ref="SYL89:SYQ89"/>
    <mergeCell ref="SYS89:SYX89"/>
    <mergeCell ref="SYZ89:SZE89"/>
    <mergeCell ref="SZG89:SZL89"/>
    <mergeCell ref="SWH89:SWM89"/>
    <mergeCell ref="SWO89:SWT89"/>
    <mergeCell ref="SWV89:SXA89"/>
    <mergeCell ref="SXC89:SXH89"/>
    <mergeCell ref="SXJ89:SXO89"/>
    <mergeCell ref="SXQ89:SXV89"/>
    <mergeCell ref="SUR89:SUW89"/>
    <mergeCell ref="SUY89:SVD89"/>
    <mergeCell ref="SVF89:SVK89"/>
    <mergeCell ref="SVM89:SVR89"/>
    <mergeCell ref="SVT89:SVY89"/>
    <mergeCell ref="SWA89:SWF89"/>
    <mergeCell ref="STB89:STG89"/>
    <mergeCell ref="STI89:STN89"/>
    <mergeCell ref="STP89:STU89"/>
    <mergeCell ref="STW89:SUB89"/>
    <mergeCell ref="SUD89:SUI89"/>
    <mergeCell ref="SUK89:SUP89"/>
    <mergeCell ref="SRL89:SRQ89"/>
    <mergeCell ref="SRS89:SRX89"/>
    <mergeCell ref="SRZ89:SSE89"/>
    <mergeCell ref="SSG89:SSL89"/>
    <mergeCell ref="SSN89:SSS89"/>
    <mergeCell ref="SSU89:SSZ89"/>
    <mergeCell ref="SPV89:SQA89"/>
    <mergeCell ref="SQC89:SQH89"/>
    <mergeCell ref="SQJ89:SQO89"/>
    <mergeCell ref="SQQ89:SQV89"/>
    <mergeCell ref="SQX89:SRC89"/>
    <mergeCell ref="SRE89:SRJ89"/>
    <mergeCell ref="SOF89:SOK89"/>
    <mergeCell ref="SOM89:SOR89"/>
    <mergeCell ref="SOT89:SOY89"/>
    <mergeCell ref="SPA89:SPF89"/>
    <mergeCell ref="SPH89:SPM89"/>
    <mergeCell ref="SPO89:SPT89"/>
    <mergeCell ref="SMP89:SMU89"/>
    <mergeCell ref="SMW89:SNB89"/>
    <mergeCell ref="SND89:SNI89"/>
    <mergeCell ref="SNK89:SNP89"/>
    <mergeCell ref="SNR89:SNW89"/>
    <mergeCell ref="SNY89:SOD89"/>
    <mergeCell ref="SKZ89:SLE89"/>
    <mergeCell ref="SLG89:SLL89"/>
    <mergeCell ref="SLN89:SLS89"/>
    <mergeCell ref="SLU89:SLZ89"/>
    <mergeCell ref="SMB89:SMG89"/>
    <mergeCell ref="SMI89:SMN89"/>
    <mergeCell ref="SJJ89:SJO89"/>
    <mergeCell ref="SJQ89:SJV89"/>
    <mergeCell ref="SJX89:SKC89"/>
    <mergeCell ref="SKE89:SKJ89"/>
    <mergeCell ref="SKL89:SKQ89"/>
    <mergeCell ref="SKS89:SKX89"/>
    <mergeCell ref="SHT89:SHY89"/>
    <mergeCell ref="SIA89:SIF89"/>
    <mergeCell ref="SIH89:SIM89"/>
    <mergeCell ref="SIO89:SIT89"/>
    <mergeCell ref="SIV89:SJA89"/>
    <mergeCell ref="SJC89:SJH89"/>
    <mergeCell ref="SGD89:SGI89"/>
    <mergeCell ref="SGK89:SGP89"/>
    <mergeCell ref="SGR89:SGW89"/>
    <mergeCell ref="SGY89:SHD89"/>
    <mergeCell ref="SHF89:SHK89"/>
    <mergeCell ref="SHM89:SHR89"/>
    <mergeCell ref="SEN89:SES89"/>
    <mergeCell ref="SEU89:SEZ89"/>
    <mergeCell ref="SFB89:SFG89"/>
    <mergeCell ref="SFI89:SFN89"/>
    <mergeCell ref="SFP89:SFU89"/>
    <mergeCell ref="SFW89:SGB89"/>
    <mergeCell ref="SCX89:SDC89"/>
    <mergeCell ref="SDE89:SDJ89"/>
    <mergeCell ref="SDL89:SDQ89"/>
    <mergeCell ref="SDS89:SDX89"/>
    <mergeCell ref="SDZ89:SEE89"/>
    <mergeCell ref="SEG89:SEL89"/>
    <mergeCell ref="SBH89:SBM89"/>
    <mergeCell ref="SBO89:SBT89"/>
    <mergeCell ref="SBV89:SCA89"/>
    <mergeCell ref="SCC89:SCH89"/>
    <mergeCell ref="SCJ89:SCO89"/>
    <mergeCell ref="SCQ89:SCV89"/>
    <mergeCell ref="RZR89:RZW89"/>
    <mergeCell ref="RZY89:SAD89"/>
    <mergeCell ref="SAF89:SAK89"/>
    <mergeCell ref="SAM89:SAR89"/>
    <mergeCell ref="SAT89:SAY89"/>
    <mergeCell ref="SBA89:SBF89"/>
    <mergeCell ref="RYB89:RYG89"/>
    <mergeCell ref="RYI89:RYN89"/>
    <mergeCell ref="RYP89:RYU89"/>
    <mergeCell ref="RYW89:RZB89"/>
    <mergeCell ref="RZD89:RZI89"/>
    <mergeCell ref="RZK89:RZP89"/>
    <mergeCell ref="RWL89:RWQ89"/>
    <mergeCell ref="RWS89:RWX89"/>
    <mergeCell ref="RWZ89:RXE89"/>
    <mergeCell ref="RXG89:RXL89"/>
    <mergeCell ref="RXN89:RXS89"/>
    <mergeCell ref="RXU89:RXZ89"/>
    <mergeCell ref="RUV89:RVA89"/>
    <mergeCell ref="RVC89:RVH89"/>
    <mergeCell ref="RVJ89:RVO89"/>
    <mergeCell ref="RVQ89:RVV89"/>
    <mergeCell ref="RVX89:RWC89"/>
    <mergeCell ref="RWE89:RWJ89"/>
    <mergeCell ref="RTF89:RTK89"/>
    <mergeCell ref="RTM89:RTR89"/>
    <mergeCell ref="RTT89:RTY89"/>
    <mergeCell ref="RUA89:RUF89"/>
    <mergeCell ref="RUH89:RUM89"/>
    <mergeCell ref="RUO89:RUT89"/>
    <mergeCell ref="RRP89:RRU89"/>
    <mergeCell ref="RRW89:RSB89"/>
    <mergeCell ref="RSD89:RSI89"/>
    <mergeCell ref="RSK89:RSP89"/>
    <mergeCell ref="RSR89:RSW89"/>
    <mergeCell ref="RSY89:RTD89"/>
    <mergeCell ref="RPZ89:RQE89"/>
    <mergeCell ref="RQG89:RQL89"/>
    <mergeCell ref="RQN89:RQS89"/>
    <mergeCell ref="RQU89:RQZ89"/>
    <mergeCell ref="RRB89:RRG89"/>
    <mergeCell ref="RRI89:RRN89"/>
    <mergeCell ref="ROJ89:ROO89"/>
    <mergeCell ref="ROQ89:ROV89"/>
    <mergeCell ref="ROX89:RPC89"/>
    <mergeCell ref="RPE89:RPJ89"/>
    <mergeCell ref="RPL89:RPQ89"/>
    <mergeCell ref="RPS89:RPX89"/>
    <mergeCell ref="RMT89:RMY89"/>
    <mergeCell ref="RNA89:RNF89"/>
    <mergeCell ref="RNH89:RNM89"/>
    <mergeCell ref="RNO89:RNT89"/>
    <mergeCell ref="RNV89:ROA89"/>
    <mergeCell ref="ROC89:ROH89"/>
    <mergeCell ref="RLD89:RLI89"/>
    <mergeCell ref="RLK89:RLP89"/>
    <mergeCell ref="RLR89:RLW89"/>
    <mergeCell ref="RLY89:RMD89"/>
    <mergeCell ref="RMF89:RMK89"/>
    <mergeCell ref="RMM89:RMR89"/>
    <mergeCell ref="RJN89:RJS89"/>
    <mergeCell ref="RJU89:RJZ89"/>
    <mergeCell ref="RKB89:RKG89"/>
    <mergeCell ref="RKI89:RKN89"/>
    <mergeCell ref="RKP89:RKU89"/>
    <mergeCell ref="RKW89:RLB89"/>
    <mergeCell ref="RHX89:RIC89"/>
    <mergeCell ref="RIE89:RIJ89"/>
    <mergeCell ref="RIL89:RIQ89"/>
    <mergeCell ref="RIS89:RIX89"/>
    <mergeCell ref="RIZ89:RJE89"/>
    <mergeCell ref="RJG89:RJL89"/>
    <mergeCell ref="RGH89:RGM89"/>
    <mergeCell ref="RGO89:RGT89"/>
    <mergeCell ref="RGV89:RHA89"/>
    <mergeCell ref="RHC89:RHH89"/>
    <mergeCell ref="RHJ89:RHO89"/>
    <mergeCell ref="RHQ89:RHV89"/>
    <mergeCell ref="RER89:REW89"/>
    <mergeCell ref="REY89:RFD89"/>
    <mergeCell ref="RFF89:RFK89"/>
    <mergeCell ref="RFM89:RFR89"/>
    <mergeCell ref="RFT89:RFY89"/>
    <mergeCell ref="RGA89:RGF89"/>
    <mergeCell ref="RDB89:RDG89"/>
    <mergeCell ref="RDI89:RDN89"/>
    <mergeCell ref="RDP89:RDU89"/>
    <mergeCell ref="RDW89:REB89"/>
    <mergeCell ref="RED89:REI89"/>
    <mergeCell ref="REK89:REP89"/>
    <mergeCell ref="RBL89:RBQ89"/>
    <mergeCell ref="RBS89:RBX89"/>
    <mergeCell ref="RBZ89:RCE89"/>
    <mergeCell ref="RCG89:RCL89"/>
    <mergeCell ref="RCN89:RCS89"/>
    <mergeCell ref="RCU89:RCZ89"/>
    <mergeCell ref="QZV89:RAA89"/>
    <mergeCell ref="RAC89:RAH89"/>
    <mergeCell ref="RAJ89:RAO89"/>
    <mergeCell ref="RAQ89:RAV89"/>
    <mergeCell ref="RAX89:RBC89"/>
    <mergeCell ref="RBE89:RBJ89"/>
    <mergeCell ref="QYF89:QYK89"/>
    <mergeCell ref="QYM89:QYR89"/>
    <mergeCell ref="QYT89:QYY89"/>
    <mergeCell ref="QZA89:QZF89"/>
    <mergeCell ref="QZH89:QZM89"/>
    <mergeCell ref="QZO89:QZT89"/>
    <mergeCell ref="QWP89:QWU89"/>
    <mergeCell ref="QWW89:QXB89"/>
    <mergeCell ref="QXD89:QXI89"/>
    <mergeCell ref="QXK89:QXP89"/>
    <mergeCell ref="QXR89:QXW89"/>
    <mergeCell ref="QXY89:QYD89"/>
    <mergeCell ref="QUZ89:QVE89"/>
    <mergeCell ref="QVG89:QVL89"/>
    <mergeCell ref="QVN89:QVS89"/>
    <mergeCell ref="QVU89:QVZ89"/>
    <mergeCell ref="QWB89:QWG89"/>
    <mergeCell ref="QWI89:QWN89"/>
    <mergeCell ref="QTJ89:QTO89"/>
    <mergeCell ref="QTQ89:QTV89"/>
    <mergeCell ref="QTX89:QUC89"/>
    <mergeCell ref="QUE89:QUJ89"/>
    <mergeCell ref="QUL89:QUQ89"/>
    <mergeCell ref="QUS89:QUX89"/>
    <mergeCell ref="QRT89:QRY89"/>
    <mergeCell ref="QSA89:QSF89"/>
    <mergeCell ref="QSH89:QSM89"/>
    <mergeCell ref="QSO89:QST89"/>
    <mergeCell ref="QSV89:QTA89"/>
    <mergeCell ref="QTC89:QTH89"/>
    <mergeCell ref="QQD89:QQI89"/>
    <mergeCell ref="QQK89:QQP89"/>
    <mergeCell ref="QQR89:QQW89"/>
    <mergeCell ref="QQY89:QRD89"/>
    <mergeCell ref="QRF89:QRK89"/>
    <mergeCell ref="QRM89:QRR89"/>
    <mergeCell ref="QON89:QOS89"/>
    <mergeCell ref="QOU89:QOZ89"/>
    <mergeCell ref="QPB89:QPG89"/>
    <mergeCell ref="QPI89:QPN89"/>
    <mergeCell ref="QPP89:QPU89"/>
    <mergeCell ref="QPW89:QQB89"/>
    <mergeCell ref="QMX89:QNC89"/>
    <mergeCell ref="QNE89:QNJ89"/>
    <mergeCell ref="QNL89:QNQ89"/>
    <mergeCell ref="QNS89:QNX89"/>
    <mergeCell ref="QNZ89:QOE89"/>
    <mergeCell ref="QOG89:QOL89"/>
    <mergeCell ref="QLH89:QLM89"/>
    <mergeCell ref="QLO89:QLT89"/>
    <mergeCell ref="QLV89:QMA89"/>
    <mergeCell ref="QMC89:QMH89"/>
    <mergeCell ref="QMJ89:QMO89"/>
    <mergeCell ref="QMQ89:QMV89"/>
    <mergeCell ref="QJR89:QJW89"/>
    <mergeCell ref="QJY89:QKD89"/>
    <mergeCell ref="QKF89:QKK89"/>
    <mergeCell ref="QKM89:QKR89"/>
    <mergeCell ref="QKT89:QKY89"/>
    <mergeCell ref="QLA89:QLF89"/>
    <mergeCell ref="QIB89:QIG89"/>
    <mergeCell ref="QII89:QIN89"/>
    <mergeCell ref="QIP89:QIU89"/>
    <mergeCell ref="QIW89:QJB89"/>
    <mergeCell ref="QJD89:QJI89"/>
    <mergeCell ref="QJK89:QJP89"/>
    <mergeCell ref="QGL89:QGQ89"/>
    <mergeCell ref="QGS89:QGX89"/>
    <mergeCell ref="QGZ89:QHE89"/>
    <mergeCell ref="QHG89:QHL89"/>
    <mergeCell ref="QHN89:QHS89"/>
    <mergeCell ref="QHU89:QHZ89"/>
    <mergeCell ref="QEV89:QFA89"/>
    <mergeCell ref="QFC89:QFH89"/>
    <mergeCell ref="QFJ89:QFO89"/>
    <mergeCell ref="QFQ89:QFV89"/>
    <mergeCell ref="QFX89:QGC89"/>
    <mergeCell ref="QGE89:QGJ89"/>
    <mergeCell ref="QDF89:QDK89"/>
    <mergeCell ref="QDM89:QDR89"/>
    <mergeCell ref="QDT89:QDY89"/>
    <mergeCell ref="QEA89:QEF89"/>
    <mergeCell ref="QEH89:QEM89"/>
    <mergeCell ref="QEO89:QET89"/>
    <mergeCell ref="QBP89:QBU89"/>
    <mergeCell ref="QBW89:QCB89"/>
    <mergeCell ref="QCD89:QCI89"/>
    <mergeCell ref="QCK89:QCP89"/>
    <mergeCell ref="QCR89:QCW89"/>
    <mergeCell ref="QCY89:QDD89"/>
    <mergeCell ref="PZZ89:QAE89"/>
    <mergeCell ref="QAG89:QAL89"/>
    <mergeCell ref="QAN89:QAS89"/>
    <mergeCell ref="QAU89:QAZ89"/>
    <mergeCell ref="QBB89:QBG89"/>
    <mergeCell ref="QBI89:QBN89"/>
    <mergeCell ref="PYJ89:PYO89"/>
    <mergeCell ref="PYQ89:PYV89"/>
    <mergeCell ref="PYX89:PZC89"/>
    <mergeCell ref="PZE89:PZJ89"/>
    <mergeCell ref="PZL89:PZQ89"/>
    <mergeCell ref="PZS89:PZX89"/>
    <mergeCell ref="PWT89:PWY89"/>
    <mergeCell ref="PXA89:PXF89"/>
    <mergeCell ref="PXH89:PXM89"/>
    <mergeCell ref="PXO89:PXT89"/>
    <mergeCell ref="PXV89:PYA89"/>
    <mergeCell ref="PYC89:PYH89"/>
    <mergeCell ref="PVD89:PVI89"/>
    <mergeCell ref="PVK89:PVP89"/>
    <mergeCell ref="PVR89:PVW89"/>
    <mergeCell ref="PVY89:PWD89"/>
    <mergeCell ref="PWF89:PWK89"/>
    <mergeCell ref="PWM89:PWR89"/>
    <mergeCell ref="PTN89:PTS89"/>
    <mergeCell ref="PTU89:PTZ89"/>
    <mergeCell ref="PUB89:PUG89"/>
    <mergeCell ref="PUI89:PUN89"/>
    <mergeCell ref="PUP89:PUU89"/>
    <mergeCell ref="PUW89:PVB89"/>
    <mergeCell ref="PRX89:PSC89"/>
    <mergeCell ref="PSE89:PSJ89"/>
    <mergeCell ref="PSL89:PSQ89"/>
    <mergeCell ref="PSS89:PSX89"/>
    <mergeCell ref="PSZ89:PTE89"/>
    <mergeCell ref="PTG89:PTL89"/>
    <mergeCell ref="PQH89:PQM89"/>
    <mergeCell ref="PQO89:PQT89"/>
    <mergeCell ref="PQV89:PRA89"/>
    <mergeCell ref="PRC89:PRH89"/>
    <mergeCell ref="PRJ89:PRO89"/>
    <mergeCell ref="PRQ89:PRV89"/>
    <mergeCell ref="POR89:POW89"/>
    <mergeCell ref="POY89:PPD89"/>
    <mergeCell ref="PPF89:PPK89"/>
    <mergeCell ref="PPM89:PPR89"/>
    <mergeCell ref="PPT89:PPY89"/>
    <mergeCell ref="PQA89:PQF89"/>
    <mergeCell ref="PNB89:PNG89"/>
    <mergeCell ref="PNI89:PNN89"/>
    <mergeCell ref="PNP89:PNU89"/>
    <mergeCell ref="PNW89:POB89"/>
    <mergeCell ref="POD89:POI89"/>
    <mergeCell ref="POK89:POP89"/>
    <mergeCell ref="PLL89:PLQ89"/>
    <mergeCell ref="PLS89:PLX89"/>
    <mergeCell ref="PLZ89:PME89"/>
    <mergeCell ref="PMG89:PML89"/>
    <mergeCell ref="PMN89:PMS89"/>
    <mergeCell ref="PMU89:PMZ89"/>
    <mergeCell ref="PJV89:PKA89"/>
    <mergeCell ref="PKC89:PKH89"/>
    <mergeCell ref="PKJ89:PKO89"/>
    <mergeCell ref="PKQ89:PKV89"/>
    <mergeCell ref="PKX89:PLC89"/>
    <mergeCell ref="PLE89:PLJ89"/>
    <mergeCell ref="PIF89:PIK89"/>
    <mergeCell ref="PIM89:PIR89"/>
    <mergeCell ref="PIT89:PIY89"/>
    <mergeCell ref="PJA89:PJF89"/>
    <mergeCell ref="PJH89:PJM89"/>
    <mergeCell ref="PJO89:PJT89"/>
    <mergeCell ref="PGP89:PGU89"/>
    <mergeCell ref="PGW89:PHB89"/>
    <mergeCell ref="PHD89:PHI89"/>
    <mergeCell ref="PHK89:PHP89"/>
    <mergeCell ref="PHR89:PHW89"/>
    <mergeCell ref="PHY89:PID89"/>
    <mergeCell ref="PEZ89:PFE89"/>
    <mergeCell ref="PFG89:PFL89"/>
    <mergeCell ref="PFN89:PFS89"/>
    <mergeCell ref="PFU89:PFZ89"/>
    <mergeCell ref="PGB89:PGG89"/>
    <mergeCell ref="PGI89:PGN89"/>
    <mergeCell ref="PDJ89:PDO89"/>
    <mergeCell ref="PDQ89:PDV89"/>
    <mergeCell ref="PDX89:PEC89"/>
    <mergeCell ref="PEE89:PEJ89"/>
    <mergeCell ref="PEL89:PEQ89"/>
    <mergeCell ref="PES89:PEX89"/>
    <mergeCell ref="PBT89:PBY89"/>
    <mergeCell ref="PCA89:PCF89"/>
    <mergeCell ref="PCH89:PCM89"/>
    <mergeCell ref="PCO89:PCT89"/>
    <mergeCell ref="PCV89:PDA89"/>
    <mergeCell ref="PDC89:PDH89"/>
    <mergeCell ref="PAD89:PAI89"/>
    <mergeCell ref="PAK89:PAP89"/>
    <mergeCell ref="PAR89:PAW89"/>
    <mergeCell ref="PAY89:PBD89"/>
    <mergeCell ref="PBF89:PBK89"/>
    <mergeCell ref="PBM89:PBR89"/>
    <mergeCell ref="OYN89:OYS89"/>
    <mergeCell ref="OYU89:OYZ89"/>
    <mergeCell ref="OZB89:OZG89"/>
    <mergeCell ref="OZI89:OZN89"/>
    <mergeCell ref="OZP89:OZU89"/>
    <mergeCell ref="OZW89:PAB89"/>
    <mergeCell ref="OWX89:OXC89"/>
    <mergeCell ref="OXE89:OXJ89"/>
    <mergeCell ref="OXL89:OXQ89"/>
    <mergeCell ref="OXS89:OXX89"/>
    <mergeCell ref="OXZ89:OYE89"/>
    <mergeCell ref="OYG89:OYL89"/>
    <mergeCell ref="OVH89:OVM89"/>
    <mergeCell ref="OVO89:OVT89"/>
    <mergeCell ref="OVV89:OWA89"/>
    <mergeCell ref="OWC89:OWH89"/>
    <mergeCell ref="OWJ89:OWO89"/>
    <mergeCell ref="OWQ89:OWV89"/>
    <mergeCell ref="OTR89:OTW89"/>
    <mergeCell ref="OTY89:OUD89"/>
    <mergeCell ref="OUF89:OUK89"/>
    <mergeCell ref="OUM89:OUR89"/>
    <mergeCell ref="OUT89:OUY89"/>
    <mergeCell ref="OVA89:OVF89"/>
    <mergeCell ref="OSB89:OSG89"/>
    <mergeCell ref="OSI89:OSN89"/>
    <mergeCell ref="OSP89:OSU89"/>
    <mergeCell ref="OSW89:OTB89"/>
    <mergeCell ref="OTD89:OTI89"/>
    <mergeCell ref="OTK89:OTP89"/>
    <mergeCell ref="OQL89:OQQ89"/>
    <mergeCell ref="OQS89:OQX89"/>
    <mergeCell ref="OQZ89:ORE89"/>
    <mergeCell ref="ORG89:ORL89"/>
    <mergeCell ref="ORN89:ORS89"/>
    <mergeCell ref="ORU89:ORZ89"/>
    <mergeCell ref="OOV89:OPA89"/>
    <mergeCell ref="OPC89:OPH89"/>
    <mergeCell ref="OPJ89:OPO89"/>
    <mergeCell ref="OPQ89:OPV89"/>
    <mergeCell ref="OPX89:OQC89"/>
    <mergeCell ref="OQE89:OQJ89"/>
    <mergeCell ref="ONF89:ONK89"/>
    <mergeCell ref="ONM89:ONR89"/>
    <mergeCell ref="ONT89:ONY89"/>
    <mergeCell ref="OOA89:OOF89"/>
    <mergeCell ref="OOH89:OOM89"/>
    <mergeCell ref="OOO89:OOT89"/>
    <mergeCell ref="OLP89:OLU89"/>
    <mergeCell ref="OLW89:OMB89"/>
    <mergeCell ref="OMD89:OMI89"/>
    <mergeCell ref="OMK89:OMP89"/>
    <mergeCell ref="OMR89:OMW89"/>
    <mergeCell ref="OMY89:OND89"/>
    <mergeCell ref="OJZ89:OKE89"/>
    <mergeCell ref="OKG89:OKL89"/>
    <mergeCell ref="OKN89:OKS89"/>
    <mergeCell ref="OKU89:OKZ89"/>
    <mergeCell ref="OLB89:OLG89"/>
    <mergeCell ref="OLI89:OLN89"/>
    <mergeCell ref="OIJ89:OIO89"/>
    <mergeCell ref="OIQ89:OIV89"/>
    <mergeCell ref="OIX89:OJC89"/>
    <mergeCell ref="OJE89:OJJ89"/>
    <mergeCell ref="OJL89:OJQ89"/>
    <mergeCell ref="OJS89:OJX89"/>
    <mergeCell ref="OGT89:OGY89"/>
    <mergeCell ref="OHA89:OHF89"/>
    <mergeCell ref="OHH89:OHM89"/>
    <mergeCell ref="OHO89:OHT89"/>
    <mergeCell ref="OHV89:OIA89"/>
    <mergeCell ref="OIC89:OIH89"/>
    <mergeCell ref="OFD89:OFI89"/>
    <mergeCell ref="OFK89:OFP89"/>
    <mergeCell ref="OFR89:OFW89"/>
    <mergeCell ref="OFY89:OGD89"/>
    <mergeCell ref="OGF89:OGK89"/>
    <mergeCell ref="OGM89:OGR89"/>
    <mergeCell ref="ODN89:ODS89"/>
    <mergeCell ref="ODU89:ODZ89"/>
    <mergeCell ref="OEB89:OEG89"/>
    <mergeCell ref="OEI89:OEN89"/>
    <mergeCell ref="OEP89:OEU89"/>
    <mergeCell ref="OEW89:OFB89"/>
    <mergeCell ref="OBX89:OCC89"/>
    <mergeCell ref="OCE89:OCJ89"/>
    <mergeCell ref="OCL89:OCQ89"/>
    <mergeCell ref="OCS89:OCX89"/>
    <mergeCell ref="OCZ89:ODE89"/>
    <mergeCell ref="ODG89:ODL89"/>
    <mergeCell ref="OAH89:OAM89"/>
    <mergeCell ref="OAO89:OAT89"/>
    <mergeCell ref="OAV89:OBA89"/>
    <mergeCell ref="OBC89:OBH89"/>
    <mergeCell ref="OBJ89:OBO89"/>
    <mergeCell ref="OBQ89:OBV89"/>
    <mergeCell ref="NYR89:NYW89"/>
    <mergeCell ref="NYY89:NZD89"/>
    <mergeCell ref="NZF89:NZK89"/>
    <mergeCell ref="NZM89:NZR89"/>
    <mergeCell ref="NZT89:NZY89"/>
    <mergeCell ref="OAA89:OAF89"/>
    <mergeCell ref="NXB89:NXG89"/>
    <mergeCell ref="NXI89:NXN89"/>
    <mergeCell ref="NXP89:NXU89"/>
    <mergeCell ref="NXW89:NYB89"/>
    <mergeCell ref="NYD89:NYI89"/>
    <mergeCell ref="NYK89:NYP89"/>
    <mergeCell ref="NVL89:NVQ89"/>
    <mergeCell ref="NVS89:NVX89"/>
    <mergeCell ref="NVZ89:NWE89"/>
    <mergeCell ref="NWG89:NWL89"/>
    <mergeCell ref="NWN89:NWS89"/>
    <mergeCell ref="NWU89:NWZ89"/>
    <mergeCell ref="NTV89:NUA89"/>
    <mergeCell ref="NUC89:NUH89"/>
    <mergeCell ref="NUJ89:NUO89"/>
    <mergeCell ref="NUQ89:NUV89"/>
    <mergeCell ref="NUX89:NVC89"/>
    <mergeCell ref="NVE89:NVJ89"/>
    <mergeCell ref="NSF89:NSK89"/>
    <mergeCell ref="NSM89:NSR89"/>
    <mergeCell ref="NST89:NSY89"/>
    <mergeCell ref="NTA89:NTF89"/>
    <mergeCell ref="NTH89:NTM89"/>
    <mergeCell ref="NTO89:NTT89"/>
    <mergeCell ref="NQP89:NQU89"/>
    <mergeCell ref="NQW89:NRB89"/>
    <mergeCell ref="NRD89:NRI89"/>
    <mergeCell ref="NRK89:NRP89"/>
    <mergeCell ref="NRR89:NRW89"/>
    <mergeCell ref="NRY89:NSD89"/>
    <mergeCell ref="NOZ89:NPE89"/>
    <mergeCell ref="NPG89:NPL89"/>
    <mergeCell ref="NPN89:NPS89"/>
    <mergeCell ref="NPU89:NPZ89"/>
    <mergeCell ref="NQB89:NQG89"/>
    <mergeCell ref="NQI89:NQN89"/>
    <mergeCell ref="NNJ89:NNO89"/>
    <mergeCell ref="NNQ89:NNV89"/>
    <mergeCell ref="NNX89:NOC89"/>
    <mergeCell ref="NOE89:NOJ89"/>
    <mergeCell ref="NOL89:NOQ89"/>
    <mergeCell ref="NOS89:NOX89"/>
    <mergeCell ref="NLT89:NLY89"/>
    <mergeCell ref="NMA89:NMF89"/>
    <mergeCell ref="NMH89:NMM89"/>
    <mergeCell ref="NMO89:NMT89"/>
    <mergeCell ref="NMV89:NNA89"/>
    <mergeCell ref="NNC89:NNH89"/>
    <mergeCell ref="NKD89:NKI89"/>
    <mergeCell ref="NKK89:NKP89"/>
    <mergeCell ref="NKR89:NKW89"/>
    <mergeCell ref="NKY89:NLD89"/>
    <mergeCell ref="NLF89:NLK89"/>
    <mergeCell ref="NLM89:NLR89"/>
    <mergeCell ref="NIN89:NIS89"/>
    <mergeCell ref="NIU89:NIZ89"/>
    <mergeCell ref="NJB89:NJG89"/>
    <mergeCell ref="NJI89:NJN89"/>
    <mergeCell ref="NJP89:NJU89"/>
    <mergeCell ref="NJW89:NKB89"/>
    <mergeCell ref="NGX89:NHC89"/>
    <mergeCell ref="NHE89:NHJ89"/>
    <mergeCell ref="NHL89:NHQ89"/>
    <mergeCell ref="NHS89:NHX89"/>
    <mergeCell ref="NHZ89:NIE89"/>
    <mergeCell ref="NIG89:NIL89"/>
    <mergeCell ref="NFH89:NFM89"/>
    <mergeCell ref="NFO89:NFT89"/>
    <mergeCell ref="NFV89:NGA89"/>
    <mergeCell ref="NGC89:NGH89"/>
    <mergeCell ref="NGJ89:NGO89"/>
    <mergeCell ref="NGQ89:NGV89"/>
    <mergeCell ref="NDR89:NDW89"/>
    <mergeCell ref="NDY89:NED89"/>
    <mergeCell ref="NEF89:NEK89"/>
    <mergeCell ref="NEM89:NER89"/>
    <mergeCell ref="NET89:NEY89"/>
    <mergeCell ref="NFA89:NFF89"/>
    <mergeCell ref="NCB89:NCG89"/>
    <mergeCell ref="NCI89:NCN89"/>
    <mergeCell ref="NCP89:NCU89"/>
    <mergeCell ref="NCW89:NDB89"/>
    <mergeCell ref="NDD89:NDI89"/>
    <mergeCell ref="NDK89:NDP89"/>
    <mergeCell ref="NAL89:NAQ89"/>
    <mergeCell ref="NAS89:NAX89"/>
    <mergeCell ref="NAZ89:NBE89"/>
    <mergeCell ref="NBG89:NBL89"/>
    <mergeCell ref="NBN89:NBS89"/>
    <mergeCell ref="NBU89:NBZ89"/>
    <mergeCell ref="MYV89:MZA89"/>
    <mergeCell ref="MZC89:MZH89"/>
    <mergeCell ref="MZJ89:MZO89"/>
    <mergeCell ref="MZQ89:MZV89"/>
    <mergeCell ref="MZX89:NAC89"/>
    <mergeCell ref="NAE89:NAJ89"/>
    <mergeCell ref="MXF89:MXK89"/>
    <mergeCell ref="MXM89:MXR89"/>
    <mergeCell ref="MXT89:MXY89"/>
    <mergeCell ref="MYA89:MYF89"/>
    <mergeCell ref="MYH89:MYM89"/>
    <mergeCell ref="MYO89:MYT89"/>
    <mergeCell ref="MVP89:MVU89"/>
    <mergeCell ref="MVW89:MWB89"/>
    <mergeCell ref="MWD89:MWI89"/>
    <mergeCell ref="MWK89:MWP89"/>
    <mergeCell ref="MWR89:MWW89"/>
    <mergeCell ref="MWY89:MXD89"/>
    <mergeCell ref="MTZ89:MUE89"/>
    <mergeCell ref="MUG89:MUL89"/>
    <mergeCell ref="MUN89:MUS89"/>
    <mergeCell ref="MUU89:MUZ89"/>
    <mergeCell ref="MVB89:MVG89"/>
    <mergeCell ref="MVI89:MVN89"/>
    <mergeCell ref="MSJ89:MSO89"/>
    <mergeCell ref="MSQ89:MSV89"/>
    <mergeCell ref="MSX89:MTC89"/>
    <mergeCell ref="MTE89:MTJ89"/>
    <mergeCell ref="MTL89:MTQ89"/>
    <mergeCell ref="MTS89:MTX89"/>
    <mergeCell ref="MQT89:MQY89"/>
    <mergeCell ref="MRA89:MRF89"/>
    <mergeCell ref="MRH89:MRM89"/>
    <mergeCell ref="MRO89:MRT89"/>
    <mergeCell ref="MRV89:MSA89"/>
    <mergeCell ref="MSC89:MSH89"/>
    <mergeCell ref="MPD89:MPI89"/>
    <mergeCell ref="MPK89:MPP89"/>
    <mergeCell ref="MPR89:MPW89"/>
    <mergeCell ref="MPY89:MQD89"/>
    <mergeCell ref="MQF89:MQK89"/>
    <mergeCell ref="MQM89:MQR89"/>
    <mergeCell ref="MNN89:MNS89"/>
    <mergeCell ref="MNU89:MNZ89"/>
    <mergeCell ref="MOB89:MOG89"/>
    <mergeCell ref="MOI89:MON89"/>
    <mergeCell ref="MOP89:MOU89"/>
    <mergeCell ref="MOW89:MPB89"/>
    <mergeCell ref="MLX89:MMC89"/>
    <mergeCell ref="MME89:MMJ89"/>
    <mergeCell ref="MML89:MMQ89"/>
    <mergeCell ref="MMS89:MMX89"/>
    <mergeCell ref="MMZ89:MNE89"/>
    <mergeCell ref="MNG89:MNL89"/>
    <mergeCell ref="MKH89:MKM89"/>
    <mergeCell ref="MKO89:MKT89"/>
    <mergeCell ref="MKV89:MLA89"/>
    <mergeCell ref="MLC89:MLH89"/>
    <mergeCell ref="MLJ89:MLO89"/>
    <mergeCell ref="MLQ89:MLV89"/>
    <mergeCell ref="MIR89:MIW89"/>
    <mergeCell ref="MIY89:MJD89"/>
    <mergeCell ref="MJF89:MJK89"/>
    <mergeCell ref="MJM89:MJR89"/>
    <mergeCell ref="MJT89:MJY89"/>
    <mergeCell ref="MKA89:MKF89"/>
    <mergeCell ref="MHB89:MHG89"/>
    <mergeCell ref="MHI89:MHN89"/>
    <mergeCell ref="MHP89:MHU89"/>
    <mergeCell ref="MHW89:MIB89"/>
    <mergeCell ref="MID89:MII89"/>
    <mergeCell ref="MIK89:MIP89"/>
    <mergeCell ref="MFL89:MFQ89"/>
    <mergeCell ref="MFS89:MFX89"/>
    <mergeCell ref="MFZ89:MGE89"/>
    <mergeCell ref="MGG89:MGL89"/>
    <mergeCell ref="MGN89:MGS89"/>
    <mergeCell ref="MGU89:MGZ89"/>
    <mergeCell ref="MDV89:MEA89"/>
    <mergeCell ref="MEC89:MEH89"/>
    <mergeCell ref="MEJ89:MEO89"/>
    <mergeCell ref="MEQ89:MEV89"/>
    <mergeCell ref="MEX89:MFC89"/>
    <mergeCell ref="MFE89:MFJ89"/>
    <mergeCell ref="MCF89:MCK89"/>
    <mergeCell ref="MCM89:MCR89"/>
    <mergeCell ref="MCT89:MCY89"/>
    <mergeCell ref="MDA89:MDF89"/>
    <mergeCell ref="MDH89:MDM89"/>
    <mergeCell ref="MDO89:MDT89"/>
    <mergeCell ref="MAP89:MAU89"/>
    <mergeCell ref="MAW89:MBB89"/>
    <mergeCell ref="MBD89:MBI89"/>
    <mergeCell ref="MBK89:MBP89"/>
    <mergeCell ref="MBR89:MBW89"/>
    <mergeCell ref="MBY89:MCD89"/>
    <mergeCell ref="LYZ89:LZE89"/>
    <mergeCell ref="LZG89:LZL89"/>
    <mergeCell ref="LZN89:LZS89"/>
    <mergeCell ref="LZU89:LZZ89"/>
    <mergeCell ref="MAB89:MAG89"/>
    <mergeCell ref="MAI89:MAN89"/>
    <mergeCell ref="LXJ89:LXO89"/>
    <mergeCell ref="LXQ89:LXV89"/>
    <mergeCell ref="LXX89:LYC89"/>
    <mergeCell ref="LYE89:LYJ89"/>
    <mergeCell ref="LYL89:LYQ89"/>
    <mergeCell ref="LYS89:LYX89"/>
    <mergeCell ref="LVT89:LVY89"/>
    <mergeCell ref="LWA89:LWF89"/>
    <mergeCell ref="LWH89:LWM89"/>
    <mergeCell ref="LWO89:LWT89"/>
    <mergeCell ref="LWV89:LXA89"/>
    <mergeCell ref="LXC89:LXH89"/>
    <mergeCell ref="LUD89:LUI89"/>
    <mergeCell ref="LUK89:LUP89"/>
    <mergeCell ref="LUR89:LUW89"/>
    <mergeCell ref="LUY89:LVD89"/>
    <mergeCell ref="LVF89:LVK89"/>
    <mergeCell ref="LVM89:LVR89"/>
    <mergeCell ref="LSN89:LSS89"/>
    <mergeCell ref="LSU89:LSZ89"/>
    <mergeCell ref="LTB89:LTG89"/>
    <mergeCell ref="LTI89:LTN89"/>
    <mergeCell ref="LTP89:LTU89"/>
    <mergeCell ref="LTW89:LUB89"/>
    <mergeCell ref="LQX89:LRC89"/>
    <mergeCell ref="LRE89:LRJ89"/>
    <mergeCell ref="LRL89:LRQ89"/>
    <mergeCell ref="LRS89:LRX89"/>
    <mergeCell ref="LRZ89:LSE89"/>
    <mergeCell ref="LSG89:LSL89"/>
    <mergeCell ref="LPH89:LPM89"/>
    <mergeCell ref="LPO89:LPT89"/>
    <mergeCell ref="LPV89:LQA89"/>
    <mergeCell ref="LQC89:LQH89"/>
    <mergeCell ref="LQJ89:LQO89"/>
    <mergeCell ref="LQQ89:LQV89"/>
    <mergeCell ref="LNR89:LNW89"/>
    <mergeCell ref="LNY89:LOD89"/>
    <mergeCell ref="LOF89:LOK89"/>
    <mergeCell ref="LOM89:LOR89"/>
    <mergeCell ref="LOT89:LOY89"/>
    <mergeCell ref="LPA89:LPF89"/>
    <mergeCell ref="LMB89:LMG89"/>
    <mergeCell ref="LMI89:LMN89"/>
    <mergeCell ref="LMP89:LMU89"/>
    <mergeCell ref="LMW89:LNB89"/>
    <mergeCell ref="LND89:LNI89"/>
    <mergeCell ref="LNK89:LNP89"/>
    <mergeCell ref="LKL89:LKQ89"/>
    <mergeCell ref="LKS89:LKX89"/>
    <mergeCell ref="LKZ89:LLE89"/>
    <mergeCell ref="LLG89:LLL89"/>
    <mergeCell ref="LLN89:LLS89"/>
    <mergeCell ref="LLU89:LLZ89"/>
    <mergeCell ref="LIV89:LJA89"/>
    <mergeCell ref="LJC89:LJH89"/>
    <mergeCell ref="LJJ89:LJO89"/>
    <mergeCell ref="LJQ89:LJV89"/>
    <mergeCell ref="LJX89:LKC89"/>
    <mergeCell ref="LKE89:LKJ89"/>
    <mergeCell ref="LHF89:LHK89"/>
    <mergeCell ref="LHM89:LHR89"/>
    <mergeCell ref="LHT89:LHY89"/>
    <mergeCell ref="LIA89:LIF89"/>
    <mergeCell ref="LIH89:LIM89"/>
    <mergeCell ref="LIO89:LIT89"/>
    <mergeCell ref="LFP89:LFU89"/>
    <mergeCell ref="LFW89:LGB89"/>
    <mergeCell ref="LGD89:LGI89"/>
    <mergeCell ref="LGK89:LGP89"/>
    <mergeCell ref="LGR89:LGW89"/>
    <mergeCell ref="LGY89:LHD89"/>
    <mergeCell ref="LDZ89:LEE89"/>
    <mergeCell ref="LEG89:LEL89"/>
    <mergeCell ref="LEN89:LES89"/>
    <mergeCell ref="LEU89:LEZ89"/>
    <mergeCell ref="LFB89:LFG89"/>
    <mergeCell ref="LFI89:LFN89"/>
    <mergeCell ref="LCJ89:LCO89"/>
    <mergeCell ref="LCQ89:LCV89"/>
    <mergeCell ref="LCX89:LDC89"/>
    <mergeCell ref="LDE89:LDJ89"/>
    <mergeCell ref="LDL89:LDQ89"/>
    <mergeCell ref="LDS89:LDX89"/>
    <mergeCell ref="LAT89:LAY89"/>
    <mergeCell ref="LBA89:LBF89"/>
    <mergeCell ref="LBH89:LBM89"/>
    <mergeCell ref="LBO89:LBT89"/>
    <mergeCell ref="LBV89:LCA89"/>
    <mergeCell ref="LCC89:LCH89"/>
    <mergeCell ref="KZD89:KZI89"/>
    <mergeCell ref="KZK89:KZP89"/>
    <mergeCell ref="KZR89:KZW89"/>
    <mergeCell ref="KZY89:LAD89"/>
    <mergeCell ref="LAF89:LAK89"/>
    <mergeCell ref="LAM89:LAR89"/>
    <mergeCell ref="KXN89:KXS89"/>
    <mergeCell ref="KXU89:KXZ89"/>
    <mergeCell ref="KYB89:KYG89"/>
    <mergeCell ref="KYI89:KYN89"/>
    <mergeCell ref="KYP89:KYU89"/>
    <mergeCell ref="KYW89:KZB89"/>
    <mergeCell ref="KVX89:KWC89"/>
    <mergeCell ref="KWE89:KWJ89"/>
    <mergeCell ref="KWL89:KWQ89"/>
    <mergeCell ref="KWS89:KWX89"/>
    <mergeCell ref="KWZ89:KXE89"/>
    <mergeCell ref="KXG89:KXL89"/>
    <mergeCell ref="KUH89:KUM89"/>
    <mergeCell ref="KUO89:KUT89"/>
    <mergeCell ref="KUV89:KVA89"/>
    <mergeCell ref="KVC89:KVH89"/>
    <mergeCell ref="KVJ89:KVO89"/>
    <mergeCell ref="KVQ89:KVV89"/>
    <mergeCell ref="KSR89:KSW89"/>
    <mergeCell ref="KSY89:KTD89"/>
    <mergeCell ref="KTF89:KTK89"/>
    <mergeCell ref="KTM89:KTR89"/>
    <mergeCell ref="KTT89:KTY89"/>
    <mergeCell ref="KUA89:KUF89"/>
    <mergeCell ref="KRB89:KRG89"/>
    <mergeCell ref="KRI89:KRN89"/>
    <mergeCell ref="KRP89:KRU89"/>
    <mergeCell ref="KRW89:KSB89"/>
    <mergeCell ref="KSD89:KSI89"/>
    <mergeCell ref="KSK89:KSP89"/>
    <mergeCell ref="KPL89:KPQ89"/>
    <mergeCell ref="KPS89:KPX89"/>
    <mergeCell ref="KPZ89:KQE89"/>
    <mergeCell ref="KQG89:KQL89"/>
    <mergeCell ref="KQN89:KQS89"/>
    <mergeCell ref="KQU89:KQZ89"/>
    <mergeCell ref="KNV89:KOA89"/>
    <mergeCell ref="KOC89:KOH89"/>
    <mergeCell ref="KOJ89:KOO89"/>
    <mergeCell ref="KOQ89:KOV89"/>
    <mergeCell ref="KOX89:KPC89"/>
    <mergeCell ref="KPE89:KPJ89"/>
    <mergeCell ref="KMF89:KMK89"/>
    <mergeCell ref="KMM89:KMR89"/>
    <mergeCell ref="KMT89:KMY89"/>
    <mergeCell ref="KNA89:KNF89"/>
    <mergeCell ref="KNH89:KNM89"/>
    <mergeCell ref="KNO89:KNT89"/>
    <mergeCell ref="KKP89:KKU89"/>
    <mergeCell ref="KKW89:KLB89"/>
    <mergeCell ref="KLD89:KLI89"/>
    <mergeCell ref="KLK89:KLP89"/>
    <mergeCell ref="KLR89:KLW89"/>
    <mergeCell ref="KLY89:KMD89"/>
    <mergeCell ref="KIZ89:KJE89"/>
    <mergeCell ref="KJG89:KJL89"/>
    <mergeCell ref="KJN89:KJS89"/>
    <mergeCell ref="KJU89:KJZ89"/>
    <mergeCell ref="KKB89:KKG89"/>
    <mergeCell ref="KKI89:KKN89"/>
    <mergeCell ref="KHJ89:KHO89"/>
    <mergeCell ref="KHQ89:KHV89"/>
    <mergeCell ref="KHX89:KIC89"/>
    <mergeCell ref="KIE89:KIJ89"/>
    <mergeCell ref="KIL89:KIQ89"/>
    <mergeCell ref="KIS89:KIX89"/>
    <mergeCell ref="KFT89:KFY89"/>
    <mergeCell ref="KGA89:KGF89"/>
    <mergeCell ref="KGH89:KGM89"/>
    <mergeCell ref="KGO89:KGT89"/>
    <mergeCell ref="KGV89:KHA89"/>
    <mergeCell ref="KHC89:KHH89"/>
    <mergeCell ref="KED89:KEI89"/>
    <mergeCell ref="KEK89:KEP89"/>
    <mergeCell ref="KER89:KEW89"/>
    <mergeCell ref="KEY89:KFD89"/>
    <mergeCell ref="KFF89:KFK89"/>
    <mergeCell ref="KFM89:KFR89"/>
    <mergeCell ref="KCN89:KCS89"/>
    <mergeCell ref="KCU89:KCZ89"/>
    <mergeCell ref="KDB89:KDG89"/>
    <mergeCell ref="KDI89:KDN89"/>
    <mergeCell ref="KDP89:KDU89"/>
    <mergeCell ref="KDW89:KEB89"/>
    <mergeCell ref="KAX89:KBC89"/>
    <mergeCell ref="KBE89:KBJ89"/>
    <mergeCell ref="KBL89:KBQ89"/>
    <mergeCell ref="KBS89:KBX89"/>
    <mergeCell ref="KBZ89:KCE89"/>
    <mergeCell ref="KCG89:KCL89"/>
    <mergeCell ref="JZH89:JZM89"/>
    <mergeCell ref="JZO89:JZT89"/>
    <mergeCell ref="JZV89:KAA89"/>
    <mergeCell ref="KAC89:KAH89"/>
    <mergeCell ref="KAJ89:KAO89"/>
    <mergeCell ref="KAQ89:KAV89"/>
    <mergeCell ref="JXR89:JXW89"/>
    <mergeCell ref="JXY89:JYD89"/>
    <mergeCell ref="JYF89:JYK89"/>
    <mergeCell ref="JYM89:JYR89"/>
    <mergeCell ref="JYT89:JYY89"/>
    <mergeCell ref="JZA89:JZF89"/>
    <mergeCell ref="JWB89:JWG89"/>
    <mergeCell ref="JWI89:JWN89"/>
    <mergeCell ref="JWP89:JWU89"/>
    <mergeCell ref="JWW89:JXB89"/>
    <mergeCell ref="JXD89:JXI89"/>
    <mergeCell ref="JXK89:JXP89"/>
    <mergeCell ref="JUL89:JUQ89"/>
    <mergeCell ref="JUS89:JUX89"/>
    <mergeCell ref="JUZ89:JVE89"/>
    <mergeCell ref="JVG89:JVL89"/>
    <mergeCell ref="JVN89:JVS89"/>
    <mergeCell ref="JVU89:JVZ89"/>
    <mergeCell ref="JSV89:JTA89"/>
    <mergeCell ref="JTC89:JTH89"/>
    <mergeCell ref="JTJ89:JTO89"/>
    <mergeCell ref="JTQ89:JTV89"/>
    <mergeCell ref="JTX89:JUC89"/>
    <mergeCell ref="JUE89:JUJ89"/>
    <mergeCell ref="JRF89:JRK89"/>
    <mergeCell ref="JRM89:JRR89"/>
    <mergeCell ref="JRT89:JRY89"/>
    <mergeCell ref="JSA89:JSF89"/>
    <mergeCell ref="JSH89:JSM89"/>
    <mergeCell ref="JSO89:JST89"/>
    <mergeCell ref="JPP89:JPU89"/>
    <mergeCell ref="JPW89:JQB89"/>
    <mergeCell ref="JQD89:JQI89"/>
    <mergeCell ref="JQK89:JQP89"/>
    <mergeCell ref="JQR89:JQW89"/>
    <mergeCell ref="JQY89:JRD89"/>
    <mergeCell ref="JNZ89:JOE89"/>
    <mergeCell ref="JOG89:JOL89"/>
    <mergeCell ref="JON89:JOS89"/>
    <mergeCell ref="JOU89:JOZ89"/>
    <mergeCell ref="JPB89:JPG89"/>
    <mergeCell ref="JPI89:JPN89"/>
    <mergeCell ref="JMJ89:JMO89"/>
    <mergeCell ref="JMQ89:JMV89"/>
    <mergeCell ref="JMX89:JNC89"/>
    <mergeCell ref="JNE89:JNJ89"/>
    <mergeCell ref="JNL89:JNQ89"/>
    <mergeCell ref="JNS89:JNX89"/>
    <mergeCell ref="JKT89:JKY89"/>
    <mergeCell ref="JLA89:JLF89"/>
    <mergeCell ref="JLH89:JLM89"/>
    <mergeCell ref="JLO89:JLT89"/>
    <mergeCell ref="JLV89:JMA89"/>
    <mergeCell ref="JMC89:JMH89"/>
    <mergeCell ref="JJD89:JJI89"/>
    <mergeCell ref="JJK89:JJP89"/>
    <mergeCell ref="JJR89:JJW89"/>
    <mergeCell ref="JJY89:JKD89"/>
    <mergeCell ref="JKF89:JKK89"/>
    <mergeCell ref="JKM89:JKR89"/>
    <mergeCell ref="JHN89:JHS89"/>
    <mergeCell ref="JHU89:JHZ89"/>
    <mergeCell ref="JIB89:JIG89"/>
    <mergeCell ref="JII89:JIN89"/>
    <mergeCell ref="JIP89:JIU89"/>
    <mergeCell ref="JIW89:JJB89"/>
    <mergeCell ref="JFX89:JGC89"/>
    <mergeCell ref="JGE89:JGJ89"/>
    <mergeCell ref="JGL89:JGQ89"/>
    <mergeCell ref="JGS89:JGX89"/>
    <mergeCell ref="JGZ89:JHE89"/>
    <mergeCell ref="JHG89:JHL89"/>
    <mergeCell ref="JEH89:JEM89"/>
    <mergeCell ref="JEO89:JET89"/>
    <mergeCell ref="JEV89:JFA89"/>
    <mergeCell ref="JFC89:JFH89"/>
    <mergeCell ref="JFJ89:JFO89"/>
    <mergeCell ref="JFQ89:JFV89"/>
    <mergeCell ref="JCR89:JCW89"/>
    <mergeCell ref="JCY89:JDD89"/>
    <mergeCell ref="JDF89:JDK89"/>
    <mergeCell ref="JDM89:JDR89"/>
    <mergeCell ref="JDT89:JDY89"/>
    <mergeCell ref="JEA89:JEF89"/>
    <mergeCell ref="JBB89:JBG89"/>
    <mergeCell ref="JBI89:JBN89"/>
    <mergeCell ref="JBP89:JBU89"/>
    <mergeCell ref="JBW89:JCB89"/>
    <mergeCell ref="JCD89:JCI89"/>
    <mergeCell ref="JCK89:JCP89"/>
    <mergeCell ref="IZL89:IZQ89"/>
    <mergeCell ref="IZS89:IZX89"/>
    <mergeCell ref="IZZ89:JAE89"/>
    <mergeCell ref="JAG89:JAL89"/>
    <mergeCell ref="JAN89:JAS89"/>
    <mergeCell ref="JAU89:JAZ89"/>
    <mergeCell ref="IXV89:IYA89"/>
    <mergeCell ref="IYC89:IYH89"/>
    <mergeCell ref="IYJ89:IYO89"/>
    <mergeCell ref="IYQ89:IYV89"/>
    <mergeCell ref="IYX89:IZC89"/>
    <mergeCell ref="IZE89:IZJ89"/>
    <mergeCell ref="IWF89:IWK89"/>
    <mergeCell ref="IWM89:IWR89"/>
    <mergeCell ref="IWT89:IWY89"/>
    <mergeCell ref="IXA89:IXF89"/>
    <mergeCell ref="IXH89:IXM89"/>
    <mergeCell ref="IXO89:IXT89"/>
    <mergeCell ref="IUP89:IUU89"/>
    <mergeCell ref="IUW89:IVB89"/>
    <mergeCell ref="IVD89:IVI89"/>
    <mergeCell ref="IVK89:IVP89"/>
    <mergeCell ref="IVR89:IVW89"/>
    <mergeCell ref="IVY89:IWD89"/>
    <mergeCell ref="ISZ89:ITE89"/>
    <mergeCell ref="ITG89:ITL89"/>
    <mergeCell ref="ITN89:ITS89"/>
    <mergeCell ref="ITU89:ITZ89"/>
    <mergeCell ref="IUB89:IUG89"/>
    <mergeCell ref="IUI89:IUN89"/>
    <mergeCell ref="IRJ89:IRO89"/>
    <mergeCell ref="IRQ89:IRV89"/>
    <mergeCell ref="IRX89:ISC89"/>
    <mergeCell ref="ISE89:ISJ89"/>
    <mergeCell ref="ISL89:ISQ89"/>
    <mergeCell ref="ISS89:ISX89"/>
    <mergeCell ref="IPT89:IPY89"/>
    <mergeCell ref="IQA89:IQF89"/>
    <mergeCell ref="IQH89:IQM89"/>
    <mergeCell ref="IQO89:IQT89"/>
    <mergeCell ref="IQV89:IRA89"/>
    <mergeCell ref="IRC89:IRH89"/>
    <mergeCell ref="IOD89:IOI89"/>
    <mergeCell ref="IOK89:IOP89"/>
    <mergeCell ref="IOR89:IOW89"/>
    <mergeCell ref="IOY89:IPD89"/>
    <mergeCell ref="IPF89:IPK89"/>
    <mergeCell ref="IPM89:IPR89"/>
    <mergeCell ref="IMN89:IMS89"/>
    <mergeCell ref="IMU89:IMZ89"/>
    <mergeCell ref="INB89:ING89"/>
    <mergeCell ref="INI89:INN89"/>
    <mergeCell ref="INP89:INU89"/>
    <mergeCell ref="INW89:IOB89"/>
    <mergeCell ref="IKX89:ILC89"/>
    <mergeCell ref="ILE89:ILJ89"/>
    <mergeCell ref="ILL89:ILQ89"/>
    <mergeCell ref="ILS89:ILX89"/>
    <mergeCell ref="ILZ89:IME89"/>
    <mergeCell ref="IMG89:IML89"/>
    <mergeCell ref="IJH89:IJM89"/>
    <mergeCell ref="IJO89:IJT89"/>
    <mergeCell ref="IJV89:IKA89"/>
    <mergeCell ref="IKC89:IKH89"/>
    <mergeCell ref="IKJ89:IKO89"/>
    <mergeCell ref="IKQ89:IKV89"/>
    <mergeCell ref="IHR89:IHW89"/>
    <mergeCell ref="IHY89:IID89"/>
    <mergeCell ref="IIF89:IIK89"/>
    <mergeCell ref="IIM89:IIR89"/>
    <mergeCell ref="IIT89:IIY89"/>
    <mergeCell ref="IJA89:IJF89"/>
    <mergeCell ref="IGB89:IGG89"/>
    <mergeCell ref="IGI89:IGN89"/>
    <mergeCell ref="IGP89:IGU89"/>
    <mergeCell ref="IGW89:IHB89"/>
    <mergeCell ref="IHD89:IHI89"/>
    <mergeCell ref="IHK89:IHP89"/>
    <mergeCell ref="IEL89:IEQ89"/>
    <mergeCell ref="IES89:IEX89"/>
    <mergeCell ref="IEZ89:IFE89"/>
    <mergeCell ref="IFG89:IFL89"/>
    <mergeCell ref="IFN89:IFS89"/>
    <mergeCell ref="IFU89:IFZ89"/>
    <mergeCell ref="ICV89:IDA89"/>
    <mergeCell ref="IDC89:IDH89"/>
    <mergeCell ref="IDJ89:IDO89"/>
    <mergeCell ref="IDQ89:IDV89"/>
    <mergeCell ref="IDX89:IEC89"/>
    <mergeCell ref="IEE89:IEJ89"/>
    <mergeCell ref="IBF89:IBK89"/>
    <mergeCell ref="IBM89:IBR89"/>
    <mergeCell ref="IBT89:IBY89"/>
    <mergeCell ref="ICA89:ICF89"/>
    <mergeCell ref="ICH89:ICM89"/>
    <mergeCell ref="ICO89:ICT89"/>
    <mergeCell ref="HZP89:HZU89"/>
    <mergeCell ref="HZW89:IAB89"/>
    <mergeCell ref="IAD89:IAI89"/>
    <mergeCell ref="IAK89:IAP89"/>
    <mergeCell ref="IAR89:IAW89"/>
    <mergeCell ref="IAY89:IBD89"/>
    <mergeCell ref="HXZ89:HYE89"/>
    <mergeCell ref="HYG89:HYL89"/>
    <mergeCell ref="HYN89:HYS89"/>
    <mergeCell ref="HYU89:HYZ89"/>
    <mergeCell ref="HZB89:HZG89"/>
    <mergeCell ref="HZI89:HZN89"/>
    <mergeCell ref="HWJ89:HWO89"/>
    <mergeCell ref="HWQ89:HWV89"/>
    <mergeCell ref="HWX89:HXC89"/>
    <mergeCell ref="HXE89:HXJ89"/>
    <mergeCell ref="HXL89:HXQ89"/>
    <mergeCell ref="HXS89:HXX89"/>
    <mergeCell ref="HUT89:HUY89"/>
    <mergeCell ref="HVA89:HVF89"/>
    <mergeCell ref="HVH89:HVM89"/>
    <mergeCell ref="HVO89:HVT89"/>
    <mergeCell ref="HVV89:HWA89"/>
    <mergeCell ref="HWC89:HWH89"/>
    <mergeCell ref="HTD89:HTI89"/>
    <mergeCell ref="HTK89:HTP89"/>
    <mergeCell ref="HTR89:HTW89"/>
    <mergeCell ref="HTY89:HUD89"/>
    <mergeCell ref="HUF89:HUK89"/>
    <mergeCell ref="HUM89:HUR89"/>
    <mergeCell ref="HRN89:HRS89"/>
    <mergeCell ref="HRU89:HRZ89"/>
    <mergeCell ref="HSB89:HSG89"/>
    <mergeCell ref="HSI89:HSN89"/>
    <mergeCell ref="HSP89:HSU89"/>
    <mergeCell ref="HSW89:HTB89"/>
    <mergeCell ref="HPX89:HQC89"/>
    <mergeCell ref="HQE89:HQJ89"/>
    <mergeCell ref="HQL89:HQQ89"/>
    <mergeCell ref="HQS89:HQX89"/>
    <mergeCell ref="HQZ89:HRE89"/>
    <mergeCell ref="HRG89:HRL89"/>
    <mergeCell ref="HOH89:HOM89"/>
    <mergeCell ref="HOO89:HOT89"/>
    <mergeCell ref="HOV89:HPA89"/>
    <mergeCell ref="HPC89:HPH89"/>
    <mergeCell ref="HPJ89:HPO89"/>
    <mergeCell ref="HPQ89:HPV89"/>
    <mergeCell ref="HMR89:HMW89"/>
    <mergeCell ref="HMY89:HND89"/>
    <mergeCell ref="HNF89:HNK89"/>
    <mergeCell ref="HNM89:HNR89"/>
    <mergeCell ref="HNT89:HNY89"/>
    <mergeCell ref="HOA89:HOF89"/>
    <mergeCell ref="HLB89:HLG89"/>
    <mergeCell ref="HLI89:HLN89"/>
    <mergeCell ref="HLP89:HLU89"/>
    <mergeCell ref="HLW89:HMB89"/>
    <mergeCell ref="HMD89:HMI89"/>
    <mergeCell ref="HMK89:HMP89"/>
    <mergeCell ref="HJL89:HJQ89"/>
    <mergeCell ref="HJS89:HJX89"/>
    <mergeCell ref="HJZ89:HKE89"/>
    <mergeCell ref="HKG89:HKL89"/>
    <mergeCell ref="HKN89:HKS89"/>
    <mergeCell ref="HKU89:HKZ89"/>
    <mergeCell ref="HHV89:HIA89"/>
    <mergeCell ref="HIC89:HIH89"/>
    <mergeCell ref="HIJ89:HIO89"/>
    <mergeCell ref="HIQ89:HIV89"/>
    <mergeCell ref="HIX89:HJC89"/>
    <mergeCell ref="HJE89:HJJ89"/>
    <mergeCell ref="HGF89:HGK89"/>
    <mergeCell ref="HGM89:HGR89"/>
    <mergeCell ref="HGT89:HGY89"/>
    <mergeCell ref="HHA89:HHF89"/>
    <mergeCell ref="HHH89:HHM89"/>
    <mergeCell ref="HHO89:HHT89"/>
    <mergeCell ref="HEP89:HEU89"/>
    <mergeCell ref="HEW89:HFB89"/>
    <mergeCell ref="HFD89:HFI89"/>
    <mergeCell ref="HFK89:HFP89"/>
    <mergeCell ref="HFR89:HFW89"/>
    <mergeCell ref="HFY89:HGD89"/>
    <mergeCell ref="HCZ89:HDE89"/>
    <mergeCell ref="HDG89:HDL89"/>
    <mergeCell ref="HDN89:HDS89"/>
    <mergeCell ref="HDU89:HDZ89"/>
    <mergeCell ref="HEB89:HEG89"/>
    <mergeCell ref="HEI89:HEN89"/>
    <mergeCell ref="HBJ89:HBO89"/>
    <mergeCell ref="HBQ89:HBV89"/>
    <mergeCell ref="HBX89:HCC89"/>
    <mergeCell ref="HCE89:HCJ89"/>
    <mergeCell ref="HCL89:HCQ89"/>
    <mergeCell ref="HCS89:HCX89"/>
    <mergeCell ref="GZT89:GZY89"/>
    <mergeCell ref="HAA89:HAF89"/>
    <mergeCell ref="HAH89:HAM89"/>
    <mergeCell ref="HAO89:HAT89"/>
    <mergeCell ref="HAV89:HBA89"/>
    <mergeCell ref="HBC89:HBH89"/>
    <mergeCell ref="GYD89:GYI89"/>
    <mergeCell ref="GYK89:GYP89"/>
    <mergeCell ref="GYR89:GYW89"/>
    <mergeCell ref="GYY89:GZD89"/>
    <mergeCell ref="GZF89:GZK89"/>
    <mergeCell ref="GZM89:GZR89"/>
    <mergeCell ref="GWN89:GWS89"/>
    <mergeCell ref="GWU89:GWZ89"/>
    <mergeCell ref="GXB89:GXG89"/>
    <mergeCell ref="GXI89:GXN89"/>
    <mergeCell ref="GXP89:GXU89"/>
    <mergeCell ref="GXW89:GYB89"/>
    <mergeCell ref="GUX89:GVC89"/>
    <mergeCell ref="GVE89:GVJ89"/>
    <mergeCell ref="GVL89:GVQ89"/>
    <mergeCell ref="GVS89:GVX89"/>
    <mergeCell ref="GVZ89:GWE89"/>
    <mergeCell ref="GWG89:GWL89"/>
    <mergeCell ref="GTH89:GTM89"/>
    <mergeCell ref="GTO89:GTT89"/>
    <mergeCell ref="GTV89:GUA89"/>
    <mergeCell ref="GUC89:GUH89"/>
    <mergeCell ref="GUJ89:GUO89"/>
    <mergeCell ref="GUQ89:GUV89"/>
    <mergeCell ref="GRR89:GRW89"/>
    <mergeCell ref="GRY89:GSD89"/>
    <mergeCell ref="GSF89:GSK89"/>
    <mergeCell ref="GSM89:GSR89"/>
    <mergeCell ref="GST89:GSY89"/>
    <mergeCell ref="GTA89:GTF89"/>
    <mergeCell ref="GQB89:GQG89"/>
    <mergeCell ref="GQI89:GQN89"/>
    <mergeCell ref="GQP89:GQU89"/>
    <mergeCell ref="GQW89:GRB89"/>
    <mergeCell ref="GRD89:GRI89"/>
    <mergeCell ref="GRK89:GRP89"/>
    <mergeCell ref="GOL89:GOQ89"/>
    <mergeCell ref="GOS89:GOX89"/>
    <mergeCell ref="GOZ89:GPE89"/>
    <mergeCell ref="GPG89:GPL89"/>
    <mergeCell ref="GPN89:GPS89"/>
    <mergeCell ref="GPU89:GPZ89"/>
    <mergeCell ref="GMV89:GNA89"/>
    <mergeCell ref="GNC89:GNH89"/>
    <mergeCell ref="GNJ89:GNO89"/>
    <mergeCell ref="GNQ89:GNV89"/>
    <mergeCell ref="GNX89:GOC89"/>
    <mergeCell ref="GOE89:GOJ89"/>
    <mergeCell ref="GLF89:GLK89"/>
    <mergeCell ref="GLM89:GLR89"/>
    <mergeCell ref="GLT89:GLY89"/>
    <mergeCell ref="GMA89:GMF89"/>
    <mergeCell ref="GMH89:GMM89"/>
    <mergeCell ref="GMO89:GMT89"/>
    <mergeCell ref="GJP89:GJU89"/>
    <mergeCell ref="GJW89:GKB89"/>
    <mergeCell ref="GKD89:GKI89"/>
    <mergeCell ref="GKK89:GKP89"/>
    <mergeCell ref="GKR89:GKW89"/>
    <mergeCell ref="GKY89:GLD89"/>
    <mergeCell ref="GHZ89:GIE89"/>
    <mergeCell ref="GIG89:GIL89"/>
    <mergeCell ref="GIN89:GIS89"/>
    <mergeCell ref="GIU89:GIZ89"/>
    <mergeCell ref="GJB89:GJG89"/>
    <mergeCell ref="GJI89:GJN89"/>
    <mergeCell ref="GGJ89:GGO89"/>
    <mergeCell ref="GGQ89:GGV89"/>
    <mergeCell ref="GGX89:GHC89"/>
    <mergeCell ref="GHE89:GHJ89"/>
    <mergeCell ref="GHL89:GHQ89"/>
    <mergeCell ref="GHS89:GHX89"/>
    <mergeCell ref="GET89:GEY89"/>
    <mergeCell ref="GFA89:GFF89"/>
    <mergeCell ref="GFH89:GFM89"/>
    <mergeCell ref="GFO89:GFT89"/>
    <mergeCell ref="GFV89:GGA89"/>
    <mergeCell ref="GGC89:GGH89"/>
    <mergeCell ref="GDD89:GDI89"/>
    <mergeCell ref="GDK89:GDP89"/>
    <mergeCell ref="GDR89:GDW89"/>
    <mergeCell ref="GDY89:GED89"/>
    <mergeCell ref="GEF89:GEK89"/>
    <mergeCell ref="GEM89:GER89"/>
    <mergeCell ref="GBN89:GBS89"/>
    <mergeCell ref="GBU89:GBZ89"/>
    <mergeCell ref="GCB89:GCG89"/>
    <mergeCell ref="GCI89:GCN89"/>
    <mergeCell ref="GCP89:GCU89"/>
    <mergeCell ref="GCW89:GDB89"/>
    <mergeCell ref="FZX89:GAC89"/>
    <mergeCell ref="GAE89:GAJ89"/>
    <mergeCell ref="GAL89:GAQ89"/>
    <mergeCell ref="GAS89:GAX89"/>
    <mergeCell ref="GAZ89:GBE89"/>
    <mergeCell ref="GBG89:GBL89"/>
    <mergeCell ref="FYH89:FYM89"/>
    <mergeCell ref="FYO89:FYT89"/>
    <mergeCell ref="FYV89:FZA89"/>
    <mergeCell ref="FZC89:FZH89"/>
    <mergeCell ref="FZJ89:FZO89"/>
    <mergeCell ref="FZQ89:FZV89"/>
    <mergeCell ref="FWR89:FWW89"/>
    <mergeCell ref="FWY89:FXD89"/>
    <mergeCell ref="FXF89:FXK89"/>
    <mergeCell ref="FXM89:FXR89"/>
    <mergeCell ref="FXT89:FXY89"/>
    <mergeCell ref="FYA89:FYF89"/>
    <mergeCell ref="FVB89:FVG89"/>
    <mergeCell ref="FVI89:FVN89"/>
    <mergeCell ref="FVP89:FVU89"/>
    <mergeCell ref="FVW89:FWB89"/>
    <mergeCell ref="FWD89:FWI89"/>
    <mergeCell ref="FWK89:FWP89"/>
    <mergeCell ref="FTL89:FTQ89"/>
    <mergeCell ref="FTS89:FTX89"/>
    <mergeCell ref="FTZ89:FUE89"/>
    <mergeCell ref="FUG89:FUL89"/>
    <mergeCell ref="FUN89:FUS89"/>
    <mergeCell ref="FUU89:FUZ89"/>
    <mergeCell ref="FRV89:FSA89"/>
    <mergeCell ref="FSC89:FSH89"/>
    <mergeCell ref="FSJ89:FSO89"/>
    <mergeCell ref="FSQ89:FSV89"/>
    <mergeCell ref="FSX89:FTC89"/>
    <mergeCell ref="FTE89:FTJ89"/>
    <mergeCell ref="FQF89:FQK89"/>
    <mergeCell ref="FQM89:FQR89"/>
    <mergeCell ref="FQT89:FQY89"/>
    <mergeCell ref="FRA89:FRF89"/>
    <mergeCell ref="FRH89:FRM89"/>
    <mergeCell ref="FRO89:FRT89"/>
    <mergeCell ref="FOP89:FOU89"/>
    <mergeCell ref="FOW89:FPB89"/>
    <mergeCell ref="FPD89:FPI89"/>
    <mergeCell ref="FPK89:FPP89"/>
    <mergeCell ref="FPR89:FPW89"/>
    <mergeCell ref="FPY89:FQD89"/>
    <mergeCell ref="FMZ89:FNE89"/>
    <mergeCell ref="FNG89:FNL89"/>
    <mergeCell ref="FNN89:FNS89"/>
    <mergeCell ref="FNU89:FNZ89"/>
    <mergeCell ref="FOB89:FOG89"/>
    <mergeCell ref="FOI89:FON89"/>
    <mergeCell ref="FLJ89:FLO89"/>
    <mergeCell ref="FLQ89:FLV89"/>
    <mergeCell ref="FLX89:FMC89"/>
    <mergeCell ref="FME89:FMJ89"/>
    <mergeCell ref="FML89:FMQ89"/>
    <mergeCell ref="FMS89:FMX89"/>
    <mergeCell ref="FJT89:FJY89"/>
    <mergeCell ref="FKA89:FKF89"/>
    <mergeCell ref="FKH89:FKM89"/>
    <mergeCell ref="FKO89:FKT89"/>
    <mergeCell ref="FKV89:FLA89"/>
    <mergeCell ref="FLC89:FLH89"/>
    <mergeCell ref="FID89:FII89"/>
    <mergeCell ref="FIK89:FIP89"/>
    <mergeCell ref="FIR89:FIW89"/>
    <mergeCell ref="FIY89:FJD89"/>
    <mergeCell ref="FJF89:FJK89"/>
    <mergeCell ref="FJM89:FJR89"/>
    <mergeCell ref="FGN89:FGS89"/>
    <mergeCell ref="FGU89:FGZ89"/>
    <mergeCell ref="FHB89:FHG89"/>
    <mergeCell ref="FHI89:FHN89"/>
    <mergeCell ref="FHP89:FHU89"/>
    <mergeCell ref="FHW89:FIB89"/>
    <mergeCell ref="FEX89:FFC89"/>
    <mergeCell ref="FFE89:FFJ89"/>
    <mergeCell ref="FFL89:FFQ89"/>
    <mergeCell ref="FFS89:FFX89"/>
    <mergeCell ref="FFZ89:FGE89"/>
    <mergeCell ref="FGG89:FGL89"/>
    <mergeCell ref="FDH89:FDM89"/>
    <mergeCell ref="FDO89:FDT89"/>
    <mergeCell ref="FDV89:FEA89"/>
    <mergeCell ref="FEC89:FEH89"/>
    <mergeCell ref="FEJ89:FEO89"/>
    <mergeCell ref="FEQ89:FEV89"/>
    <mergeCell ref="FBR89:FBW89"/>
    <mergeCell ref="FBY89:FCD89"/>
    <mergeCell ref="FCF89:FCK89"/>
    <mergeCell ref="FCM89:FCR89"/>
    <mergeCell ref="FCT89:FCY89"/>
    <mergeCell ref="FDA89:FDF89"/>
    <mergeCell ref="FAB89:FAG89"/>
    <mergeCell ref="FAI89:FAN89"/>
    <mergeCell ref="FAP89:FAU89"/>
    <mergeCell ref="FAW89:FBB89"/>
    <mergeCell ref="FBD89:FBI89"/>
    <mergeCell ref="FBK89:FBP89"/>
    <mergeCell ref="EYL89:EYQ89"/>
    <mergeCell ref="EYS89:EYX89"/>
    <mergeCell ref="EYZ89:EZE89"/>
    <mergeCell ref="EZG89:EZL89"/>
    <mergeCell ref="EZN89:EZS89"/>
    <mergeCell ref="EZU89:EZZ89"/>
    <mergeCell ref="EWV89:EXA89"/>
    <mergeCell ref="EXC89:EXH89"/>
    <mergeCell ref="EXJ89:EXO89"/>
    <mergeCell ref="EXQ89:EXV89"/>
    <mergeCell ref="EXX89:EYC89"/>
    <mergeCell ref="EYE89:EYJ89"/>
    <mergeCell ref="EVF89:EVK89"/>
    <mergeCell ref="EVM89:EVR89"/>
    <mergeCell ref="EVT89:EVY89"/>
    <mergeCell ref="EWA89:EWF89"/>
    <mergeCell ref="EWH89:EWM89"/>
    <mergeCell ref="EWO89:EWT89"/>
    <mergeCell ref="ETP89:ETU89"/>
    <mergeCell ref="ETW89:EUB89"/>
    <mergeCell ref="EUD89:EUI89"/>
    <mergeCell ref="EUK89:EUP89"/>
    <mergeCell ref="EUR89:EUW89"/>
    <mergeCell ref="EUY89:EVD89"/>
    <mergeCell ref="ERZ89:ESE89"/>
    <mergeCell ref="ESG89:ESL89"/>
    <mergeCell ref="ESN89:ESS89"/>
    <mergeCell ref="ESU89:ESZ89"/>
    <mergeCell ref="ETB89:ETG89"/>
    <mergeCell ref="ETI89:ETN89"/>
    <mergeCell ref="EQJ89:EQO89"/>
    <mergeCell ref="EQQ89:EQV89"/>
    <mergeCell ref="EQX89:ERC89"/>
    <mergeCell ref="ERE89:ERJ89"/>
    <mergeCell ref="ERL89:ERQ89"/>
    <mergeCell ref="ERS89:ERX89"/>
    <mergeCell ref="EOT89:EOY89"/>
    <mergeCell ref="EPA89:EPF89"/>
    <mergeCell ref="EPH89:EPM89"/>
    <mergeCell ref="EPO89:EPT89"/>
    <mergeCell ref="EPV89:EQA89"/>
    <mergeCell ref="EQC89:EQH89"/>
    <mergeCell ref="END89:ENI89"/>
    <mergeCell ref="ENK89:ENP89"/>
    <mergeCell ref="ENR89:ENW89"/>
    <mergeCell ref="ENY89:EOD89"/>
    <mergeCell ref="EOF89:EOK89"/>
    <mergeCell ref="EOM89:EOR89"/>
    <mergeCell ref="ELN89:ELS89"/>
    <mergeCell ref="ELU89:ELZ89"/>
    <mergeCell ref="EMB89:EMG89"/>
    <mergeCell ref="EMI89:EMN89"/>
    <mergeCell ref="EMP89:EMU89"/>
    <mergeCell ref="EMW89:ENB89"/>
    <mergeCell ref="EJX89:EKC89"/>
    <mergeCell ref="EKE89:EKJ89"/>
    <mergeCell ref="EKL89:EKQ89"/>
    <mergeCell ref="EKS89:EKX89"/>
    <mergeCell ref="EKZ89:ELE89"/>
    <mergeCell ref="ELG89:ELL89"/>
    <mergeCell ref="EIH89:EIM89"/>
    <mergeCell ref="EIO89:EIT89"/>
    <mergeCell ref="EIV89:EJA89"/>
    <mergeCell ref="EJC89:EJH89"/>
    <mergeCell ref="EJJ89:EJO89"/>
    <mergeCell ref="EJQ89:EJV89"/>
    <mergeCell ref="EGR89:EGW89"/>
    <mergeCell ref="EGY89:EHD89"/>
    <mergeCell ref="EHF89:EHK89"/>
    <mergeCell ref="EHM89:EHR89"/>
    <mergeCell ref="EHT89:EHY89"/>
    <mergeCell ref="EIA89:EIF89"/>
    <mergeCell ref="EFB89:EFG89"/>
    <mergeCell ref="EFI89:EFN89"/>
    <mergeCell ref="EFP89:EFU89"/>
    <mergeCell ref="EFW89:EGB89"/>
    <mergeCell ref="EGD89:EGI89"/>
    <mergeCell ref="EGK89:EGP89"/>
    <mergeCell ref="EDL89:EDQ89"/>
    <mergeCell ref="EDS89:EDX89"/>
    <mergeCell ref="EDZ89:EEE89"/>
    <mergeCell ref="EEG89:EEL89"/>
    <mergeCell ref="EEN89:EES89"/>
    <mergeCell ref="EEU89:EEZ89"/>
    <mergeCell ref="EBV89:ECA89"/>
    <mergeCell ref="ECC89:ECH89"/>
    <mergeCell ref="ECJ89:ECO89"/>
    <mergeCell ref="ECQ89:ECV89"/>
    <mergeCell ref="ECX89:EDC89"/>
    <mergeCell ref="EDE89:EDJ89"/>
    <mergeCell ref="EAF89:EAK89"/>
    <mergeCell ref="EAM89:EAR89"/>
    <mergeCell ref="EAT89:EAY89"/>
    <mergeCell ref="EBA89:EBF89"/>
    <mergeCell ref="EBH89:EBM89"/>
    <mergeCell ref="EBO89:EBT89"/>
    <mergeCell ref="DYP89:DYU89"/>
    <mergeCell ref="DYW89:DZB89"/>
    <mergeCell ref="DZD89:DZI89"/>
    <mergeCell ref="DZK89:DZP89"/>
    <mergeCell ref="DZR89:DZW89"/>
    <mergeCell ref="DZY89:EAD89"/>
    <mergeCell ref="DWZ89:DXE89"/>
    <mergeCell ref="DXG89:DXL89"/>
    <mergeCell ref="DXN89:DXS89"/>
    <mergeCell ref="DXU89:DXZ89"/>
    <mergeCell ref="DYB89:DYG89"/>
    <mergeCell ref="DYI89:DYN89"/>
    <mergeCell ref="DVJ89:DVO89"/>
    <mergeCell ref="DVQ89:DVV89"/>
    <mergeCell ref="DVX89:DWC89"/>
    <mergeCell ref="DWE89:DWJ89"/>
    <mergeCell ref="DWL89:DWQ89"/>
    <mergeCell ref="DWS89:DWX89"/>
    <mergeCell ref="DTT89:DTY89"/>
    <mergeCell ref="DUA89:DUF89"/>
    <mergeCell ref="DUH89:DUM89"/>
    <mergeCell ref="DUO89:DUT89"/>
    <mergeCell ref="DUV89:DVA89"/>
    <mergeCell ref="DVC89:DVH89"/>
    <mergeCell ref="DSD89:DSI89"/>
    <mergeCell ref="DSK89:DSP89"/>
    <mergeCell ref="DSR89:DSW89"/>
    <mergeCell ref="DSY89:DTD89"/>
    <mergeCell ref="DTF89:DTK89"/>
    <mergeCell ref="DTM89:DTR89"/>
    <mergeCell ref="DQN89:DQS89"/>
    <mergeCell ref="DQU89:DQZ89"/>
    <mergeCell ref="DRB89:DRG89"/>
    <mergeCell ref="DRI89:DRN89"/>
    <mergeCell ref="DRP89:DRU89"/>
    <mergeCell ref="DRW89:DSB89"/>
    <mergeCell ref="DOX89:DPC89"/>
    <mergeCell ref="DPE89:DPJ89"/>
    <mergeCell ref="DPL89:DPQ89"/>
    <mergeCell ref="DPS89:DPX89"/>
    <mergeCell ref="DPZ89:DQE89"/>
    <mergeCell ref="DQG89:DQL89"/>
    <mergeCell ref="DNH89:DNM89"/>
    <mergeCell ref="DNO89:DNT89"/>
    <mergeCell ref="DNV89:DOA89"/>
    <mergeCell ref="DOC89:DOH89"/>
    <mergeCell ref="DOJ89:DOO89"/>
    <mergeCell ref="DOQ89:DOV89"/>
    <mergeCell ref="DLR89:DLW89"/>
    <mergeCell ref="DLY89:DMD89"/>
    <mergeCell ref="DMF89:DMK89"/>
    <mergeCell ref="DMM89:DMR89"/>
    <mergeCell ref="DMT89:DMY89"/>
    <mergeCell ref="DNA89:DNF89"/>
    <mergeCell ref="DKB89:DKG89"/>
    <mergeCell ref="DKI89:DKN89"/>
    <mergeCell ref="DKP89:DKU89"/>
    <mergeCell ref="DKW89:DLB89"/>
    <mergeCell ref="DLD89:DLI89"/>
    <mergeCell ref="DLK89:DLP89"/>
    <mergeCell ref="DIL89:DIQ89"/>
    <mergeCell ref="DIS89:DIX89"/>
    <mergeCell ref="DIZ89:DJE89"/>
    <mergeCell ref="DJG89:DJL89"/>
    <mergeCell ref="DJN89:DJS89"/>
    <mergeCell ref="DJU89:DJZ89"/>
    <mergeCell ref="DGV89:DHA89"/>
    <mergeCell ref="DHC89:DHH89"/>
    <mergeCell ref="DHJ89:DHO89"/>
    <mergeCell ref="DHQ89:DHV89"/>
    <mergeCell ref="DHX89:DIC89"/>
    <mergeCell ref="DIE89:DIJ89"/>
    <mergeCell ref="DFF89:DFK89"/>
    <mergeCell ref="DFM89:DFR89"/>
    <mergeCell ref="DFT89:DFY89"/>
    <mergeCell ref="DGA89:DGF89"/>
    <mergeCell ref="DGH89:DGM89"/>
    <mergeCell ref="DGO89:DGT89"/>
    <mergeCell ref="DDP89:DDU89"/>
    <mergeCell ref="DDW89:DEB89"/>
    <mergeCell ref="DED89:DEI89"/>
    <mergeCell ref="DEK89:DEP89"/>
    <mergeCell ref="DER89:DEW89"/>
    <mergeCell ref="DEY89:DFD89"/>
    <mergeCell ref="DBZ89:DCE89"/>
    <mergeCell ref="DCG89:DCL89"/>
    <mergeCell ref="DCN89:DCS89"/>
    <mergeCell ref="DCU89:DCZ89"/>
    <mergeCell ref="DDB89:DDG89"/>
    <mergeCell ref="DDI89:DDN89"/>
    <mergeCell ref="DAJ89:DAO89"/>
    <mergeCell ref="DAQ89:DAV89"/>
    <mergeCell ref="DAX89:DBC89"/>
    <mergeCell ref="DBE89:DBJ89"/>
    <mergeCell ref="DBL89:DBQ89"/>
    <mergeCell ref="DBS89:DBX89"/>
    <mergeCell ref="CYT89:CYY89"/>
    <mergeCell ref="CZA89:CZF89"/>
    <mergeCell ref="CZH89:CZM89"/>
    <mergeCell ref="CZO89:CZT89"/>
    <mergeCell ref="CZV89:DAA89"/>
    <mergeCell ref="DAC89:DAH89"/>
    <mergeCell ref="CXD89:CXI89"/>
    <mergeCell ref="CXK89:CXP89"/>
    <mergeCell ref="CXR89:CXW89"/>
    <mergeCell ref="CXY89:CYD89"/>
    <mergeCell ref="CYF89:CYK89"/>
    <mergeCell ref="CYM89:CYR89"/>
    <mergeCell ref="CVN89:CVS89"/>
    <mergeCell ref="CVU89:CVZ89"/>
    <mergeCell ref="CWB89:CWG89"/>
    <mergeCell ref="CWI89:CWN89"/>
    <mergeCell ref="CWP89:CWU89"/>
    <mergeCell ref="CWW89:CXB89"/>
    <mergeCell ref="CTX89:CUC89"/>
    <mergeCell ref="CUE89:CUJ89"/>
    <mergeCell ref="CUL89:CUQ89"/>
    <mergeCell ref="CUS89:CUX89"/>
    <mergeCell ref="CUZ89:CVE89"/>
    <mergeCell ref="CVG89:CVL89"/>
    <mergeCell ref="CSH89:CSM89"/>
    <mergeCell ref="CSO89:CST89"/>
    <mergeCell ref="CSV89:CTA89"/>
    <mergeCell ref="CTC89:CTH89"/>
    <mergeCell ref="CTJ89:CTO89"/>
    <mergeCell ref="CTQ89:CTV89"/>
    <mergeCell ref="CQR89:CQW89"/>
    <mergeCell ref="CQY89:CRD89"/>
    <mergeCell ref="CRF89:CRK89"/>
    <mergeCell ref="CRM89:CRR89"/>
    <mergeCell ref="CRT89:CRY89"/>
    <mergeCell ref="CSA89:CSF89"/>
    <mergeCell ref="CPB89:CPG89"/>
    <mergeCell ref="CPI89:CPN89"/>
    <mergeCell ref="CPP89:CPU89"/>
    <mergeCell ref="CPW89:CQB89"/>
    <mergeCell ref="CQD89:CQI89"/>
    <mergeCell ref="CQK89:CQP89"/>
    <mergeCell ref="CNL89:CNQ89"/>
    <mergeCell ref="CNS89:CNX89"/>
    <mergeCell ref="CNZ89:COE89"/>
    <mergeCell ref="COG89:COL89"/>
    <mergeCell ref="CON89:COS89"/>
    <mergeCell ref="COU89:COZ89"/>
    <mergeCell ref="CLV89:CMA89"/>
    <mergeCell ref="CMC89:CMH89"/>
    <mergeCell ref="CMJ89:CMO89"/>
    <mergeCell ref="CMQ89:CMV89"/>
    <mergeCell ref="CMX89:CNC89"/>
    <mergeCell ref="CNE89:CNJ89"/>
    <mergeCell ref="CKF89:CKK89"/>
    <mergeCell ref="CKM89:CKR89"/>
    <mergeCell ref="CKT89:CKY89"/>
    <mergeCell ref="CLA89:CLF89"/>
    <mergeCell ref="CLH89:CLM89"/>
    <mergeCell ref="CLO89:CLT89"/>
    <mergeCell ref="CIP89:CIU89"/>
    <mergeCell ref="CIW89:CJB89"/>
    <mergeCell ref="CJD89:CJI89"/>
    <mergeCell ref="CJK89:CJP89"/>
    <mergeCell ref="CJR89:CJW89"/>
    <mergeCell ref="CJY89:CKD89"/>
    <mergeCell ref="CGZ89:CHE89"/>
    <mergeCell ref="CHG89:CHL89"/>
    <mergeCell ref="CHN89:CHS89"/>
    <mergeCell ref="CHU89:CHZ89"/>
    <mergeCell ref="CIB89:CIG89"/>
    <mergeCell ref="CII89:CIN89"/>
    <mergeCell ref="CFJ89:CFO89"/>
    <mergeCell ref="CFQ89:CFV89"/>
    <mergeCell ref="CFX89:CGC89"/>
    <mergeCell ref="CGE89:CGJ89"/>
    <mergeCell ref="CGL89:CGQ89"/>
    <mergeCell ref="CGS89:CGX89"/>
    <mergeCell ref="CDT89:CDY89"/>
    <mergeCell ref="CEA89:CEF89"/>
    <mergeCell ref="CEH89:CEM89"/>
    <mergeCell ref="CEO89:CET89"/>
    <mergeCell ref="CEV89:CFA89"/>
    <mergeCell ref="CFC89:CFH89"/>
    <mergeCell ref="CCD89:CCI89"/>
    <mergeCell ref="CCK89:CCP89"/>
    <mergeCell ref="CCR89:CCW89"/>
    <mergeCell ref="CCY89:CDD89"/>
    <mergeCell ref="CDF89:CDK89"/>
    <mergeCell ref="CDM89:CDR89"/>
    <mergeCell ref="CAN89:CAS89"/>
    <mergeCell ref="CAU89:CAZ89"/>
    <mergeCell ref="CBB89:CBG89"/>
    <mergeCell ref="CBI89:CBN89"/>
    <mergeCell ref="CBP89:CBU89"/>
    <mergeCell ref="CBW89:CCB89"/>
    <mergeCell ref="BYX89:BZC89"/>
    <mergeCell ref="BZE89:BZJ89"/>
    <mergeCell ref="BZL89:BZQ89"/>
    <mergeCell ref="BZS89:BZX89"/>
    <mergeCell ref="BZZ89:CAE89"/>
    <mergeCell ref="CAG89:CAL89"/>
    <mergeCell ref="BXH89:BXM89"/>
    <mergeCell ref="BXO89:BXT89"/>
    <mergeCell ref="BXV89:BYA89"/>
    <mergeCell ref="BYC89:BYH89"/>
    <mergeCell ref="BYJ89:BYO89"/>
    <mergeCell ref="BYQ89:BYV89"/>
    <mergeCell ref="BVR89:BVW89"/>
    <mergeCell ref="BVY89:BWD89"/>
    <mergeCell ref="BWF89:BWK89"/>
    <mergeCell ref="BWM89:BWR89"/>
    <mergeCell ref="BWT89:BWY89"/>
    <mergeCell ref="BXA89:BXF89"/>
    <mergeCell ref="BUB89:BUG89"/>
    <mergeCell ref="BUI89:BUN89"/>
    <mergeCell ref="BUP89:BUU89"/>
    <mergeCell ref="BUW89:BVB89"/>
    <mergeCell ref="BVD89:BVI89"/>
    <mergeCell ref="BVK89:BVP89"/>
    <mergeCell ref="BSL89:BSQ89"/>
    <mergeCell ref="BSS89:BSX89"/>
    <mergeCell ref="BSZ89:BTE89"/>
    <mergeCell ref="BTG89:BTL89"/>
    <mergeCell ref="BTN89:BTS89"/>
    <mergeCell ref="BTU89:BTZ89"/>
    <mergeCell ref="BQV89:BRA89"/>
    <mergeCell ref="BRC89:BRH89"/>
    <mergeCell ref="BRJ89:BRO89"/>
    <mergeCell ref="BRQ89:BRV89"/>
    <mergeCell ref="BRX89:BSC89"/>
    <mergeCell ref="BSE89:BSJ89"/>
    <mergeCell ref="BPF89:BPK89"/>
    <mergeCell ref="BPM89:BPR89"/>
    <mergeCell ref="BPT89:BPY89"/>
    <mergeCell ref="BQA89:BQF89"/>
    <mergeCell ref="BQH89:BQM89"/>
    <mergeCell ref="BQO89:BQT89"/>
    <mergeCell ref="BNP89:BNU89"/>
    <mergeCell ref="BNW89:BOB89"/>
    <mergeCell ref="BOD89:BOI89"/>
    <mergeCell ref="BOK89:BOP89"/>
    <mergeCell ref="BOR89:BOW89"/>
    <mergeCell ref="BOY89:BPD89"/>
    <mergeCell ref="BLZ89:BME89"/>
    <mergeCell ref="BMG89:BML89"/>
    <mergeCell ref="BMN89:BMS89"/>
    <mergeCell ref="BMU89:BMZ89"/>
    <mergeCell ref="BNB89:BNG89"/>
    <mergeCell ref="BNI89:BNN89"/>
    <mergeCell ref="BKJ89:BKO89"/>
    <mergeCell ref="BKQ89:BKV89"/>
    <mergeCell ref="BKX89:BLC89"/>
    <mergeCell ref="BLE89:BLJ89"/>
    <mergeCell ref="BLL89:BLQ89"/>
    <mergeCell ref="BLS89:BLX89"/>
    <mergeCell ref="BIT89:BIY89"/>
    <mergeCell ref="BJA89:BJF89"/>
    <mergeCell ref="BJH89:BJM89"/>
    <mergeCell ref="BJO89:BJT89"/>
    <mergeCell ref="BJV89:BKA89"/>
    <mergeCell ref="BKC89:BKH89"/>
    <mergeCell ref="BHD89:BHI89"/>
    <mergeCell ref="BHK89:BHP89"/>
    <mergeCell ref="BHR89:BHW89"/>
    <mergeCell ref="BHY89:BID89"/>
    <mergeCell ref="BIF89:BIK89"/>
    <mergeCell ref="BIM89:BIR89"/>
    <mergeCell ref="BFN89:BFS89"/>
    <mergeCell ref="BFU89:BFZ89"/>
    <mergeCell ref="BGB89:BGG89"/>
    <mergeCell ref="BGI89:BGN89"/>
    <mergeCell ref="BGP89:BGU89"/>
    <mergeCell ref="BGW89:BHB89"/>
    <mergeCell ref="BDX89:BEC89"/>
    <mergeCell ref="BEE89:BEJ89"/>
    <mergeCell ref="BEL89:BEQ89"/>
    <mergeCell ref="BES89:BEX89"/>
    <mergeCell ref="BEZ89:BFE89"/>
    <mergeCell ref="BFG89:BFL89"/>
    <mergeCell ref="BCH89:BCM89"/>
    <mergeCell ref="BCO89:BCT89"/>
    <mergeCell ref="BCV89:BDA89"/>
    <mergeCell ref="BDC89:BDH89"/>
    <mergeCell ref="BDJ89:BDO89"/>
    <mergeCell ref="BDQ89:BDV89"/>
    <mergeCell ref="BAR89:BAW89"/>
    <mergeCell ref="BAY89:BBD89"/>
    <mergeCell ref="BBF89:BBK89"/>
    <mergeCell ref="BBM89:BBR89"/>
    <mergeCell ref="BBT89:BBY89"/>
    <mergeCell ref="BCA89:BCF89"/>
    <mergeCell ref="AZB89:AZG89"/>
    <mergeCell ref="AZI89:AZN89"/>
    <mergeCell ref="AZP89:AZU89"/>
    <mergeCell ref="AZW89:BAB89"/>
    <mergeCell ref="BAD89:BAI89"/>
    <mergeCell ref="BAK89:BAP89"/>
    <mergeCell ref="AXL89:AXQ89"/>
    <mergeCell ref="AXS89:AXX89"/>
    <mergeCell ref="AXZ89:AYE89"/>
    <mergeCell ref="AYG89:AYL89"/>
    <mergeCell ref="AYN89:AYS89"/>
    <mergeCell ref="AYU89:AYZ89"/>
    <mergeCell ref="AVV89:AWA89"/>
    <mergeCell ref="AWC89:AWH89"/>
    <mergeCell ref="AWJ89:AWO89"/>
    <mergeCell ref="AWQ89:AWV89"/>
    <mergeCell ref="AWX89:AXC89"/>
    <mergeCell ref="AXE89:AXJ89"/>
    <mergeCell ref="AUF89:AUK89"/>
    <mergeCell ref="AUM89:AUR89"/>
    <mergeCell ref="AUT89:AUY89"/>
    <mergeCell ref="AVA89:AVF89"/>
    <mergeCell ref="AVH89:AVM89"/>
    <mergeCell ref="AVO89:AVT89"/>
    <mergeCell ref="ASP89:ASU89"/>
    <mergeCell ref="ASW89:ATB89"/>
    <mergeCell ref="ATD89:ATI89"/>
    <mergeCell ref="ATK89:ATP89"/>
    <mergeCell ref="ATR89:ATW89"/>
    <mergeCell ref="ATY89:AUD89"/>
    <mergeCell ref="AQZ89:ARE89"/>
    <mergeCell ref="ARG89:ARL89"/>
    <mergeCell ref="ARN89:ARS89"/>
    <mergeCell ref="ARU89:ARZ89"/>
    <mergeCell ref="ASB89:ASG89"/>
    <mergeCell ref="ASI89:ASN89"/>
    <mergeCell ref="APJ89:APO89"/>
    <mergeCell ref="APQ89:APV89"/>
    <mergeCell ref="APX89:AQC89"/>
    <mergeCell ref="AQE89:AQJ89"/>
    <mergeCell ref="AQL89:AQQ89"/>
    <mergeCell ref="AQS89:AQX89"/>
    <mergeCell ref="ANT89:ANY89"/>
    <mergeCell ref="AOA89:AOF89"/>
    <mergeCell ref="AOH89:AOM89"/>
    <mergeCell ref="AOO89:AOT89"/>
    <mergeCell ref="AOV89:APA89"/>
    <mergeCell ref="APC89:APH89"/>
    <mergeCell ref="AMD89:AMI89"/>
    <mergeCell ref="AMK89:AMP89"/>
    <mergeCell ref="AMR89:AMW89"/>
    <mergeCell ref="AMY89:AND89"/>
    <mergeCell ref="ANF89:ANK89"/>
    <mergeCell ref="ANM89:ANR89"/>
    <mergeCell ref="AKN89:AKS89"/>
    <mergeCell ref="AKU89:AKZ89"/>
    <mergeCell ref="ALB89:ALG89"/>
    <mergeCell ref="ALI89:ALN89"/>
    <mergeCell ref="ALP89:ALU89"/>
    <mergeCell ref="ALW89:AMB89"/>
    <mergeCell ref="AIX89:AJC89"/>
    <mergeCell ref="AJE89:AJJ89"/>
    <mergeCell ref="AJL89:AJQ89"/>
    <mergeCell ref="AJS89:AJX89"/>
    <mergeCell ref="AJZ89:AKE89"/>
    <mergeCell ref="AKG89:AKL89"/>
    <mergeCell ref="AHH89:AHM89"/>
    <mergeCell ref="AHO89:AHT89"/>
    <mergeCell ref="AHV89:AIA89"/>
    <mergeCell ref="AIC89:AIH89"/>
    <mergeCell ref="AIJ89:AIO89"/>
    <mergeCell ref="AIQ89:AIV89"/>
    <mergeCell ref="AFR89:AFW89"/>
    <mergeCell ref="AFY89:AGD89"/>
    <mergeCell ref="AGF89:AGK89"/>
    <mergeCell ref="AGM89:AGR89"/>
    <mergeCell ref="AGT89:AGY89"/>
    <mergeCell ref="AHA89:AHF89"/>
    <mergeCell ref="AEB89:AEG89"/>
    <mergeCell ref="AEI89:AEN89"/>
    <mergeCell ref="AEP89:AEU89"/>
    <mergeCell ref="AEW89:AFB89"/>
    <mergeCell ref="AFD89:AFI89"/>
    <mergeCell ref="AFK89:AFP89"/>
    <mergeCell ref="ACL89:ACQ89"/>
    <mergeCell ref="ACS89:ACX89"/>
    <mergeCell ref="ACZ89:ADE89"/>
    <mergeCell ref="ADG89:ADL89"/>
    <mergeCell ref="ADN89:ADS89"/>
    <mergeCell ref="ADU89:ADZ89"/>
    <mergeCell ref="AAV89:ABA89"/>
    <mergeCell ref="ABC89:ABH89"/>
    <mergeCell ref="ABJ89:ABO89"/>
    <mergeCell ref="ABQ89:ABV89"/>
    <mergeCell ref="ABX89:ACC89"/>
    <mergeCell ref="ACE89:ACJ89"/>
    <mergeCell ref="ZF89:ZK89"/>
    <mergeCell ref="ZM89:ZR89"/>
    <mergeCell ref="ZT89:ZY89"/>
    <mergeCell ref="AAA89:AAF89"/>
    <mergeCell ref="AAH89:AAM89"/>
    <mergeCell ref="AAO89:AAT89"/>
    <mergeCell ref="XP89:XU89"/>
    <mergeCell ref="XW89:YB89"/>
    <mergeCell ref="YD89:YI89"/>
    <mergeCell ref="YK89:YP89"/>
    <mergeCell ref="YR89:YW89"/>
    <mergeCell ref="YY89:ZD89"/>
    <mergeCell ref="VZ89:WE89"/>
    <mergeCell ref="WG89:WL89"/>
    <mergeCell ref="WN89:WS89"/>
    <mergeCell ref="WU89:WZ89"/>
    <mergeCell ref="XB89:XG89"/>
    <mergeCell ref="XI89:XN89"/>
    <mergeCell ref="UJ89:UO89"/>
    <mergeCell ref="UQ89:UV89"/>
    <mergeCell ref="UX89:VC89"/>
    <mergeCell ref="VE89:VJ89"/>
    <mergeCell ref="VL89:VQ89"/>
    <mergeCell ref="VS89:VX89"/>
    <mergeCell ref="ST89:SY89"/>
    <mergeCell ref="TA89:TF89"/>
    <mergeCell ref="TH89:TM89"/>
    <mergeCell ref="TO89:TT89"/>
    <mergeCell ref="TV89:UA89"/>
    <mergeCell ref="UC89:UH89"/>
    <mergeCell ref="RD89:RI89"/>
    <mergeCell ref="RK89:RP89"/>
    <mergeCell ref="RR89:RW89"/>
    <mergeCell ref="RY89:SD89"/>
    <mergeCell ref="SF89:SK89"/>
    <mergeCell ref="SM89:SR89"/>
    <mergeCell ref="PN89:PS89"/>
    <mergeCell ref="PU89:PZ89"/>
    <mergeCell ref="QB89:QG89"/>
    <mergeCell ref="QI89:QN89"/>
    <mergeCell ref="QP89:QU89"/>
    <mergeCell ref="QW89:RB89"/>
    <mergeCell ref="NX89:OC89"/>
    <mergeCell ref="OE89:OJ89"/>
    <mergeCell ref="OL89:OQ89"/>
    <mergeCell ref="OS89:OX89"/>
    <mergeCell ref="OZ89:PE89"/>
    <mergeCell ref="PG89:PL89"/>
    <mergeCell ref="MH89:MM89"/>
    <mergeCell ref="MO89:MT89"/>
    <mergeCell ref="MV89:NA89"/>
    <mergeCell ref="NC89:NH89"/>
    <mergeCell ref="NJ89:NO89"/>
    <mergeCell ref="NQ89:NV89"/>
    <mergeCell ref="KR89:KW89"/>
    <mergeCell ref="KY89:LD89"/>
    <mergeCell ref="LF89:LK89"/>
    <mergeCell ref="LM89:LR89"/>
    <mergeCell ref="LT89:LY89"/>
    <mergeCell ref="MA89:MF89"/>
    <mergeCell ref="JB89:JG89"/>
    <mergeCell ref="JI89:JN89"/>
    <mergeCell ref="JP89:JU89"/>
    <mergeCell ref="JW89:KB89"/>
    <mergeCell ref="KD89:KI89"/>
    <mergeCell ref="KK89:KP89"/>
    <mergeCell ref="HL89:HQ89"/>
    <mergeCell ref="HS89:HX89"/>
    <mergeCell ref="HZ89:IE89"/>
    <mergeCell ref="IG89:IL89"/>
    <mergeCell ref="IN89:IS89"/>
    <mergeCell ref="IU89:IZ89"/>
    <mergeCell ref="B79:G79"/>
    <mergeCell ref="B80:G80"/>
    <mergeCell ref="B81:G81"/>
    <mergeCell ref="B82:G82"/>
    <mergeCell ref="B83:G83"/>
    <mergeCell ref="B84:G84"/>
    <mergeCell ref="B74:G74"/>
    <mergeCell ref="B75:G75"/>
    <mergeCell ref="B76:G76"/>
    <mergeCell ref="B78:G78"/>
    <mergeCell ref="B72:G72"/>
    <mergeCell ref="B73:G73"/>
    <mergeCell ref="B67:G67"/>
    <mergeCell ref="B68:G68"/>
    <mergeCell ref="B69:G69"/>
    <mergeCell ref="B70:G70"/>
    <mergeCell ref="FV89:GA89"/>
    <mergeCell ref="GC89:GH89"/>
    <mergeCell ref="GJ89:GO89"/>
    <mergeCell ref="GQ89:GV89"/>
    <mergeCell ref="GX89:HC89"/>
    <mergeCell ref="HE89:HJ89"/>
    <mergeCell ref="EF89:EK89"/>
    <mergeCell ref="EM89:ER89"/>
    <mergeCell ref="ET89:EY89"/>
    <mergeCell ref="FA89:FF89"/>
    <mergeCell ref="FH89:FM89"/>
    <mergeCell ref="FO89:FT89"/>
    <mergeCell ref="CP89:CU89"/>
    <mergeCell ref="CW89:DB89"/>
    <mergeCell ref="DD89:DI89"/>
    <mergeCell ref="DK89:DP89"/>
    <mergeCell ref="DR89:DW89"/>
    <mergeCell ref="DY89:ED89"/>
    <mergeCell ref="AZ89:BE89"/>
    <mergeCell ref="BG89:BL89"/>
    <mergeCell ref="BN89:BS89"/>
    <mergeCell ref="BU89:BZ89"/>
    <mergeCell ref="CB89:CG89"/>
    <mergeCell ref="CI89:CN89"/>
    <mergeCell ref="J89:O89"/>
    <mergeCell ref="Q89:V89"/>
    <mergeCell ref="X89:AC89"/>
    <mergeCell ref="AE89:AJ89"/>
    <mergeCell ref="AL89:AQ89"/>
    <mergeCell ref="AS89:AX89"/>
    <mergeCell ref="B39:G39"/>
    <mergeCell ref="B40:G40"/>
    <mergeCell ref="B55:G55"/>
    <mergeCell ref="B85:G85"/>
    <mergeCell ref="B87:G87"/>
    <mergeCell ref="B88:G88"/>
    <mergeCell ref="B89:G89"/>
    <mergeCell ref="B56:G56"/>
    <mergeCell ref="B57:G57"/>
    <mergeCell ref="B58:G58"/>
    <mergeCell ref="B59:G59"/>
    <mergeCell ref="B60:G60"/>
    <mergeCell ref="B61:G61"/>
    <mergeCell ref="B12:G12"/>
    <mergeCell ref="B13:G13"/>
    <mergeCell ref="B14:G14"/>
    <mergeCell ref="B15:G15"/>
    <mergeCell ref="B16:G16"/>
    <mergeCell ref="B8:G8"/>
    <mergeCell ref="B10:G10"/>
    <mergeCell ref="B4:G4"/>
    <mergeCell ref="B5:G5"/>
    <mergeCell ref="B6:G6"/>
    <mergeCell ref="B7:G7"/>
    <mergeCell ref="B53:G53"/>
    <mergeCell ref="B54:G54"/>
    <mergeCell ref="B63:G63"/>
    <mergeCell ref="B64:G64"/>
    <mergeCell ref="B65:G65"/>
    <mergeCell ref="B66:G66"/>
    <mergeCell ref="B47:G47"/>
    <mergeCell ref="B48:G48"/>
    <mergeCell ref="B49:G49"/>
    <mergeCell ref="B50:G50"/>
    <mergeCell ref="B52:G52"/>
    <mergeCell ref="B35:G35"/>
    <mergeCell ref="B42:G42"/>
    <mergeCell ref="B43:G43"/>
    <mergeCell ref="B44:G44"/>
    <mergeCell ref="B45:G45"/>
    <mergeCell ref="B46:G46"/>
    <mergeCell ref="B27:G27"/>
    <mergeCell ref="B28:G28"/>
    <mergeCell ref="B31:G31"/>
    <mergeCell ref="B32:G32"/>
    <mergeCell ref="B33:G33"/>
    <mergeCell ref="B34:G34"/>
    <mergeCell ref="B22:G22"/>
    <mergeCell ref="B23:G23"/>
    <mergeCell ref="B24:G24"/>
    <mergeCell ref="B25:G25"/>
    <mergeCell ref="B26:G26"/>
    <mergeCell ref="B17:G17"/>
    <mergeCell ref="B18:G18"/>
    <mergeCell ref="B19:G19"/>
    <mergeCell ref="B21:G21"/>
    <mergeCell ref="B9:G9"/>
    <mergeCell ref="B29:G29"/>
    <mergeCell ref="B36:G36"/>
    <mergeCell ref="B37:G37"/>
    <mergeCell ref="B38:G3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56B3-7C3A-CE45-AD5C-E2957C3A057D}">
  <dimension ref="A1:R1048"/>
  <sheetViews>
    <sheetView showGridLines="0" topLeftCell="B952" zoomScale="80" zoomScaleNormal="80" workbookViewId="0">
      <selection activeCell="F862" sqref="F862"/>
    </sheetView>
  </sheetViews>
  <sheetFormatPr defaultColWidth="11.5" defaultRowHeight="14.25"/>
  <cols>
    <col min="1" max="1" width="11.5" style="64"/>
    <col min="2" max="2" width="80.5" style="64" customWidth="1"/>
    <col min="3" max="3" width="24" style="64" customWidth="1"/>
    <col min="4" max="4" width="22.875" style="64" customWidth="1"/>
    <col min="5" max="5" width="27.625" style="64" customWidth="1"/>
    <col min="6" max="6" width="19.5" style="64" customWidth="1"/>
    <col min="7" max="7" width="24.125" style="64" customWidth="1"/>
    <col min="8" max="8" width="29.375" style="64" customWidth="1"/>
    <col min="9" max="9" width="17.5" style="64" customWidth="1"/>
    <col min="10" max="10" width="16.125" style="64" customWidth="1"/>
    <col min="11" max="11" width="19.125" style="64" customWidth="1"/>
    <col min="12" max="12" width="17.875" style="64" bestFit="1" customWidth="1"/>
    <col min="13" max="13" width="19.125" style="64" customWidth="1"/>
    <col min="14" max="14" width="18.5" style="64" customWidth="1"/>
    <col min="15" max="15" width="23.875" style="64" customWidth="1"/>
    <col min="16" max="16" width="19.875" style="64" bestFit="1" customWidth="1"/>
    <col min="17" max="17" width="18.875" style="64" bestFit="1" customWidth="1"/>
    <col min="18" max="18" width="16.875" style="64" customWidth="1"/>
    <col min="19" max="23" width="16.625" style="64" bestFit="1" customWidth="1"/>
    <col min="24" max="16384" width="11.5" style="64"/>
  </cols>
  <sheetData>
    <row r="1" spans="1:10" ht="29.1" customHeight="1">
      <c r="B1" s="736" t="s">
        <v>683</v>
      </c>
      <c r="C1" s="737"/>
      <c r="D1" s="737"/>
      <c r="E1" s="737"/>
      <c r="F1" s="737"/>
      <c r="G1" s="737"/>
      <c r="H1" s="737"/>
      <c r="I1" s="737"/>
      <c r="J1" s="738"/>
    </row>
    <row r="2" spans="1:10" ht="14.1" customHeight="1">
      <c r="A2" s="70"/>
      <c r="B2" s="71"/>
      <c r="C2" s="71"/>
      <c r="D2" s="71"/>
      <c r="E2" s="71"/>
      <c r="F2" s="71"/>
      <c r="G2" s="71"/>
      <c r="H2" s="71"/>
      <c r="I2" s="71"/>
      <c r="J2" s="71"/>
    </row>
    <row r="3" spans="1:10" ht="14.1" customHeight="1">
      <c r="A3" s="70"/>
      <c r="B3" s="309" t="s">
        <v>684</v>
      </c>
      <c r="C3" s="71"/>
      <c r="D3" s="71"/>
      <c r="E3" s="71"/>
      <c r="F3" s="71"/>
      <c r="G3" s="71"/>
      <c r="H3" s="71"/>
      <c r="I3" s="71"/>
      <c r="J3" s="71"/>
    </row>
    <row r="4" spans="1:10" ht="14.1" customHeight="1">
      <c r="A4" s="70"/>
      <c r="B4" s="72" t="str">
        <f>+B16</f>
        <v xml:space="preserve">1. Costos honorarios de personal </v>
      </c>
      <c r="C4" s="71"/>
      <c r="D4" s="71"/>
      <c r="E4" s="71"/>
      <c r="F4" s="71"/>
      <c r="G4" s="71"/>
      <c r="H4" s="71"/>
      <c r="I4" s="71"/>
      <c r="J4" s="71"/>
    </row>
    <row r="5" spans="1:10" ht="14.1" customHeight="1">
      <c r="A5" s="70"/>
      <c r="B5" s="72" t="str">
        <f>+B120</f>
        <v xml:space="preserve">2. Costos y/o gastos de viaje: Transporte, alojamiento y alimentación </v>
      </c>
      <c r="C5" s="71"/>
      <c r="D5" s="71"/>
      <c r="E5" s="71"/>
      <c r="F5" s="71"/>
      <c r="G5" s="71"/>
      <c r="H5" s="71"/>
      <c r="I5" s="71"/>
      <c r="J5" s="71"/>
    </row>
    <row r="6" spans="1:10" ht="14.1" customHeight="1">
      <c r="A6" s="70"/>
      <c r="B6" s="72" t="str">
        <f>+B266</f>
        <v>3. Costos  administrativos</v>
      </c>
      <c r="C6" s="71"/>
      <c r="D6" s="71"/>
      <c r="E6" s="71"/>
      <c r="F6" s="71"/>
      <c r="G6" s="71"/>
      <c r="H6" s="71"/>
      <c r="I6" s="71"/>
      <c r="J6" s="71"/>
    </row>
    <row r="7" spans="1:10" ht="14.1" customHeight="1">
      <c r="A7" s="70"/>
      <c r="B7" s="72" t="str">
        <f>+B317</f>
        <v>4. Costos actividades grupales</v>
      </c>
      <c r="C7" s="71"/>
      <c r="D7" s="71"/>
      <c r="E7" s="71"/>
      <c r="F7" s="71"/>
      <c r="G7" s="71"/>
      <c r="H7" s="71"/>
      <c r="I7" s="71"/>
      <c r="J7" s="71"/>
    </row>
    <row r="8" spans="1:10" ht="14.1" customHeight="1">
      <c r="A8" s="70"/>
      <c r="B8" s="72" t="str">
        <f>+B422</f>
        <v xml:space="preserve">5. Capacitación y Formación </v>
      </c>
      <c r="C8" s="71"/>
      <c r="D8" s="71"/>
      <c r="E8" s="71"/>
      <c r="F8" s="71"/>
      <c r="G8" s="71"/>
      <c r="H8" s="71"/>
      <c r="I8" s="71"/>
      <c r="J8" s="71"/>
    </row>
    <row r="9" spans="1:10" ht="14.1" customHeight="1">
      <c r="A9" s="70"/>
      <c r="B9" s="72" t="str">
        <f>+B498</f>
        <v>6. Promoción  y comunicación</v>
      </c>
      <c r="C9" s="71"/>
      <c r="D9" s="71"/>
      <c r="E9" s="71"/>
      <c r="F9" s="71"/>
      <c r="G9" s="71"/>
      <c r="H9" s="71"/>
      <c r="I9" s="71"/>
      <c r="J9" s="71"/>
    </row>
    <row r="10" spans="1:10" ht="14.1" customHeight="1">
      <c r="A10" s="70"/>
      <c r="B10" s="72" t="str">
        <f>+B611</f>
        <v>7. Actividades para comercialización</v>
      </c>
      <c r="C10" s="71"/>
      <c r="D10" s="71"/>
      <c r="E10" s="71"/>
      <c r="F10" s="71"/>
      <c r="G10" s="71"/>
      <c r="H10" s="71"/>
      <c r="I10" s="71"/>
      <c r="J10" s="71"/>
    </row>
    <row r="11" spans="1:10" ht="14.1" customHeight="1">
      <c r="A11" s="70"/>
      <c r="B11" s="72" t="str">
        <f>+B672</f>
        <v xml:space="preserve">8. Certificaciones </v>
      </c>
      <c r="C11" s="71"/>
      <c r="D11" s="71"/>
      <c r="E11" s="71"/>
      <c r="F11" s="71"/>
      <c r="G11" s="71"/>
      <c r="H11" s="71"/>
      <c r="I11" s="71"/>
      <c r="J11" s="71"/>
    </row>
    <row r="12" spans="1:10" ht="14.1" customHeight="1">
      <c r="A12" s="70"/>
      <c r="B12" s="72" t="str">
        <f>+B722</f>
        <v xml:space="preserve">9. Análisis de laboratorios </v>
      </c>
      <c r="C12" s="71"/>
      <c r="D12" s="71"/>
      <c r="E12" s="71"/>
      <c r="F12" s="71"/>
      <c r="G12" s="71"/>
      <c r="H12" s="71"/>
      <c r="I12" s="71"/>
      <c r="J12" s="71"/>
    </row>
    <row r="13" spans="1:10" ht="14.1" customHeight="1">
      <c r="A13" s="70"/>
      <c r="B13" s="72" t="str">
        <f>+B770</f>
        <v xml:space="preserve">10 . Incentivos </v>
      </c>
      <c r="C13" s="71"/>
      <c r="D13" s="71"/>
      <c r="E13" s="71"/>
      <c r="F13" s="71"/>
      <c r="G13" s="71"/>
      <c r="H13" s="71"/>
      <c r="I13" s="71"/>
      <c r="J13" s="71"/>
    </row>
    <row r="14" spans="1:10" ht="14.1" customHeight="1">
      <c r="A14" s="70"/>
      <c r="B14" s="71"/>
      <c r="C14" s="71"/>
      <c r="D14" s="71"/>
      <c r="E14" s="71"/>
      <c r="F14" s="71"/>
      <c r="G14" s="71"/>
      <c r="H14" s="71"/>
      <c r="I14" s="71"/>
      <c r="J14" s="71"/>
    </row>
    <row r="15" spans="1:10" ht="14.1" customHeight="1">
      <c r="A15" s="70"/>
      <c r="B15" s="71"/>
      <c r="C15" s="71"/>
      <c r="D15" s="71"/>
      <c r="E15" s="71"/>
      <c r="F15" s="71"/>
      <c r="G15" s="71"/>
      <c r="H15" s="71"/>
      <c r="I15" s="71"/>
      <c r="J15" s="71"/>
    </row>
    <row r="16" spans="1:10" ht="14.1" customHeight="1">
      <c r="B16" s="73" t="s">
        <v>685</v>
      </c>
      <c r="D16" s="74"/>
    </row>
    <row r="17" spans="2:10" ht="15">
      <c r="B17" s="75"/>
      <c r="D17" s="74"/>
    </row>
    <row r="18" spans="2:10" ht="26.1" customHeight="1">
      <c r="B18" s="76" t="s">
        <v>480</v>
      </c>
      <c r="D18" s="74"/>
    </row>
    <row r="19" spans="2:10" ht="15.95" customHeight="1">
      <c r="B19" s="75"/>
      <c r="D19" s="74"/>
    </row>
    <row r="20" spans="2:10" ht="15">
      <c r="B20" s="739" t="s">
        <v>686</v>
      </c>
      <c r="C20" s="739"/>
      <c r="D20" s="739"/>
      <c r="E20" s="739"/>
    </row>
    <row r="21" spans="2:10" ht="15">
      <c r="B21" s="77" t="s">
        <v>687</v>
      </c>
      <c r="C21" s="77" t="s">
        <v>688</v>
      </c>
      <c r="D21" s="78" t="s">
        <v>689</v>
      </c>
      <c r="E21" s="77" t="s">
        <v>690</v>
      </c>
    </row>
    <row r="22" spans="2:10">
      <c r="B22" s="25" t="s">
        <v>691</v>
      </c>
      <c r="C22" s="25" t="s">
        <v>692</v>
      </c>
      <c r="D22" s="79">
        <v>18823000</v>
      </c>
      <c r="E22" s="28" t="s">
        <v>693</v>
      </c>
    </row>
    <row r="23" spans="2:10">
      <c r="B23" s="25" t="s">
        <v>694</v>
      </c>
      <c r="C23" s="25" t="s">
        <v>695</v>
      </c>
      <c r="D23" s="79">
        <v>17007000</v>
      </c>
      <c r="E23" s="28" t="s">
        <v>693</v>
      </c>
    </row>
    <row r="24" spans="2:10">
      <c r="B24" s="25" t="s">
        <v>696</v>
      </c>
      <c r="C24" s="25" t="s">
        <v>697</v>
      </c>
      <c r="D24" s="79">
        <v>15191000</v>
      </c>
      <c r="E24" s="28" t="s">
        <v>693</v>
      </c>
    </row>
    <row r="25" spans="2:10">
      <c r="B25" s="25" t="s">
        <v>698</v>
      </c>
      <c r="C25" s="25" t="s">
        <v>699</v>
      </c>
      <c r="D25" s="79">
        <v>13540000</v>
      </c>
      <c r="E25" s="28" t="s">
        <v>693</v>
      </c>
    </row>
    <row r="26" spans="2:10">
      <c r="B26" s="25" t="s">
        <v>700</v>
      </c>
      <c r="C26" s="25" t="s">
        <v>701</v>
      </c>
      <c r="D26" s="79">
        <v>12054000</v>
      </c>
      <c r="E26" s="28" t="s">
        <v>693</v>
      </c>
    </row>
    <row r="27" spans="2:10" ht="15" thickBot="1">
      <c r="B27" s="25" t="s">
        <v>702</v>
      </c>
      <c r="C27" s="25" t="s">
        <v>703</v>
      </c>
      <c r="D27" s="79">
        <v>11393000</v>
      </c>
      <c r="E27" s="28" t="s">
        <v>693</v>
      </c>
      <c r="G27" s="80"/>
    </row>
    <row r="28" spans="2:10">
      <c r="B28" s="25" t="s">
        <v>704</v>
      </c>
      <c r="C28" s="25" t="s">
        <v>705</v>
      </c>
      <c r="D28" s="79">
        <v>10898000</v>
      </c>
      <c r="E28" s="28" t="s">
        <v>693</v>
      </c>
      <c r="G28" s="81" t="s">
        <v>706</v>
      </c>
      <c r="H28" s="82"/>
      <c r="I28" s="82"/>
      <c r="J28" s="83"/>
    </row>
    <row r="29" spans="2:10">
      <c r="B29" s="25" t="s">
        <v>707</v>
      </c>
      <c r="C29" s="25" t="s">
        <v>708</v>
      </c>
      <c r="D29" s="79">
        <v>10402000</v>
      </c>
      <c r="E29" s="28" t="s">
        <v>693</v>
      </c>
      <c r="G29" s="84"/>
      <c r="J29" s="85"/>
    </row>
    <row r="30" spans="2:10">
      <c r="B30" s="25" t="s">
        <v>709</v>
      </c>
      <c r="C30" s="25" t="s">
        <v>710</v>
      </c>
      <c r="D30" s="79">
        <v>9412000</v>
      </c>
      <c r="E30" s="28" t="s">
        <v>693</v>
      </c>
      <c r="G30" s="86" t="s">
        <v>711</v>
      </c>
      <c r="H30" s="64" t="s">
        <v>712</v>
      </c>
      <c r="J30" s="85"/>
    </row>
    <row r="31" spans="2:10">
      <c r="B31" s="25" t="s">
        <v>713</v>
      </c>
      <c r="C31" s="25" t="s">
        <v>714</v>
      </c>
      <c r="D31" s="79">
        <v>8256000</v>
      </c>
      <c r="E31" s="28" t="s">
        <v>693</v>
      </c>
      <c r="G31" s="86" t="s">
        <v>715</v>
      </c>
      <c r="H31" s="64" t="s">
        <v>716</v>
      </c>
      <c r="J31" s="85"/>
    </row>
    <row r="32" spans="2:10">
      <c r="B32" s="25" t="s">
        <v>717</v>
      </c>
      <c r="C32" s="25" t="s">
        <v>718</v>
      </c>
      <c r="D32" s="79">
        <v>7595000</v>
      </c>
      <c r="E32" s="28" t="s">
        <v>693</v>
      </c>
      <c r="G32" s="86" t="s">
        <v>719</v>
      </c>
      <c r="H32" s="64" t="s">
        <v>720</v>
      </c>
      <c r="J32" s="85"/>
    </row>
    <row r="33" spans="2:10">
      <c r="B33" s="25" t="s">
        <v>721</v>
      </c>
      <c r="C33" s="25" t="s">
        <v>722</v>
      </c>
      <c r="D33" s="79">
        <v>6935000</v>
      </c>
      <c r="E33" s="28" t="s">
        <v>693</v>
      </c>
      <c r="G33" s="86" t="s">
        <v>723</v>
      </c>
      <c r="H33" s="64" t="s">
        <v>724</v>
      </c>
      <c r="J33" s="85"/>
    </row>
    <row r="34" spans="2:10">
      <c r="B34" s="25" t="s">
        <v>725</v>
      </c>
      <c r="C34" s="25" t="s">
        <v>726</v>
      </c>
      <c r="D34" s="79">
        <v>5944000</v>
      </c>
      <c r="E34" s="28" t="s">
        <v>693</v>
      </c>
      <c r="G34" s="86" t="s">
        <v>727</v>
      </c>
      <c r="H34" s="64" t="s">
        <v>728</v>
      </c>
      <c r="J34" s="85"/>
    </row>
    <row r="35" spans="2:10">
      <c r="B35" s="25" t="s">
        <v>729</v>
      </c>
      <c r="C35" s="25" t="s">
        <v>730</v>
      </c>
      <c r="D35" s="79">
        <v>5284000</v>
      </c>
      <c r="E35" s="28" t="s">
        <v>693</v>
      </c>
      <c r="G35" s="86" t="s">
        <v>731</v>
      </c>
      <c r="H35" s="64" t="s">
        <v>732</v>
      </c>
      <c r="J35" s="85"/>
    </row>
    <row r="36" spans="2:10">
      <c r="B36" s="25" t="s">
        <v>733</v>
      </c>
      <c r="C36" s="25" t="s">
        <v>734</v>
      </c>
      <c r="D36" s="79">
        <v>4788000</v>
      </c>
      <c r="E36" s="28" t="s">
        <v>693</v>
      </c>
      <c r="G36" s="86" t="s">
        <v>735</v>
      </c>
      <c r="H36" s="64" t="s">
        <v>736</v>
      </c>
      <c r="J36" s="85"/>
    </row>
    <row r="37" spans="2:10" ht="15" thickBot="1">
      <c r="B37" s="25" t="s">
        <v>737</v>
      </c>
      <c r="C37" s="25" t="s">
        <v>738</v>
      </c>
      <c r="D37" s="79">
        <v>4500000</v>
      </c>
      <c r="E37" s="28" t="s">
        <v>693</v>
      </c>
      <c r="G37" s="87"/>
      <c r="H37" s="88"/>
      <c r="I37" s="88"/>
      <c r="J37" s="89"/>
    </row>
    <row r="38" spans="2:10">
      <c r="B38" s="25" t="s">
        <v>739</v>
      </c>
      <c r="C38" s="25" t="s">
        <v>740</v>
      </c>
      <c r="D38" s="79">
        <v>4200000</v>
      </c>
      <c r="E38" s="28" t="s">
        <v>693</v>
      </c>
    </row>
    <row r="39" spans="2:10">
      <c r="B39" s="25" t="s">
        <v>741</v>
      </c>
      <c r="C39" s="25" t="s">
        <v>742</v>
      </c>
      <c r="D39" s="79">
        <v>4128000</v>
      </c>
      <c r="E39" s="28" t="s">
        <v>693</v>
      </c>
    </row>
    <row r="40" spans="2:10">
      <c r="B40" s="25" t="s">
        <v>743</v>
      </c>
      <c r="C40" s="25" t="s">
        <v>744</v>
      </c>
      <c r="D40" s="79">
        <v>4128000</v>
      </c>
      <c r="E40" s="28" t="s">
        <v>693</v>
      </c>
    </row>
    <row r="41" spans="2:10">
      <c r="B41" s="25" t="s">
        <v>713</v>
      </c>
      <c r="C41" s="25" t="s">
        <v>745</v>
      </c>
      <c r="D41" s="79">
        <v>3715000</v>
      </c>
      <c r="E41" s="28" t="s">
        <v>693</v>
      </c>
    </row>
    <row r="42" spans="2:10">
      <c r="B42" s="25" t="s">
        <v>746</v>
      </c>
      <c r="C42" s="25" t="s">
        <v>747</v>
      </c>
      <c r="D42" s="79">
        <v>3715000</v>
      </c>
      <c r="E42" s="28" t="s">
        <v>693</v>
      </c>
    </row>
    <row r="43" spans="2:10">
      <c r="B43" s="25" t="s">
        <v>748</v>
      </c>
      <c r="C43" s="25" t="s">
        <v>749</v>
      </c>
      <c r="D43" s="79">
        <v>3302000</v>
      </c>
      <c r="E43" s="28" t="s">
        <v>693</v>
      </c>
    </row>
    <row r="44" spans="2:10">
      <c r="B44" s="25" t="s">
        <v>750</v>
      </c>
      <c r="C44" s="25" t="s">
        <v>751</v>
      </c>
      <c r="D44" s="79">
        <v>3302000</v>
      </c>
      <c r="E44" s="28" t="s">
        <v>693</v>
      </c>
    </row>
    <row r="45" spans="2:10">
      <c r="B45" s="25" t="s">
        <v>752</v>
      </c>
      <c r="C45" s="25" t="s">
        <v>753</v>
      </c>
      <c r="D45" s="79">
        <v>2972000</v>
      </c>
      <c r="E45" s="28" t="s">
        <v>693</v>
      </c>
    </row>
    <row r="46" spans="2:10">
      <c r="B46" s="25" t="s">
        <v>754</v>
      </c>
      <c r="C46" s="25" t="s">
        <v>755</v>
      </c>
      <c r="D46" s="79">
        <v>2642000</v>
      </c>
      <c r="E46" s="28" t="s">
        <v>693</v>
      </c>
    </row>
    <row r="47" spans="2:10">
      <c r="B47" s="25" t="s">
        <v>756</v>
      </c>
      <c r="C47" s="25" t="s">
        <v>757</v>
      </c>
      <c r="D47" s="79">
        <v>2312000</v>
      </c>
      <c r="E47" s="28" t="s">
        <v>693</v>
      </c>
    </row>
    <row r="48" spans="2:10">
      <c r="B48" s="25" t="s">
        <v>758</v>
      </c>
      <c r="C48" s="25" t="s">
        <v>759</v>
      </c>
      <c r="D48" s="79">
        <v>2300000</v>
      </c>
      <c r="E48" s="28" t="s">
        <v>693</v>
      </c>
    </row>
    <row r="49" spans="2:7">
      <c r="B49" s="25" t="s">
        <v>760</v>
      </c>
      <c r="C49" s="25" t="s">
        <v>761</v>
      </c>
      <c r="D49" s="79">
        <v>1981000</v>
      </c>
      <c r="E49" s="28" t="s">
        <v>693</v>
      </c>
    </row>
    <row r="50" spans="2:7">
      <c r="B50" s="25" t="s">
        <v>762</v>
      </c>
      <c r="C50" s="25" t="s">
        <v>763</v>
      </c>
      <c r="D50" s="79">
        <v>1651000</v>
      </c>
      <c r="E50" s="28" t="s">
        <v>693</v>
      </c>
    </row>
    <row r="52" spans="2:7" ht="12.95" customHeight="1">
      <c r="B52" s="740" t="s">
        <v>764</v>
      </c>
      <c r="C52" s="740"/>
      <c r="D52" s="740"/>
      <c r="E52" s="740"/>
    </row>
    <row r="53" spans="2:7" ht="12.95" customHeight="1">
      <c r="B53" s="740"/>
      <c r="C53" s="740"/>
      <c r="D53" s="740"/>
      <c r="E53" s="740"/>
    </row>
    <row r="54" spans="2:7" ht="12.95" customHeight="1">
      <c r="B54" s="527" t="s">
        <v>765</v>
      </c>
      <c r="D54" s="65"/>
    </row>
    <row r="56" spans="2:7" ht="15">
      <c r="B56" s="90" t="s">
        <v>766</v>
      </c>
      <c r="C56" s="26"/>
      <c r="D56" s="27"/>
      <c r="E56" s="27"/>
      <c r="F56" s="27"/>
      <c r="G56" s="27"/>
    </row>
    <row r="57" spans="2:7" ht="15">
      <c r="B57" s="91"/>
      <c r="C57" s="26"/>
      <c r="D57" s="27"/>
      <c r="E57" s="27"/>
      <c r="F57" s="27"/>
      <c r="G57" s="27"/>
    </row>
    <row r="58" spans="2:7" ht="30">
      <c r="B58" s="163" t="s">
        <v>767</v>
      </c>
      <c r="C58" s="163" t="s">
        <v>768</v>
      </c>
      <c r="D58" s="309" t="s">
        <v>769</v>
      </c>
      <c r="E58" s="309" t="s">
        <v>770</v>
      </c>
      <c r="F58" s="309" t="s">
        <v>771</v>
      </c>
      <c r="G58" s="309" t="s">
        <v>772</v>
      </c>
    </row>
    <row r="59" spans="2:7">
      <c r="B59" s="28">
        <v>1</v>
      </c>
      <c r="C59" s="29" t="s">
        <v>773</v>
      </c>
      <c r="D59" s="29" t="s">
        <v>774</v>
      </c>
      <c r="E59" s="311">
        <v>41</v>
      </c>
      <c r="F59" s="30">
        <v>24891.832767880933</v>
      </c>
      <c r="G59" s="31">
        <v>0.3921826495648485</v>
      </c>
    </row>
    <row r="60" spans="2:7" ht="42.75">
      <c r="B60" s="28">
        <v>2</v>
      </c>
      <c r="C60" s="29" t="s">
        <v>775</v>
      </c>
      <c r="D60" s="29" t="s">
        <v>776</v>
      </c>
      <c r="E60" s="311">
        <v>60</v>
      </c>
      <c r="F60" s="30">
        <v>7355.2601083785812</v>
      </c>
      <c r="G60" s="32">
        <v>0.11588561695885585</v>
      </c>
    </row>
    <row r="61" spans="2:7">
      <c r="B61" s="28">
        <v>3</v>
      </c>
      <c r="C61" s="29" t="s">
        <v>777</v>
      </c>
      <c r="D61" s="29" t="s">
        <v>778</v>
      </c>
      <c r="E61" s="311">
        <v>61</v>
      </c>
      <c r="F61" s="30">
        <v>7341.9714723593652</v>
      </c>
      <c r="G61" s="32">
        <v>0.11567624818590461</v>
      </c>
    </row>
    <row r="62" spans="2:7">
      <c r="B62" s="28">
        <v>4</v>
      </c>
      <c r="C62" s="29" t="s">
        <v>779</v>
      </c>
      <c r="D62" s="29" t="s">
        <v>780</v>
      </c>
      <c r="E62" s="311">
        <v>25</v>
      </c>
      <c r="F62" s="30">
        <v>3010.0804167186261</v>
      </c>
      <c r="G62" s="32">
        <v>4.7425246836594076E-2</v>
      </c>
    </row>
    <row r="63" spans="2:7" ht="28.5">
      <c r="B63" s="28">
        <v>5</v>
      </c>
      <c r="C63" s="29" t="s">
        <v>781</v>
      </c>
      <c r="D63" s="29" t="s">
        <v>782</v>
      </c>
      <c r="E63" s="311">
        <v>15</v>
      </c>
      <c r="F63" s="30">
        <v>2889.7885508461745</v>
      </c>
      <c r="G63" s="32">
        <v>4.5529991347820618E-2</v>
      </c>
    </row>
    <row r="64" spans="2:7">
      <c r="B64" s="28">
        <v>6</v>
      </c>
      <c r="C64" s="29" t="s">
        <v>783</v>
      </c>
      <c r="D64" s="29" t="s">
        <v>784</v>
      </c>
      <c r="E64" s="311">
        <v>27</v>
      </c>
      <c r="F64" s="30">
        <v>2619.8687900608988</v>
      </c>
      <c r="G64" s="32">
        <v>4.1277277297319975E-2</v>
      </c>
    </row>
    <row r="65" spans="2:7" ht="28.5">
      <c r="B65" s="28">
        <v>7</v>
      </c>
      <c r="C65" s="29" t="s">
        <v>785</v>
      </c>
      <c r="D65" s="29" t="s">
        <v>786</v>
      </c>
      <c r="E65" s="311">
        <v>34</v>
      </c>
      <c r="F65" s="30">
        <v>2225.7169801988243</v>
      </c>
      <c r="G65" s="32">
        <v>3.5067228299965718E-2</v>
      </c>
    </row>
    <row r="66" spans="2:7" ht="28.5">
      <c r="B66" s="28">
        <v>8</v>
      </c>
      <c r="C66" s="29" t="s">
        <v>787</v>
      </c>
      <c r="D66" s="29" t="s">
        <v>788</v>
      </c>
      <c r="E66" s="311">
        <v>24</v>
      </c>
      <c r="F66" s="30">
        <v>2053.8011774979577</v>
      </c>
      <c r="G66" s="32">
        <v>3.2358613163667206E-2</v>
      </c>
    </row>
    <row r="67" spans="2:7">
      <c r="B67" s="28">
        <v>9</v>
      </c>
      <c r="C67" s="29" t="s">
        <v>789</v>
      </c>
      <c r="D67" s="29" t="s">
        <v>790</v>
      </c>
      <c r="E67" s="311">
        <v>14</v>
      </c>
      <c r="F67" s="30">
        <v>2006.7545346110721</v>
      </c>
      <c r="G67" s="32">
        <v>3.1617370956531783E-2</v>
      </c>
    </row>
    <row r="68" spans="2:7" ht="28.5">
      <c r="B68" s="28">
        <v>10</v>
      </c>
      <c r="C68" s="29" t="s">
        <v>791</v>
      </c>
      <c r="D68" s="29" t="s">
        <v>792</v>
      </c>
      <c r="E68" s="311">
        <v>18</v>
      </c>
      <c r="F68" s="30">
        <v>1976.0989223613219</v>
      </c>
      <c r="G68" s="32">
        <v>3.1134377223275909E-2</v>
      </c>
    </row>
    <row r="69" spans="2:7" ht="28.5">
      <c r="B69" s="28">
        <v>11</v>
      </c>
      <c r="C69" s="29" t="s">
        <v>793</v>
      </c>
      <c r="D69" s="29" t="s">
        <v>794</v>
      </c>
      <c r="E69" s="311">
        <v>29</v>
      </c>
      <c r="F69" s="30">
        <v>1653.9107296418224</v>
      </c>
      <c r="G69" s="32">
        <v>2.6058149198705253E-2</v>
      </c>
    </row>
    <row r="70" spans="2:7" ht="42.75">
      <c r="B70" s="28">
        <v>12</v>
      </c>
      <c r="C70" s="29" t="s">
        <v>795</v>
      </c>
      <c r="D70" s="29" t="s">
        <v>796</v>
      </c>
      <c r="E70" s="311">
        <v>66</v>
      </c>
      <c r="F70" s="30">
        <v>1216.4929680527841</v>
      </c>
      <c r="G70" s="32">
        <v>1.9166424579372683E-2</v>
      </c>
    </row>
    <row r="71" spans="2:7" ht="28.5">
      <c r="B71" s="28">
        <v>13</v>
      </c>
      <c r="C71" s="29" t="s">
        <v>797</v>
      </c>
      <c r="D71" s="29" t="s">
        <v>798</v>
      </c>
      <c r="E71" s="311">
        <v>19</v>
      </c>
      <c r="F71" s="30">
        <v>1155.1277349117527</v>
      </c>
      <c r="G71" s="32">
        <v>1.8199586181058023E-2</v>
      </c>
    </row>
    <row r="72" spans="2:7">
      <c r="B72" s="28">
        <v>14</v>
      </c>
      <c r="C72" s="29" t="s">
        <v>799</v>
      </c>
      <c r="D72" s="29" t="s">
        <v>800</v>
      </c>
      <c r="E72" s="311">
        <v>10</v>
      </c>
      <c r="F72" s="30">
        <v>1149.85306651212</v>
      </c>
      <c r="G72" s="32">
        <v>1.8116481274808888E-2</v>
      </c>
    </row>
    <row r="73" spans="2:7">
      <c r="B73" s="28">
        <v>15</v>
      </c>
      <c r="C73" s="29" t="s">
        <v>801</v>
      </c>
      <c r="D73" s="29" t="s">
        <v>802</v>
      </c>
      <c r="E73" s="311">
        <v>11</v>
      </c>
      <c r="F73" s="30">
        <v>959.52726478183502</v>
      </c>
      <c r="G73" s="32">
        <v>1.5117807858544746E-2</v>
      </c>
    </row>
    <row r="74" spans="2:7" ht="28.5">
      <c r="B74" s="28">
        <v>16</v>
      </c>
      <c r="C74" s="29" t="s">
        <v>803</v>
      </c>
      <c r="D74" s="29" t="s">
        <v>782</v>
      </c>
      <c r="E74" s="311">
        <v>38</v>
      </c>
      <c r="F74" s="30">
        <v>649.52392912905145</v>
      </c>
      <c r="G74" s="32">
        <v>1.0233558045203268E-2</v>
      </c>
    </row>
    <row r="75" spans="2:7">
      <c r="B75" s="28">
        <v>17</v>
      </c>
      <c r="C75" s="29" t="s">
        <v>804</v>
      </c>
      <c r="D75" s="29" t="s">
        <v>805</v>
      </c>
      <c r="E75" s="311">
        <v>24</v>
      </c>
      <c r="F75" s="30">
        <v>125.61885096488817</v>
      </c>
      <c r="G75" s="32">
        <v>1.9791846693695946E-3</v>
      </c>
    </row>
    <row r="76" spans="2:7">
      <c r="B76" s="28">
        <v>18</v>
      </c>
      <c r="C76" s="29" t="s">
        <v>806</v>
      </c>
      <c r="D76" s="29" t="s">
        <v>807</v>
      </c>
      <c r="E76" s="311">
        <v>6</v>
      </c>
      <c r="F76" s="30">
        <v>64.768920508654972</v>
      </c>
      <c r="G76" s="32">
        <v>1.0204651096369147E-3</v>
      </c>
    </row>
    <row r="77" spans="2:7" ht="15">
      <c r="B77" s="56" t="s">
        <v>808</v>
      </c>
      <c r="C77" s="48"/>
      <c r="D77" s="58"/>
      <c r="E77" s="92">
        <f>SUM(E59:E76)</f>
        <v>522</v>
      </c>
      <c r="F77" s="93">
        <f>SUM(F59:F76)</f>
        <v>63345.997185416672</v>
      </c>
      <c r="G77" s="94">
        <f>SUM(G59:G76)</f>
        <v>0.99804627675148394</v>
      </c>
    </row>
    <row r="78" spans="2:7" ht="15">
      <c r="B78" s="58"/>
      <c r="C78" s="48"/>
      <c r="D78" s="532"/>
      <c r="E78" s="533"/>
      <c r="F78" s="58"/>
      <c r="G78" s="58"/>
    </row>
    <row r="79" spans="2:7" ht="15">
      <c r="B79" s="76" t="s">
        <v>809</v>
      </c>
      <c r="C79" s="95">
        <v>65341</v>
      </c>
      <c r="D79" s="96"/>
      <c r="E79" s="56"/>
      <c r="F79" s="56"/>
      <c r="G79" s="56"/>
    </row>
    <row r="80" spans="2:7" ht="15">
      <c r="B80" s="76" t="s">
        <v>810</v>
      </c>
      <c r="C80" s="95">
        <v>88567</v>
      </c>
      <c r="D80" s="96"/>
      <c r="E80" s="96"/>
      <c r="F80" s="56"/>
      <c r="G80" s="56"/>
    </row>
    <row r="81" spans="2:12">
      <c r="B81" s="56" t="s">
        <v>808</v>
      </c>
      <c r="C81" s="96"/>
      <c r="D81" s="96"/>
      <c r="E81" s="56"/>
      <c r="F81" s="56"/>
      <c r="G81" s="56"/>
    </row>
    <row r="83" spans="2:12" s="27" customFormat="1" ht="15">
      <c r="B83" s="318"/>
      <c r="C83" s="318"/>
      <c r="D83" s="319"/>
      <c r="E83" s="318"/>
      <c r="F83" s="318"/>
      <c r="G83" s="318"/>
      <c r="H83" s="321"/>
      <c r="L83" s="34"/>
    </row>
    <row r="84" spans="2:12" s="27" customFormat="1" ht="15">
      <c r="B84" s="414" t="s">
        <v>811</v>
      </c>
      <c r="C84" s="415"/>
      <c r="D84" s="416"/>
      <c r="E84" s="318"/>
      <c r="F84" s="318"/>
      <c r="G84" s="318"/>
      <c r="H84" s="321"/>
      <c r="L84" s="34"/>
    </row>
    <row r="85" spans="2:12" s="27" customFormat="1" ht="15">
      <c r="B85" s="415"/>
      <c r="C85" s="415"/>
      <c r="D85" s="416"/>
      <c r="E85" s="318"/>
      <c r="F85" s="318"/>
      <c r="G85" s="318"/>
      <c r="H85" s="321"/>
      <c r="L85" s="34"/>
    </row>
    <row r="86" spans="2:12" s="27" customFormat="1" ht="15">
      <c r="B86" s="446" t="s">
        <v>812</v>
      </c>
      <c r="C86" s="446">
        <v>190000</v>
      </c>
      <c r="D86" s="446" t="s">
        <v>813</v>
      </c>
      <c r="E86" s="320"/>
      <c r="G86" s="318"/>
      <c r="H86" s="321"/>
      <c r="L86" s="34"/>
    </row>
    <row r="87" spans="2:12" s="27" customFormat="1" ht="15">
      <c r="B87" s="446" t="s">
        <v>814</v>
      </c>
      <c r="C87" s="534">
        <v>3.5000000000000003E-2</v>
      </c>
      <c r="D87" s="446"/>
      <c r="E87" s="320"/>
      <c r="G87" s="318"/>
      <c r="H87" s="321"/>
      <c r="L87" s="34"/>
    </row>
    <row r="88" spans="2:12" s="27" customFormat="1" ht="15">
      <c r="B88" s="446" t="s">
        <v>815</v>
      </c>
      <c r="C88" s="535">
        <v>0.32</v>
      </c>
      <c r="D88" s="446"/>
      <c r="E88" s="320"/>
      <c r="G88" s="318"/>
      <c r="H88" s="321"/>
      <c r="L88" s="34"/>
    </row>
    <row r="89" spans="2:12" s="27" customFormat="1" ht="15">
      <c r="B89" s="446" t="s">
        <v>816</v>
      </c>
      <c r="C89" s="535">
        <v>0.8</v>
      </c>
      <c r="D89" s="446"/>
      <c r="E89" s="320"/>
      <c r="G89" s="318"/>
      <c r="H89" s="321"/>
      <c r="L89" s="34"/>
    </row>
    <row r="90" spans="2:12" s="27" customFormat="1" ht="15">
      <c r="B90" s="446" t="s">
        <v>817</v>
      </c>
      <c r="C90" s="536">
        <f>+((80%/32%)^(1/20))-1</f>
        <v>4.6880234976865554E-2</v>
      </c>
      <c r="D90" s="446"/>
      <c r="E90" s="320"/>
      <c r="G90" s="318"/>
      <c r="H90" s="321"/>
      <c r="L90" s="34"/>
    </row>
    <row r="91" spans="2:12" s="27" customFormat="1" ht="15">
      <c r="B91" s="446" t="s">
        <v>818</v>
      </c>
      <c r="C91" s="446">
        <v>88567</v>
      </c>
      <c r="D91" s="446"/>
      <c r="E91" s="320"/>
      <c r="G91" s="318"/>
      <c r="H91" s="321"/>
      <c r="L91" s="34"/>
    </row>
    <row r="92" spans="2:12" s="27" customFormat="1" ht="15">
      <c r="B92" s="446" t="s">
        <v>819</v>
      </c>
      <c r="C92" s="446">
        <f>+C86/C91</f>
        <v>2.145268553750268</v>
      </c>
      <c r="D92" s="446" t="s">
        <v>813</v>
      </c>
      <c r="E92" s="320"/>
      <c r="G92" s="318"/>
      <c r="H92" s="321"/>
      <c r="L92" s="34"/>
    </row>
    <row r="93" spans="2:12" s="27" customFormat="1" ht="15">
      <c r="B93" s="446" t="s">
        <v>820</v>
      </c>
      <c r="C93" s="446">
        <v>75</v>
      </c>
      <c r="D93" s="446"/>
      <c r="E93" s="320"/>
      <c r="G93" s="318"/>
      <c r="H93" s="321"/>
      <c r="L93" s="34"/>
    </row>
    <row r="94" spans="2:12" s="27" customFormat="1" ht="15">
      <c r="B94" s="446" t="s">
        <v>821</v>
      </c>
      <c r="C94" s="446">
        <f>+C92*C93</f>
        <v>160.8951415312701</v>
      </c>
      <c r="D94" s="446" t="s">
        <v>813</v>
      </c>
      <c r="E94" s="320"/>
      <c r="G94" s="318"/>
      <c r="H94" s="321"/>
      <c r="L94" s="34"/>
    </row>
    <row r="95" spans="2:12" s="27" customFormat="1" ht="15">
      <c r="B95" s="537"/>
      <c r="C95" s="537"/>
      <c r="D95" s="537"/>
      <c r="E95" s="537"/>
      <c r="F95" s="477"/>
      <c r="G95" s="318"/>
      <c r="H95" s="321"/>
      <c r="L95" s="34"/>
    </row>
    <row r="96" spans="2:12" s="27" customFormat="1" ht="15">
      <c r="B96" s="528" t="s">
        <v>822</v>
      </c>
      <c r="C96" s="528" t="s">
        <v>823</v>
      </c>
      <c r="D96" s="528" t="s">
        <v>824</v>
      </c>
      <c r="E96" s="529" t="s">
        <v>825</v>
      </c>
      <c r="F96" s="529" t="s">
        <v>826</v>
      </c>
      <c r="G96" s="529" t="s">
        <v>827</v>
      </c>
      <c r="H96" s="321"/>
      <c r="L96" s="34"/>
    </row>
    <row r="97" spans="2:12" s="27" customFormat="1">
      <c r="B97" s="485">
        <v>1</v>
      </c>
      <c r="C97" s="538">
        <f>+$C$86*(1+0.035)^1</f>
        <v>196649.99999999997</v>
      </c>
      <c r="D97" s="539">
        <f>+C88</f>
        <v>0.32</v>
      </c>
      <c r="E97" s="538">
        <f>+C97*D97</f>
        <v>62927.999999999993</v>
      </c>
      <c r="F97" s="538">
        <f>+E97/$C$94</f>
        <v>391.11187200000001</v>
      </c>
      <c r="G97" s="538"/>
      <c r="L97" s="34"/>
    </row>
    <row r="98" spans="2:12" s="27" customFormat="1">
      <c r="B98" s="485">
        <v>2</v>
      </c>
      <c r="C98" s="538">
        <f>+$C$86*(1+0.035)^2</f>
        <v>203532.74999999997</v>
      </c>
      <c r="D98" s="539">
        <f>+$C$88*(1+$C$90)^1</f>
        <v>0.33500167519259699</v>
      </c>
      <c r="E98" s="538">
        <f t="shared" ref="E98:E116" si="0">+C98*D98</f>
        <v>68183.812206556031</v>
      </c>
      <c r="F98" s="538">
        <f t="shared" ref="F98:F116" si="1">+E98/$C$94</f>
        <v>423.77794355775779</v>
      </c>
      <c r="G98" s="540">
        <f>+((F98/F97)^(1/1))-1</f>
        <v>8.35210432010558E-2</v>
      </c>
      <c r="H98" s="321"/>
      <c r="L98" s="34"/>
    </row>
    <row r="99" spans="2:12" s="27" customFormat="1">
      <c r="B99" s="485">
        <v>3</v>
      </c>
      <c r="C99" s="538">
        <f>+$C$86*(1+0.035)^3</f>
        <v>210656.39624999996</v>
      </c>
      <c r="D99" s="539">
        <f>+$C$88*(1+$C$90)^2</f>
        <v>0.35070663244326949</v>
      </c>
      <c r="E99" s="538">
        <f t="shared" si="0"/>
        <v>73878.595331472476</v>
      </c>
      <c r="F99" s="538">
        <f t="shared" si="1"/>
        <v>459.17231948929987</v>
      </c>
      <c r="G99" s="540">
        <f t="shared" ref="G99:G116" si="2">+((F99/F98)^(1/1))-1</f>
        <v>8.35210432010558E-2</v>
      </c>
      <c r="H99" s="321"/>
      <c r="L99" s="34"/>
    </row>
    <row r="100" spans="2:12" s="27" customFormat="1">
      <c r="B100" s="485">
        <v>4</v>
      </c>
      <c r="C100" s="538">
        <f>+$C$86*(1+0.035)^4</f>
        <v>218029.37011874994</v>
      </c>
      <c r="D100" s="539">
        <f>+$C$88*(1+$C$90)^3</f>
        <v>0.36714784178015519</v>
      </c>
      <c r="E100" s="538">
        <f t="shared" si="0"/>
        <v>80049.012683785695</v>
      </c>
      <c r="F100" s="538">
        <f t="shared" si="1"/>
        <v>497.52287062209462</v>
      </c>
      <c r="G100" s="540">
        <f t="shared" si="2"/>
        <v>8.3521043201055578E-2</v>
      </c>
      <c r="H100" s="321"/>
      <c r="L100" s="34"/>
    </row>
    <row r="101" spans="2:12" s="27" customFormat="1">
      <c r="B101" s="485">
        <v>5</v>
      </c>
      <c r="C101" s="538">
        <f>+$C$86*(1+0.035)^5</f>
        <v>225660.39807290616</v>
      </c>
      <c r="D101" s="539">
        <f>+$C$88*(1+$C$90)^4</f>
        <v>0.38435981887405796</v>
      </c>
      <c r="E101" s="538">
        <f t="shared" si="0"/>
        <v>86734.789730350021</v>
      </c>
      <c r="F101" s="538">
        <f t="shared" si="1"/>
        <v>539.07649979283588</v>
      </c>
      <c r="G101" s="540">
        <f t="shared" si="2"/>
        <v>8.35210432010558E-2</v>
      </c>
      <c r="H101" s="321"/>
      <c r="L101" s="34"/>
    </row>
    <row r="102" spans="2:12" s="27" customFormat="1">
      <c r="B102" s="485">
        <v>6</v>
      </c>
      <c r="C102" s="538">
        <f>+$C$86*(1+0.035)^6</f>
        <v>233558.51200545789</v>
      </c>
      <c r="D102" s="539">
        <f>+$C$88*(1+$C$90)^5</f>
        <v>0.40237869749853927</v>
      </c>
      <c r="E102" s="538">
        <f t="shared" si="0"/>
        <v>93978.969850453097</v>
      </c>
      <c r="F102" s="538">
        <f t="shared" si="1"/>
        <v>584.10073142070735</v>
      </c>
      <c r="G102" s="540">
        <f t="shared" si="2"/>
        <v>8.3521043201056022E-2</v>
      </c>
      <c r="H102" s="321"/>
      <c r="L102" s="34"/>
    </row>
    <row r="103" spans="2:12" s="27" customFormat="1">
      <c r="B103" s="485">
        <v>7</v>
      </c>
      <c r="C103" s="538">
        <f>+$C$86*(1+0.035)^7</f>
        <v>241733.05992564888</v>
      </c>
      <c r="D103" s="539">
        <f>+$C$88*(1+$C$90)^6</f>
        <v>0.42124230538695595</v>
      </c>
      <c r="E103" s="538">
        <f t="shared" si="0"/>
        <v>101828.19145132351</v>
      </c>
      <c r="F103" s="538">
        <f t="shared" si="1"/>
        <v>632.88543384346451</v>
      </c>
      <c r="G103" s="540">
        <f t="shared" si="2"/>
        <v>8.35210432010558E-2</v>
      </c>
      <c r="H103" s="321"/>
      <c r="L103" s="34"/>
    </row>
    <row r="104" spans="2:12" s="27" customFormat="1">
      <c r="B104" s="485">
        <v>8</v>
      </c>
      <c r="C104" s="538">
        <f>+$C$86*(1+0.035)^8</f>
        <v>250193.71702304654</v>
      </c>
      <c r="D104" s="539">
        <f>+$C$88*(1+$C$90)^7</f>
        <v>0.44099024364569295</v>
      </c>
      <c r="E104" s="538">
        <f t="shared" si="0"/>
        <v>110332.98822861485</v>
      </c>
      <c r="F104" s="538">
        <f t="shared" si="1"/>
        <v>685.74468550482334</v>
      </c>
      <c r="G104" s="540">
        <f t="shared" si="2"/>
        <v>8.3521043201055578E-2</v>
      </c>
      <c r="H104" s="321"/>
      <c r="L104" s="34"/>
    </row>
    <row r="105" spans="2:12" s="27" customFormat="1">
      <c r="B105" s="485">
        <v>9</v>
      </c>
      <c r="C105" s="538">
        <f>+$C$86*(1+0.035)^9</f>
        <v>258950.49711885315</v>
      </c>
      <c r="D105" s="539">
        <f>+$C$88*(1+$C$90)^8</f>
        <v>0.46166396989030822</v>
      </c>
      <c r="E105" s="538">
        <f t="shared" si="0"/>
        <v>119548.11450495856</v>
      </c>
      <c r="F105" s="538">
        <f t="shared" si="1"/>
        <v>743.01879700776601</v>
      </c>
      <c r="G105" s="540">
        <f t="shared" si="2"/>
        <v>8.3521043201055578E-2</v>
      </c>
      <c r="H105" s="321"/>
      <c r="L105" s="34"/>
    </row>
    <row r="106" spans="2:12" s="27" customFormat="1">
      <c r="B106" s="485">
        <v>10</v>
      </c>
      <c r="C106" s="538">
        <f>+$C$86*(1+0.035)^10</f>
        <v>268013.76451801299</v>
      </c>
      <c r="D106" s="539">
        <f>+$C$88*(1+$C$90)^9</f>
        <v>0.48330688527911847</v>
      </c>
      <c r="E106" s="538">
        <f t="shared" si="0"/>
        <v>129532.89774113198</v>
      </c>
      <c r="F106" s="538">
        <f t="shared" si="1"/>
        <v>805.07650205184825</v>
      </c>
      <c r="G106" s="540">
        <f t="shared" si="2"/>
        <v>8.3521043201056022E-2</v>
      </c>
      <c r="H106" s="321"/>
      <c r="L106" s="34"/>
    </row>
    <row r="107" spans="2:12" s="27" customFormat="1">
      <c r="B107" s="485">
        <v>11</v>
      </c>
      <c r="C107" s="538">
        <f>+$C$86*(1+0.035)^11</f>
        <v>277394.24627614347</v>
      </c>
      <c r="D107" s="539">
        <f>+$C$88*(1+$C$90)^10</f>
        <v>0.50596442562694055</v>
      </c>
      <c r="E107" s="538">
        <f t="shared" si="0"/>
        <v>140351.62048932703</v>
      </c>
      <c r="F107" s="538">
        <f t="shared" si="1"/>
        <v>872.31733135987565</v>
      </c>
      <c r="G107" s="540">
        <f t="shared" si="2"/>
        <v>8.3521043201056022E-2</v>
      </c>
      <c r="H107" s="321"/>
      <c r="L107" s="34"/>
    </row>
    <row r="108" spans="2:12" s="27" customFormat="1">
      <c r="B108" s="485">
        <v>12</v>
      </c>
      <c r="C108" s="538">
        <f>+$C$86*(1+0.035)^12</f>
        <v>287103.04489580845</v>
      </c>
      <c r="D108" s="539">
        <f>+$C$88*(1+$C$90)^11</f>
        <v>0.52968415679026637</v>
      </c>
      <c r="E108" s="538">
        <f t="shared" si="0"/>
        <v>152073.93424755428</v>
      </c>
      <c r="F108" s="538">
        <f t="shared" si="1"/>
        <v>945.17418487741338</v>
      </c>
      <c r="G108" s="540">
        <f t="shared" si="2"/>
        <v>8.3521043201055578E-2</v>
      </c>
      <c r="H108" s="321"/>
      <c r="L108" s="34"/>
    </row>
    <row r="109" spans="2:12" s="27" customFormat="1">
      <c r="B109" s="485">
        <v>13</v>
      </c>
      <c r="C109" s="538">
        <f>+$C$86*(1+0.035)^13</f>
        <v>297151.65146716166</v>
      </c>
      <c r="D109" s="539">
        <f>+$C$88*(1+$C$90)^12</f>
        <v>0.55451587452411699</v>
      </c>
      <c r="E109" s="538">
        <f t="shared" si="0"/>
        <v>164775.30787959875</v>
      </c>
      <c r="F109" s="538">
        <f t="shared" si="1"/>
        <v>1024.1161188050824</v>
      </c>
      <c r="G109" s="540">
        <f t="shared" si="2"/>
        <v>8.3521043201055578E-2</v>
      </c>
      <c r="H109" s="321"/>
      <c r="L109" s="34"/>
    </row>
    <row r="110" spans="2:12" s="27" customFormat="1">
      <c r="B110" s="485">
        <v>14</v>
      </c>
      <c r="C110" s="538">
        <f>+$C$86*(1+0.035)^14</f>
        <v>307551.95926851238</v>
      </c>
      <c r="D110" s="539">
        <f>+$C$88*(1+$C$90)^13</f>
        <v>0.58051170902020965</v>
      </c>
      <c r="E110" s="538">
        <f t="shared" si="0"/>
        <v>178537.51348747802</v>
      </c>
      <c r="F110" s="538">
        <f t="shared" si="1"/>
        <v>1109.6513654066994</v>
      </c>
      <c r="G110" s="540">
        <f t="shared" si="2"/>
        <v>8.3521043201056022E-2</v>
      </c>
      <c r="H110" s="321"/>
      <c r="L110" s="34"/>
    </row>
    <row r="111" spans="2:12" s="27" customFormat="1">
      <c r="B111" s="485">
        <v>15</v>
      </c>
      <c r="C111" s="538">
        <f>+$C$86*(1+0.035)^15</f>
        <v>318316.27784291026</v>
      </c>
      <c r="D111" s="539">
        <f>+$C$88*(1+$C$90)^14</f>
        <v>0.6077262343458989</v>
      </c>
      <c r="E111" s="538">
        <f t="shared" si="0"/>
        <v>193449.15286447475</v>
      </c>
      <c r="F111" s="538">
        <f t="shared" si="1"/>
        <v>1202.3306050349429</v>
      </c>
      <c r="G111" s="540">
        <f t="shared" si="2"/>
        <v>8.35210432010558E-2</v>
      </c>
      <c r="H111" s="321"/>
      <c r="L111" s="34"/>
    </row>
    <row r="112" spans="2:12" s="27" customFormat="1">
      <c r="B112" s="485">
        <v>16</v>
      </c>
      <c r="C112" s="538">
        <f>+$C$86*(1+0.035)^16</f>
        <v>329457.34756741207</v>
      </c>
      <c r="D112" s="539">
        <f>+$C$88*(1+$C$90)^15</f>
        <v>0.63621658301364026</v>
      </c>
      <c r="E112" s="538">
        <f t="shared" si="0"/>
        <v>209606.22791807615</v>
      </c>
      <c r="F112" s="538">
        <f t="shared" si="1"/>
        <v>1302.7505114400176</v>
      </c>
      <c r="G112" s="540">
        <f t="shared" si="2"/>
        <v>8.3521043201055578E-2</v>
      </c>
      <c r="H112" s="321"/>
      <c r="L112" s="34"/>
    </row>
    <row r="113" spans="2:12" s="27" customFormat="1">
      <c r="B113" s="485">
        <v>17</v>
      </c>
      <c r="C113" s="538">
        <f>+$C$86*(1+0.035)^17</f>
        <v>340988.35473227146</v>
      </c>
      <c r="D113" s="539">
        <f>+$C$88*(1+$C$90)^16</f>
        <v>0.66604256592149824</v>
      </c>
      <c r="E113" s="538">
        <f t="shared" si="0"/>
        <v>227112.75873523214</v>
      </c>
      <c r="F113" s="538">
        <f t="shared" si="1"/>
        <v>1411.557593186197</v>
      </c>
      <c r="G113" s="540">
        <f t="shared" si="2"/>
        <v>8.35210432010558E-2</v>
      </c>
      <c r="H113" s="321"/>
      <c r="L113" s="34"/>
    </row>
    <row r="114" spans="2:12" s="27" customFormat="1">
      <c r="B114" s="485">
        <v>18</v>
      </c>
      <c r="C114" s="538">
        <f>+$C$86*(1+0.035)^18</f>
        <v>352922.94714790094</v>
      </c>
      <c r="D114" s="539">
        <f>+$C$88*(1+$C$90)^17</f>
        <v>0.6972667979164926</v>
      </c>
      <c r="E114" s="538">
        <f t="shared" si="0"/>
        <v>246081.45326906844</v>
      </c>
      <c r="F114" s="538">
        <f t="shared" si="1"/>
        <v>1529.4523559074798</v>
      </c>
      <c r="G114" s="540">
        <f t="shared" si="2"/>
        <v>8.35210432010558E-2</v>
      </c>
      <c r="H114" s="321"/>
      <c r="L114" s="34"/>
    </row>
    <row r="115" spans="2:12" s="27" customFormat="1">
      <c r="B115" s="485">
        <v>19</v>
      </c>
      <c r="C115" s="538">
        <f>+$C$86*(1+0.035)^19</f>
        <v>365275.25029807742</v>
      </c>
      <c r="D115" s="539">
        <f>+$C$88*(1+$C$90)^18</f>
        <v>0.72995482924438437</v>
      </c>
      <c r="E115" s="538">
        <f t="shared" si="0"/>
        <v>266634.43295853288</v>
      </c>
      <c r="F115" s="538">
        <f t="shared" si="1"/>
        <v>1657.1938121991848</v>
      </c>
      <c r="G115" s="540">
        <f t="shared" si="2"/>
        <v>8.3521043201055578E-2</v>
      </c>
      <c r="H115" s="321"/>
      <c r="L115" s="34"/>
    </row>
    <row r="116" spans="2:12" s="27" customFormat="1">
      <c r="B116" s="485">
        <v>20</v>
      </c>
      <c r="C116" s="538">
        <f>+$C$86*(1+0.035)^20</f>
        <v>378059.88405851013</v>
      </c>
      <c r="D116" s="539">
        <f>+$C$88*(1+$C$90)^19</f>
        <v>0.76417528316185879</v>
      </c>
      <c r="E116" s="538">
        <f t="shared" si="0"/>
        <v>288904.01895255147</v>
      </c>
      <c r="F116" s="538">
        <f t="shared" si="1"/>
        <v>1795.6043681803949</v>
      </c>
      <c r="G116" s="540">
        <f t="shared" si="2"/>
        <v>8.3521043201055578E-2</v>
      </c>
      <c r="H116" s="321"/>
      <c r="L116" s="34"/>
    </row>
    <row r="117" spans="2:12" s="27" customFormat="1" ht="15">
      <c r="B117" s="479"/>
      <c r="C117" s="541"/>
      <c r="D117" s="542"/>
      <c r="E117" s="541"/>
      <c r="F117" s="541"/>
      <c r="G117" s="318"/>
      <c r="H117" s="321"/>
      <c r="L117" s="34"/>
    </row>
    <row r="118" spans="2:12" s="27" customFormat="1" ht="94.5" customHeight="1">
      <c r="B118" s="543" t="s">
        <v>828</v>
      </c>
      <c r="C118" s="544"/>
      <c r="D118" s="542"/>
      <c r="E118" s="541"/>
      <c r="F118" s="541"/>
      <c r="G118" s="318"/>
      <c r="H118" s="321"/>
      <c r="L118" s="34"/>
    </row>
    <row r="119" spans="2:12">
      <c r="C119" s="545"/>
      <c r="D119" s="26"/>
      <c r="E119" s="26"/>
      <c r="F119" s="34"/>
      <c r="G119" s="27"/>
    </row>
    <row r="120" spans="2:12" ht="15">
      <c r="B120" s="73" t="s">
        <v>492</v>
      </c>
      <c r="C120" s="545"/>
      <c r="D120" s="26"/>
      <c r="E120" s="26"/>
      <c r="F120" s="34"/>
      <c r="G120" s="27"/>
    </row>
    <row r="121" spans="2:12">
      <c r="C121" s="545"/>
      <c r="D121" s="26"/>
      <c r="E121" s="26"/>
      <c r="F121" s="34"/>
      <c r="G121" s="27"/>
    </row>
    <row r="122" spans="2:12" ht="27.95" customHeight="1">
      <c r="B122" s="76" t="s">
        <v>829</v>
      </c>
      <c r="C122" s="545"/>
      <c r="D122" s="26"/>
      <c r="E122" s="26"/>
      <c r="F122" s="34"/>
      <c r="G122" s="27"/>
    </row>
    <row r="123" spans="2:12" ht="14.1" customHeight="1">
      <c r="B123" s="75"/>
      <c r="C123" s="546"/>
      <c r="D123" s="26"/>
      <c r="E123" s="26"/>
      <c r="F123" s="34"/>
      <c r="G123" s="27"/>
    </row>
    <row r="124" spans="2:12" ht="15">
      <c r="B124" s="100" t="s">
        <v>687</v>
      </c>
      <c r="C124" s="100" t="s">
        <v>688</v>
      </c>
      <c r="D124" s="100" t="s">
        <v>830</v>
      </c>
      <c r="E124" s="78" t="s">
        <v>689</v>
      </c>
    </row>
    <row r="125" spans="2:12">
      <c r="B125" s="25" t="s">
        <v>691</v>
      </c>
      <c r="C125" s="25" t="s">
        <v>692</v>
      </c>
      <c r="D125" s="79">
        <v>18823000</v>
      </c>
      <c r="E125" s="36">
        <v>906844</v>
      </c>
    </row>
    <row r="126" spans="2:12">
      <c r="B126" s="25" t="s">
        <v>694</v>
      </c>
      <c r="C126" s="25" t="s">
        <v>695</v>
      </c>
      <c r="D126" s="79">
        <v>17007000</v>
      </c>
      <c r="E126" s="36">
        <v>906844</v>
      </c>
    </row>
    <row r="127" spans="2:12">
      <c r="B127" s="25" t="s">
        <v>696</v>
      </c>
      <c r="C127" s="25" t="s">
        <v>697</v>
      </c>
      <c r="D127" s="79">
        <v>15191000</v>
      </c>
      <c r="E127" s="36">
        <v>770045</v>
      </c>
    </row>
    <row r="128" spans="2:12">
      <c r="B128" s="25" t="s">
        <v>698</v>
      </c>
      <c r="C128" s="25" t="s">
        <v>699</v>
      </c>
      <c r="D128" s="79">
        <v>13540000</v>
      </c>
      <c r="E128" s="36">
        <v>770045</v>
      </c>
    </row>
    <row r="129" spans="2:5">
      <c r="B129" s="25" t="s">
        <v>700</v>
      </c>
      <c r="C129" s="25" t="s">
        <v>701</v>
      </c>
      <c r="D129" s="79">
        <v>12054000</v>
      </c>
      <c r="E129" s="36">
        <v>636612</v>
      </c>
    </row>
    <row r="130" spans="2:5">
      <c r="B130" s="25" t="s">
        <v>702</v>
      </c>
      <c r="C130" s="25" t="s">
        <v>703</v>
      </c>
      <c r="D130" s="79">
        <v>11393000</v>
      </c>
      <c r="E130" s="36">
        <v>636612</v>
      </c>
    </row>
    <row r="131" spans="2:5">
      <c r="B131" s="25" t="s">
        <v>704</v>
      </c>
      <c r="C131" s="25" t="s">
        <v>705</v>
      </c>
      <c r="D131" s="79">
        <v>10898000</v>
      </c>
      <c r="E131" s="36">
        <v>636612</v>
      </c>
    </row>
    <row r="132" spans="2:5">
      <c r="B132" s="25" t="s">
        <v>707</v>
      </c>
      <c r="C132" s="25" t="s">
        <v>708</v>
      </c>
      <c r="D132" s="79">
        <v>10402000</v>
      </c>
      <c r="E132" s="36">
        <v>489708</v>
      </c>
    </row>
    <row r="133" spans="2:5">
      <c r="B133" s="25" t="s">
        <v>709</v>
      </c>
      <c r="C133" s="25" t="s">
        <v>710</v>
      </c>
      <c r="D133" s="79">
        <v>9412000</v>
      </c>
      <c r="E133" s="36">
        <v>489708</v>
      </c>
    </row>
    <row r="134" spans="2:5">
      <c r="B134" s="25" t="s">
        <v>713</v>
      </c>
      <c r="C134" s="25" t="s">
        <v>714</v>
      </c>
      <c r="D134" s="79">
        <v>8256000</v>
      </c>
      <c r="E134" s="36">
        <v>363014</v>
      </c>
    </row>
    <row r="135" spans="2:5">
      <c r="B135" s="25" t="s">
        <v>717</v>
      </c>
      <c r="C135" s="25" t="s">
        <v>718</v>
      </c>
      <c r="D135" s="79">
        <v>7595000</v>
      </c>
      <c r="E135" s="36">
        <v>363014</v>
      </c>
    </row>
    <row r="136" spans="2:5">
      <c r="B136" s="25" t="s">
        <v>721</v>
      </c>
      <c r="C136" s="25" t="s">
        <v>722</v>
      </c>
      <c r="D136" s="79">
        <v>6935000</v>
      </c>
      <c r="E136" s="36">
        <v>363014</v>
      </c>
    </row>
    <row r="137" spans="2:5">
      <c r="B137" s="25" t="s">
        <v>725</v>
      </c>
      <c r="C137" s="25" t="s">
        <v>726</v>
      </c>
      <c r="D137" s="79">
        <v>5944000</v>
      </c>
      <c r="E137" s="36">
        <v>298363</v>
      </c>
    </row>
    <row r="138" spans="2:5">
      <c r="B138" s="25" t="s">
        <v>729</v>
      </c>
      <c r="C138" s="25" t="s">
        <v>730</v>
      </c>
      <c r="D138" s="79">
        <v>5284000</v>
      </c>
      <c r="E138" s="36">
        <v>298363</v>
      </c>
    </row>
    <row r="139" spans="2:5">
      <c r="B139" s="25" t="s">
        <v>733</v>
      </c>
      <c r="C139" s="25" t="s">
        <v>734</v>
      </c>
      <c r="D139" s="79">
        <v>4788000</v>
      </c>
      <c r="E139" s="36">
        <v>298363</v>
      </c>
    </row>
    <row r="140" spans="2:5">
      <c r="B140" s="25" t="s">
        <v>737</v>
      </c>
      <c r="C140" s="25" t="s">
        <v>738</v>
      </c>
      <c r="D140" s="79">
        <v>4500000</v>
      </c>
      <c r="E140" s="36">
        <v>298363</v>
      </c>
    </row>
    <row r="141" spans="2:5">
      <c r="B141" s="25" t="s">
        <v>739</v>
      </c>
      <c r="C141" s="25" t="s">
        <v>740</v>
      </c>
      <c r="D141" s="79">
        <v>4200000</v>
      </c>
      <c r="E141" s="36">
        <v>264787</v>
      </c>
    </row>
    <row r="142" spans="2:5">
      <c r="B142" s="25" t="s">
        <v>741</v>
      </c>
      <c r="C142" s="25" t="s">
        <v>742</v>
      </c>
      <c r="D142" s="79">
        <v>4128000</v>
      </c>
      <c r="E142" s="36">
        <v>264787</v>
      </c>
    </row>
    <row r="143" spans="2:5">
      <c r="B143" s="25" t="s">
        <v>743</v>
      </c>
      <c r="C143" s="25" t="s">
        <v>744</v>
      </c>
      <c r="D143" s="79">
        <v>4128000</v>
      </c>
      <c r="E143" s="36">
        <v>264787</v>
      </c>
    </row>
    <row r="144" spans="2:5">
      <c r="B144" s="25" t="s">
        <v>713</v>
      </c>
      <c r="C144" s="25" t="s">
        <v>745</v>
      </c>
      <c r="D144" s="79">
        <v>3715000</v>
      </c>
      <c r="E144" s="36">
        <v>264787</v>
      </c>
    </row>
    <row r="145" spans="2:5">
      <c r="B145" s="25" t="s">
        <v>746</v>
      </c>
      <c r="C145" s="25" t="s">
        <v>747</v>
      </c>
      <c r="D145" s="79">
        <v>3715000</v>
      </c>
      <c r="E145" s="36">
        <v>264787</v>
      </c>
    </row>
    <row r="146" spans="2:5">
      <c r="B146" s="25" t="s">
        <v>748</v>
      </c>
      <c r="C146" s="25" t="s">
        <v>749</v>
      </c>
      <c r="D146" s="79">
        <v>3302000</v>
      </c>
      <c r="E146" s="36">
        <v>230588</v>
      </c>
    </row>
    <row r="147" spans="2:5">
      <c r="B147" s="25" t="s">
        <v>750</v>
      </c>
      <c r="C147" s="25" t="s">
        <v>751</v>
      </c>
      <c r="D147" s="79">
        <v>3302000</v>
      </c>
      <c r="E147" s="36">
        <v>230588</v>
      </c>
    </row>
    <row r="148" spans="2:5">
      <c r="B148" s="25" t="s">
        <v>752</v>
      </c>
      <c r="C148" s="25" t="s">
        <v>753</v>
      </c>
      <c r="D148" s="79">
        <v>2972000</v>
      </c>
      <c r="E148" s="36">
        <v>230588</v>
      </c>
    </row>
    <row r="149" spans="2:5">
      <c r="B149" s="25" t="s">
        <v>754</v>
      </c>
      <c r="C149" s="25" t="s">
        <v>755</v>
      </c>
      <c r="D149" s="79">
        <v>2642000</v>
      </c>
      <c r="E149" s="36">
        <v>198167</v>
      </c>
    </row>
    <row r="150" spans="2:5">
      <c r="B150" s="25" t="s">
        <v>756</v>
      </c>
      <c r="C150" s="25" t="s">
        <v>757</v>
      </c>
      <c r="D150" s="79">
        <v>2312000</v>
      </c>
      <c r="E150" s="36">
        <v>198167</v>
      </c>
    </row>
    <row r="151" spans="2:5">
      <c r="B151" s="25" t="s">
        <v>758</v>
      </c>
      <c r="C151" s="25" t="s">
        <v>759</v>
      </c>
      <c r="D151" s="79">
        <v>2300000</v>
      </c>
      <c r="E151" s="36">
        <v>198167</v>
      </c>
    </row>
    <row r="152" spans="2:5">
      <c r="B152" s="25" t="s">
        <v>760</v>
      </c>
      <c r="C152" s="25" t="s">
        <v>761</v>
      </c>
      <c r="D152" s="79">
        <v>1981000</v>
      </c>
      <c r="E152" s="36">
        <v>163323</v>
      </c>
    </row>
    <row r="153" spans="2:5">
      <c r="B153" s="25" t="s">
        <v>762</v>
      </c>
      <c r="C153" s="25" t="s">
        <v>763</v>
      </c>
      <c r="D153" s="79">
        <v>1651000</v>
      </c>
      <c r="E153" s="36">
        <v>163323</v>
      </c>
    </row>
    <row r="155" spans="2:5">
      <c r="B155" s="64" t="s">
        <v>831</v>
      </c>
      <c r="D155" s="101"/>
      <c r="E155" s="80"/>
    </row>
    <row r="156" spans="2:5" ht="12.95" customHeight="1">
      <c r="B156" s="740" t="s">
        <v>764</v>
      </c>
      <c r="C156" s="740"/>
      <c r="D156" s="740"/>
      <c r="E156" s="740"/>
    </row>
    <row r="157" spans="2:5" ht="12.95" customHeight="1">
      <c r="B157" s="740"/>
      <c r="C157" s="740"/>
      <c r="D157" s="740"/>
      <c r="E157" s="740"/>
    </row>
    <row r="158" spans="2:5" ht="12.95" customHeight="1">
      <c r="B158" s="527" t="s">
        <v>765</v>
      </c>
      <c r="D158" s="65"/>
    </row>
    <row r="159" spans="2:5" ht="12.95" customHeight="1">
      <c r="B159" s="527"/>
      <c r="D159" s="65"/>
    </row>
    <row r="160" spans="2:5" ht="15">
      <c r="B160" s="76" t="s">
        <v>832</v>
      </c>
      <c r="D160" s="65"/>
    </row>
    <row r="161" spans="2:4" ht="15">
      <c r="B161" s="75"/>
      <c r="D161" s="65"/>
    </row>
    <row r="162" spans="2:4" ht="14.1" customHeight="1">
      <c r="B162" s="741" t="s">
        <v>833</v>
      </c>
      <c r="C162" s="741"/>
      <c r="D162" s="741"/>
    </row>
    <row r="163" spans="2:4" ht="27.95" customHeight="1">
      <c r="B163" s="273" t="s">
        <v>834</v>
      </c>
      <c r="C163" s="728" t="s">
        <v>835</v>
      </c>
      <c r="D163" s="728"/>
    </row>
    <row r="164" spans="2:4">
      <c r="B164" s="102" t="s">
        <v>836</v>
      </c>
      <c r="C164" s="729" t="s">
        <v>837</v>
      </c>
      <c r="D164" s="272">
        <v>136975</v>
      </c>
    </row>
    <row r="165" spans="2:4">
      <c r="B165" s="102" t="s">
        <v>838</v>
      </c>
      <c r="C165" s="730"/>
      <c r="D165" s="272">
        <v>187201</v>
      </c>
    </row>
    <row r="166" spans="2:4">
      <c r="B166" s="102" t="s">
        <v>839</v>
      </c>
      <c r="C166" s="730"/>
      <c r="D166" s="272">
        <v>227240</v>
      </c>
    </row>
    <row r="167" spans="2:4">
      <c r="B167" s="102" t="s">
        <v>840</v>
      </c>
      <c r="C167" s="730"/>
      <c r="D167" s="272">
        <v>264300</v>
      </c>
    </row>
    <row r="168" spans="2:4">
      <c r="B168" s="102" t="s">
        <v>841</v>
      </c>
      <c r="C168" s="730"/>
      <c r="D168" s="272">
        <v>303499</v>
      </c>
    </row>
    <row r="169" spans="2:4">
      <c r="B169" s="102" t="s">
        <v>842</v>
      </c>
      <c r="C169" s="730"/>
      <c r="D169" s="272">
        <v>342557</v>
      </c>
    </row>
    <row r="170" spans="2:4">
      <c r="B170" s="102" t="s">
        <v>843</v>
      </c>
      <c r="C170" s="730"/>
      <c r="D170" s="272">
        <v>416087</v>
      </c>
    </row>
    <row r="171" spans="2:4">
      <c r="B171" s="102" t="s">
        <v>844</v>
      </c>
      <c r="C171" s="730"/>
      <c r="D171" s="272">
        <v>561304</v>
      </c>
    </row>
    <row r="172" spans="2:4">
      <c r="B172" s="102" t="s">
        <v>845</v>
      </c>
      <c r="C172" s="730"/>
      <c r="D172" s="272">
        <v>729685</v>
      </c>
    </row>
    <row r="173" spans="2:4">
      <c r="B173" s="102" t="s">
        <v>846</v>
      </c>
      <c r="C173" s="730"/>
      <c r="D173" s="272">
        <v>882626</v>
      </c>
    </row>
    <row r="174" spans="2:4" ht="17.100000000000001" customHeight="1">
      <c r="B174" s="102" t="s">
        <v>847</v>
      </c>
      <c r="C174" s="731"/>
      <c r="D174" s="272">
        <v>1039425</v>
      </c>
    </row>
    <row r="175" spans="2:4" ht="27" customHeight="1">
      <c r="B175" s="732" t="s">
        <v>848</v>
      </c>
      <c r="C175" s="732"/>
      <c r="D175" s="732"/>
    </row>
    <row r="177" spans="2:4" ht="33.950000000000003" customHeight="1">
      <c r="B177" s="526" t="s">
        <v>849</v>
      </c>
      <c r="D177" s="65"/>
    </row>
    <row r="178" spans="2:4" ht="17.100000000000001" customHeight="1">
      <c r="B178" s="103"/>
      <c r="D178" s="65"/>
    </row>
    <row r="179" spans="2:4" ht="15">
      <c r="B179" s="100" t="s">
        <v>850</v>
      </c>
      <c r="C179" s="100" t="s">
        <v>851</v>
      </c>
      <c r="D179" s="65"/>
    </row>
    <row r="180" spans="2:4">
      <c r="B180" s="25" t="s">
        <v>852</v>
      </c>
      <c r="C180" s="36">
        <v>640000</v>
      </c>
      <c r="D180" s="65"/>
    </row>
    <row r="181" spans="2:4">
      <c r="B181" s="25" t="s">
        <v>853</v>
      </c>
      <c r="C181" s="36">
        <v>650000</v>
      </c>
      <c r="D181" s="65"/>
    </row>
    <row r="182" spans="2:4">
      <c r="B182" s="25" t="s">
        <v>854</v>
      </c>
      <c r="C182" s="36">
        <v>970000</v>
      </c>
      <c r="D182" s="65"/>
    </row>
    <row r="183" spans="2:4">
      <c r="B183" s="25" t="s">
        <v>855</v>
      </c>
      <c r="C183" s="36">
        <v>630000</v>
      </c>
      <c r="D183" s="65"/>
    </row>
    <row r="184" spans="2:4">
      <c r="B184" s="25" t="s">
        <v>856</v>
      </c>
      <c r="C184" s="36">
        <v>720000</v>
      </c>
      <c r="D184" s="65"/>
    </row>
    <row r="185" spans="2:4">
      <c r="B185" s="25" t="s">
        <v>857</v>
      </c>
      <c r="C185" s="36">
        <v>1016600</v>
      </c>
      <c r="D185" s="65"/>
    </row>
    <row r="186" spans="2:4">
      <c r="B186" s="25" t="s">
        <v>858</v>
      </c>
      <c r="C186" s="36">
        <v>797000</v>
      </c>
      <c r="D186" s="65"/>
    </row>
    <row r="187" spans="2:4">
      <c r="B187" s="25" t="s">
        <v>859</v>
      </c>
      <c r="C187" s="36">
        <v>626850</v>
      </c>
      <c r="D187" s="65"/>
    </row>
    <row r="188" spans="2:4">
      <c r="B188" s="25" t="s">
        <v>860</v>
      </c>
      <c r="C188" s="36">
        <v>554880</v>
      </c>
      <c r="D188" s="65"/>
    </row>
    <row r="189" spans="2:4">
      <c r="B189" s="25" t="s">
        <v>861</v>
      </c>
      <c r="C189" s="36">
        <v>1290000</v>
      </c>
      <c r="D189" s="65"/>
    </row>
    <row r="190" spans="2:4" ht="15">
      <c r="B190" s="104" t="s">
        <v>862</v>
      </c>
      <c r="C190" s="104">
        <f>AVERAGE(C180:C189)</f>
        <v>789533</v>
      </c>
      <c r="D190" s="65"/>
    </row>
    <row r="191" spans="2:4" ht="15">
      <c r="B191" s="95" t="s">
        <v>863</v>
      </c>
      <c r="C191" s="105">
        <v>800000</v>
      </c>
      <c r="D191" s="65"/>
    </row>
    <row r="192" spans="2:4">
      <c r="B192" s="80" t="s">
        <v>864</v>
      </c>
    </row>
    <row r="193" spans="2:3">
      <c r="B193" s="80" t="s">
        <v>865</v>
      </c>
    </row>
    <row r="194" spans="2:3">
      <c r="B194" s="80" t="s">
        <v>866</v>
      </c>
    </row>
    <row r="196" spans="2:3" ht="33" customHeight="1">
      <c r="B196" s="314" t="s">
        <v>500</v>
      </c>
    </row>
    <row r="198" spans="2:3" ht="15">
      <c r="B198" s="100" t="s">
        <v>867</v>
      </c>
      <c r="C198" s="100" t="s">
        <v>851</v>
      </c>
    </row>
    <row r="199" spans="2:3">
      <c r="B199" s="106" t="s">
        <v>868</v>
      </c>
      <c r="C199" s="38">
        <v>3600000</v>
      </c>
    </row>
    <row r="200" spans="2:3">
      <c r="B200" s="106" t="s">
        <v>869</v>
      </c>
      <c r="C200" s="38">
        <v>10000000</v>
      </c>
    </row>
    <row r="201" spans="2:3">
      <c r="B201" s="107" t="s">
        <v>870</v>
      </c>
      <c r="C201" s="38">
        <v>6400000</v>
      </c>
    </row>
    <row r="202" spans="2:3">
      <c r="B202" s="106" t="s">
        <v>871</v>
      </c>
      <c r="C202" s="38">
        <v>10000000</v>
      </c>
    </row>
    <row r="203" spans="2:3">
      <c r="B203" s="107" t="s">
        <v>872</v>
      </c>
      <c r="C203" s="38">
        <v>3680000</v>
      </c>
    </row>
    <row r="204" spans="2:3">
      <c r="B204" s="106" t="s">
        <v>873</v>
      </c>
      <c r="C204" s="38">
        <v>14000000</v>
      </c>
    </row>
    <row r="205" spans="2:3">
      <c r="B205" s="106" t="s">
        <v>874</v>
      </c>
      <c r="C205" s="38">
        <v>7200000</v>
      </c>
    </row>
    <row r="206" spans="2:3">
      <c r="B206" s="106" t="s">
        <v>875</v>
      </c>
      <c r="C206" s="38">
        <v>8850000</v>
      </c>
    </row>
    <row r="207" spans="2:3">
      <c r="B207" s="106" t="s">
        <v>876</v>
      </c>
      <c r="C207" s="38">
        <v>2700000</v>
      </c>
    </row>
    <row r="208" spans="2:3">
      <c r="B208" s="106" t="s">
        <v>877</v>
      </c>
      <c r="C208" s="38">
        <v>9700000</v>
      </c>
    </row>
    <row r="209" spans="2:4" ht="15">
      <c r="B209" s="104" t="s">
        <v>862</v>
      </c>
      <c r="C209" s="108">
        <f>AVERAGE(C199:C208)</f>
        <v>7613000</v>
      </c>
    </row>
    <row r="210" spans="2:4" ht="15">
      <c r="B210" s="95" t="s">
        <v>863</v>
      </c>
      <c r="C210" s="105">
        <v>7700000</v>
      </c>
    </row>
    <row r="211" spans="2:4">
      <c r="B211" s="80" t="s">
        <v>878</v>
      </c>
      <c r="C211" s="74"/>
    </row>
    <row r="212" spans="2:4">
      <c r="B212" s="80" t="s">
        <v>865</v>
      </c>
      <c r="C212" s="74"/>
    </row>
    <row r="213" spans="2:4">
      <c r="B213" s="80" t="s">
        <v>866</v>
      </c>
      <c r="C213" s="313"/>
    </row>
    <row r="216" spans="2:4" ht="27" customHeight="1">
      <c r="B216" s="314" t="s">
        <v>502</v>
      </c>
      <c r="C216" s="80"/>
      <c r="D216" s="65"/>
    </row>
    <row r="217" spans="2:4" ht="15" customHeight="1">
      <c r="B217" s="103"/>
      <c r="C217" s="80"/>
      <c r="D217" s="65"/>
    </row>
    <row r="218" spans="2:4" ht="20.100000000000001" customHeight="1">
      <c r="B218" s="309" t="s">
        <v>879</v>
      </c>
      <c r="C218" s="109" t="s">
        <v>880</v>
      </c>
      <c r="D218" s="65"/>
    </row>
    <row r="219" spans="2:4">
      <c r="B219" s="25" t="s">
        <v>881</v>
      </c>
      <c r="C219" s="61">
        <v>80000</v>
      </c>
      <c r="D219" s="65"/>
    </row>
    <row r="220" spans="2:4">
      <c r="B220" s="25" t="s">
        <v>882</v>
      </c>
      <c r="C220" s="61">
        <v>150000</v>
      </c>
      <c r="D220" s="65"/>
    </row>
    <row r="221" spans="2:4">
      <c r="B221" s="25" t="s">
        <v>883</v>
      </c>
      <c r="C221" s="61">
        <v>220000</v>
      </c>
      <c r="D221" s="65"/>
    </row>
    <row r="222" spans="2:4" ht="15">
      <c r="B222" s="104" t="s">
        <v>862</v>
      </c>
      <c r="C222" s="108">
        <f>AVERAGE(C212:C221)</f>
        <v>150000</v>
      </c>
      <c r="D222" s="65"/>
    </row>
    <row r="223" spans="2:4" ht="15">
      <c r="B223" s="95" t="s">
        <v>884</v>
      </c>
      <c r="C223" s="105">
        <v>200000</v>
      </c>
    </row>
    <row r="226" spans="2:4" ht="24.95" customHeight="1">
      <c r="B226" s="314" t="s">
        <v>504</v>
      </c>
    </row>
    <row r="227" spans="2:4" ht="15.95" customHeight="1">
      <c r="B227" s="103"/>
    </row>
    <row r="228" spans="2:4" ht="14.1" customHeight="1">
      <c r="B228" s="110" t="s">
        <v>885</v>
      </c>
    </row>
    <row r="229" spans="2:4" ht="29.1" customHeight="1">
      <c r="B229" s="111" t="s">
        <v>886</v>
      </c>
      <c r="C229" s="100" t="s">
        <v>887</v>
      </c>
      <c r="D229" s="309" t="s">
        <v>888</v>
      </c>
    </row>
    <row r="230" spans="2:4" ht="14.1" customHeight="1">
      <c r="C230" s="112">
        <v>35</v>
      </c>
      <c r="D230" s="113">
        <v>16500</v>
      </c>
    </row>
    <row r="231" spans="2:4" ht="15">
      <c r="B231" s="309" t="s">
        <v>879</v>
      </c>
      <c r="C231" s="100" t="s">
        <v>889</v>
      </c>
      <c r="D231" s="100" t="s">
        <v>890</v>
      </c>
    </row>
    <row r="232" spans="2:4">
      <c r="B232" s="40" t="s">
        <v>891</v>
      </c>
      <c r="C232" s="25">
        <f>60*20</f>
        <v>1200</v>
      </c>
      <c r="D232" s="61">
        <f>(C232/C230)*D230</f>
        <v>565714.28571428568</v>
      </c>
    </row>
    <row r="233" spans="2:4">
      <c r="B233" s="40" t="s">
        <v>892</v>
      </c>
      <c r="C233" s="25">
        <f>100*20</f>
        <v>2000</v>
      </c>
      <c r="D233" s="61">
        <f>(C233/C230)*D230</f>
        <v>942857.14285714296</v>
      </c>
    </row>
    <row r="234" spans="2:4">
      <c r="B234" s="40" t="s">
        <v>893</v>
      </c>
      <c r="C234" s="25">
        <f>150*20</f>
        <v>3000</v>
      </c>
      <c r="D234" s="61">
        <f>(C234/C230)*D230</f>
        <v>1414285.7142857141</v>
      </c>
    </row>
    <row r="235" spans="2:4" ht="15" customHeight="1">
      <c r="B235" s="733" t="s">
        <v>863</v>
      </c>
      <c r="C235" s="734"/>
      <c r="D235" s="114">
        <f>AVERAGE(D232:D234)</f>
        <v>974285.7142857142</v>
      </c>
    </row>
    <row r="236" spans="2:4" s="70" customFormat="1">
      <c r="B236" s="70" t="s">
        <v>894</v>
      </c>
    </row>
    <row r="237" spans="2:4" s="70" customFormat="1"/>
    <row r="238" spans="2:4" ht="15">
      <c r="B238" s="97" t="s">
        <v>895</v>
      </c>
      <c r="C238" s="70"/>
    </row>
    <row r="239" spans="2:4" ht="15">
      <c r="B239" s="111" t="s">
        <v>896</v>
      </c>
      <c r="C239" s="100" t="s">
        <v>897</v>
      </c>
    </row>
    <row r="240" spans="2:4" ht="15">
      <c r="C240" s="39">
        <v>15000</v>
      </c>
    </row>
    <row r="241" spans="1:4" ht="15">
      <c r="B241" s="309" t="s">
        <v>879</v>
      </c>
      <c r="C241" s="100" t="s">
        <v>898</v>
      </c>
      <c r="D241" s="100" t="s">
        <v>899</v>
      </c>
    </row>
    <row r="242" spans="1:4">
      <c r="B242" s="40" t="s">
        <v>900</v>
      </c>
      <c r="C242" s="311">
        <v>10</v>
      </c>
      <c r="D242" s="106">
        <f>+C242*C240</f>
        <v>150000</v>
      </c>
    </row>
    <row r="243" spans="1:4">
      <c r="B243" s="40" t="s">
        <v>901</v>
      </c>
      <c r="C243" s="311">
        <v>15</v>
      </c>
      <c r="D243" s="106">
        <f>+C243*C240</f>
        <v>225000</v>
      </c>
    </row>
    <row r="244" spans="1:4">
      <c r="B244" s="40" t="s">
        <v>902</v>
      </c>
      <c r="C244" s="311">
        <v>18</v>
      </c>
      <c r="D244" s="106">
        <f>+C244*C240</f>
        <v>270000</v>
      </c>
    </row>
    <row r="245" spans="1:4" ht="15">
      <c r="B245" s="735" t="s">
        <v>863</v>
      </c>
      <c r="C245" s="735"/>
      <c r="D245" s="115">
        <f>AVERAGE(D242:D244)</f>
        <v>215000</v>
      </c>
    </row>
    <row r="246" spans="1:4" ht="28.5">
      <c r="B246" s="278" t="s">
        <v>903</v>
      </c>
      <c r="C246" s="278"/>
      <c r="D246" s="278"/>
    </row>
    <row r="247" spans="1:4">
      <c r="C247" s="278"/>
      <c r="D247" s="278"/>
    </row>
    <row r="248" spans="1:4" ht="27.95" customHeight="1">
      <c r="B248" s="97" t="s">
        <v>904</v>
      </c>
      <c r="C248" s="278"/>
      <c r="D248" s="278"/>
    </row>
    <row r="249" spans="1:4">
      <c r="B249" s="25" t="s">
        <v>885</v>
      </c>
      <c r="C249" s="38">
        <f>+D235</f>
        <v>974285.7142857142</v>
      </c>
      <c r="D249" s="278"/>
    </row>
    <row r="250" spans="1:4">
      <c r="B250" s="25" t="s">
        <v>895</v>
      </c>
      <c r="C250" s="38">
        <f>+D245</f>
        <v>215000</v>
      </c>
      <c r="D250" s="278"/>
    </row>
    <row r="251" spans="1:4">
      <c r="B251" s="25" t="s">
        <v>905</v>
      </c>
      <c r="C251" s="38">
        <v>150000</v>
      </c>
      <c r="D251" s="278"/>
    </row>
    <row r="252" spans="1:4" ht="15">
      <c r="B252" s="97" t="s">
        <v>906</v>
      </c>
      <c r="C252" s="116">
        <f>SUM(C249:C251)</f>
        <v>1339285.7142857141</v>
      </c>
      <c r="D252" s="278"/>
    </row>
    <row r="253" spans="1:4" ht="15">
      <c r="B253" s="95" t="s">
        <v>863</v>
      </c>
      <c r="C253" s="114">
        <v>1400000</v>
      </c>
      <c r="D253" s="278"/>
    </row>
    <row r="254" spans="1:4">
      <c r="C254" s="278"/>
      <c r="D254" s="278"/>
    </row>
    <row r="255" spans="1:4" ht="32.1" customHeight="1">
      <c r="B255" s="641" t="s">
        <v>907</v>
      </c>
      <c r="C255" s="278"/>
      <c r="D255" s="278"/>
    </row>
    <row r="256" spans="1:4" ht="36" customHeight="1">
      <c r="A256" s="278"/>
      <c r="B256" s="43" t="s">
        <v>908</v>
      </c>
      <c r="C256" s="114">
        <f>+C253*60%</f>
        <v>840000</v>
      </c>
      <c r="D256" s="278"/>
    </row>
    <row r="257" spans="2:12">
      <c r="C257" s="278"/>
      <c r="D257" s="278"/>
    </row>
    <row r="258" spans="2:12">
      <c r="C258" s="278"/>
      <c r="D258" s="278"/>
    </row>
    <row r="259" spans="2:12" ht="32.1" customHeight="1">
      <c r="B259" s="162" t="s">
        <v>909</v>
      </c>
      <c r="C259" s="278"/>
      <c r="D259" s="278"/>
    </row>
    <row r="260" spans="2:12" ht="17.100000000000001" customHeight="1">
      <c r="B260" s="75"/>
      <c r="C260" s="42"/>
      <c r="D260" s="42"/>
    </row>
    <row r="261" spans="2:12" ht="18" customHeight="1">
      <c r="B261" s="309" t="s">
        <v>910</v>
      </c>
      <c r="C261" s="100" t="s">
        <v>911</v>
      </c>
      <c r="D261" s="100" t="s">
        <v>912</v>
      </c>
    </row>
    <row r="262" spans="2:12">
      <c r="B262" s="40" t="s">
        <v>913</v>
      </c>
      <c r="C262" s="106">
        <v>80000</v>
      </c>
      <c r="D262" s="106">
        <f>+C262*2</f>
        <v>160000</v>
      </c>
    </row>
    <row r="263" spans="2:12" ht="14.1" customHeight="1">
      <c r="B263" s="720" t="s">
        <v>863</v>
      </c>
      <c r="C263" s="720"/>
      <c r="D263" s="114">
        <f>200000</f>
        <v>200000</v>
      </c>
    </row>
    <row r="266" spans="2:12" s="27" customFormat="1" ht="15">
      <c r="B266" s="73" t="s">
        <v>508</v>
      </c>
      <c r="C266" s="545"/>
      <c r="F266" s="34"/>
      <c r="L266" s="34"/>
    </row>
    <row r="267" spans="2:12" s="27" customFormat="1" ht="15">
      <c r="B267" s="75"/>
      <c r="C267" s="546"/>
      <c r="F267" s="34"/>
      <c r="L267" s="34"/>
    </row>
    <row r="268" spans="2:12" s="27" customFormat="1" ht="32.1" customHeight="1">
      <c r="B268" s="76" t="s">
        <v>510</v>
      </c>
      <c r="C268" s="546"/>
      <c r="F268" s="34"/>
      <c r="L268" s="34"/>
    </row>
    <row r="269" spans="2:12" s="27" customFormat="1" ht="15">
      <c r="B269" s="547"/>
      <c r="C269" s="548" t="s">
        <v>914</v>
      </c>
      <c r="F269" s="34"/>
      <c r="L269" s="34"/>
    </row>
    <row r="270" spans="2:12" s="27" customFormat="1" ht="15">
      <c r="B270" s="309" t="s">
        <v>915</v>
      </c>
      <c r="C270" s="100" t="s">
        <v>916</v>
      </c>
      <c r="F270" s="34"/>
      <c r="L270" s="34"/>
    </row>
    <row r="271" spans="2:12" s="27" customFormat="1" ht="15">
      <c r="B271" s="117" t="s">
        <v>917</v>
      </c>
      <c r="C271" s="106">
        <v>1547000</v>
      </c>
      <c r="F271" s="34"/>
      <c r="L271" s="34"/>
    </row>
    <row r="272" spans="2:12" s="27" customFormat="1" ht="15.95" customHeight="1">
      <c r="B272" s="117" t="s">
        <v>918</v>
      </c>
      <c r="C272" s="106">
        <v>1785000</v>
      </c>
      <c r="F272" s="34"/>
      <c r="L272" s="34"/>
    </row>
    <row r="273" spans="2:12" s="27" customFormat="1" ht="15">
      <c r="B273" s="117" t="s">
        <v>919</v>
      </c>
      <c r="C273" s="106">
        <v>1022210</v>
      </c>
      <c r="F273" s="34"/>
      <c r="L273" s="34"/>
    </row>
    <row r="274" spans="2:12" s="27" customFormat="1" ht="15">
      <c r="B274" s="117" t="s">
        <v>920</v>
      </c>
      <c r="C274" s="106">
        <v>1260210</v>
      </c>
      <c r="E274" s="118"/>
      <c r="F274" s="34"/>
      <c r="L274" s="34"/>
    </row>
    <row r="275" spans="2:12" s="27" customFormat="1" ht="15">
      <c r="B275" s="119" t="s">
        <v>921</v>
      </c>
      <c r="C275" s="120">
        <f>AVERAGE(C271:C274)</f>
        <v>1403605</v>
      </c>
      <c r="F275" s="34"/>
      <c r="L275" s="34"/>
    </row>
    <row r="276" spans="2:12" s="27" customFormat="1" ht="15">
      <c r="B276" s="95" t="s">
        <v>863</v>
      </c>
      <c r="C276" s="121">
        <v>1450000</v>
      </c>
      <c r="F276" s="34"/>
      <c r="L276" s="34"/>
    </row>
    <row r="277" spans="2:12" s="27" customFormat="1">
      <c r="B277" s="547"/>
      <c r="C277" s="545"/>
      <c r="F277" s="34"/>
      <c r="L277" s="34"/>
    </row>
    <row r="278" spans="2:12" s="27" customFormat="1">
      <c r="B278" s="547"/>
      <c r="C278" s="545"/>
      <c r="F278" s="34"/>
      <c r="L278" s="34"/>
    </row>
    <row r="279" spans="2:12" ht="32.1" customHeight="1">
      <c r="B279" s="122" t="s">
        <v>512</v>
      </c>
    </row>
    <row r="280" spans="2:12" ht="15">
      <c r="C280" s="721" t="s">
        <v>914</v>
      </c>
      <c r="D280" s="721"/>
    </row>
    <row r="281" spans="2:12" ht="15">
      <c r="B281" s="309" t="s">
        <v>922</v>
      </c>
      <c r="C281" s="309" t="s">
        <v>923</v>
      </c>
      <c r="D281" s="309" t="s">
        <v>924</v>
      </c>
    </row>
    <row r="282" spans="2:12">
      <c r="B282" s="117" t="s">
        <v>925</v>
      </c>
      <c r="C282" s="106">
        <v>4250000</v>
      </c>
      <c r="D282" s="106">
        <v>560000</v>
      </c>
    </row>
    <row r="283" spans="2:12">
      <c r="B283" s="117" t="s">
        <v>926</v>
      </c>
      <c r="C283" s="106">
        <v>5799000</v>
      </c>
      <c r="D283" s="106">
        <v>620000</v>
      </c>
    </row>
    <row r="284" spans="2:12">
      <c r="B284" s="117" t="s">
        <v>927</v>
      </c>
      <c r="C284" s="106">
        <v>7500000</v>
      </c>
      <c r="D284" s="106">
        <v>750000</v>
      </c>
    </row>
    <row r="285" spans="2:12">
      <c r="B285" s="117" t="s">
        <v>928</v>
      </c>
      <c r="C285" s="106">
        <v>9899000</v>
      </c>
      <c r="D285" s="106">
        <v>960000</v>
      </c>
    </row>
    <row r="286" spans="2:12" ht="15">
      <c r="B286" s="119" t="s">
        <v>929</v>
      </c>
      <c r="C286" s="120">
        <f>AVERAGE(C282:C285)</f>
        <v>6862000</v>
      </c>
      <c r="D286" s="120">
        <f>AVERAGE(D282:D285)</f>
        <v>722500</v>
      </c>
    </row>
    <row r="287" spans="2:12" ht="15">
      <c r="B287" s="95" t="s">
        <v>863</v>
      </c>
      <c r="C287" s="121">
        <v>6900000</v>
      </c>
      <c r="D287" s="121">
        <v>750000</v>
      </c>
    </row>
    <row r="289" spans="2:5" ht="27" customHeight="1">
      <c r="B289" s="122" t="s">
        <v>514</v>
      </c>
    </row>
    <row r="290" spans="2:5" ht="15">
      <c r="B290" s="91"/>
      <c r="C290" s="721" t="s">
        <v>914</v>
      </c>
      <c r="D290" s="721"/>
    </row>
    <row r="291" spans="2:5" ht="15">
      <c r="B291" s="309" t="s">
        <v>922</v>
      </c>
      <c r="C291" s="309" t="s">
        <v>923</v>
      </c>
      <c r="D291" s="309" t="s">
        <v>924</v>
      </c>
    </row>
    <row r="292" spans="2:5">
      <c r="B292" s="117" t="s">
        <v>930</v>
      </c>
      <c r="C292" s="106">
        <v>2499000</v>
      </c>
      <c r="D292" s="106">
        <v>390000</v>
      </c>
    </row>
    <row r="293" spans="2:5">
      <c r="B293" s="117" t="s">
        <v>931</v>
      </c>
      <c r="C293" s="106">
        <v>3999000</v>
      </c>
      <c r="D293" s="106">
        <v>440000</v>
      </c>
    </row>
    <row r="294" spans="2:5">
      <c r="B294" s="117" t="s">
        <v>932</v>
      </c>
      <c r="C294" s="106">
        <v>5099000</v>
      </c>
      <c r="D294" s="106">
        <v>550000</v>
      </c>
    </row>
    <row r="295" spans="2:5">
      <c r="B295" s="117" t="s">
        <v>933</v>
      </c>
      <c r="C295" s="106">
        <v>7699000</v>
      </c>
      <c r="D295" s="106">
        <v>750000</v>
      </c>
    </row>
    <row r="296" spans="2:5" ht="15">
      <c r="B296" s="119" t="s">
        <v>934</v>
      </c>
      <c r="C296" s="120">
        <f>AVERAGE(C292:C295)</f>
        <v>4824000</v>
      </c>
      <c r="D296" s="120">
        <f>AVERAGE(D292:D295)</f>
        <v>532500</v>
      </c>
    </row>
    <row r="297" spans="2:5" ht="15">
      <c r="B297" s="95" t="s">
        <v>863</v>
      </c>
      <c r="C297" s="121">
        <v>4900000</v>
      </c>
      <c r="D297" s="121">
        <v>550000</v>
      </c>
    </row>
    <row r="299" spans="2:5" ht="27" customHeight="1">
      <c r="B299" s="122" t="s">
        <v>516</v>
      </c>
    </row>
    <row r="300" spans="2:5" ht="15">
      <c r="B300" s="91"/>
      <c r="C300" s="721" t="s">
        <v>914</v>
      </c>
      <c r="D300" s="721"/>
    </row>
    <row r="301" spans="2:5" ht="15">
      <c r="B301" s="309" t="s">
        <v>922</v>
      </c>
      <c r="C301" s="642" t="s">
        <v>923</v>
      </c>
      <c r="D301" s="642" t="s">
        <v>924</v>
      </c>
    </row>
    <row r="302" spans="2:5">
      <c r="B302" s="123" t="s">
        <v>935</v>
      </c>
      <c r="C302" s="106">
        <f>4320000+600000</f>
        <v>4920000</v>
      </c>
      <c r="D302" s="106">
        <v>1309000</v>
      </c>
    </row>
    <row r="303" spans="2:5">
      <c r="B303" s="123" t="s">
        <v>936</v>
      </c>
      <c r="C303" s="106">
        <f>5870000+1200000</f>
        <v>7070000</v>
      </c>
      <c r="D303" s="106">
        <v>2261000</v>
      </c>
      <c r="E303" s="124"/>
    </row>
    <row r="304" spans="2:5" ht="15">
      <c r="B304" s="119" t="s">
        <v>934</v>
      </c>
      <c r="C304" s="120">
        <f>AVERAGE(C302:C303)</f>
        <v>5995000</v>
      </c>
      <c r="D304" s="120">
        <f>AVERAGE(D302:D303)</f>
        <v>1785000</v>
      </c>
    </row>
    <row r="305" spans="1:12" ht="15">
      <c r="B305" s="95" t="s">
        <v>863</v>
      </c>
      <c r="C305" s="121">
        <v>6000000</v>
      </c>
      <c r="D305" s="121">
        <v>1800000</v>
      </c>
    </row>
    <row r="306" spans="1:12" ht="15">
      <c r="B306" s="64" t="s">
        <v>937</v>
      </c>
      <c r="C306" s="125"/>
      <c r="D306" s="125"/>
    </row>
    <row r="308" spans="1:12" ht="27" customHeight="1">
      <c r="B308" s="122" t="s">
        <v>938</v>
      </c>
    </row>
    <row r="309" spans="1:12" ht="30">
      <c r="C309" s="549" t="s">
        <v>939</v>
      </c>
    </row>
    <row r="310" spans="1:12" ht="15">
      <c r="B310" s="309" t="s">
        <v>940</v>
      </c>
      <c r="C310" s="100" t="s">
        <v>941</v>
      </c>
    </row>
    <row r="311" spans="1:12" s="27" customFormat="1" ht="15">
      <c r="B311" s="117" t="s">
        <v>518</v>
      </c>
      <c r="C311" s="121">
        <v>100000</v>
      </c>
      <c r="F311" s="34"/>
      <c r="L311" s="34"/>
    </row>
    <row r="312" spans="1:12" s="27" customFormat="1" ht="15">
      <c r="B312" s="117" t="s">
        <v>942</v>
      </c>
      <c r="C312" s="121">
        <v>150000</v>
      </c>
      <c r="F312" s="34"/>
      <c r="L312" s="34"/>
    </row>
    <row r="313" spans="1:12" s="27" customFormat="1" ht="15">
      <c r="B313" s="117" t="s">
        <v>522</v>
      </c>
      <c r="C313" s="121">
        <v>100000</v>
      </c>
      <c r="F313" s="34"/>
      <c r="L313" s="34"/>
    </row>
    <row r="314" spans="1:12" s="27" customFormat="1" ht="15">
      <c r="B314" s="117" t="s">
        <v>524</v>
      </c>
      <c r="C314" s="121">
        <v>6500000</v>
      </c>
      <c r="F314" s="34"/>
      <c r="L314" s="34"/>
    </row>
    <row r="315" spans="1:12" s="27" customFormat="1"/>
    <row r="316" spans="1:12">
      <c r="A316" s="27"/>
      <c r="C316" s="124"/>
      <c r="D316" s="124"/>
    </row>
    <row r="317" spans="1:12" ht="15">
      <c r="B317" s="73" t="s">
        <v>526</v>
      </c>
      <c r="D317" s="74"/>
      <c r="F317" s="80"/>
    </row>
    <row r="318" spans="1:12" ht="15">
      <c r="B318" s="75"/>
      <c r="D318" s="74"/>
      <c r="F318" s="80"/>
    </row>
    <row r="319" spans="1:12" ht="27" customHeight="1">
      <c r="B319" s="76" t="s">
        <v>528</v>
      </c>
    </row>
    <row r="320" spans="1:12" ht="12" customHeight="1">
      <c r="B320" s="75"/>
      <c r="C320" s="126"/>
    </row>
    <row r="321" spans="2:3" ht="17.100000000000001" customHeight="1">
      <c r="B321" s="309" t="s">
        <v>940</v>
      </c>
      <c r="C321" s="100" t="s">
        <v>941</v>
      </c>
    </row>
    <row r="322" spans="2:3">
      <c r="B322" s="127" t="s">
        <v>943</v>
      </c>
      <c r="C322" s="128">
        <f>15000*10*2</f>
        <v>300000</v>
      </c>
    </row>
    <row r="323" spans="2:3" ht="15">
      <c r="B323" s="129" t="s">
        <v>944</v>
      </c>
      <c r="C323" s="95">
        <f>C322</f>
        <v>300000</v>
      </c>
    </row>
    <row r="324" spans="2:3">
      <c r="B324" s="64" t="s">
        <v>945</v>
      </c>
    </row>
    <row r="326" spans="2:3" ht="23.1" customHeight="1">
      <c r="B326" s="76" t="s">
        <v>530</v>
      </c>
    </row>
    <row r="327" spans="2:3" ht="12" customHeight="1">
      <c r="B327" s="75"/>
      <c r="C327" s="126"/>
    </row>
    <row r="328" spans="2:3" ht="17.100000000000001" customHeight="1">
      <c r="B328" s="309" t="s">
        <v>940</v>
      </c>
      <c r="C328" s="100" t="s">
        <v>941</v>
      </c>
    </row>
    <row r="329" spans="2:3">
      <c r="B329" s="123" t="s">
        <v>946</v>
      </c>
      <c r="C329" s="106">
        <f>20000*20</f>
        <v>400000</v>
      </c>
    </row>
    <row r="330" spans="2:3">
      <c r="B330" s="130" t="s">
        <v>947</v>
      </c>
      <c r="C330" s="106">
        <v>500000</v>
      </c>
    </row>
    <row r="331" spans="2:3">
      <c r="B331" s="130" t="s">
        <v>948</v>
      </c>
      <c r="C331" s="106">
        <v>120000</v>
      </c>
    </row>
    <row r="332" spans="2:3" ht="15">
      <c r="B332" s="129" t="s">
        <v>944</v>
      </c>
      <c r="C332" s="95">
        <f>SUM(C329:C330)</f>
        <v>900000</v>
      </c>
    </row>
    <row r="333" spans="2:3">
      <c r="B333" s="64" t="s">
        <v>949</v>
      </c>
    </row>
    <row r="334" spans="2:3">
      <c r="B334" s="64" t="s">
        <v>950</v>
      </c>
    </row>
    <row r="336" spans="2:3" ht="26.1" customHeight="1">
      <c r="B336" s="76" t="s">
        <v>532</v>
      </c>
    </row>
    <row r="337" spans="2:3" ht="15">
      <c r="B337" s="75"/>
      <c r="C337" s="126"/>
    </row>
    <row r="338" spans="2:3" ht="15">
      <c r="B338" s="309" t="s">
        <v>940</v>
      </c>
      <c r="C338" s="100" t="s">
        <v>941</v>
      </c>
    </row>
    <row r="339" spans="2:3">
      <c r="B339" s="127" t="s">
        <v>951</v>
      </c>
      <c r="C339" s="128">
        <f>+C323*20%</f>
        <v>60000</v>
      </c>
    </row>
    <row r="340" spans="2:3" ht="15">
      <c r="B340" s="129" t="s">
        <v>944</v>
      </c>
      <c r="C340" s="95">
        <f>C339</f>
        <v>60000</v>
      </c>
    </row>
    <row r="341" spans="2:3">
      <c r="B341" s="64" t="s">
        <v>952</v>
      </c>
    </row>
    <row r="344" spans="2:3" ht="32.1" customHeight="1">
      <c r="B344" s="314" t="s">
        <v>534</v>
      </c>
    </row>
    <row r="345" spans="2:3" ht="14.1" customHeight="1">
      <c r="B345" s="75"/>
      <c r="C345" s="126"/>
    </row>
    <row r="346" spans="2:3" ht="17.100000000000001" customHeight="1">
      <c r="B346" s="309" t="s">
        <v>940</v>
      </c>
      <c r="C346" s="100" t="s">
        <v>941</v>
      </c>
    </row>
    <row r="347" spans="2:3">
      <c r="B347" s="123" t="s">
        <v>947</v>
      </c>
      <c r="C347" s="106">
        <v>500000</v>
      </c>
    </row>
    <row r="348" spans="2:3">
      <c r="B348" s="123" t="s">
        <v>946</v>
      </c>
      <c r="C348" s="106">
        <f>20000*25</f>
        <v>500000</v>
      </c>
    </row>
    <row r="349" spans="2:3">
      <c r="B349" s="123" t="s">
        <v>953</v>
      </c>
      <c r="C349" s="106">
        <f>35000*25</f>
        <v>875000</v>
      </c>
    </row>
    <row r="350" spans="2:3">
      <c r="B350" s="130" t="s">
        <v>954</v>
      </c>
      <c r="C350" s="106">
        <f>7500*2*25</f>
        <v>375000</v>
      </c>
    </row>
    <row r="351" spans="2:3">
      <c r="B351" s="123" t="s">
        <v>955</v>
      </c>
      <c r="C351" s="106">
        <f>30000*25</f>
        <v>750000</v>
      </c>
    </row>
    <row r="352" spans="2:3" ht="15">
      <c r="B352" s="129" t="s">
        <v>944</v>
      </c>
      <c r="C352" s="95">
        <f>SUM(C347:C351)</f>
        <v>3000000</v>
      </c>
    </row>
    <row r="353" spans="2:3">
      <c r="B353" s="64" t="s">
        <v>949</v>
      </c>
    </row>
    <row r="354" spans="2:3">
      <c r="B354" s="64" t="s">
        <v>950</v>
      </c>
    </row>
    <row r="356" spans="2:3" ht="30">
      <c r="B356" s="131" t="s">
        <v>536</v>
      </c>
    </row>
    <row r="357" spans="2:3" ht="14.1" customHeight="1">
      <c r="B357" s="75"/>
      <c r="C357" s="126"/>
    </row>
    <row r="358" spans="2:3" ht="17.100000000000001" customHeight="1">
      <c r="B358" s="309" t="s">
        <v>940</v>
      </c>
      <c r="C358" s="100" t="s">
        <v>941</v>
      </c>
    </row>
    <row r="359" spans="2:3">
      <c r="B359" s="123" t="s">
        <v>956</v>
      </c>
      <c r="C359" s="106">
        <f>20000*45</f>
        <v>900000</v>
      </c>
    </row>
    <row r="360" spans="2:3">
      <c r="B360" s="123" t="s">
        <v>957</v>
      </c>
      <c r="C360" s="106">
        <f>25000*45</f>
        <v>1125000</v>
      </c>
    </row>
    <row r="361" spans="2:3">
      <c r="B361" s="123" t="s">
        <v>958</v>
      </c>
      <c r="C361" s="106">
        <f>30000*45</f>
        <v>1350000</v>
      </c>
    </row>
    <row r="362" spans="2:3">
      <c r="B362" s="123" t="s">
        <v>959</v>
      </c>
      <c r="C362" s="106">
        <f>60000*45</f>
        <v>2700000</v>
      </c>
    </row>
    <row r="363" spans="2:3">
      <c r="B363" s="123" t="s">
        <v>960</v>
      </c>
      <c r="C363" s="106">
        <v>150000</v>
      </c>
    </row>
    <row r="364" spans="2:3" ht="15">
      <c r="B364" s="132" t="s">
        <v>944</v>
      </c>
      <c r="C364" s="104">
        <f>SUM(C359:C363)</f>
        <v>6225000</v>
      </c>
    </row>
    <row r="365" spans="2:3" ht="15">
      <c r="B365" s="73" t="s">
        <v>863</v>
      </c>
      <c r="C365" s="95">
        <v>6300000</v>
      </c>
    </row>
    <row r="366" spans="2:3">
      <c r="B366" s="64" t="s">
        <v>961</v>
      </c>
    </row>
    <row r="369" spans="2:4" ht="29.1" customHeight="1">
      <c r="B369" s="122" t="s">
        <v>538</v>
      </c>
    </row>
    <row r="370" spans="2:4" ht="14.1" customHeight="1">
      <c r="B370" s="75"/>
      <c r="C370" s="126"/>
    </row>
    <row r="371" spans="2:4" ht="17.100000000000001" customHeight="1">
      <c r="B371" s="309" t="s">
        <v>940</v>
      </c>
      <c r="C371" s="100" t="s">
        <v>941</v>
      </c>
    </row>
    <row r="372" spans="2:4" ht="28.5">
      <c r="B372" s="130" t="s">
        <v>962</v>
      </c>
      <c r="C372" s="106">
        <v>7075000</v>
      </c>
      <c r="D372" s="80"/>
    </row>
    <row r="373" spans="2:4">
      <c r="B373" s="123" t="s">
        <v>963</v>
      </c>
      <c r="C373" s="106">
        <v>2760000</v>
      </c>
    </row>
    <row r="374" spans="2:4">
      <c r="B374" s="123" t="s">
        <v>964</v>
      </c>
      <c r="C374" s="106">
        <v>2400000</v>
      </c>
    </row>
    <row r="375" spans="2:4">
      <c r="B375" s="123" t="s">
        <v>965</v>
      </c>
      <c r="C375" s="106">
        <v>255000</v>
      </c>
    </row>
    <row r="376" spans="2:4">
      <c r="B376" s="123" t="s">
        <v>966</v>
      </c>
      <c r="C376" s="106">
        <v>2710000</v>
      </c>
    </row>
    <row r="377" spans="2:4">
      <c r="B377" s="123" t="s">
        <v>967</v>
      </c>
      <c r="C377" s="106">
        <v>230000</v>
      </c>
    </row>
    <row r="378" spans="2:4">
      <c r="B378" s="123" t="s">
        <v>968</v>
      </c>
      <c r="C378" s="106">
        <v>240000</v>
      </c>
    </row>
    <row r="379" spans="2:4">
      <c r="B379" s="123" t="s">
        <v>969</v>
      </c>
      <c r="C379" s="106">
        <v>645000</v>
      </c>
    </row>
    <row r="380" spans="2:4">
      <c r="B380" s="123" t="s">
        <v>970</v>
      </c>
      <c r="C380" s="106">
        <v>1320000</v>
      </c>
    </row>
    <row r="381" spans="2:4" ht="15">
      <c r="B381" s="414" t="s">
        <v>971</v>
      </c>
      <c r="C381" s="104">
        <f>SUM(C372:C380)</f>
        <v>17635000</v>
      </c>
    </row>
    <row r="382" spans="2:4" ht="15">
      <c r="B382" s="73" t="s">
        <v>863</v>
      </c>
      <c r="C382" s="95">
        <v>17700000</v>
      </c>
    </row>
    <row r="383" spans="2:4">
      <c r="B383" s="64" t="s">
        <v>972</v>
      </c>
    </row>
    <row r="384" spans="2:4">
      <c r="B384" s="64" t="s">
        <v>973</v>
      </c>
    </row>
    <row r="386" spans="2:3" ht="24.95" customHeight="1">
      <c r="B386" s="122" t="s">
        <v>540</v>
      </c>
    </row>
    <row r="387" spans="2:3" ht="14.1" customHeight="1">
      <c r="B387" s="75"/>
      <c r="C387" s="126"/>
    </row>
    <row r="388" spans="2:3" ht="17.100000000000001" customHeight="1">
      <c r="B388" s="309" t="s">
        <v>940</v>
      </c>
      <c r="C388" s="100" t="s">
        <v>941</v>
      </c>
    </row>
    <row r="389" spans="2:3">
      <c r="B389" s="43" t="s">
        <v>974</v>
      </c>
      <c r="C389" s="106">
        <v>7000000</v>
      </c>
    </row>
    <row r="390" spans="2:3">
      <c r="B390" s="123" t="s">
        <v>975</v>
      </c>
      <c r="C390" s="106">
        <v>2000000</v>
      </c>
    </row>
    <row r="391" spans="2:3">
      <c r="B391" s="123" t="s">
        <v>976</v>
      </c>
      <c r="C391" s="106">
        <v>40000000</v>
      </c>
    </row>
    <row r="392" spans="2:3">
      <c r="B392" s="123" t="s">
        <v>977</v>
      </c>
      <c r="C392" s="106">
        <v>15500000</v>
      </c>
    </row>
    <row r="393" spans="2:3">
      <c r="B393" s="123" t="s">
        <v>978</v>
      </c>
      <c r="C393" s="106">
        <v>20000000</v>
      </c>
    </row>
    <row r="394" spans="2:3">
      <c r="B394" s="123" t="s">
        <v>979</v>
      </c>
      <c r="C394" s="106">
        <f>+D38*3</f>
        <v>12600000</v>
      </c>
    </row>
    <row r="395" spans="2:3" ht="15">
      <c r="B395" s="73" t="s">
        <v>944</v>
      </c>
      <c r="C395" s="95">
        <f>SUM(C389:C394)</f>
        <v>97100000</v>
      </c>
    </row>
    <row r="396" spans="2:3">
      <c r="B396" s="64" t="s">
        <v>973</v>
      </c>
    </row>
    <row r="399" spans="2:3" ht="29.1" customHeight="1">
      <c r="B399" s="122" t="s">
        <v>542</v>
      </c>
    </row>
    <row r="400" spans="2:3" ht="14.1" customHeight="1">
      <c r="B400" s="75"/>
      <c r="C400" s="126"/>
    </row>
    <row r="401" spans="2:4" ht="17.100000000000001" customHeight="1">
      <c r="B401" s="309" t="s">
        <v>940</v>
      </c>
      <c r="C401" s="100" t="s">
        <v>941</v>
      </c>
    </row>
    <row r="402" spans="2:4" ht="28.5">
      <c r="B402" s="130" t="s">
        <v>980</v>
      </c>
      <c r="C402" s="106">
        <v>10760000</v>
      </c>
      <c r="D402" s="80"/>
    </row>
    <row r="403" spans="2:4">
      <c r="B403" s="123" t="s">
        <v>963</v>
      </c>
      <c r="C403" s="106">
        <v>4025000</v>
      </c>
    </row>
    <row r="404" spans="2:4">
      <c r="B404" s="123" t="s">
        <v>981</v>
      </c>
      <c r="C404" s="106">
        <v>250000</v>
      </c>
    </row>
    <row r="405" spans="2:4">
      <c r="B405" s="123" t="s">
        <v>966</v>
      </c>
      <c r="C405" s="106">
        <v>5935000</v>
      </c>
    </row>
    <row r="406" spans="2:4">
      <c r="B406" s="123" t="s">
        <v>967</v>
      </c>
      <c r="C406" s="106">
        <v>230000</v>
      </c>
    </row>
    <row r="407" spans="2:4">
      <c r="B407" s="123" t="s">
        <v>968</v>
      </c>
      <c r="C407" s="106">
        <v>291000</v>
      </c>
    </row>
    <row r="408" spans="2:4">
      <c r="B408" s="123" t="s">
        <v>969</v>
      </c>
      <c r="C408" s="106">
        <v>740000</v>
      </c>
    </row>
    <row r="409" spans="2:4">
      <c r="B409" s="123" t="s">
        <v>970</v>
      </c>
      <c r="C409" s="106">
        <v>2220000</v>
      </c>
    </row>
    <row r="410" spans="2:4">
      <c r="B410" s="123" t="s">
        <v>982</v>
      </c>
      <c r="C410" s="106">
        <v>300000</v>
      </c>
    </row>
    <row r="411" spans="2:4" ht="15">
      <c r="B411" s="97" t="s">
        <v>983</v>
      </c>
      <c r="C411" s="104">
        <f>SUM(C402:C410)</f>
        <v>24751000</v>
      </c>
    </row>
    <row r="412" spans="2:4" ht="15">
      <c r="B412" s="73" t="s">
        <v>984</v>
      </c>
      <c r="C412" s="95">
        <v>24800000</v>
      </c>
    </row>
    <row r="413" spans="2:4">
      <c r="B413" s="64" t="s">
        <v>985</v>
      </c>
    </row>
    <row r="415" spans="2:4" ht="15">
      <c r="B415" s="417" t="s">
        <v>544</v>
      </c>
    </row>
    <row r="416" spans="2:4" ht="14.1" customHeight="1">
      <c r="B416" s="75"/>
      <c r="C416" s="126"/>
    </row>
    <row r="417" spans="2:7" ht="17.100000000000001" customHeight="1">
      <c r="B417" s="309" t="s">
        <v>940</v>
      </c>
      <c r="C417" s="100" t="s">
        <v>941</v>
      </c>
    </row>
    <row r="418" spans="2:7" ht="42.75">
      <c r="B418" s="418" t="s">
        <v>986</v>
      </c>
      <c r="C418" s="106">
        <v>100000000</v>
      </c>
    </row>
    <row r="419" spans="2:7" ht="15">
      <c r="B419" s="129" t="s">
        <v>944</v>
      </c>
      <c r="C419" s="95">
        <f>C418</f>
        <v>100000000</v>
      </c>
    </row>
    <row r="420" spans="2:7">
      <c r="D420" s="65"/>
      <c r="F420" s="80"/>
    </row>
    <row r="421" spans="2:7">
      <c r="D421" s="65"/>
      <c r="F421" s="80"/>
    </row>
    <row r="422" spans="2:7" ht="15">
      <c r="B422" s="133" t="s">
        <v>546</v>
      </c>
      <c r="D422" s="65"/>
      <c r="F422" s="80"/>
    </row>
    <row r="423" spans="2:7" ht="15">
      <c r="B423" s="75"/>
      <c r="C423" s="134"/>
      <c r="D423" s="135"/>
      <c r="E423" s="135"/>
      <c r="F423" s="80"/>
    </row>
    <row r="424" spans="2:7" ht="15">
      <c r="B424" s="314" t="s">
        <v>548</v>
      </c>
      <c r="D424" s="135"/>
      <c r="E424" s="135"/>
      <c r="F424" s="80"/>
    </row>
    <row r="425" spans="2:7" ht="15">
      <c r="B425" s="75"/>
      <c r="C425" s="724" t="s">
        <v>987</v>
      </c>
      <c r="D425" s="724"/>
      <c r="E425" s="724"/>
      <c r="F425" s="724"/>
      <c r="G425" s="724"/>
    </row>
    <row r="426" spans="2:7" ht="15">
      <c r="B426" s="309" t="s">
        <v>940</v>
      </c>
      <c r="C426" s="100" t="s">
        <v>988</v>
      </c>
      <c r="D426" s="100" t="s">
        <v>989</v>
      </c>
      <c r="E426" s="100" t="s">
        <v>990</v>
      </c>
      <c r="F426" s="100" t="s">
        <v>991</v>
      </c>
      <c r="G426" s="100" t="s">
        <v>992</v>
      </c>
    </row>
    <row r="427" spans="2:7">
      <c r="B427" s="136" t="s">
        <v>993</v>
      </c>
      <c r="C427" s="106">
        <f>250000*8</f>
        <v>2000000</v>
      </c>
      <c r="D427" s="106">
        <f>250000*12</f>
        <v>3000000</v>
      </c>
      <c r="E427" s="106">
        <f>250000*24</f>
        <v>6000000</v>
      </c>
      <c r="F427" s="106">
        <f>250000*32</f>
        <v>8000000</v>
      </c>
      <c r="G427" s="106">
        <f>250000*40</f>
        <v>10000000</v>
      </c>
    </row>
    <row r="428" spans="2:7">
      <c r="B428" s="136" t="s">
        <v>994</v>
      </c>
      <c r="C428" s="106">
        <v>800000</v>
      </c>
      <c r="D428" s="106">
        <v>800000</v>
      </c>
      <c r="E428" s="106">
        <v>800000</v>
      </c>
      <c r="F428" s="106">
        <v>800000</v>
      </c>
      <c r="G428" s="106">
        <v>800000</v>
      </c>
    </row>
    <row r="429" spans="2:7">
      <c r="B429" s="136" t="s">
        <v>995</v>
      </c>
      <c r="C429" s="106">
        <f>50000*8</f>
        <v>400000</v>
      </c>
      <c r="D429" s="106">
        <f>50000*12</f>
        <v>600000</v>
      </c>
      <c r="E429" s="106">
        <f>50000*24</f>
        <v>1200000</v>
      </c>
      <c r="F429" s="106">
        <f>50000*32</f>
        <v>1600000</v>
      </c>
      <c r="G429" s="106">
        <f>50000*40</f>
        <v>2000000</v>
      </c>
    </row>
    <row r="430" spans="2:7">
      <c r="B430" s="137" t="s">
        <v>996</v>
      </c>
      <c r="C430" s="138">
        <f>30000*25</f>
        <v>750000</v>
      </c>
      <c r="D430" s="138">
        <f t="shared" ref="D430:G430" si="3">30000*25</f>
        <v>750000</v>
      </c>
      <c r="E430" s="138">
        <f t="shared" si="3"/>
        <v>750000</v>
      </c>
      <c r="F430" s="138">
        <f t="shared" si="3"/>
        <v>750000</v>
      </c>
      <c r="G430" s="138">
        <f t="shared" si="3"/>
        <v>750000</v>
      </c>
    </row>
    <row r="431" spans="2:7" ht="15">
      <c r="B431" s="129" t="s">
        <v>944</v>
      </c>
      <c r="C431" s="140">
        <f>SUM(C427:C429)</f>
        <v>3200000</v>
      </c>
      <c r="D431" s="140">
        <f t="shared" ref="D431:G431" si="4">SUM(D427:D429)</f>
        <v>4400000</v>
      </c>
      <c r="E431" s="140">
        <f t="shared" si="4"/>
        <v>8000000</v>
      </c>
      <c r="F431" s="140">
        <f t="shared" si="4"/>
        <v>10400000</v>
      </c>
      <c r="G431" s="140">
        <f t="shared" si="4"/>
        <v>12800000</v>
      </c>
    </row>
    <row r="432" spans="2:7" ht="15">
      <c r="B432" s="141" t="s">
        <v>997</v>
      </c>
      <c r="C432" s="104">
        <f>+C431/25</f>
        <v>128000</v>
      </c>
      <c r="D432" s="104">
        <f t="shared" ref="D432:G432" si="5">+D431/25</f>
        <v>176000</v>
      </c>
      <c r="E432" s="104">
        <f t="shared" si="5"/>
        <v>320000</v>
      </c>
      <c r="F432" s="104">
        <f t="shared" si="5"/>
        <v>416000</v>
      </c>
      <c r="G432" s="104">
        <f t="shared" si="5"/>
        <v>512000</v>
      </c>
    </row>
    <row r="433" spans="2:7">
      <c r="B433" s="312" t="s">
        <v>998</v>
      </c>
      <c r="C433" s="80"/>
      <c r="D433" s="80"/>
      <c r="E433" s="80"/>
      <c r="F433" s="80"/>
    </row>
    <row r="434" spans="2:7">
      <c r="B434" s="312"/>
      <c r="C434" s="80"/>
      <c r="D434" s="80"/>
      <c r="E434" s="80"/>
      <c r="F434" s="80"/>
    </row>
    <row r="435" spans="2:7" ht="15">
      <c r="B435" s="314" t="s">
        <v>550</v>
      </c>
      <c r="D435" s="135"/>
      <c r="E435" s="135"/>
      <c r="F435" s="80"/>
    </row>
    <row r="436" spans="2:7" ht="15">
      <c r="B436" s="75"/>
      <c r="C436" s="724" t="s">
        <v>987</v>
      </c>
      <c r="D436" s="724"/>
      <c r="E436" s="724"/>
      <c r="F436" s="724"/>
      <c r="G436" s="724"/>
    </row>
    <row r="437" spans="2:7" ht="15">
      <c r="B437" s="309" t="s">
        <v>940</v>
      </c>
      <c r="C437" s="100" t="s">
        <v>988</v>
      </c>
      <c r="D437" s="100" t="s">
        <v>999</v>
      </c>
      <c r="E437" s="100" t="s">
        <v>990</v>
      </c>
      <c r="F437" s="100" t="s">
        <v>991</v>
      </c>
      <c r="G437" s="100" t="s">
        <v>992</v>
      </c>
    </row>
    <row r="438" spans="2:7">
      <c r="B438" s="136" t="s">
        <v>993</v>
      </c>
      <c r="C438" s="106">
        <f>400000*8</f>
        <v>3200000</v>
      </c>
      <c r="D438" s="106">
        <f>400000*12</f>
        <v>4800000</v>
      </c>
      <c r="E438" s="106">
        <f>400000*24</f>
        <v>9600000</v>
      </c>
      <c r="F438" s="106">
        <f>400000*32</f>
        <v>12800000</v>
      </c>
      <c r="G438" s="106">
        <f>400000*40</f>
        <v>16000000</v>
      </c>
    </row>
    <row r="439" spans="2:7">
      <c r="B439" s="136" t="s">
        <v>1000</v>
      </c>
      <c r="C439" s="106">
        <f>+(C191*1)</f>
        <v>800000</v>
      </c>
      <c r="D439" s="106">
        <f>(C191*2)</f>
        <v>1600000</v>
      </c>
      <c r="E439" s="106">
        <f>(C191*3)</f>
        <v>2400000</v>
      </c>
      <c r="F439" s="106">
        <f>(C191*4)</f>
        <v>3200000</v>
      </c>
      <c r="G439" s="106">
        <f>(C191*5)</f>
        <v>4000000</v>
      </c>
    </row>
    <row r="440" spans="2:7">
      <c r="B440" s="136" t="s">
        <v>1001</v>
      </c>
      <c r="C440" s="106">
        <f>+(E133*1)</f>
        <v>489708</v>
      </c>
      <c r="D440" s="106">
        <f>+(E133*2)</f>
        <v>979416</v>
      </c>
      <c r="E440" s="106">
        <f>+(E133*3)</f>
        <v>1469124</v>
      </c>
      <c r="F440" s="106">
        <f>+(E133*4)</f>
        <v>1958832</v>
      </c>
      <c r="G440" s="106">
        <f>+(E133*5)</f>
        <v>2448540</v>
      </c>
    </row>
    <row r="441" spans="2:7">
      <c r="B441" s="137" t="s">
        <v>996</v>
      </c>
      <c r="C441" s="138">
        <f>30000*25</f>
        <v>750000</v>
      </c>
      <c r="D441" s="138">
        <f t="shared" ref="D441:G441" si="6">30000*25</f>
        <v>750000</v>
      </c>
      <c r="E441" s="138">
        <f t="shared" si="6"/>
        <v>750000</v>
      </c>
      <c r="F441" s="138">
        <f t="shared" si="6"/>
        <v>750000</v>
      </c>
      <c r="G441" s="138">
        <f t="shared" si="6"/>
        <v>750000</v>
      </c>
    </row>
    <row r="442" spans="2:7" ht="15">
      <c r="B442" s="129" t="s">
        <v>944</v>
      </c>
      <c r="C442" s="140">
        <f>SUM(C438:C440)</f>
        <v>4489708</v>
      </c>
      <c r="D442" s="140">
        <f t="shared" ref="D442:G442" si="7">SUM(D438:D440)</f>
        <v>7379416</v>
      </c>
      <c r="E442" s="140">
        <f t="shared" si="7"/>
        <v>13469124</v>
      </c>
      <c r="F442" s="140">
        <f t="shared" si="7"/>
        <v>17958832</v>
      </c>
      <c r="G442" s="140">
        <f t="shared" si="7"/>
        <v>22448540</v>
      </c>
    </row>
    <row r="443" spans="2:7" ht="15">
      <c r="B443" s="141" t="s">
        <v>997</v>
      </c>
      <c r="C443" s="104">
        <f>+C442/25</f>
        <v>179588.32</v>
      </c>
      <c r="D443" s="104">
        <f t="shared" ref="D443:G443" si="8">+D442/25</f>
        <v>295176.64</v>
      </c>
      <c r="E443" s="104">
        <f t="shared" si="8"/>
        <v>538764.96</v>
      </c>
      <c r="F443" s="104">
        <f t="shared" si="8"/>
        <v>718353.28</v>
      </c>
      <c r="G443" s="104">
        <f t="shared" si="8"/>
        <v>897941.6</v>
      </c>
    </row>
    <row r="444" spans="2:7">
      <c r="B444" s="312" t="s">
        <v>998</v>
      </c>
      <c r="C444" s="80"/>
      <c r="D444" s="80"/>
      <c r="E444" s="80"/>
      <c r="F444" s="80"/>
    </row>
    <row r="445" spans="2:7" ht="29.1" customHeight="1">
      <c r="B445" s="725" t="s">
        <v>1002</v>
      </c>
      <c r="C445" s="725"/>
      <c r="D445" s="725"/>
      <c r="E445" s="725"/>
      <c r="F445" s="80"/>
    </row>
    <row r="446" spans="2:7">
      <c r="B446" s="312"/>
      <c r="C446" s="80"/>
      <c r="D446" s="80"/>
      <c r="E446" s="80"/>
      <c r="F446" s="80"/>
    </row>
    <row r="447" spans="2:7" ht="15">
      <c r="B447" s="314" t="s">
        <v>552</v>
      </c>
      <c r="D447" s="135"/>
      <c r="E447" s="135"/>
      <c r="F447" s="80"/>
    </row>
    <row r="448" spans="2:7" ht="14.1" customHeight="1">
      <c r="B448" s="75"/>
      <c r="C448" s="724" t="s">
        <v>987</v>
      </c>
      <c r="D448" s="724"/>
      <c r="E448" s="724"/>
      <c r="F448" s="80"/>
    </row>
    <row r="449" spans="2:6" ht="15">
      <c r="B449" s="309" t="s">
        <v>940</v>
      </c>
      <c r="C449" s="100" t="s">
        <v>1003</v>
      </c>
      <c r="D449" s="100" t="s">
        <v>1004</v>
      </c>
      <c r="E449" s="100" t="s">
        <v>1005</v>
      </c>
      <c r="F449" s="80"/>
    </row>
    <row r="450" spans="2:6">
      <c r="B450" s="136" t="s">
        <v>993</v>
      </c>
      <c r="C450" s="106">
        <f>250000*80</f>
        <v>20000000</v>
      </c>
      <c r="D450" s="106">
        <f>250000*96</f>
        <v>24000000</v>
      </c>
      <c r="E450" s="106">
        <f>250000*120</f>
        <v>30000000</v>
      </c>
      <c r="F450" s="80"/>
    </row>
    <row r="451" spans="2:6">
      <c r="B451" s="136" t="s">
        <v>1006</v>
      </c>
      <c r="C451" s="106">
        <f>800000*4</f>
        <v>3200000</v>
      </c>
      <c r="D451" s="106">
        <f>800000*5</f>
        <v>4000000</v>
      </c>
      <c r="E451" s="106">
        <f>800000*6</f>
        <v>4800000</v>
      </c>
      <c r="F451" s="80"/>
    </row>
    <row r="452" spans="2:6">
      <c r="B452" s="136" t="s">
        <v>995</v>
      </c>
      <c r="C452" s="106">
        <f>50000*80</f>
        <v>4000000</v>
      </c>
      <c r="D452" s="106">
        <f>50000*96</f>
        <v>4800000</v>
      </c>
      <c r="E452" s="106">
        <f>50000*120</f>
        <v>6000000</v>
      </c>
      <c r="F452" s="80"/>
    </row>
    <row r="453" spans="2:6">
      <c r="B453" s="137" t="s">
        <v>996</v>
      </c>
      <c r="C453" s="138">
        <f t="shared" ref="C453:E453" si="9">30000*25</f>
        <v>750000</v>
      </c>
      <c r="D453" s="138">
        <f t="shared" si="9"/>
        <v>750000</v>
      </c>
      <c r="E453" s="138">
        <f t="shared" si="9"/>
        <v>750000</v>
      </c>
      <c r="F453" s="80"/>
    </row>
    <row r="454" spans="2:6" ht="15">
      <c r="B454" s="129" t="s">
        <v>944</v>
      </c>
      <c r="C454" s="140">
        <f>SUM(C450:C452)</f>
        <v>27200000</v>
      </c>
      <c r="D454" s="140">
        <f t="shared" ref="D454:E454" si="10">SUM(D450:D452)</f>
        <v>32800000</v>
      </c>
      <c r="E454" s="140">
        <f t="shared" si="10"/>
        <v>40800000</v>
      </c>
      <c r="F454" s="80"/>
    </row>
    <row r="455" spans="2:6" ht="15">
      <c r="B455" s="141" t="s">
        <v>997</v>
      </c>
      <c r="C455" s="104">
        <f>+C454/25</f>
        <v>1088000</v>
      </c>
      <c r="D455" s="104">
        <f t="shared" ref="D455:E455" si="11">+D454/25</f>
        <v>1312000</v>
      </c>
      <c r="E455" s="104">
        <f t="shared" si="11"/>
        <v>1632000</v>
      </c>
      <c r="F455" s="80"/>
    </row>
    <row r="456" spans="2:6">
      <c r="B456" s="312" t="s">
        <v>998</v>
      </c>
      <c r="C456" s="80"/>
      <c r="D456" s="80"/>
      <c r="E456" s="80"/>
      <c r="F456" s="80"/>
    </row>
    <row r="457" spans="2:6">
      <c r="B457" s="312"/>
      <c r="C457" s="80"/>
      <c r="D457" s="80"/>
      <c r="E457" s="80"/>
      <c r="F457" s="80"/>
    </row>
    <row r="458" spans="2:6" ht="15">
      <c r="B458" s="314" t="s">
        <v>554</v>
      </c>
      <c r="D458" s="135"/>
      <c r="E458" s="135"/>
      <c r="F458" s="80"/>
    </row>
    <row r="459" spans="2:6" ht="14.1" customHeight="1">
      <c r="B459" s="75"/>
      <c r="C459" s="724" t="s">
        <v>987</v>
      </c>
      <c r="D459" s="724"/>
      <c r="E459" s="724"/>
      <c r="F459" s="80"/>
    </row>
    <row r="460" spans="2:6" ht="15">
      <c r="B460" s="309" t="s">
        <v>940</v>
      </c>
      <c r="C460" s="100" t="s">
        <v>1003</v>
      </c>
      <c r="D460" s="100" t="s">
        <v>1004</v>
      </c>
      <c r="E460" s="100" t="s">
        <v>1005</v>
      </c>
      <c r="F460" s="80"/>
    </row>
    <row r="461" spans="2:6">
      <c r="B461" s="136" t="s">
        <v>993</v>
      </c>
      <c r="C461" s="106">
        <f>400000*80</f>
        <v>32000000</v>
      </c>
      <c r="D461" s="106">
        <f>400000*96</f>
        <v>38400000</v>
      </c>
      <c r="E461" s="106">
        <f>400000*120</f>
        <v>48000000</v>
      </c>
      <c r="F461" s="80"/>
    </row>
    <row r="462" spans="2:6">
      <c r="B462" s="136" t="s">
        <v>1000</v>
      </c>
      <c r="C462" s="106">
        <f>+(C191*1)</f>
        <v>800000</v>
      </c>
      <c r="D462" s="106">
        <f>(C191*12)</f>
        <v>9600000</v>
      </c>
      <c r="E462" s="106">
        <f>(C191*15)</f>
        <v>12000000</v>
      </c>
    </row>
    <row r="463" spans="2:6">
      <c r="B463" s="136" t="s">
        <v>1001</v>
      </c>
      <c r="C463" s="106">
        <f>+(E133*10)</f>
        <v>4897080</v>
      </c>
      <c r="D463" s="106">
        <f>+(E133*12)</f>
        <v>5876496</v>
      </c>
      <c r="E463" s="106">
        <f>+(E133*15)</f>
        <v>7345620</v>
      </c>
    </row>
    <row r="464" spans="2:6">
      <c r="B464" s="137" t="s">
        <v>996</v>
      </c>
      <c r="C464" s="138"/>
      <c r="D464" s="138"/>
      <c r="E464" s="138"/>
    </row>
    <row r="465" spans="2:6" ht="15">
      <c r="B465" s="139" t="s">
        <v>1007</v>
      </c>
      <c r="C465" s="140">
        <f>SUM(C461:C463)</f>
        <v>37697080</v>
      </c>
      <c r="D465" s="140">
        <f t="shared" ref="D465:E465" si="12">SUM(D461:D463)</f>
        <v>53876496</v>
      </c>
      <c r="E465" s="140">
        <f t="shared" si="12"/>
        <v>67345620</v>
      </c>
    </row>
    <row r="466" spans="2:6" ht="14.1" customHeight="1">
      <c r="B466" s="141" t="s">
        <v>997</v>
      </c>
      <c r="C466" s="104">
        <f>+C465/25</f>
        <v>1507883.2</v>
      </c>
      <c r="D466" s="104">
        <f t="shared" ref="D466:E466" si="13">+D465/25</f>
        <v>2155059.84</v>
      </c>
      <c r="E466" s="104">
        <f t="shared" si="13"/>
        <v>2693824.8</v>
      </c>
    </row>
    <row r="467" spans="2:6">
      <c r="B467" s="312" t="s">
        <v>998</v>
      </c>
      <c r="C467" s="80"/>
      <c r="D467" s="80"/>
      <c r="E467" s="80"/>
      <c r="F467" s="80"/>
    </row>
    <row r="468" spans="2:6" ht="33.950000000000003" customHeight="1">
      <c r="B468" s="725" t="s">
        <v>1008</v>
      </c>
      <c r="C468" s="725"/>
      <c r="D468" s="725"/>
      <c r="E468" s="725"/>
      <c r="F468" s="80"/>
    </row>
    <row r="469" spans="2:6">
      <c r="B469" s="312"/>
      <c r="C469" s="80"/>
      <c r="D469" s="80"/>
      <c r="E469" s="80"/>
      <c r="F469" s="80"/>
    </row>
    <row r="470" spans="2:6" ht="15">
      <c r="B470" s="314" t="s">
        <v>556</v>
      </c>
      <c r="C470" s="80"/>
      <c r="D470" s="80"/>
      <c r="E470" s="80"/>
      <c r="F470" s="80"/>
    </row>
    <row r="471" spans="2:6">
      <c r="B471" s="312"/>
      <c r="C471" s="80"/>
      <c r="D471" s="80"/>
      <c r="E471" s="80"/>
      <c r="F471" s="80"/>
    </row>
    <row r="472" spans="2:6" ht="15">
      <c r="B472" s="309" t="s">
        <v>1009</v>
      </c>
      <c r="C472" s="100" t="s">
        <v>1010</v>
      </c>
      <c r="D472" s="80"/>
      <c r="E472" s="80"/>
      <c r="F472" s="80"/>
    </row>
    <row r="473" spans="2:6" ht="15">
      <c r="B473" s="136" t="s">
        <v>1011</v>
      </c>
      <c r="C473" s="95">
        <f>1300000*7</f>
        <v>9100000</v>
      </c>
      <c r="D473" s="80"/>
      <c r="E473" s="80"/>
      <c r="F473" s="80"/>
    </row>
    <row r="474" spans="2:6" ht="15">
      <c r="B474" s="136" t="s">
        <v>1012</v>
      </c>
      <c r="C474" s="95">
        <f>1800000*7</f>
        <v>12600000</v>
      </c>
      <c r="D474" s="80"/>
      <c r="E474" s="80"/>
      <c r="F474" s="80"/>
    </row>
    <row r="475" spans="2:6" ht="15">
      <c r="B475" s="136" t="s">
        <v>1013</v>
      </c>
      <c r="C475" s="95">
        <f>3700000*10</f>
        <v>37000000</v>
      </c>
      <c r="D475" s="80"/>
      <c r="E475" s="80"/>
      <c r="F475" s="80"/>
    </row>
    <row r="476" spans="2:6" ht="15">
      <c r="B476" s="136" t="s">
        <v>1014</v>
      </c>
      <c r="C476" s="95">
        <f>7000000*10</f>
        <v>70000000</v>
      </c>
      <c r="D476" s="80"/>
      <c r="E476" s="80"/>
      <c r="F476" s="80"/>
    </row>
    <row r="477" spans="2:6">
      <c r="B477" s="312" t="s">
        <v>1015</v>
      </c>
      <c r="C477" s="80"/>
      <c r="D477" s="80"/>
      <c r="E477" s="80"/>
      <c r="F477" s="80"/>
    </row>
    <row r="478" spans="2:6">
      <c r="B478" s="312"/>
      <c r="C478" s="80"/>
      <c r="D478" s="80"/>
      <c r="E478" s="80"/>
      <c r="F478" s="80"/>
    </row>
    <row r="479" spans="2:6" ht="15">
      <c r="B479" s="314" t="s">
        <v>558</v>
      </c>
      <c r="C479" s="80"/>
      <c r="D479" s="80"/>
      <c r="E479" s="80"/>
      <c r="F479" s="80"/>
    </row>
    <row r="480" spans="2:6">
      <c r="B480" s="312"/>
      <c r="C480" s="80"/>
      <c r="D480" s="80"/>
      <c r="E480" s="80"/>
      <c r="F480" s="80"/>
    </row>
    <row r="481" spans="2:6" ht="15">
      <c r="B481" s="309" t="s">
        <v>1009</v>
      </c>
      <c r="C481" s="100" t="s">
        <v>1010</v>
      </c>
      <c r="D481" s="80"/>
      <c r="E481" s="80"/>
      <c r="F481" s="80"/>
    </row>
    <row r="482" spans="2:6" ht="15">
      <c r="B482" s="136" t="s">
        <v>1016</v>
      </c>
      <c r="C482" s="95">
        <f>6000000*2</f>
        <v>12000000</v>
      </c>
      <c r="D482" s="80"/>
      <c r="E482" s="80"/>
      <c r="F482" s="80"/>
    </row>
    <row r="483" spans="2:6" ht="15">
      <c r="B483" s="136" t="s">
        <v>1017</v>
      </c>
      <c r="C483" s="95">
        <f>12000000*2</f>
        <v>24000000</v>
      </c>
      <c r="D483" s="80"/>
      <c r="E483" s="80"/>
      <c r="F483" s="80"/>
    </row>
    <row r="484" spans="2:6">
      <c r="B484" s="312"/>
      <c r="C484" s="80"/>
      <c r="D484" s="80"/>
      <c r="E484" s="80"/>
      <c r="F484" s="80"/>
    </row>
    <row r="485" spans="2:6" ht="15">
      <c r="B485" s="314" t="s">
        <v>560</v>
      </c>
      <c r="C485" s="80"/>
      <c r="D485" s="80"/>
      <c r="E485" s="80"/>
      <c r="F485" s="80"/>
    </row>
    <row r="486" spans="2:6">
      <c r="B486" s="312"/>
      <c r="C486" s="80"/>
      <c r="D486" s="80"/>
      <c r="E486" s="80"/>
      <c r="F486" s="80"/>
    </row>
    <row r="487" spans="2:6" ht="15">
      <c r="B487" s="309" t="s">
        <v>1009</v>
      </c>
      <c r="C487" s="100" t="s">
        <v>1010</v>
      </c>
      <c r="D487" s="80"/>
      <c r="E487" s="80"/>
      <c r="F487" s="80"/>
    </row>
    <row r="488" spans="2:6" ht="15">
      <c r="B488" s="136" t="s">
        <v>1018</v>
      </c>
      <c r="C488" s="95">
        <f>8000000*4</f>
        <v>32000000</v>
      </c>
      <c r="D488" s="80"/>
      <c r="E488" s="80"/>
      <c r="F488" s="80"/>
    </row>
    <row r="489" spans="2:6" ht="15">
      <c r="B489" s="136" t="s">
        <v>1019</v>
      </c>
      <c r="C489" s="95">
        <f>15000000*4</f>
        <v>60000000</v>
      </c>
      <c r="D489" s="80"/>
      <c r="E489" s="80"/>
      <c r="F489" s="80"/>
    </row>
    <row r="490" spans="2:6">
      <c r="B490" s="312"/>
      <c r="C490" s="80"/>
      <c r="D490" s="80"/>
      <c r="E490" s="80"/>
      <c r="F490" s="80"/>
    </row>
    <row r="491" spans="2:6" ht="15">
      <c r="B491" s="417" t="s">
        <v>561</v>
      </c>
      <c r="C491" s="419"/>
      <c r="D491" s="80"/>
      <c r="E491" s="80"/>
      <c r="F491" s="80"/>
    </row>
    <row r="492" spans="2:6">
      <c r="B492" s="420"/>
      <c r="C492" s="419"/>
      <c r="D492" s="80"/>
      <c r="E492" s="80"/>
      <c r="F492" s="80"/>
    </row>
    <row r="493" spans="2:6" ht="15">
      <c r="B493" s="421" t="s">
        <v>1009</v>
      </c>
      <c r="C493" s="422" t="s">
        <v>1010</v>
      </c>
      <c r="D493" s="80"/>
      <c r="E493" s="80"/>
      <c r="F493" s="80"/>
    </row>
    <row r="494" spans="2:6" ht="15">
      <c r="B494" s="265" t="s">
        <v>1020</v>
      </c>
      <c r="C494" s="423">
        <f>8000000*8</f>
        <v>64000000</v>
      </c>
      <c r="D494" s="80"/>
      <c r="E494" s="80"/>
      <c r="F494" s="80"/>
    </row>
    <row r="495" spans="2:6" ht="15">
      <c r="B495" s="265" t="s">
        <v>1021</v>
      </c>
      <c r="C495" s="423">
        <f>15000000*8</f>
        <v>120000000</v>
      </c>
      <c r="D495" s="80"/>
      <c r="E495" s="80"/>
      <c r="F495" s="80"/>
    </row>
    <row r="496" spans="2:6">
      <c r="B496" s="312"/>
      <c r="C496" s="80"/>
      <c r="D496" s="80"/>
      <c r="E496" s="80"/>
      <c r="F496" s="80"/>
    </row>
    <row r="497" spans="1:6">
      <c r="B497" s="312"/>
      <c r="C497" s="80"/>
      <c r="D497" s="80"/>
      <c r="E497" s="80"/>
      <c r="F497" s="80"/>
    </row>
    <row r="498" spans="1:6" ht="15">
      <c r="B498" s="310" t="s">
        <v>563</v>
      </c>
      <c r="C498" s="74"/>
      <c r="D498" s="74"/>
    </row>
    <row r="499" spans="1:6" ht="15">
      <c r="B499" s="91"/>
      <c r="C499" s="134"/>
      <c r="D499" s="134"/>
      <c r="F499" s="80"/>
    </row>
    <row r="500" spans="1:6">
      <c r="B500" s="726" t="s">
        <v>1022</v>
      </c>
      <c r="C500" s="727"/>
    </row>
    <row r="501" spans="1:6" s="70" customFormat="1" ht="35.450000000000003" customHeight="1">
      <c r="A501" s="64"/>
      <c r="B501" s="742" t="s">
        <v>1023</v>
      </c>
      <c r="C501" s="743"/>
      <c r="D501" s="142">
        <v>60000000</v>
      </c>
      <c r="E501" s="64"/>
      <c r="F501" s="64"/>
    </row>
    <row r="502" spans="1:6" ht="15">
      <c r="B502" s="91"/>
      <c r="C502" s="134"/>
      <c r="D502" s="134"/>
      <c r="F502" s="80"/>
    </row>
    <row r="503" spans="1:6" ht="15">
      <c r="B503" s="91"/>
      <c r="C503" s="134"/>
      <c r="D503" s="134"/>
      <c r="F503" s="80"/>
    </row>
    <row r="504" spans="1:6">
      <c r="B504" s="726" t="s">
        <v>567</v>
      </c>
      <c r="C504" s="727"/>
      <c r="F504" s="80"/>
    </row>
    <row r="505" spans="1:6" ht="32.1" customHeight="1">
      <c r="B505" s="745" t="s">
        <v>1024</v>
      </c>
      <c r="C505" s="746"/>
      <c r="D505" s="142">
        <v>2000000000</v>
      </c>
      <c r="F505" s="80"/>
    </row>
    <row r="506" spans="1:6" ht="15">
      <c r="B506" s="91"/>
      <c r="C506" s="134"/>
      <c r="D506" s="134"/>
      <c r="F506" s="80"/>
    </row>
    <row r="507" spans="1:6" ht="15">
      <c r="B507" s="91"/>
      <c r="C507" s="134"/>
      <c r="D507" s="134"/>
      <c r="F507" s="80"/>
    </row>
    <row r="508" spans="1:6" ht="23.1" customHeight="1">
      <c r="B508" s="314" t="s">
        <v>569</v>
      </c>
    </row>
    <row r="509" spans="1:6" ht="15">
      <c r="B509" s="91"/>
      <c r="C509" s="134"/>
      <c r="F509" s="80"/>
    </row>
    <row r="510" spans="1:6" ht="15">
      <c r="B510" s="109" t="s">
        <v>1025</v>
      </c>
      <c r="C510" s="109" t="s">
        <v>1026</v>
      </c>
    </row>
    <row r="511" spans="1:6">
      <c r="B511" s="106" t="s">
        <v>1027</v>
      </c>
      <c r="C511" s="143">
        <v>40000000</v>
      </c>
      <c r="F511" s="80"/>
    </row>
    <row r="512" spans="1:6">
      <c r="B512" s="106" t="s">
        <v>1028</v>
      </c>
      <c r="C512" s="143">
        <v>5000000</v>
      </c>
      <c r="F512" s="80"/>
    </row>
    <row r="513" spans="2:5">
      <c r="B513" s="106" t="s">
        <v>1029</v>
      </c>
      <c r="C513" s="143">
        <v>20000000</v>
      </c>
    </row>
    <row r="514" spans="2:5">
      <c r="B514" s="106" t="s">
        <v>1030</v>
      </c>
      <c r="C514" s="143">
        <v>5000000</v>
      </c>
    </row>
    <row r="515" spans="2:5">
      <c r="B515" s="106" t="s">
        <v>1031</v>
      </c>
      <c r="C515" s="143">
        <v>1000000</v>
      </c>
    </row>
    <row r="516" spans="2:5">
      <c r="B516" s="106" t="s">
        <v>1032</v>
      </c>
      <c r="C516" s="143">
        <v>600000</v>
      </c>
    </row>
    <row r="517" spans="2:5">
      <c r="B517" s="106" t="s">
        <v>1033</v>
      </c>
      <c r="C517" s="143">
        <v>1000000000</v>
      </c>
    </row>
    <row r="518" spans="2:5">
      <c r="B518" s="106" t="s">
        <v>1034</v>
      </c>
      <c r="C518" s="143">
        <v>20000000</v>
      </c>
    </row>
    <row r="519" spans="2:5">
      <c r="B519" s="106" t="s">
        <v>1035</v>
      </c>
      <c r="C519" s="143">
        <v>12000000</v>
      </c>
    </row>
    <row r="520" spans="2:5">
      <c r="B520" s="123" t="s">
        <v>1036</v>
      </c>
      <c r="C520" s="144">
        <v>15000000</v>
      </c>
    </row>
    <row r="521" spans="2:5">
      <c r="B521" s="123" t="s">
        <v>1037</v>
      </c>
      <c r="C521" s="144">
        <v>8000000</v>
      </c>
    </row>
    <row r="522" spans="2:5">
      <c r="B522" s="123" t="s">
        <v>1038</v>
      </c>
      <c r="C522" s="144">
        <v>10000000</v>
      </c>
    </row>
    <row r="523" spans="2:5">
      <c r="B523" s="123" t="s">
        <v>1039</v>
      </c>
      <c r="C523" s="144">
        <v>30000000</v>
      </c>
    </row>
    <row r="524" spans="2:5">
      <c r="B524" s="123" t="s">
        <v>1040</v>
      </c>
      <c r="C524" s="144">
        <v>1000000</v>
      </c>
    </row>
    <row r="525" spans="2:5">
      <c r="B525" s="123" t="s">
        <v>1041</v>
      </c>
      <c r="C525" s="144">
        <v>136000000</v>
      </c>
    </row>
    <row r="526" spans="2:5">
      <c r="C526" s="80"/>
    </row>
    <row r="527" spans="2:5">
      <c r="B527" s="744" t="s">
        <v>1042</v>
      </c>
      <c r="C527" s="740"/>
      <c r="D527" s="740"/>
      <c r="E527" s="80"/>
    </row>
    <row r="528" spans="2:5" ht="14.45" customHeight="1">
      <c r="B528" s="744" t="s">
        <v>1043</v>
      </c>
      <c r="C528" s="740"/>
      <c r="D528" s="740"/>
      <c r="E528" s="80"/>
    </row>
    <row r="529" spans="1:8">
      <c r="B529" s="744" t="s">
        <v>1044</v>
      </c>
      <c r="C529" s="740"/>
      <c r="D529" s="740"/>
      <c r="E529" s="313"/>
      <c r="F529" s="278"/>
      <c r="G529" s="278"/>
      <c r="H529" s="278"/>
    </row>
    <row r="530" spans="1:8">
      <c r="B530" s="744" t="s">
        <v>1045</v>
      </c>
      <c r="C530" s="740"/>
      <c r="D530" s="740"/>
      <c r="E530" s="313"/>
      <c r="F530" s="278"/>
      <c r="G530" s="278"/>
      <c r="H530" s="278"/>
    </row>
    <row r="531" spans="1:8">
      <c r="B531" s="744" t="s">
        <v>1046</v>
      </c>
      <c r="C531" s="740"/>
      <c r="D531" s="740"/>
      <c r="E531" s="80"/>
    </row>
    <row r="532" spans="1:8">
      <c r="B532" s="744" t="s">
        <v>1047</v>
      </c>
      <c r="C532" s="740"/>
      <c r="D532" s="740"/>
      <c r="E532" s="80"/>
    </row>
    <row r="533" spans="1:8" ht="26.45" customHeight="1">
      <c r="B533" s="722" t="s">
        <v>1048</v>
      </c>
      <c r="C533" s="722"/>
      <c r="D533" s="722"/>
      <c r="E533" s="722"/>
    </row>
    <row r="534" spans="1:8" ht="16.5" customHeight="1">
      <c r="B534" s="744" t="s">
        <v>1049</v>
      </c>
      <c r="C534" s="740"/>
      <c r="D534" s="740"/>
      <c r="E534" s="80"/>
    </row>
    <row r="535" spans="1:8" ht="16.5" customHeight="1">
      <c r="B535" s="744" t="s">
        <v>1050</v>
      </c>
      <c r="C535" s="740"/>
      <c r="D535" s="740"/>
      <c r="E535" s="313"/>
      <c r="F535" s="278"/>
      <c r="G535" s="278"/>
      <c r="H535" s="278"/>
    </row>
    <row r="536" spans="1:8">
      <c r="B536" s="723" t="s">
        <v>1051</v>
      </c>
      <c r="C536" s="723"/>
      <c r="D536" s="278"/>
      <c r="E536" s="278"/>
    </row>
    <row r="537" spans="1:8" ht="15.95" customHeight="1">
      <c r="B537" s="722" t="s">
        <v>1052</v>
      </c>
      <c r="C537" s="722"/>
      <c r="D537" s="722"/>
      <c r="E537" s="722"/>
    </row>
    <row r="538" spans="1:8" s="70" customFormat="1">
      <c r="A538" s="64"/>
      <c r="B538" s="723" t="s">
        <v>1053</v>
      </c>
      <c r="C538" s="723"/>
      <c r="D538" s="317"/>
      <c r="E538" s="145"/>
      <c r="F538" s="64"/>
    </row>
    <row r="539" spans="1:8" s="70" customFormat="1">
      <c r="A539" s="64"/>
      <c r="B539" s="723" t="s">
        <v>1054</v>
      </c>
      <c r="C539" s="723"/>
      <c r="D539" s="317"/>
      <c r="E539" s="145"/>
      <c r="F539" s="64"/>
    </row>
    <row r="540" spans="1:8" s="70" customFormat="1">
      <c r="A540" s="64"/>
      <c r="B540" s="723" t="s">
        <v>1055</v>
      </c>
      <c r="C540" s="723"/>
      <c r="D540" s="317"/>
      <c r="E540" s="145"/>
      <c r="F540" s="64"/>
    </row>
    <row r="541" spans="1:8" s="70" customFormat="1">
      <c r="A541" s="64"/>
      <c r="B541" s="723" t="s">
        <v>1056</v>
      </c>
      <c r="C541" s="723"/>
      <c r="D541" s="317"/>
      <c r="E541" s="145"/>
      <c r="F541" s="64"/>
    </row>
    <row r="542" spans="1:8" s="70" customFormat="1">
      <c r="A542" s="64"/>
      <c r="B542" s="313"/>
      <c r="C542" s="278"/>
      <c r="D542" s="278"/>
      <c r="E542" s="145"/>
      <c r="F542" s="64"/>
    </row>
    <row r="543" spans="1:8" s="70" customFormat="1">
      <c r="A543" s="64"/>
      <c r="B543" s="313"/>
      <c r="C543" s="278"/>
      <c r="D543" s="278"/>
      <c r="E543" s="145"/>
      <c r="F543" s="64"/>
    </row>
    <row r="544" spans="1:8" s="70" customFormat="1" ht="32.1" customHeight="1">
      <c r="A544" s="64"/>
      <c r="B544" s="314" t="s">
        <v>571</v>
      </c>
      <c r="C544" s="278"/>
      <c r="D544" s="278"/>
      <c r="E544" s="145"/>
      <c r="F544" s="64"/>
    </row>
    <row r="545" spans="1:8" ht="15" customHeight="1">
      <c r="B545" s="103"/>
      <c r="C545" s="103"/>
      <c r="D545" s="278"/>
      <c r="E545" s="145"/>
    </row>
    <row r="546" spans="1:8" ht="15">
      <c r="B546" s="100" t="s">
        <v>1025</v>
      </c>
      <c r="C546" s="100" t="s">
        <v>689</v>
      </c>
      <c r="D546" s="278"/>
      <c r="E546" s="145"/>
      <c r="F546" s="278"/>
      <c r="G546" s="278"/>
    </row>
    <row r="547" spans="1:8">
      <c r="B547" s="123" t="s">
        <v>1057</v>
      </c>
      <c r="C547" s="146">
        <v>3720000</v>
      </c>
      <c r="D547" s="278"/>
      <c r="E547" s="145"/>
      <c r="F547" s="278"/>
      <c r="G547" s="278"/>
    </row>
    <row r="548" spans="1:8">
      <c r="B548" s="123" t="s">
        <v>1058</v>
      </c>
      <c r="C548" s="146">
        <v>9600000</v>
      </c>
      <c r="D548" s="278"/>
      <c r="E548" s="145"/>
      <c r="F548" s="278"/>
      <c r="G548" s="278"/>
    </row>
    <row r="549" spans="1:8">
      <c r="B549" s="123" t="s">
        <v>1059</v>
      </c>
      <c r="C549" s="146">
        <v>4800000</v>
      </c>
      <c r="D549" s="278"/>
      <c r="E549" s="145"/>
      <c r="F549" s="278"/>
      <c r="G549" s="278"/>
    </row>
    <row r="550" spans="1:8">
      <c r="B550" s="123" t="s">
        <v>1060</v>
      </c>
      <c r="C550" s="146">
        <v>30000000</v>
      </c>
      <c r="D550" s="278"/>
      <c r="E550" s="145"/>
      <c r="F550" s="278"/>
      <c r="G550" s="278"/>
    </row>
    <row r="551" spans="1:8" ht="15">
      <c r="B551" s="97" t="s">
        <v>1061</v>
      </c>
      <c r="C551" s="132">
        <f>SUM(C547:C550)</f>
        <v>48120000</v>
      </c>
      <c r="D551" s="278"/>
      <c r="E551" s="145"/>
      <c r="F551" s="278"/>
      <c r="G551" s="278"/>
    </row>
    <row r="552" spans="1:8" ht="15">
      <c r="B552" s="95" t="s">
        <v>863</v>
      </c>
      <c r="C552" s="129">
        <v>48200000</v>
      </c>
      <c r="D552" s="278"/>
      <c r="E552" s="145"/>
      <c r="F552" s="278"/>
      <c r="G552" s="278"/>
      <c r="H552" s="278"/>
    </row>
    <row r="553" spans="1:8" s="70" customFormat="1">
      <c r="A553" s="64"/>
      <c r="B553" s="147" t="s">
        <v>1062</v>
      </c>
      <c r="C553" s="145"/>
      <c r="D553" s="278"/>
      <c r="E553" s="145"/>
      <c r="F553" s="64"/>
    </row>
    <row r="554" spans="1:8" s="70" customFormat="1">
      <c r="A554" s="64"/>
      <c r="B554" s="148"/>
      <c r="C554" s="149"/>
      <c r="D554" s="145"/>
      <c r="E554" s="145"/>
      <c r="F554" s="34"/>
      <c r="G554" s="34"/>
    </row>
    <row r="555" spans="1:8" ht="29.1" customHeight="1">
      <c r="B555" s="76" t="s">
        <v>573</v>
      </c>
      <c r="G555" s="278"/>
      <c r="H555" s="278"/>
    </row>
    <row r="556" spans="1:8" ht="15" customHeight="1">
      <c r="B556" s="75"/>
      <c r="G556" s="278"/>
      <c r="H556" s="278"/>
    </row>
    <row r="557" spans="1:8" ht="15.95" customHeight="1">
      <c r="B557" s="97" t="s">
        <v>1063</v>
      </c>
      <c r="G557" s="278"/>
      <c r="H557" s="278"/>
    </row>
    <row r="558" spans="1:8" ht="15">
      <c r="B558" s="75"/>
      <c r="G558" s="278"/>
      <c r="H558" s="278"/>
    </row>
    <row r="559" spans="1:8" ht="15">
      <c r="B559" s="100" t="s">
        <v>1025</v>
      </c>
      <c r="C559" s="100" t="s">
        <v>1064</v>
      </c>
      <c r="D559" s="100" t="s">
        <v>1065</v>
      </c>
      <c r="E559" s="100" t="s">
        <v>1066</v>
      </c>
      <c r="F559" s="278"/>
      <c r="G559" s="278"/>
    </row>
    <row r="560" spans="1:8">
      <c r="B560" s="123" t="s">
        <v>1067</v>
      </c>
      <c r="C560" s="150">
        <v>1800000</v>
      </c>
      <c r="D560" s="311">
        <v>12</v>
      </c>
      <c r="E560" s="150">
        <f>+D560*C560</f>
        <v>21600000</v>
      </c>
      <c r="F560" s="278"/>
      <c r="G560" s="278"/>
    </row>
    <row r="561" spans="2:8">
      <c r="B561" s="123" t="s">
        <v>1068</v>
      </c>
      <c r="C561" s="150">
        <v>4000000</v>
      </c>
      <c r="D561" s="311">
        <v>12</v>
      </c>
      <c r="E561" s="150">
        <f t="shared" ref="E561:E563" si="14">+D561*C561</f>
        <v>48000000</v>
      </c>
      <c r="F561" s="278"/>
      <c r="G561" s="278"/>
    </row>
    <row r="562" spans="2:8">
      <c r="B562" s="123" t="s">
        <v>1069</v>
      </c>
      <c r="C562" s="150">
        <v>6000000</v>
      </c>
      <c r="D562" s="311">
        <v>11</v>
      </c>
      <c r="E562" s="150">
        <f t="shared" si="14"/>
        <v>66000000</v>
      </c>
      <c r="F562" s="278"/>
      <c r="G562" s="278"/>
    </row>
    <row r="563" spans="2:8">
      <c r="B563" s="123" t="s">
        <v>1070</v>
      </c>
      <c r="C563" s="150">
        <v>5000000</v>
      </c>
      <c r="D563" s="30">
        <v>12</v>
      </c>
      <c r="E563" s="150">
        <f t="shared" si="14"/>
        <v>60000000</v>
      </c>
      <c r="F563" s="278"/>
      <c r="G563" s="278"/>
    </row>
    <row r="564" spans="2:8" ht="15">
      <c r="B564" s="73" t="s">
        <v>1071</v>
      </c>
      <c r="C564" s="98">
        <f>SUM(C560:C563)</f>
        <v>16800000</v>
      </c>
      <c r="D564" s="75"/>
      <c r="E564" s="98">
        <f>SUM(E560:E563)</f>
        <v>195600000</v>
      </c>
      <c r="G564" s="278"/>
    </row>
    <row r="565" spans="2:8">
      <c r="F565" s="278"/>
      <c r="G565" s="278"/>
    </row>
    <row r="566" spans="2:8" ht="15">
      <c r="B566" s="97" t="s">
        <v>1072</v>
      </c>
      <c r="G566" s="278"/>
      <c r="H566" s="278"/>
    </row>
    <row r="567" spans="2:8" s="65" customFormat="1" ht="15">
      <c r="B567" s="134"/>
      <c r="D567" s="64"/>
      <c r="E567" s="64"/>
      <c r="G567" s="151"/>
      <c r="H567" s="151"/>
    </row>
    <row r="568" spans="2:8" s="65" customFormat="1" ht="15">
      <c r="B568" s="100" t="s">
        <v>1025</v>
      </c>
      <c r="C568" s="100" t="s">
        <v>1073</v>
      </c>
      <c r="D568" s="64"/>
      <c r="E568" s="64"/>
      <c r="F568" s="151"/>
      <c r="G568" s="151"/>
    </row>
    <row r="569" spans="2:8">
      <c r="B569" s="123" t="s">
        <v>1074</v>
      </c>
      <c r="C569" s="152">
        <v>5000000</v>
      </c>
      <c r="F569" s="278"/>
      <c r="G569" s="278"/>
    </row>
    <row r="570" spans="2:8">
      <c r="B570" s="123" t="s">
        <v>1075</v>
      </c>
      <c r="C570" s="152">
        <v>1800000</v>
      </c>
      <c r="F570" s="278"/>
      <c r="G570" s="278"/>
    </row>
    <row r="571" spans="2:8">
      <c r="B571" s="123" t="s">
        <v>1076</v>
      </c>
      <c r="C571" s="152">
        <v>5200000</v>
      </c>
      <c r="F571" s="278"/>
      <c r="G571" s="278"/>
    </row>
    <row r="572" spans="2:8">
      <c r="B572" s="123" t="s">
        <v>1077</v>
      </c>
      <c r="C572" s="153">
        <v>2000000</v>
      </c>
      <c r="F572" s="278"/>
      <c r="G572" s="278"/>
    </row>
    <row r="573" spans="2:8">
      <c r="B573" s="123" t="s">
        <v>1078</v>
      </c>
      <c r="C573" s="153">
        <v>3500000</v>
      </c>
      <c r="F573" s="278"/>
      <c r="G573" s="278"/>
    </row>
    <row r="574" spans="2:8" ht="15">
      <c r="B574" s="73" t="s">
        <v>1071</v>
      </c>
      <c r="C574" s="98">
        <f>SUM(C569:C573)</f>
        <v>17500000</v>
      </c>
      <c r="G574" s="278"/>
      <c r="H574" s="278"/>
    </row>
    <row r="575" spans="2:8">
      <c r="B575" s="64" t="s">
        <v>1079</v>
      </c>
      <c r="D575" s="74"/>
      <c r="F575" s="278"/>
      <c r="G575" s="278"/>
      <c r="H575" s="278"/>
    </row>
    <row r="576" spans="2:8">
      <c r="B576" s="74"/>
      <c r="D576" s="74"/>
      <c r="E576" s="278"/>
      <c r="F576" s="278"/>
      <c r="G576" s="278"/>
      <c r="H576" s="278"/>
    </row>
    <row r="577" spans="1:8" ht="23.1" customHeight="1">
      <c r="B577" s="122" t="s">
        <v>575</v>
      </c>
      <c r="D577" s="74"/>
      <c r="E577" s="278"/>
      <c r="F577" s="278"/>
      <c r="G577" s="278"/>
      <c r="H577" s="278"/>
    </row>
    <row r="578" spans="1:8" s="65" customFormat="1" ht="15">
      <c r="B578" s="134"/>
      <c r="D578" s="64"/>
      <c r="E578" s="64"/>
      <c r="G578" s="151"/>
      <c r="H578" s="151"/>
    </row>
    <row r="579" spans="1:8" s="65" customFormat="1" ht="15">
      <c r="B579" s="100" t="s">
        <v>1025</v>
      </c>
      <c r="C579" s="100" t="s">
        <v>1080</v>
      </c>
      <c r="D579" s="64"/>
      <c r="E579" s="64"/>
      <c r="F579" s="151"/>
      <c r="G579" s="151"/>
    </row>
    <row r="580" spans="1:8">
      <c r="B580" s="123" t="s">
        <v>1081</v>
      </c>
      <c r="C580" s="152">
        <v>10000000</v>
      </c>
      <c r="E580" s="278"/>
      <c r="F580" s="278"/>
      <c r="G580" s="278"/>
      <c r="H580" s="278"/>
    </row>
    <row r="581" spans="1:8">
      <c r="B581" s="123" t="s">
        <v>1082</v>
      </c>
      <c r="C581" s="152">
        <v>15000000</v>
      </c>
      <c r="E581" s="278"/>
      <c r="F581" s="278"/>
      <c r="G581" s="278"/>
      <c r="H581" s="278"/>
    </row>
    <row r="582" spans="1:8" ht="15">
      <c r="B582" s="73" t="s">
        <v>1071</v>
      </c>
      <c r="C582" s="98">
        <f>SUM(C577:C581)</f>
        <v>25000000</v>
      </c>
      <c r="E582" s="278"/>
      <c r="F582" s="278"/>
      <c r="G582" s="278"/>
      <c r="H582" s="278"/>
    </row>
    <row r="583" spans="1:8" s="70" customFormat="1">
      <c r="A583" s="64"/>
      <c r="B583" s="278" t="s">
        <v>1083</v>
      </c>
      <c r="C583" s="278"/>
      <c r="D583" s="64"/>
      <c r="E583" s="145"/>
      <c r="F583" s="64"/>
    </row>
    <row r="584" spans="1:8" s="70" customFormat="1" ht="15">
      <c r="A584" s="64"/>
      <c r="B584" s="156"/>
      <c r="C584" s="278"/>
      <c r="D584" s="145"/>
      <c r="E584" s="145"/>
      <c r="F584" s="64"/>
    </row>
    <row r="585" spans="1:8" ht="15">
      <c r="B585" s="122" t="s">
        <v>577</v>
      </c>
      <c r="G585" s="278"/>
      <c r="H585" s="278"/>
    </row>
    <row r="586" spans="1:8" s="65" customFormat="1" ht="15">
      <c r="B586" s="134"/>
      <c r="D586" s="64"/>
      <c r="E586" s="64"/>
      <c r="G586" s="151"/>
      <c r="H586" s="151"/>
    </row>
    <row r="587" spans="1:8" ht="15">
      <c r="B587" s="525" t="s">
        <v>1025</v>
      </c>
      <c r="C587" s="525" t="s">
        <v>1026</v>
      </c>
      <c r="D587" s="525" t="s">
        <v>1084</v>
      </c>
      <c r="E587" s="525" t="s">
        <v>1080</v>
      </c>
    </row>
    <row r="588" spans="1:8">
      <c r="B588" s="123" t="s">
        <v>1085</v>
      </c>
      <c r="C588" s="150">
        <v>10000000</v>
      </c>
      <c r="D588" s="311">
        <v>1</v>
      </c>
      <c r="E588" s="152">
        <v>5000000</v>
      </c>
      <c r="F588" s="278"/>
      <c r="G588" s="278"/>
    </row>
    <row r="589" spans="1:8">
      <c r="B589" s="123" t="s">
        <v>1086</v>
      </c>
      <c r="C589" s="150">
        <v>9000000</v>
      </c>
      <c r="D589" s="311">
        <v>1</v>
      </c>
      <c r="E589" s="152">
        <v>9000000</v>
      </c>
    </row>
    <row r="590" spans="1:8">
      <c r="B590" s="123" t="s">
        <v>1087</v>
      </c>
      <c r="C590" s="150">
        <v>9000000</v>
      </c>
      <c r="D590" s="311">
        <v>1</v>
      </c>
      <c r="E590" s="152">
        <v>9000000</v>
      </c>
      <c r="F590" s="278"/>
      <c r="G590" s="278"/>
    </row>
    <row r="591" spans="1:8">
      <c r="B591" s="123" t="s">
        <v>1088</v>
      </c>
      <c r="C591" s="150">
        <v>1000000</v>
      </c>
      <c r="D591" s="311">
        <v>30</v>
      </c>
      <c r="E591" s="152">
        <v>30000000</v>
      </c>
    </row>
    <row r="592" spans="1:8">
      <c r="B592" s="123" t="s">
        <v>1089</v>
      </c>
      <c r="C592" s="150">
        <v>150000</v>
      </c>
      <c r="D592" s="311">
        <v>210</v>
      </c>
      <c r="E592" s="152">
        <v>31500000</v>
      </c>
      <c r="F592" s="278"/>
      <c r="G592" s="278"/>
    </row>
    <row r="593" spans="1:6">
      <c r="B593" s="550" t="s">
        <v>1090</v>
      </c>
      <c r="E593" s="551"/>
    </row>
    <row r="594" spans="1:6" s="70" customFormat="1">
      <c r="A594" s="64"/>
      <c r="B594" s="278"/>
      <c r="C594" s="278"/>
      <c r="D594" s="145"/>
      <c r="E594" s="145"/>
      <c r="F594" s="64"/>
    </row>
    <row r="595" spans="1:6" s="70" customFormat="1" ht="15">
      <c r="A595" s="64"/>
      <c r="B595" s="76" t="s">
        <v>579</v>
      </c>
      <c r="C595" s="154">
        <v>5000000</v>
      </c>
      <c r="D595" s="155"/>
      <c r="E595" s="145"/>
      <c r="F595" s="64"/>
    </row>
    <row r="596" spans="1:6" ht="15">
      <c r="B596" s="75"/>
      <c r="C596" s="99"/>
      <c r="D596" s="155"/>
      <c r="E596" s="145"/>
    </row>
    <row r="597" spans="1:6" ht="15">
      <c r="B597" s="76" t="s">
        <v>581</v>
      </c>
      <c r="D597" s="155"/>
      <c r="E597" s="145"/>
    </row>
    <row r="598" spans="1:6" ht="15">
      <c r="B598" s="75"/>
      <c r="C598" s="75"/>
      <c r="D598" s="155"/>
      <c r="E598" s="145"/>
    </row>
    <row r="599" spans="1:6" ht="15">
      <c r="B599" s="100" t="s">
        <v>940</v>
      </c>
      <c r="C599" s="100" t="s">
        <v>1026</v>
      </c>
      <c r="D599" s="155"/>
      <c r="E599" s="145"/>
    </row>
    <row r="600" spans="1:6">
      <c r="B600" s="127" t="s">
        <v>1091</v>
      </c>
      <c r="C600" s="128">
        <v>12000</v>
      </c>
      <c r="D600" s="155"/>
      <c r="E600" s="145"/>
    </row>
    <row r="601" spans="1:6">
      <c r="B601" s="123" t="s">
        <v>1092</v>
      </c>
      <c r="C601" s="106">
        <v>2000</v>
      </c>
      <c r="D601" s="155"/>
      <c r="E601" s="145"/>
    </row>
    <row r="602" spans="1:6">
      <c r="B602" s="123" t="s">
        <v>1093</v>
      </c>
      <c r="C602" s="106">
        <v>5000</v>
      </c>
      <c r="D602" s="145"/>
      <c r="E602" s="145"/>
    </row>
    <row r="603" spans="1:6" s="70" customFormat="1">
      <c r="A603" s="64"/>
      <c r="B603" s="123" t="s">
        <v>1094</v>
      </c>
      <c r="C603" s="106">
        <v>20000</v>
      </c>
      <c r="D603" s="145"/>
      <c r="E603" s="145"/>
      <c r="F603" s="64"/>
    </row>
    <row r="604" spans="1:6" s="70" customFormat="1">
      <c r="A604" s="64"/>
      <c r="B604" s="123" t="s">
        <v>1095</v>
      </c>
      <c r="C604" s="106">
        <v>15000</v>
      </c>
      <c r="D604" s="145"/>
      <c r="E604" s="145"/>
      <c r="F604" s="64"/>
    </row>
    <row r="605" spans="1:6" s="70" customFormat="1">
      <c r="A605" s="64"/>
      <c r="B605" s="123" t="s">
        <v>1096</v>
      </c>
      <c r="C605" s="106">
        <v>60000</v>
      </c>
      <c r="D605" s="145"/>
      <c r="E605" s="145"/>
      <c r="F605" s="64"/>
    </row>
    <row r="606" spans="1:6" s="70" customFormat="1">
      <c r="A606" s="64"/>
      <c r="B606" s="123" t="s">
        <v>1097</v>
      </c>
      <c r="C606" s="106">
        <v>80000</v>
      </c>
      <c r="D606" s="145"/>
      <c r="E606" s="145"/>
      <c r="F606" s="64"/>
    </row>
    <row r="607" spans="1:6" s="70" customFormat="1">
      <c r="A607" s="64"/>
      <c r="B607" s="123" t="s">
        <v>1098</v>
      </c>
      <c r="C607" s="106">
        <v>15000</v>
      </c>
      <c r="D607" s="145"/>
      <c r="E607" s="145"/>
      <c r="F607" s="64"/>
    </row>
    <row r="608" spans="1:6" s="70" customFormat="1" ht="15">
      <c r="A608" s="64"/>
      <c r="B608" s="70" t="s">
        <v>1099</v>
      </c>
      <c r="C608" s="156"/>
      <c r="D608" s="145"/>
      <c r="E608" s="145"/>
      <c r="F608" s="64"/>
    </row>
    <row r="609" spans="1:17" s="70" customFormat="1" ht="15">
      <c r="A609" s="64"/>
      <c r="B609" s="156"/>
      <c r="C609" s="156"/>
      <c r="D609" s="145"/>
      <c r="E609" s="145"/>
      <c r="F609" s="64"/>
    </row>
    <row r="610" spans="1:17" s="70" customFormat="1">
      <c r="A610" s="64"/>
      <c r="B610" s="278"/>
      <c r="C610" s="278"/>
      <c r="D610" s="145"/>
      <c r="E610" s="145"/>
      <c r="F610" s="64"/>
    </row>
    <row r="611" spans="1:17" s="70" customFormat="1" ht="15">
      <c r="A611" s="64"/>
      <c r="B611" s="73" t="s">
        <v>583</v>
      </c>
      <c r="C611" s="64"/>
      <c r="D611" s="145"/>
      <c r="E611" s="145"/>
      <c r="F611" s="64"/>
    </row>
    <row r="612" spans="1:17" s="70" customFormat="1">
      <c r="A612" s="64"/>
      <c r="B612" s="149"/>
      <c r="C612" s="64"/>
      <c r="D612" s="145"/>
      <c r="E612" s="145"/>
      <c r="F612" s="278"/>
      <c r="G612" s="278"/>
    </row>
    <row r="613" spans="1:17" ht="27" customHeight="1">
      <c r="B613" s="76" t="s">
        <v>585</v>
      </c>
      <c r="J613" s="70"/>
      <c r="K613" s="70"/>
      <c r="L613" s="70"/>
      <c r="M613" s="70"/>
      <c r="N613" s="70"/>
      <c r="O613" s="70"/>
      <c r="P613" s="70"/>
      <c r="Q613" s="70"/>
    </row>
    <row r="614" spans="1:17" ht="15">
      <c r="B614" s="75"/>
      <c r="C614" s="75"/>
    </row>
    <row r="615" spans="1:17" ht="15">
      <c r="B615" s="100" t="s">
        <v>940</v>
      </c>
      <c r="C615" s="100" t="s">
        <v>941</v>
      </c>
    </row>
    <row r="616" spans="1:17">
      <c r="B616" s="127" t="s">
        <v>1100</v>
      </c>
      <c r="C616" s="128">
        <f>C191*10</f>
        <v>8000000</v>
      </c>
      <c r="J616" s="70"/>
      <c r="K616" s="70"/>
      <c r="L616" s="70"/>
      <c r="M616" s="70"/>
      <c r="N616" s="70"/>
      <c r="O616" s="70"/>
      <c r="P616" s="70"/>
      <c r="Q616" s="70"/>
    </row>
    <row r="617" spans="1:17">
      <c r="B617" s="123" t="s">
        <v>1101</v>
      </c>
      <c r="C617" s="106">
        <f>C210*2</f>
        <v>15400000</v>
      </c>
      <c r="J617" s="70"/>
      <c r="K617" s="70"/>
      <c r="L617" s="70"/>
      <c r="M617" s="70"/>
      <c r="N617" s="70"/>
      <c r="O617" s="70"/>
      <c r="P617" s="70"/>
      <c r="Q617" s="70"/>
    </row>
    <row r="618" spans="1:17">
      <c r="B618" s="123" t="s">
        <v>1102</v>
      </c>
      <c r="C618" s="106">
        <v>5000000</v>
      </c>
      <c r="J618" s="70"/>
      <c r="K618" s="70"/>
      <c r="L618" s="70"/>
      <c r="M618" s="70"/>
      <c r="N618" s="70"/>
      <c r="O618" s="70"/>
      <c r="P618" s="70"/>
      <c r="Q618" s="70"/>
    </row>
    <row r="619" spans="1:17">
      <c r="B619" s="123" t="s">
        <v>953</v>
      </c>
      <c r="C619" s="106">
        <f>10*50000</f>
        <v>500000</v>
      </c>
      <c r="J619" s="70"/>
      <c r="K619" s="70"/>
      <c r="L619" s="70"/>
      <c r="M619" s="70"/>
      <c r="N619" s="70"/>
      <c r="O619" s="70"/>
      <c r="P619" s="70"/>
      <c r="Q619" s="70"/>
    </row>
    <row r="620" spans="1:17">
      <c r="B620" s="123" t="s">
        <v>1103</v>
      </c>
      <c r="C620" s="106">
        <f>7500*10</f>
        <v>75000</v>
      </c>
      <c r="J620" s="70"/>
      <c r="K620" s="70"/>
      <c r="L620" s="70"/>
      <c r="M620" s="70"/>
      <c r="N620" s="70"/>
      <c r="O620" s="70"/>
      <c r="P620" s="70"/>
      <c r="Q620" s="70"/>
    </row>
    <row r="621" spans="1:17">
      <c r="B621" s="123" t="s">
        <v>1104</v>
      </c>
      <c r="C621" s="106">
        <v>4000000</v>
      </c>
      <c r="J621" s="70"/>
      <c r="K621" s="70"/>
      <c r="L621" s="70"/>
      <c r="M621" s="70"/>
      <c r="N621" s="70"/>
      <c r="O621" s="70"/>
      <c r="P621" s="70"/>
      <c r="Q621" s="70"/>
    </row>
    <row r="622" spans="1:17">
      <c r="B622" s="123" t="s">
        <v>1105</v>
      </c>
      <c r="C622" s="106">
        <v>4000000</v>
      </c>
      <c r="J622" s="70"/>
      <c r="K622" s="70"/>
      <c r="L622" s="70"/>
      <c r="M622" s="70"/>
      <c r="N622" s="70"/>
      <c r="O622" s="70"/>
      <c r="P622" s="70"/>
      <c r="Q622" s="70"/>
    </row>
    <row r="623" spans="1:17">
      <c r="B623" s="123" t="s">
        <v>1106</v>
      </c>
      <c r="C623" s="106">
        <f>20*100000</f>
        <v>2000000</v>
      </c>
      <c r="J623" s="70"/>
      <c r="K623" s="70"/>
      <c r="L623" s="70"/>
      <c r="M623" s="70"/>
      <c r="N623" s="70"/>
      <c r="O623" s="70"/>
      <c r="P623" s="70"/>
      <c r="Q623" s="70"/>
    </row>
    <row r="624" spans="1:17" ht="15">
      <c r="B624" s="76" t="s">
        <v>1107</v>
      </c>
      <c r="C624" s="157">
        <f>SUM(C616:C622)</f>
        <v>36975000</v>
      </c>
      <c r="J624" s="70"/>
      <c r="K624" s="70"/>
      <c r="L624" s="70"/>
      <c r="M624" s="70"/>
      <c r="N624" s="70"/>
      <c r="O624" s="70"/>
      <c r="P624" s="70"/>
      <c r="Q624" s="70"/>
    </row>
    <row r="625" spans="2:17" ht="15">
      <c r="B625" s="274" t="s">
        <v>1108</v>
      </c>
      <c r="C625" s="158">
        <v>37000000</v>
      </c>
      <c r="J625" s="70"/>
      <c r="K625" s="70"/>
      <c r="L625" s="70"/>
      <c r="M625" s="70"/>
      <c r="N625" s="70"/>
      <c r="O625" s="70"/>
      <c r="P625" s="70"/>
      <c r="Q625" s="70"/>
    </row>
    <row r="626" spans="2:17">
      <c r="J626" s="70"/>
      <c r="K626" s="70"/>
      <c r="L626" s="70"/>
      <c r="M626" s="70"/>
      <c r="N626" s="70"/>
      <c r="O626" s="70"/>
      <c r="P626" s="70"/>
      <c r="Q626" s="70"/>
    </row>
    <row r="627" spans="2:17">
      <c r="J627" s="70"/>
      <c r="K627" s="70"/>
      <c r="L627" s="70"/>
      <c r="M627" s="70"/>
      <c r="N627" s="70"/>
      <c r="O627" s="70"/>
      <c r="P627" s="70"/>
      <c r="Q627" s="70"/>
    </row>
    <row r="628" spans="2:17">
      <c r="J628" s="70"/>
      <c r="K628" s="70"/>
      <c r="L628" s="70"/>
      <c r="M628" s="70"/>
      <c r="N628" s="70"/>
      <c r="O628" s="70"/>
      <c r="P628" s="70"/>
      <c r="Q628" s="70"/>
    </row>
    <row r="629" spans="2:17" ht="15">
      <c r="B629" s="76" t="s">
        <v>587</v>
      </c>
      <c r="C629" s="80"/>
      <c r="J629" s="70"/>
      <c r="K629" s="70"/>
      <c r="L629" s="70"/>
      <c r="M629" s="70"/>
      <c r="N629" s="70"/>
      <c r="O629" s="70"/>
      <c r="P629" s="70"/>
      <c r="Q629" s="70"/>
    </row>
    <row r="630" spans="2:17" ht="15">
      <c r="B630" s="75"/>
      <c r="C630" s="75"/>
    </row>
    <row r="631" spans="2:17" ht="15">
      <c r="B631" s="100" t="s">
        <v>940</v>
      </c>
      <c r="C631" s="100" t="s">
        <v>941</v>
      </c>
    </row>
    <row r="632" spans="2:17">
      <c r="B632" s="123" t="s">
        <v>1109</v>
      </c>
      <c r="C632" s="106">
        <v>5000000</v>
      </c>
      <c r="J632" s="70"/>
      <c r="K632" s="70"/>
      <c r="L632" s="70"/>
      <c r="M632" s="70"/>
      <c r="N632" s="70"/>
      <c r="O632" s="70"/>
      <c r="P632" s="70"/>
      <c r="Q632" s="70"/>
    </row>
    <row r="633" spans="2:17">
      <c r="B633" s="123" t="s">
        <v>1110</v>
      </c>
      <c r="C633" s="106">
        <v>5000000</v>
      </c>
      <c r="J633" s="70"/>
      <c r="K633" s="70"/>
      <c r="L633" s="70"/>
      <c r="M633" s="70"/>
      <c r="N633" s="70"/>
      <c r="O633" s="70"/>
      <c r="P633" s="70"/>
      <c r="Q633" s="70"/>
    </row>
    <row r="634" spans="2:17" ht="15">
      <c r="B634" s="73" t="s">
        <v>944</v>
      </c>
      <c r="C634" s="158">
        <f>SUM(C632:C633)</f>
        <v>10000000</v>
      </c>
      <c r="J634" s="70"/>
      <c r="K634" s="70"/>
      <c r="L634" s="70"/>
      <c r="M634" s="70"/>
      <c r="N634" s="70"/>
      <c r="O634" s="70"/>
      <c r="P634" s="70"/>
      <c r="Q634" s="70"/>
    </row>
    <row r="635" spans="2:17">
      <c r="B635" s="64" t="s">
        <v>1111</v>
      </c>
      <c r="J635" s="70"/>
      <c r="K635" s="70"/>
      <c r="L635" s="70"/>
      <c r="M635" s="70"/>
      <c r="N635" s="70"/>
      <c r="O635" s="70"/>
      <c r="P635" s="70"/>
      <c r="Q635" s="70"/>
    </row>
    <row r="636" spans="2:17">
      <c r="J636" s="70"/>
      <c r="K636" s="70"/>
      <c r="L636" s="70"/>
      <c r="M636" s="70"/>
      <c r="N636" s="70"/>
      <c r="O636" s="70"/>
      <c r="P636" s="70"/>
      <c r="Q636" s="70"/>
    </row>
    <row r="637" spans="2:17">
      <c r="J637" s="70"/>
      <c r="K637" s="70"/>
      <c r="L637" s="70"/>
      <c r="M637" s="70"/>
      <c r="N637" s="70"/>
      <c r="O637" s="70"/>
      <c r="P637" s="70"/>
      <c r="Q637" s="70"/>
    </row>
    <row r="638" spans="2:17" ht="15">
      <c r="B638" s="76" t="s">
        <v>589</v>
      </c>
      <c r="C638" s="80"/>
      <c r="J638" s="70"/>
      <c r="K638" s="70"/>
      <c r="L638" s="70"/>
      <c r="M638" s="70"/>
      <c r="N638" s="70"/>
      <c r="O638" s="70"/>
      <c r="P638" s="70"/>
      <c r="Q638" s="70"/>
    </row>
    <row r="639" spans="2:17" ht="15">
      <c r="B639" s="75"/>
      <c r="C639" s="75"/>
    </row>
    <row r="640" spans="2:17" ht="15">
      <c r="B640" s="100" t="s">
        <v>940</v>
      </c>
      <c r="C640" s="100" t="s">
        <v>1112</v>
      </c>
    </row>
    <row r="641" spans="2:17">
      <c r="B641" s="123" t="s">
        <v>1101</v>
      </c>
      <c r="C641" s="106">
        <f>C210</f>
        <v>7700000</v>
      </c>
      <c r="J641" s="70"/>
      <c r="K641" s="70"/>
      <c r="L641" s="70"/>
      <c r="M641" s="70"/>
      <c r="N641" s="70"/>
      <c r="O641" s="70"/>
      <c r="P641" s="70"/>
      <c r="Q641" s="70"/>
    </row>
    <row r="642" spans="2:17">
      <c r="B642" s="123" t="s">
        <v>1113</v>
      </c>
      <c r="C642" s="106">
        <f>(1000*C1042)</f>
        <v>4380000</v>
      </c>
      <c r="J642" s="70"/>
      <c r="K642" s="70"/>
      <c r="L642" s="70"/>
      <c r="M642" s="70"/>
      <c r="N642" s="70"/>
      <c r="O642" s="70"/>
      <c r="P642" s="70"/>
      <c r="Q642" s="70"/>
    </row>
    <row r="643" spans="2:17">
      <c r="B643" s="123" t="s">
        <v>1114</v>
      </c>
      <c r="C643" s="106">
        <f>+C525</f>
        <v>136000000</v>
      </c>
      <c r="J643" s="70"/>
      <c r="K643" s="70"/>
      <c r="L643" s="70"/>
      <c r="M643" s="70"/>
      <c r="N643" s="70"/>
      <c r="O643" s="70"/>
      <c r="P643" s="70"/>
      <c r="Q643" s="70"/>
    </row>
    <row r="644" spans="2:17" ht="15">
      <c r="B644" s="159" t="s">
        <v>1115</v>
      </c>
      <c r="C644" s="157">
        <f>SUM(C641:C643)</f>
        <v>148080000</v>
      </c>
      <c r="J644" s="70"/>
      <c r="K644" s="70"/>
      <c r="L644" s="70"/>
      <c r="M644" s="70"/>
      <c r="N644" s="70"/>
      <c r="O644" s="70"/>
      <c r="P644" s="70"/>
      <c r="Q644" s="70"/>
    </row>
    <row r="645" spans="2:17" ht="15">
      <c r="B645" s="274" t="s">
        <v>1108</v>
      </c>
      <c r="C645" s="158">
        <v>148100000</v>
      </c>
      <c r="J645" s="70"/>
      <c r="K645" s="70"/>
      <c r="L645" s="70"/>
      <c r="M645" s="70"/>
      <c r="N645" s="70"/>
      <c r="O645" s="70"/>
      <c r="P645" s="70"/>
      <c r="Q645" s="70"/>
    </row>
    <row r="646" spans="2:17">
      <c r="J646" s="70"/>
      <c r="K646" s="70"/>
      <c r="L646" s="70"/>
      <c r="M646" s="70"/>
      <c r="N646" s="70"/>
      <c r="O646" s="70"/>
      <c r="P646" s="70"/>
      <c r="Q646" s="70"/>
    </row>
    <row r="647" spans="2:17">
      <c r="J647" s="70"/>
      <c r="K647" s="70"/>
      <c r="L647" s="70"/>
      <c r="M647" s="70"/>
      <c r="N647" s="70"/>
      <c r="O647" s="70"/>
      <c r="P647" s="70"/>
      <c r="Q647" s="70"/>
    </row>
    <row r="648" spans="2:17" ht="15">
      <c r="B648" s="314" t="s">
        <v>591</v>
      </c>
      <c r="C648" s="80"/>
      <c r="J648" s="70"/>
      <c r="K648" s="70"/>
      <c r="L648" s="70"/>
      <c r="M648" s="70"/>
      <c r="N648" s="70"/>
      <c r="O648" s="70"/>
      <c r="P648" s="70"/>
      <c r="Q648" s="70"/>
    </row>
    <row r="649" spans="2:17" ht="15">
      <c r="B649" s="75"/>
      <c r="C649" s="75"/>
    </row>
    <row r="650" spans="2:17" ht="15">
      <c r="B650" s="100" t="s">
        <v>940</v>
      </c>
      <c r="C650" s="100" t="s">
        <v>941</v>
      </c>
    </row>
    <row r="651" spans="2:17">
      <c r="B651" s="123" t="s">
        <v>1116</v>
      </c>
      <c r="C651" s="106">
        <f>+C514</f>
        <v>5000000</v>
      </c>
      <c r="J651" s="70"/>
      <c r="K651" s="70"/>
      <c r="L651" s="70"/>
      <c r="M651" s="70"/>
      <c r="N651" s="70"/>
      <c r="O651" s="70"/>
      <c r="P651" s="70"/>
      <c r="Q651" s="70"/>
    </row>
    <row r="652" spans="2:17">
      <c r="B652" s="123" t="s">
        <v>1117</v>
      </c>
      <c r="C652" s="106">
        <f>+C524</f>
        <v>1000000</v>
      </c>
      <c r="J652" s="70"/>
      <c r="K652" s="70"/>
      <c r="L652" s="70"/>
      <c r="M652" s="70"/>
      <c r="N652" s="70"/>
      <c r="O652" s="70"/>
      <c r="P652" s="70"/>
      <c r="Q652" s="70"/>
    </row>
    <row r="653" spans="2:17">
      <c r="B653" s="160" t="s">
        <v>1118</v>
      </c>
      <c r="C653" s="106">
        <f>60000*10</f>
        <v>600000</v>
      </c>
      <c r="J653" s="70"/>
      <c r="K653" s="70"/>
      <c r="L653" s="70"/>
      <c r="M653" s="70"/>
      <c r="N653" s="70"/>
      <c r="O653" s="70"/>
      <c r="P653" s="70"/>
      <c r="Q653" s="70"/>
    </row>
    <row r="654" spans="2:17" ht="15">
      <c r="B654" s="275" t="s">
        <v>1119</v>
      </c>
      <c r="C654" s="276">
        <f>SUM(C651:C653)</f>
        <v>6600000</v>
      </c>
      <c r="J654" s="70"/>
      <c r="K654" s="70"/>
      <c r="L654" s="70"/>
      <c r="M654" s="70"/>
      <c r="N654" s="70"/>
      <c r="O654" s="70"/>
      <c r="P654" s="70"/>
      <c r="Q654" s="70"/>
    </row>
    <row r="655" spans="2:17">
      <c r="B655" s="147" t="s">
        <v>1120</v>
      </c>
      <c r="J655" s="70"/>
      <c r="K655" s="70"/>
      <c r="L655" s="70"/>
      <c r="M655" s="70"/>
      <c r="N655" s="70"/>
      <c r="O655" s="70"/>
      <c r="P655" s="70"/>
      <c r="Q655" s="70"/>
    </row>
    <row r="656" spans="2:17">
      <c r="J656" s="70"/>
      <c r="K656" s="70"/>
      <c r="L656" s="70"/>
      <c r="M656" s="70"/>
      <c r="N656" s="70"/>
      <c r="O656" s="70"/>
      <c r="P656" s="70"/>
      <c r="Q656" s="70"/>
    </row>
    <row r="657" spans="2:17" ht="15">
      <c r="B657" s="76" t="s">
        <v>593</v>
      </c>
      <c r="J657" s="70"/>
      <c r="K657" s="70"/>
      <c r="L657" s="70"/>
      <c r="M657" s="70"/>
      <c r="N657" s="70"/>
      <c r="O657" s="70"/>
      <c r="P657" s="70"/>
      <c r="Q657" s="70"/>
    </row>
    <row r="658" spans="2:17" ht="15">
      <c r="B658" s="75"/>
      <c r="C658" s="75"/>
    </row>
    <row r="659" spans="2:17" ht="30">
      <c r="B659" s="100" t="s">
        <v>940</v>
      </c>
      <c r="C659" s="309" t="s">
        <v>1121</v>
      </c>
    </row>
    <row r="660" spans="2:17">
      <c r="B660" s="123" t="s">
        <v>1122</v>
      </c>
      <c r="C660" s="106">
        <f>(C210+(E125*7))</f>
        <v>14047908</v>
      </c>
      <c r="J660" s="70"/>
      <c r="K660" s="70"/>
      <c r="L660" s="70"/>
      <c r="M660" s="70"/>
      <c r="N660" s="70"/>
      <c r="O660" s="70"/>
      <c r="P660" s="70"/>
      <c r="Q660" s="70"/>
    </row>
    <row r="661" spans="2:17">
      <c r="B661" s="123" t="s">
        <v>1123</v>
      </c>
      <c r="C661" s="106">
        <f>E125*7</f>
        <v>6347908</v>
      </c>
      <c r="J661" s="70"/>
      <c r="K661" s="70"/>
      <c r="L661" s="70"/>
      <c r="M661" s="70"/>
      <c r="N661" s="70"/>
      <c r="O661" s="70"/>
      <c r="P661" s="70"/>
      <c r="Q661" s="70"/>
    </row>
    <row r="662" spans="2:17" ht="15">
      <c r="B662" s="76" t="s">
        <v>1124</v>
      </c>
      <c r="C662" s="157">
        <f>SUM(C660:C661)</f>
        <v>20395816</v>
      </c>
      <c r="J662" s="70"/>
      <c r="K662" s="70"/>
      <c r="L662" s="70"/>
      <c r="M662" s="70"/>
      <c r="N662" s="70"/>
      <c r="O662" s="70"/>
      <c r="P662" s="70"/>
      <c r="Q662" s="70"/>
    </row>
    <row r="663" spans="2:17" ht="15">
      <c r="B663" s="274" t="s">
        <v>1108</v>
      </c>
      <c r="C663" s="158">
        <v>20400000</v>
      </c>
      <c r="J663" s="70"/>
      <c r="K663" s="70"/>
      <c r="L663" s="70"/>
      <c r="M663" s="70"/>
      <c r="N663" s="70"/>
      <c r="O663" s="70"/>
      <c r="P663" s="70"/>
      <c r="Q663" s="70"/>
    </row>
    <row r="664" spans="2:17" ht="27" customHeight="1">
      <c r="B664" s="748" t="s">
        <v>1125</v>
      </c>
      <c r="C664" s="748"/>
      <c r="J664" s="70"/>
      <c r="K664" s="70"/>
      <c r="L664" s="70"/>
      <c r="M664" s="70"/>
      <c r="N664" s="70"/>
      <c r="O664" s="70"/>
      <c r="P664" s="70"/>
      <c r="Q664" s="70"/>
    </row>
    <row r="665" spans="2:17" ht="27" customHeight="1">
      <c r="B665" s="312"/>
      <c r="C665" s="312"/>
      <c r="J665" s="70"/>
      <c r="K665" s="70"/>
      <c r="L665" s="70"/>
      <c r="M665" s="70"/>
      <c r="N665" s="70"/>
      <c r="O665" s="70"/>
      <c r="P665" s="70"/>
      <c r="Q665" s="70"/>
    </row>
    <row r="666" spans="2:17" ht="27" customHeight="1">
      <c r="B666" s="726" t="s">
        <v>1126</v>
      </c>
      <c r="C666" s="727"/>
      <c r="J666" s="70"/>
      <c r="K666" s="70"/>
      <c r="L666" s="70"/>
      <c r="M666" s="70"/>
      <c r="N666" s="70"/>
      <c r="O666" s="70"/>
      <c r="P666" s="70"/>
      <c r="Q666" s="70"/>
    </row>
    <row r="667" spans="2:17" ht="27" customHeight="1">
      <c r="B667" s="751" t="s">
        <v>1127</v>
      </c>
      <c r="C667" s="752"/>
      <c r="D667" s="142">
        <v>400000000</v>
      </c>
      <c r="J667" s="70"/>
      <c r="K667" s="70"/>
      <c r="L667" s="70"/>
      <c r="M667" s="70"/>
      <c r="N667" s="70"/>
      <c r="O667" s="70"/>
      <c r="P667" s="70"/>
      <c r="Q667" s="70"/>
    </row>
    <row r="668" spans="2:17" ht="27" customHeight="1">
      <c r="B668" s="312"/>
      <c r="C668" s="312"/>
      <c r="J668" s="70"/>
      <c r="K668" s="70"/>
      <c r="L668" s="70"/>
      <c r="M668" s="70"/>
      <c r="N668" s="70"/>
      <c r="O668" s="70"/>
      <c r="P668" s="70"/>
      <c r="Q668" s="70"/>
    </row>
    <row r="669" spans="2:17" ht="27" customHeight="1">
      <c r="B669" s="726" t="s">
        <v>1128</v>
      </c>
      <c r="C669" s="727"/>
      <c r="J669" s="70"/>
      <c r="K669" s="70"/>
      <c r="L669" s="70"/>
      <c r="M669" s="70"/>
      <c r="N669" s="70"/>
      <c r="O669" s="70"/>
      <c r="P669" s="70"/>
      <c r="Q669" s="70"/>
    </row>
    <row r="670" spans="2:17" ht="27" customHeight="1">
      <c r="B670" s="751" t="s">
        <v>1127</v>
      </c>
      <c r="C670" s="752"/>
      <c r="D670" s="142">
        <v>200000000</v>
      </c>
      <c r="J670" s="70"/>
      <c r="K670" s="70"/>
      <c r="L670" s="70"/>
      <c r="M670" s="70"/>
      <c r="N670" s="70"/>
      <c r="O670" s="70"/>
      <c r="P670" s="70"/>
      <c r="Q670" s="70"/>
    </row>
    <row r="671" spans="2:17">
      <c r="B671" s="147"/>
      <c r="C671" s="278"/>
      <c r="J671" s="70"/>
      <c r="K671" s="70"/>
      <c r="L671" s="70"/>
      <c r="M671" s="70"/>
      <c r="N671" s="70"/>
      <c r="O671" s="70"/>
      <c r="P671" s="70"/>
      <c r="Q671" s="70"/>
    </row>
    <row r="672" spans="2:17" ht="15">
      <c r="B672" s="161" t="s">
        <v>599</v>
      </c>
      <c r="F672" s="80"/>
      <c r="P672" s="70"/>
      <c r="Q672" s="70"/>
    </row>
    <row r="673" spans="2:17">
      <c r="P673" s="70"/>
      <c r="Q673" s="70"/>
    </row>
    <row r="674" spans="2:17" ht="24.95" customHeight="1">
      <c r="B674" s="162" t="s">
        <v>601</v>
      </c>
      <c r="F674" s="80"/>
      <c r="P674" s="70"/>
      <c r="Q674" s="70"/>
    </row>
    <row r="675" spans="2:17" s="26" customFormat="1" ht="15">
      <c r="B675" s="48"/>
      <c r="C675" s="49"/>
      <c r="D675" s="49"/>
      <c r="E675" s="49"/>
      <c r="F675" s="50"/>
    </row>
    <row r="676" spans="2:17" s="26" customFormat="1" ht="30">
      <c r="B676" s="100" t="s">
        <v>1025</v>
      </c>
      <c r="C676" s="163" t="s">
        <v>1129</v>
      </c>
      <c r="D676" s="163" t="s">
        <v>1130</v>
      </c>
      <c r="E676" s="163" t="s">
        <v>1131</v>
      </c>
      <c r="F676" s="50"/>
    </row>
    <row r="677" spans="2:17">
      <c r="B677" s="51" t="s">
        <v>1132</v>
      </c>
      <c r="C677" s="52">
        <v>200000000</v>
      </c>
      <c r="D677" s="128">
        <v>130000000</v>
      </c>
      <c r="E677" s="128">
        <v>70000000</v>
      </c>
      <c r="F677" s="80"/>
      <c r="P677" s="70"/>
      <c r="Q677" s="70"/>
    </row>
    <row r="678" spans="2:17">
      <c r="B678" s="53" t="s">
        <v>1133</v>
      </c>
      <c r="C678" s="54">
        <v>800000000</v>
      </c>
      <c r="D678" s="128">
        <f t="shared" ref="D678:D679" si="15">+C678/2</f>
        <v>400000000</v>
      </c>
      <c r="E678" s="128">
        <f t="shared" ref="E678:E679" si="16">+C678/4</f>
        <v>200000000</v>
      </c>
      <c r="F678" s="80"/>
      <c r="J678" s="70"/>
      <c r="K678" s="70"/>
      <c r="L678" s="70"/>
      <c r="M678" s="70"/>
      <c r="N678" s="70"/>
      <c r="O678" s="70"/>
      <c r="P678" s="70"/>
      <c r="Q678" s="70"/>
    </row>
    <row r="679" spans="2:17">
      <c r="B679" s="53" t="s">
        <v>1134</v>
      </c>
      <c r="C679" s="55">
        <v>60000000</v>
      </c>
      <c r="D679" s="128">
        <f t="shared" si="15"/>
        <v>30000000</v>
      </c>
      <c r="E679" s="128">
        <f t="shared" si="16"/>
        <v>15000000</v>
      </c>
      <c r="F679" s="80"/>
      <c r="J679" s="70"/>
      <c r="K679" s="70"/>
      <c r="L679" s="70"/>
      <c r="M679" s="70"/>
      <c r="N679" s="70"/>
      <c r="O679" s="70"/>
      <c r="P679" s="70"/>
      <c r="Q679" s="70"/>
    </row>
    <row r="680" spans="2:17" ht="15">
      <c r="B680" s="164" t="s">
        <v>1135</v>
      </c>
      <c r="C680" s="165">
        <f>SUM(C677:C679)</f>
        <v>1060000000</v>
      </c>
      <c r="D680" s="165">
        <f>SUM(D677:D679)</f>
        <v>560000000</v>
      </c>
      <c r="E680" s="165">
        <f>SUM(E677:E679)</f>
        <v>285000000</v>
      </c>
      <c r="F680" s="80"/>
      <c r="J680" s="70"/>
      <c r="K680" s="70"/>
      <c r="L680" s="70"/>
      <c r="M680" s="70"/>
      <c r="N680" s="70"/>
      <c r="O680" s="70"/>
      <c r="P680" s="70"/>
      <c r="Q680" s="70"/>
    </row>
    <row r="681" spans="2:17" ht="15">
      <c r="B681" s="166" t="s">
        <v>1136</v>
      </c>
      <c r="C681" s="167">
        <v>1100000000</v>
      </c>
      <c r="D681" s="167">
        <v>560000000</v>
      </c>
      <c r="E681" s="167">
        <v>290000000</v>
      </c>
      <c r="F681" s="80"/>
      <c r="J681" s="70"/>
      <c r="K681" s="70"/>
      <c r="L681" s="70"/>
      <c r="M681" s="70"/>
      <c r="N681" s="70"/>
      <c r="O681" s="70"/>
      <c r="P681" s="70"/>
      <c r="Q681" s="70"/>
    </row>
    <row r="682" spans="2:17" ht="15">
      <c r="B682" s="164" t="s">
        <v>1137</v>
      </c>
      <c r="C682" s="165">
        <f>+C681/100</f>
        <v>11000000</v>
      </c>
      <c r="D682" s="165">
        <f>+D681/50</f>
        <v>11200000</v>
      </c>
      <c r="E682" s="165">
        <f>+E681/25</f>
        <v>11600000</v>
      </c>
      <c r="F682" s="80"/>
      <c r="J682" s="70"/>
      <c r="K682" s="70"/>
      <c r="L682" s="70"/>
      <c r="M682" s="70"/>
      <c r="N682" s="70"/>
      <c r="O682" s="70"/>
      <c r="P682" s="70"/>
      <c r="Q682" s="70"/>
    </row>
    <row r="683" spans="2:17">
      <c r="B683" s="56" t="s">
        <v>1138</v>
      </c>
      <c r="C683" s="56"/>
      <c r="F683" s="80"/>
    </row>
    <row r="684" spans="2:17">
      <c r="B684" s="56" t="s">
        <v>1139</v>
      </c>
      <c r="C684" s="56"/>
      <c r="F684" s="80"/>
    </row>
    <row r="685" spans="2:17">
      <c r="B685" s="56"/>
      <c r="C685" s="56"/>
      <c r="F685" s="80"/>
    </row>
    <row r="686" spans="2:17" ht="24.95" customHeight="1">
      <c r="B686" s="162" t="s">
        <v>603</v>
      </c>
      <c r="F686" s="80"/>
      <c r="P686" s="70"/>
      <c r="Q686" s="70"/>
    </row>
    <row r="687" spans="2:17" s="26" customFormat="1" ht="15">
      <c r="B687" s="48"/>
      <c r="C687" s="49"/>
      <c r="D687" s="49"/>
      <c r="E687" s="49"/>
      <c r="F687" s="50"/>
    </row>
    <row r="688" spans="2:17" s="26" customFormat="1" ht="30">
      <c r="B688" s="100" t="s">
        <v>1025</v>
      </c>
      <c r="C688" s="163" t="s">
        <v>1129</v>
      </c>
      <c r="D688" s="163" t="s">
        <v>1130</v>
      </c>
      <c r="E688" s="163" t="s">
        <v>1131</v>
      </c>
      <c r="F688" s="50"/>
    </row>
    <row r="689" spans="2:17">
      <c r="B689" s="57" t="s">
        <v>1132</v>
      </c>
      <c r="C689" s="55">
        <v>230000000</v>
      </c>
      <c r="D689" s="128">
        <v>160000000</v>
      </c>
      <c r="E689" s="128">
        <v>90000000</v>
      </c>
      <c r="F689" s="80"/>
    </row>
    <row r="690" spans="2:17">
      <c r="B690" s="53" t="s">
        <v>1133</v>
      </c>
      <c r="C690" s="55">
        <v>1000000000</v>
      </c>
      <c r="D690" s="128">
        <f t="shared" ref="D690:D691" si="17">+C690/2</f>
        <v>500000000</v>
      </c>
      <c r="E690" s="128">
        <f t="shared" ref="E690:E691" si="18">+C690/4</f>
        <v>250000000</v>
      </c>
      <c r="F690" s="80"/>
    </row>
    <row r="691" spans="2:17">
      <c r="B691" s="57" t="s">
        <v>1140</v>
      </c>
      <c r="C691" s="55">
        <v>17000000</v>
      </c>
      <c r="D691" s="128">
        <f t="shared" si="17"/>
        <v>8500000</v>
      </c>
      <c r="E691" s="128">
        <f t="shared" si="18"/>
        <v>4250000</v>
      </c>
      <c r="F691" s="80"/>
    </row>
    <row r="692" spans="2:17" ht="15">
      <c r="B692" s="164" t="s">
        <v>1135</v>
      </c>
      <c r="C692" s="165">
        <f>SUM(C689:C691)</f>
        <v>1247000000</v>
      </c>
      <c r="D692" s="165">
        <f>SUM(D689:D691)</f>
        <v>668500000</v>
      </c>
      <c r="E692" s="165">
        <f>SUM(E689:E691)</f>
        <v>344250000</v>
      </c>
      <c r="F692" s="80"/>
    </row>
    <row r="693" spans="2:17" ht="15">
      <c r="B693" s="166" t="s">
        <v>1136</v>
      </c>
      <c r="C693" s="167">
        <v>1300000000</v>
      </c>
      <c r="D693" s="167">
        <v>670000000</v>
      </c>
      <c r="E693" s="167">
        <v>350000000</v>
      </c>
      <c r="F693" s="80"/>
    </row>
    <row r="694" spans="2:17" ht="15">
      <c r="B694" s="164" t="s">
        <v>1137</v>
      </c>
      <c r="C694" s="165">
        <f>+C693/100</f>
        <v>13000000</v>
      </c>
      <c r="D694" s="165">
        <f>+D693/50</f>
        <v>13400000</v>
      </c>
      <c r="E694" s="165">
        <f>+E693/25</f>
        <v>14000000</v>
      </c>
      <c r="F694" s="80"/>
    </row>
    <row r="695" spans="2:17">
      <c r="B695" s="56" t="s">
        <v>1138</v>
      </c>
      <c r="C695" s="56"/>
      <c r="F695" s="80"/>
    </row>
    <row r="696" spans="2:17">
      <c r="B696" s="56" t="s">
        <v>1139</v>
      </c>
      <c r="C696" s="56"/>
      <c r="F696" s="80"/>
    </row>
    <row r="697" spans="2:17">
      <c r="B697" s="56"/>
      <c r="C697" s="56"/>
      <c r="F697" s="80"/>
    </row>
    <row r="698" spans="2:17" ht="24.95" customHeight="1">
      <c r="B698" s="162" t="s">
        <v>605</v>
      </c>
      <c r="F698" s="80"/>
      <c r="P698" s="70"/>
      <c r="Q698" s="70"/>
    </row>
    <row r="699" spans="2:17" s="26" customFormat="1" ht="15">
      <c r="B699" s="48"/>
      <c r="C699" s="49"/>
      <c r="D699" s="64"/>
      <c r="E699" s="64"/>
      <c r="F699" s="50"/>
    </row>
    <row r="700" spans="2:17" s="26" customFormat="1" ht="30">
      <c r="B700" s="100" t="s">
        <v>1025</v>
      </c>
      <c r="C700" s="163" t="s">
        <v>1141</v>
      </c>
      <c r="D700" s="64"/>
      <c r="E700" s="64"/>
      <c r="F700" s="50"/>
    </row>
    <row r="701" spans="2:17" s="26" customFormat="1">
      <c r="B701" s="57" t="s">
        <v>1132</v>
      </c>
      <c r="C701" s="55">
        <f>D26*6*50%</f>
        <v>36162000</v>
      </c>
      <c r="D701" s="64"/>
      <c r="E701" s="64"/>
      <c r="F701" s="50"/>
      <c r="P701" s="168"/>
      <c r="Q701" s="168"/>
    </row>
    <row r="702" spans="2:17" s="26" customFormat="1" ht="14.1" customHeight="1">
      <c r="B702" s="57" t="s">
        <v>1133</v>
      </c>
      <c r="C702" s="55">
        <v>30000000</v>
      </c>
      <c r="D702" s="64"/>
      <c r="E702" s="64"/>
      <c r="F702" s="50"/>
      <c r="J702" s="168"/>
      <c r="K702" s="168"/>
      <c r="L702" s="168"/>
      <c r="M702" s="168"/>
      <c r="N702" s="168"/>
      <c r="O702" s="168"/>
      <c r="P702" s="168"/>
      <c r="Q702" s="168"/>
    </row>
    <row r="703" spans="2:17" s="26" customFormat="1" ht="14.1" customHeight="1">
      <c r="B703" s="57" t="s">
        <v>1142</v>
      </c>
      <c r="C703" s="55">
        <v>5000000</v>
      </c>
      <c r="D703" s="64"/>
      <c r="E703" s="64"/>
      <c r="F703" s="50"/>
      <c r="J703" s="168"/>
      <c r="K703" s="168"/>
      <c r="L703" s="168"/>
      <c r="M703" s="168"/>
      <c r="N703" s="168"/>
      <c r="O703" s="168"/>
      <c r="P703" s="168"/>
      <c r="Q703" s="168"/>
    </row>
    <row r="704" spans="2:17" s="26" customFormat="1" ht="14.1" customHeight="1">
      <c r="B704" s="53" t="s">
        <v>1143</v>
      </c>
      <c r="C704" s="55">
        <v>6000000</v>
      </c>
      <c r="D704" s="64"/>
      <c r="E704" s="64"/>
      <c r="F704" s="50"/>
      <c r="J704" s="168"/>
      <c r="K704" s="168"/>
      <c r="L704" s="168"/>
      <c r="M704" s="168"/>
      <c r="N704" s="168"/>
      <c r="O704" s="168"/>
      <c r="P704" s="168"/>
      <c r="Q704" s="168"/>
    </row>
    <row r="705" spans="2:17" s="26" customFormat="1" ht="14.1" customHeight="1">
      <c r="B705" s="164" t="s">
        <v>1135</v>
      </c>
      <c r="C705" s="165">
        <f>SUM(C701:C704)</f>
        <v>77162000</v>
      </c>
      <c r="D705" s="64"/>
      <c r="E705" s="64"/>
      <c r="F705" s="50"/>
      <c r="J705" s="168"/>
      <c r="K705" s="168"/>
      <c r="L705" s="168"/>
      <c r="M705" s="168"/>
      <c r="N705" s="168"/>
      <c r="O705" s="168"/>
      <c r="P705" s="168"/>
      <c r="Q705" s="168"/>
    </row>
    <row r="706" spans="2:17" s="26" customFormat="1" ht="15">
      <c r="B706" s="166" t="s">
        <v>1136</v>
      </c>
      <c r="C706" s="167">
        <v>78000000</v>
      </c>
      <c r="D706" s="64"/>
      <c r="E706" s="64"/>
      <c r="F706" s="50"/>
      <c r="J706" s="168"/>
      <c r="K706" s="168"/>
      <c r="L706" s="168"/>
      <c r="M706" s="168"/>
      <c r="N706" s="168"/>
      <c r="O706" s="168"/>
      <c r="P706" s="168"/>
      <c r="Q706" s="168"/>
    </row>
    <row r="707" spans="2:17" s="26" customFormat="1">
      <c r="B707" s="56" t="s">
        <v>1138</v>
      </c>
      <c r="C707" s="58"/>
      <c r="D707" s="64"/>
      <c r="E707" s="64"/>
      <c r="F707" s="50"/>
    </row>
    <row r="708" spans="2:17" s="26" customFormat="1">
      <c r="B708" s="56"/>
      <c r="C708" s="58"/>
      <c r="D708" s="64"/>
      <c r="E708" s="64"/>
      <c r="F708" s="50"/>
    </row>
    <row r="709" spans="2:17">
      <c r="B709" s="56"/>
      <c r="C709" s="56"/>
      <c r="F709" s="80"/>
    </row>
    <row r="710" spans="2:17" ht="24.95" customHeight="1">
      <c r="B710" s="162" t="s">
        <v>607</v>
      </c>
      <c r="F710" s="80"/>
      <c r="P710" s="70"/>
      <c r="Q710" s="70"/>
    </row>
    <row r="711" spans="2:17" ht="24.95" customHeight="1">
      <c r="B711" s="59"/>
      <c r="F711" s="80"/>
    </row>
    <row r="712" spans="2:17" s="26" customFormat="1" ht="30">
      <c r="B712" s="100" t="s">
        <v>1025</v>
      </c>
      <c r="C712" s="163" t="s">
        <v>1141</v>
      </c>
      <c r="D712" s="64"/>
      <c r="E712" s="64"/>
      <c r="F712" s="50"/>
    </row>
    <row r="713" spans="2:17" s="26" customFormat="1">
      <c r="B713" s="57" t="s">
        <v>1132</v>
      </c>
      <c r="C713" s="55">
        <f>D26*6*50%</f>
        <v>36162000</v>
      </c>
      <c r="D713" s="64"/>
      <c r="E713" s="64"/>
      <c r="F713" s="50"/>
      <c r="P713" s="168"/>
      <c r="Q713" s="168"/>
    </row>
    <row r="714" spans="2:17" s="26" customFormat="1" ht="14.1" customHeight="1">
      <c r="B714" s="57" t="s">
        <v>1133</v>
      </c>
      <c r="C714" s="55">
        <v>80000000</v>
      </c>
      <c r="D714" s="64"/>
      <c r="E714" s="64"/>
      <c r="F714" s="50"/>
      <c r="J714" s="168"/>
      <c r="K714" s="168"/>
      <c r="L714" s="168"/>
      <c r="M714" s="168"/>
      <c r="N714" s="168"/>
      <c r="O714" s="168"/>
      <c r="P714" s="168"/>
      <c r="Q714" s="168"/>
    </row>
    <row r="715" spans="2:17" s="26" customFormat="1" ht="14.1" customHeight="1">
      <c r="B715" s="57" t="s">
        <v>1142</v>
      </c>
      <c r="C715" s="55">
        <v>8000000</v>
      </c>
      <c r="D715" s="64"/>
      <c r="E715" s="64"/>
      <c r="F715" s="50"/>
      <c r="J715" s="168"/>
      <c r="K715" s="168"/>
      <c r="L715" s="168"/>
      <c r="M715" s="168"/>
      <c r="N715" s="168"/>
      <c r="O715" s="168"/>
      <c r="P715" s="168"/>
      <c r="Q715" s="168"/>
    </row>
    <row r="716" spans="2:17" s="26" customFormat="1" ht="14.1" customHeight="1">
      <c r="B716" s="53" t="s">
        <v>1143</v>
      </c>
      <c r="C716" s="55">
        <v>6000000</v>
      </c>
      <c r="D716" s="64"/>
      <c r="E716" s="64"/>
      <c r="F716" s="50"/>
      <c r="J716" s="168"/>
      <c r="K716" s="168"/>
      <c r="L716" s="168"/>
      <c r="M716" s="168"/>
      <c r="N716" s="168"/>
      <c r="O716" s="168"/>
      <c r="P716" s="168"/>
      <c r="Q716" s="168"/>
    </row>
    <row r="717" spans="2:17" s="26" customFormat="1" ht="14.1" customHeight="1">
      <c r="B717" s="164" t="s">
        <v>1135</v>
      </c>
      <c r="C717" s="165">
        <f>SUM(C713:C716)</f>
        <v>130162000</v>
      </c>
      <c r="D717" s="64"/>
      <c r="E717" s="64"/>
      <c r="F717" s="50"/>
      <c r="J717" s="168"/>
      <c r="K717" s="168"/>
      <c r="L717" s="168"/>
      <c r="M717" s="168"/>
      <c r="N717" s="168"/>
      <c r="O717" s="168"/>
      <c r="P717" s="168"/>
      <c r="Q717" s="168"/>
    </row>
    <row r="718" spans="2:17" s="26" customFormat="1" ht="15">
      <c r="B718" s="166" t="s">
        <v>1136</v>
      </c>
      <c r="C718" s="167">
        <v>130200000</v>
      </c>
      <c r="D718" s="64"/>
      <c r="E718" s="64"/>
      <c r="F718" s="50"/>
      <c r="J718" s="168"/>
      <c r="K718" s="168"/>
      <c r="L718" s="168"/>
      <c r="M718" s="168"/>
      <c r="N718" s="168"/>
      <c r="O718" s="168"/>
      <c r="P718" s="168"/>
      <c r="Q718" s="168"/>
    </row>
    <row r="719" spans="2:17" s="26" customFormat="1">
      <c r="B719" s="56" t="s">
        <v>1138</v>
      </c>
      <c r="C719" s="58"/>
      <c r="D719" s="64"/>
      <c r="E719" s="64"/>
      <c r="F719" s="50"/>
    </row>
    <row r="720" spans="2:17">
      <c r="F720" s="80"/>
    </row>
    <row r="721" spans="2:18">
      <c r="C721" s="26"/>
      <c r="D721" s="26"/>
      <c r="E721" s="26"/>
      <c r="F721" s="80"/>
    </row>
    <row r="722" spans="2:18" s="169" customFormat="1" ht="18.600000000000001" customHeight="1">
      <c r="B722" s="170" t="s">
        <v>609</v>
      </c>
      <c r="C722" s="26"/>
      <c r="D722" s="26"/>
      <c r="E722" s="26"/>
      <c r="F722" s="80"/>
    </row>
    <row r="723" spans="2:18" ht="24.95" customHeight="1">
      <c r="B723" s="59"/>
      <c r="C723" s="26"/>
      <c r="D723" s="26"/>
      <c r="E723" s="26"/>
      <c r="F723" s="80"/>
    </row>
    <row r="724" spans="2:18" s="26" customFormat="1" ht="15">
      <c r="B724" s="100" t="s">
        <v>1144</v>
      </c>
      <c r="C724" s="163" t="s">
        <v>1145</v>
      </c>
      <c r="D724" s="171" t="s">
        <v>689</v>
      </c>
      <c r="E724" s="171" t="s">
        <v>1146</v>
      </c>
      <c r="F724" s="50"/>
    </row>
    <row r="725" spans="2:18" ht="43.5" customHeight="1">
      <c r="B725" s="25" t="s">
        <v>610</v>
      </c>
      <c r="C725" s="25" t="s">
        <v>1147</v>
      </c>
      <c r="D725" s="36">
        <v>230000</v>
      </c>
      <c r="E725" s="60" t="s">
        <v>1148</v>
      </c>
      <c r="F725" s="80"/>
      <c r="G725" s="27"/>
    </row>
    <row r="726" spans="2:18" ht="24.95" customHeight="1">
      <c r="B726" s="25" t="s">
        <v>612</v>
      </c>
      <c r="C726" s="35"/>
      <c r="D726" s="61">
        <v>120000</v>
      </c>
      <c r="E726" s="25" t="s">
        <v>1148</v>
      </c>
      <c r="F726" s="172"/>
      <c r="J726" s="70"/>
      <c r="K726" s="70"/>
      <c r="L726" s="70"/>
      <c r="M726" s="70"/>
      <c r="N726" s="70"/>
      <c r="O726" s="70"/>
      <c r="P726" s="70"/>
      <c r="Q726" s="70"/>
    </row>
    <row r="727" spans="2:18" ht="24.95" customHeight="1">
      <c r="B727" s="41" t="s">
        <v>1149</v>
      </c>
      <c r="C727" s="41"/>
      <c r="D727" s="41">
        <f>D725+D726</f>
        <v>350000</v>
      </c>
      <c r="E727" s="25"/>
      <c r="F727" s="172"/>
      <c r="J727" s="70"/>
      <c r="K727" s="70"/>
      <c r="L727" s="70"/>
      <c r="M727" s="70"/>
      <c r="N727" s="70"/>
      <c r="O727" s="70"/>
      <c r="P727" s="70"/>
      <c r="Q727" s="70"/>
    </row>
    <row r="728" spans="2:18" ht="24.95" customHeight="1">
      <c r="B728" s="25" t="s">
        <v>614</v>
      </c>
      <c r="C728" s="25"/>
      <c r="D728" s="62">
        <v>130000</v>
      </c>
      <c r="E728" s="25" t="s">
        <v>1148</v>
      </c>
      <c r="F728" s="80"/>
      <c r="J728" s="70"/>
      <c r="K728" s="70"/>
      <c r="L728" s="70"/>
      <c r="M728" s="70"/>
      <c r="N728" s="70"/>
      <c r="O728" s="70"/>
      <c r="P728" s="70"/>
      <c r="Q728" s="70"/>
    </row>
    <row r="729" spans="2:18" ht="24.95" customHeight="1">
      <c r="B729" s="25" t="s">
        <v>616</v>
      </c>
      <c r="C729" s="25"/>
      <c r="D729" s="62">
        <v>150000</v>
      </c>
      <c r="E729" s="25" t="s">
        <v>1148</v>
      </c>
      <c r="F729" s="80"/>
      <c r="J729" s="70"/>
      <c r="K729" s="70"/>
      <c r="L729" s="70"/>
      <c r="M729" s="70"/>
      <c r="N729" s="70"/>
      <c r="O729" s="70"/>
      <c r="P729" s="70"/>
      <c r="Q729" s="70"/>
    </row>
    <row r="730" spans="2:18" ht="30" customHeight="1">
      <c r="B730" s="25" t="s">
        <v>618</v>
      </c>
      <c r="C730" s="36"/>
      <c r="D730" s="61">
        <v>260000</v>
      </c>
      <c r="E730" s="40" t="s">
        <v>1150</v>
      </c>
      <c r="F730" s="172"/>
      <c r="J730" s="70"/>
      <c r="K730" s="70"/>
      <c r="L730" s="70"/>
      <c r="M730" s="70"/>
      <c r="N730" s="70"/>
      <c r="O730" s="70"/>
      <c r="P730" s="70"/>
      <c r="Q730" s="70"/>
    </row>
    <row r="731" spans="2:18" ht="24.95" customHeight="1">
      <c r="B731" s="25" t="s">
        <v>620</v>
      </c>
      <c r="C731" s="36" t="s">
        <v>1147</v>
      </c>
      <c r="D731" s="61">
        <v>160000</v>
      </c>
      <c r="E731" s="25" t="s">
        <v>1151</v>
      </c>
      <c r="F731" s="172"/>
      <c r="J731" s="70"/>
      <c r="K731" s="70"/>
      <c r="L731" s="70"/>
      <c r="M731" s="70"/>
      <c r="N731" s="70"/>
      <c r="O731" s="70"/>
      <c r="P731" s="70"/>
      <c r="Q731" s="70"/>
    </row>
    <row r="732" spans="2:18" ht="24.95" customHeight="1">
      <c r="B732" s="25" t="s">
        <v>622</v>
      </c>
      <c r="C732" s="36" t="s">
        <v>1147</v>
      </c>
      <c r="D732" s="61">
        <v>80000</v>
      </c>
      <c r="E732" s="40" t="s">
        <v>1152</v>
      </c>
      <c r="F732" s="172"/>
      <c r="J732" s="70"/>
      <c r="K732" s="70"/>
      <c r="L732" s="70"/>
      <c r="M732" s="70"/>
      <c r="N732" s="70"/>
      <c r="O732" s="70"/>
      <c r="P732" s="70"/>
      <c r="Q732" s="70"/>
    </row>
    <row r="733" spans="2:18" s="169" customFormat="1" ht="27" customHeight="1">
      <c r="B733" s="173"/>
      <c r="C733" s="173"/>
      <c r="D733" s="50"/>
      <c r="E733" s="174"/>
      <c r="F733" s="175"/>
    </row>
    <row r="734" spans="2:18" s="70" customFormat="1" ht="15">
      <c r="B734" s="176" t="s">
        <v>1153</v>
      </c>
      <c r="C734" s="80"/>
      <c r="D734" s="80"/>
    </row>
    <row r="735" spans="2:18" ht="15">
      <c r="B735" s="131" t="s">
        <v>1154</v>
      </c>
      <c r="C735" s="177">
        <v>42412</v>
      </c>
      <c r="E735" s="169"/>
      <c r="F735" s="175"/>
      <c r="G735" s="169"/>
      <c r="H735" s="169"/>
      <c r="I735" s="178"/>
      <c r="J735" s="178"/>
      <c r="K735" s="169"/>
      <c r="L735" s="169"/>
      <c r="M735" s="169"/>
      <c r="N735" s="169"/>
      <c r="O735" s="169"/>
      <c r="P735" s="169"/>
      <c r="Q735" s="169"/>
      <c r="R735" s="169"/>
    </row>
    <row r="736" spans="2:18">
      <c r="B736" s="179" t="s">
        <v>1155</v>
      </c>
      <c r="C736" s="180"/>
      <c r="D736" s="181"/>
      <c r="E736" s="169"/>
      <c r="F736" s="175"/>
      <c r="G736" s="169"/>
      <c r="H736" s="169"/>
      <c r="I736" s="178"/>
      <c r="J736" s="178"/>
      <c r="K736" s="169"/>
      <c r="L736" s="169"/>
      <c r="M736" s="169"/>
      <c r="N736" s="169"/>
      <c r="O736" s="169"/>
      <c r="P736" s="169"/>
      <c r="Q736" s="169"/>
      <c r="R736" s="169"/>
    </row>
    <row r="737" spans="2:18">
      <c r="B737" s="179"/>
      <c r="C737" s="180"/>
      <c r="D737" s="181"/>
      <c r="E737" s="169"/>
      <c r="F737" s="175"/>
      <c r="G737" s="169"/>
      <c r="H737" s="169"/>
      <c r="I737" s="178"/>
      <c r="J737" s="178"/>
      <c r="K737" s="169"/>
      <c r="L737" s="169"/>
      <c r="M737" s="169"/>
      <c r="N737" s="169"/>
      <c r="O737" s="169"/>
      <c r="P737" s="169"/>
      <c r="Q737" s="169"/>
      <c r="R737" s="169"/>
    </row>
    <row r="738" spans="2:18" ht="15">
      <c r="B738" s="131" t="s">
        <v>1156</v>
      </c>
      <c r="C738" s="182" t="s">
        <v>1157</v>
      </c>
      <c r="D738" s="182" t="s">
        <v>1158</v>
      </c>
      <c r="E738" s="124"/>
      <c r="F738" s="124"/>
      <c r="G738" s="124"/>
      <c r="H738" s="124"/>
      <c r="I738" s="124"/>
      <c r="J738" s="124"/>
      <c r="K738" s="124"/>
      <c r="L738" s="124"/>
      <c r="M738" s="169"/>
      <c r="N738" s="169"/>
      <c r="O738" s="169"/>
      <c r="P738" s="169"/>
      <c r="Q738" s="169"/>
      <c r="R738" s="169"/>
    </row>
    <row r="739" spans="2:18">
      <c r="B739" s="183" t="s">
        <v>1159</v>
      </c>
      <c r="C739" s="184">
        <v>44769</v>
      </c>
      <c r="D739" s="185">
        <f>C735*C739</f>
        <v>1898742828</v>
      </c>
      <c r="E739" s="124"/>
      <c r="F739" s="124"/>
      <c r="G739" s="124"/>
      <c r="H739" s="124"/>
      <c r="I739" s="124"/>
      <c r="J739" s="124"/>
      <c r="K739" s="124"/>
      <c r="L739" s="124"/>
      <c r="M739" s="169"/>
      <c r="N739" s="169"/>
      <c r="O739" s="169"/>
      <c r="P739" s="169"/>
      <c r="Q739" s="169"/>
      <c r="R739" s="169"/>
    </row>
    <row r="740" spans="2:18">
      <c r="B740" s="186" t="s">
        <v>1160</v>
      </c>
      <c r="C740" s="184">
        <v>431196</v>
      </c>
      <c r="D740" s="185">
        <f>C735*C740</f>
        <v>18287884752</v>
      </c>
      <c r="E740" s="124"/>
      <c r="F740" s="124"/>
      <c r="G740" s="124"/>
      <c r="H740" s="124"/>
      <c r="I740" s="124"/>
      <c r="J740" s="124"/>
      <c r="K740" s="124"/>
      <c r="L740" s="124"/>
      <c r="M740" s="169"/>
      <c r="N740" s="169"/>
      <c r="O740" s="169"/>
      <c r="P740" s="169"/>
      <c r="Q740" s="169"/>
      <c r="R740" s="169"/>
    </row>
    <row r="741" spans="2:18">
      <c r="B741" s="183" t="s">
        <v>1161</v>
      </c>
      <c r="C741" s="184">
        <v>2160692</v>
      </c>
      <c r="D741" s="185">
        <f>C735*C741</f>
        <v>91639269104</v>
      </c>
      <c r="E741" s="124"/>
      <c r="F741" s="124"/>
      <c r="G741" s="124"/>
      <c r="H741" s="124"/>
      <c r="I741" s="124"/>
      <c r="J741" s="124"/>
      <c r="K741" s="124"/>
      <c r="L741" s="124"/>
      <c r="M741" s="169"/>
      <c r="N741" s="169"/>
      <c r="O741" s="169"/>
      <c r="P741" s="169"/>
      <c r="Q741" s="169"/>
      <c r="R741" s="169"/>
    </row>
    <row r="742" spans="2:18">
      <c r="B742" s="123" t="s">
        <v>1162</v>
      </c>
      <c r="C742" s="184">
        <v>2160692</v>
      </c>
      <c r="D742" s="185">
        <f>+C742*C735</f>
        <v>91639269104</v>
      </c>
      <c r="E742" s="187"/>
      <c r="F742" s="175"/>
      <c r="G742" s="188"/>
      <c r="H742" s="124"/>
      <c r="I742" s="178"/>
      <c r="J742" s="178"/>
      <c r="K742" s="169"/>
      <c r="L742" s="169"/>
      <c r="M742" s="169"/>
      <c r="N742" s="169"/>
      <c r="O742" s="169"/>
      <c r="P742" s="169"/>
      <c r="Q742" s="169"/>
      <c r="R742" s="169"/>
    </row>
    <row r="743" spans="2:18" ht="156.75">
      <c r="B743" s="278" t="s">
        <v>1163</v>
      </c>
      <c r="C743" s="181"/>
      <c r="D743" s="189"/>
      <c r="E743" s="187"/>
      <c r="F743" s="175"/>
      <c r="G743" s="188"/>
      <c r="H743" s="124"/>
      <c r="I743" s="178"/>
      <c r="J743" s="178"/>
      <c r="K743" s="169"/>
      <c r="L743" s="169"/>
      <c r="M743" s="169"/>
      <c r="N743" s="169"/>
      <c r="O743" s="169"/>
      <c r="P743" s="169"/>
      <c r="Q743" s="169"/>
      <c r="R743" s="169"/>
    </row>
    <row r="744" spans="2:18">
      <c r="B744" s="181"/>
      <c r="C744" s="181"/>
      <c r="D744" s="189"/>
      <c r="E744" s="187"/>
      <c r="F744" s="175"/>
      <c r="G744" s="188"/>
      <c r="H744" s="124"/>
      <c r="I744" s="178"/>
      <c r="J744" s="178"/>
      <c r="K744" s="169"/>
      <c r="L744" s="169"/>
      <c r="M744" s="169"/>
      <c r="N744" s="169"/>
      <c r="O744" s="169"/>
      <c r="P744" s="169"/>
      <c r="Q744" s="169"/>
      <c r="R744" s="169"/>
    </row>
    <row r="745" spans="2:18" ht="15">
      <c r="B745" s="190" t="s">
        <v>1164</v>
      </c>
      <c r="C745" s="182" t="s">
        <v>1157</v>
      </c>
      <c r="D745" s="182" t="s">
        <v>1158</v>
      </c>
      <c r="E745" s="124"/>
      <c r="F745" s="124"/>
      <c r="G745" s="124"/>
      <c r="H745" s="124"/>
      <c r="I745" s="124"/>
      <c r="J745" s="124"/>
      <c r="K745" s="124"/>
      <c r="L745" s="124"/>
      <c r="M745" s="169"/>
      <c r="N745" s="169"/>
      <c r="O745" s="169"/>
      <c r="P745" s="169"/>
      <c r="Q745" s="169"/>
      <c r="R745" s="169"/>
    </row>
    <row r="746" spans="2:18">
      <c r="B746" s="183" t="s">
        <v>1159</v>
      </c>
      <c r="C746" s="184">
        <v>32988</v>
      </c>
      <c r="D746" s="185">
        <f>C741*C746</f>
        <v>71276907696</v>
      </c>
      <c r="E746" s="124"/>
      <c r="F746" s="124"/>
      <c r="G746" s="124"/>
      <c r="H746" s="124"/>
      <c r="I746" s="124"/>
      <c r="J746" s="124"/>
      <c r="K746" s="124"/>
      <c r="L746" s="124"/>
      <c r="M746" s="169"/>
      <c r="N746" s="169"/>
      <c r="O746" s="169"/>
      <c r="P746" s="169"/>
      <c r="Q746" s="169"/>
      <c r="R746" s="169"/>
    </row>
    <row r="747" spans="2:18">
      <c r="B747" s="186" t="s">
        <v>1160</v>
      </c>
      <c r="C747" s="184">
        <v>131951</v>
      </c>
      <c r="D747" s="185">
        <f>C741*C747</f>
        <v>285105470092</v>
      </c>
      <c r="E747" s="124"/>
      <c r="F747" s="124"/>
      <c r="G747" s="124"/>
      <c r="H747" s="124"/>
      <c r="I747" s="124"/>
      <c r="J747" s="124"/>
      <c r="K747" s="124"/>
      <c r="L747" s="124"/>
      <c r="M747" s="169"/>
      <c r="N747" s="169"/>
      <c r="O747" s="169"/>
      <c r="P747" s="169"/>
      <c r="Q747" s="169"/>
      <c r="R747" s="169"/>
    </row>
    <row r="748" spans="2:18">
      <c r="B748" s="183" t="s">
        <v>1161</v>
      </c>
      <c r="C748" s="184">
        <v>483034</v>
      </c>
      <c r="D748" s="185">
        <f>C741*C748</f>
        <v>1043687699528</v>
      </c>
      <c r="E748" s="124"/>
      <c r="F748" s="124"/>
      <c r="G748" s="124"/>
      <c r="H748" s="124"/>
      <c r="I748" s="124"/>
      <c r="J748" s="124"/>
      <c r="K748" s="124"/>
      <c r="L748" s="124"/>
      <c r="M748" s="169"/>
      <c r="N748" s="169"/>
      <c r="O748" s="169"/>
      <c r="P748" s="169"/>
      <c r="Q748" s="169"/>
      <c r="R748" s="169"/>
    </row>
    <row r="749" spans="2:18">
      <c r="B749" s="123" t="s">
        <v>1162</v>
      </c>
      <c r="C749" s="184">
        <v>483034</v>
      </c>
      <c r="D749" s="185">
        <f>C742*C749</f>
        <v>1043687699528</v>
      </c>
      <c r="E749" s="124"/>
      <c r="F749" s="124"/>
      <c r="G749" s="124"/>
      <c r="H749" s="124"/>
      <c r="I749" s="124"/>
      <c r="J749" s="124"/>
      <c r="K749" s="124"/>
      <c r="L749" s="124"/>
      <c r="M749" s="169"/>
      <c r="N749" s="169"/>
      <c r="O749" s="169"/>
      <c r="P749" s="169"/>
      <c r="Q749" s="169"/>
      <c r="R749" s="169"/>
    </row>
    <row r="750" spans="2:18" ht="124.5" customHeight="1">
      <c r="B750" s="278" t="s">
        <v>1165</v>
      </c>
      <c r="C750" s="278"/>
      <c r="D750" s="278"/>
      <c r="E750" s="187"/>
      <c r="F750" s="175"/>
      <c r="G750" s="188"/>
      <c r="H750" s="124"/>
      <c r="I750" s="178"/>
      <c r="J750" s="178"/>
      <c r="K750" s="169"/>
      <c r="L750" s="169"/>
      <c r="M750" s="169"/>
      <c r="N750" s="169"/>
      <c r="O750" s="169"/>
      <c r="P750" s="169"/>
      <c r="Q750" s="169"/>
      <c r="R750" s="169"/>
    </row>
    <row r="751" spans="2:18" ht="34.5" customHeight="1">
      <c r="B751" s="278"/>
      <c r="C751" s="278"/>
      <c r="D751" s="278"/>
      <c r="E751" s="187"/>
      <c r="F751" s="175"/>
      <c r="G751" s="188"/>
      <c r="H751" s="124"/>
      <c r="I751" s="178"/>
      <c r="J751" s="178"/>
      <c r="K751" s="169"/>
      <c r="L751" s="169"/>
      <c r="M751" s="169"/>
      <c r="N751" s="169"/>
      <c r="O751" s="169"/>
      <c r="P751" s="169"/>
      <c r="Q751" s="169"/>
      <c r="R751" s="169"/>
    </row>
    <row r="752" spans="2:18" ht="15">
      <c r="B752" s="190" t="s">
        <v>1166</v>
      </c>
      <c r="C752" s="182" t="s">
        <v>1157</v>
      </c>
      <c r="D752" s="182" t="s">
        <v>1158</v>
      </c>
      <c r="E752" s="124"/>
      <c r="F752" s="124"/>
      <c r="G752" s="124"/>
      <c r="H752" s="124"/>
      <c r="I752" s="124"/>
      <c r="J752" s="124"/>
      <c r="K752" s="124"/>
      <c r="L752" s="124"/>
      <c r="M752" s="169"/>
      <c r="N752" s="169"/>
      <c r="O752" s="169"/>
      <c r="P752" s="169"/>
      <c r="Q752" s="169"/>
      <c r="R752" s="169"/>
    </row>
    <row r="753" spans="2:18">
      <c r="B753" s="183" t="s">
        <v>1159</v>
      </c>
      <c r="C753" s="184">
        <v>23563</v>
      </c>
      <c r="D753" s="185">
        <f>C747*C753</f>
        <v>3109161413</v>
      </c>
      <c r="E753" s="124"/>
      <c r="F753" s="124"/>
      <c r="G753" s="124"/>
      <c r="H753" s="124"/>
      <c r="I753" s="124"/>
      <c r="J753" s="124"/>
      <c r="K753" s="124"/>
      <c r="L753" s="124"/>
      <c r="M753" s="169"/>
      <c r="N753" s="169"/>
      <c r="O753" s="169"/>
      <c r="P753" s="169"/>
      <c r="Q753" s="169"/>
      <c r="R753" s="169"/>
    </row>
    <row r="754" spans="2:18">
      <c r="B754" s="186" t="s">
        <v>1160</v>
      </c>
      <c r="C754" s="184">
        <v>204995</v>
      </c>
      <c r="D754" s="185">
        <f>C747*C754</f>
        <v>27049295245</v>
      </c>
      <c r="E754" s="124"/>
      <c r="F754" s="124"/>
      <c r="G754" s="124"/>
      <c r="H754" s="124"/>
      <c r="I754" s="124"/>
      <c r="J754" s="124"/>
      <c r="K754" s="124"/>
      <c r="L754" s="124"/>
      <c r="M754" s="169"/>
      <c r="N754" s="169"/>
      <c r="O754" s="169"/>
      <c r="P754" s="169"/>
      <c r="Q754" s="169"/>
      <c r="R754" s="169"/>
    </row>
    <row r="755" spans="2:18">
      <c r="B755" s="183" t="s">
        <v>1161</v>
      </c>
      <c r="C755" s="184">
        <v>1736565</v>
      </c>
      <c r="D755" s="185">
        <f>C747*C755</f>
        <v>229141488315</v>
      </c>
      <c r="E755" s="124"/>
      <c r="F755" s="124"/>
      <c r="G755" s="124"/>
      <c r="H755" s="124"/>
      <c r="I755" s="124"/>
      <c r="J755" s="124"/>
      <c r="K755" s="124"/>
      <c r="L755" s="124"/>
      <c r="M755" s="169"/>
      <c r="N755" s="169"/>
      <c r="O755" s="169"/>
      <c r="P755" s="169"/>
      <c r="Q755" s="169"/>
      <c r="R755" s="169"/>
    </row>
    <row r="756" spans="2:18">
      <c r="B756" s="123" t="s">
        <v>1162</v>
      </c>
      <c r="C756" s="184">
        <v>1736565</v>
      </c>
      <c r="D756" s="185">
        <f>C748*C756</f>
        <v>838819938210</v>
      </c>
      <c r="E756" s="124"/>
      <c r="F756" s="124"/>
      <c r="G756" s="124"/>
      <c r="H756" s="124"/>
      <c r="I756" s="124"/>
      <c r="J756" s="124"/>
      <c r="K756" s="124"/>
      <c r="L756" s="124"/>
      <c r="M756" s="169"/>
      <c r="N756" s="169"/>
      <c r="O756" s="169"/>
      <c r="P756" s="169"/>
      <c r="Q756" s="169"/>
      <c r="R756" s="169"/>
    </row>
    <row r="757" spans="2:18" ht="124.5" customHeight="1">
      <c r="B757" s="278" t="s">
        <v>1167</v>
      </c>
      <c r="C757" s="278"/>
      <c r="D757" s="278"/>
      <c r="E757" s="187"/>
      <c r="F757" s="175"/>
      <c r="G757" s="178"/>
      <c r="H757" s="124"/>
      <c r="I757" s="178"/>
      <c r="J757" s="178"/>
      <c r="K757" s="169"/>
      <c r="L757" s="169"/>
      <c r="M757" s="169"/>
      <c r="N757" s="169"/>
      <c r="O757" s="169"/>
      <c r="P757" s="169"/>
      <c r="Q757" s="169"/>
      <c r="R757" s="169"/>
    </row>
    <row r="758" spans="2:18">
      <c r="D758" s="65"/>
    </row>
    <row r="759" spans="2:18" ht="15">
      <c r="B759" s="424" t="s">
        <v>1168</v>
      </c>
      <c r="D759" s="65"/>
    </row>
    <row r="760" spans="2:18">
      <c r="D760" s="65"/>
    </row>
    <row r="761" spans="2:18" s="65" customFormat="1" ht="15">
      <c r="B761" s="749" t="s">
        <v>1169</v>
      </c>
      <c r="C761" s="718" t="s">
        <v>1170</v>
      </c>
      <c r="D761" s="718"/>
      <c r="E761" s="718" t="s">
        <v>1171</v>
      </c>
      <c r="F761" s="718"/>
      <c r="G761" s="718" t="s">
        <v>1172</v>
      </c>
      <c r="H761" s="718"/>
      <c r="I761" s="718" t="s">
        <v>1173</v>
      </c>
      <c r="J761" s="718"/>
    </row>
    <row r="762" spans="2:18" s="65" customFormat="1" ht="15">
      <c r="B762" s="750"/>
      <c r="C762" s="316" t="s">
        <v>1174</v>
      </c>
      <c r="D762" s="316" t="s">
        <v>837</v>
      </c>
      <c r="E762" s="316" t="s">
        <v>1174</v>
      </c>
      <c r="F762" s="316" t="s">
        <v>837</v>
      </c>
      <c r="G762" s="316" t="s">
        <v>1174</v>
      </c>
      <c r="H762" s="316" t="s">
        <v>837</v>
      </c>
      <c r="I762" s="316" t="s">
        <v>1174</v>
      </c>
      <c r="J762" s="316" t="s">
        <v>837</v>
      </c>
    </row>
    <row r="763" spans="2:18">
      <c r="B763" s="277" t="s">
        <v>1175</v>
      </c>
      <c r="C763" s="63"/>
      <c r="D763" s="63">
        <v>11250</v>
      </c>
      <c r="E763" s="63"/>
      <c r="F763" s="63">
        <v>1250</v>
      </c>
      <c r="G763" s="63"/>
      <c r="H763" s="63">
        <v>477135000</v>
      </c>
      <c r="I763" s="63">
        <v>53015000</v>
      </c>
      <c r="J763" s="63">
        <v>53015000</v>
      </c>
    </row>
    <row r="764" spans="2:18">
      <c r="B764" s="277" t="s">
        <v>1176</v>
      </c>
      <c r="C764" s="63"/>
      <c r="D764" s="63">
        <v>11250</v>
      </c>
      <c r="E764" s="63"/>
      <c r="F764" s="63">
        <v>3500</v>
      </c>
      <c r="G764" s="63"/>
      <c r="H764" s="63">
        <v>477135000</v>
      </c>
      <c r="I764" s="63">
        <v>148442000</v>
      </c>
      <c r="J764" s="63">
        <v>148442000</v>
      </c>
    </row>
    <row r="765" spans="2:18">
      <c r="B765" s="277" t="s">
        <v>1177</v>
      </c>
      <c r="C765" s="63">
        <v>11250</v>
      </c>
      <c r="D765" s="63">
        <v>125000</v>
      </c>
      <c r="E765" s="63">
        <v>3500</v>
      </c>
      <c r="F765" s="63">
        <v>68000</v>
      </c>
      <c r="G765" s="63">
        <v>477135000</v>
      </c>
      <c r="H765" s="63">
        <v>5301500000</v>
      </c>
      <c r="I765" s="63">
        <v>148442000</v>
      </c>
      <c r="J765" s="63">
        <v>2884016000</v>
      </c>
    </row>
    <row r="766" spans="2:18">
      <c r="B766" s="277" t="s">
        <v>1178</v>
      </c>
      <c r="C766" s="63">
        <v>125000</v>
      </c>
      <c r="D766" s="63"/>
      <c r="E766" s="63">
        <v>68000</v>
      </c>
      <c r="F766" s="63"/>
      <c r="G766" s="63">
        <v>5301500000</v>
      </c>
      <c r="H766" s="43"/>
      <c r="I766" s="63">
        <v>2884016000</v>
      </c>
      <c r="J766" s="43"/>
    </row>
    <row r="767" spans="2:18" ht="42.75">
      <c r="B767" s="278" t="s">
        <v>1179</v>
      </c>
      <c r="D767" s="65"/>
      <c r="E767" s="24"/>
      <c r="F767" s="24"/>
      <c r="G767" s="24"/>
      <c r="H767" s="24"/>
      <c r="I767" s="24"/>
      <c r="J767" s="24"/>
    </row>
    <row r="768" spans="2:18">
      <c r="D768" s="65"/>
    </row>
    <row r="769" spans="2:6">
      <c r="D769" s="65"/>
    </row>
    <row r="770" spans="2:6" s="56" customFormat="1" ht="15">
      <c r="B770" s="191" t="s">
        <v>624</v>
      </c>
    </row>
    <row r="771" spans="2:6" s="56" customFormat="1">
      <c r="D771" s="192"/>
    </row>
    <row r="772" spans="2:6" s="56" customFormat="1"/>
    <row r="773" spans="2:6" s="56" customFormat="1" ht="15">
      <c r="B773" s="425" t="s">
        <v>626</v>
      </c>
    </row>
    <row r="774" spans="2:6" s="56" customFormat="1" ht="15">
      <c r="B774" s="283"/>
      <c r="C774" s="284"/>
      <c r="D774" s="284"/>
      <c r="E774" s="284"/>
      <c r="F774" s="284"/>
    </row>
    <row r="775" spans="2:6" s="56" customFormat="1" ht="15">
      <c r="B775" s="285" t="s">
        <v>940</v>
      </c>
      <c r="C775" s="286" t="s">
        <v>690</v>
      </c>
      <c r="D775" s="286" t="s">
        <v>1084</v>
      </c>
      <c r="E775" s="286" t="s">
        <v>1180</v>
      </c>
      <c r="F775" s="286" t="s">
        <v>1080</v>
      </c>
    </row>
    <row r="776" spans="2:6" s="56" customFormat="1">
      <c r="B776" s="193" t="s">
        <v>1181</v>
      </c>
      <c r="C776" s="53" t="s">
        <v>1182</v>
      </c>
      <c r="D776" s="55">
        <v>1000</v>
      </c>
      <c r="E776" s="55">
        <v>2760</v>
      </c>
      <c r="F776" s="55">
        <f>D776*E776</f>
        <v>2760000</v>
      </c>
    </row>
    <row r="777" spans="2:6" s="56" customFormat="1">
      <c r="B777" s="193" t="s">
        <v>1183</v>
      </c>
      <c r="C777" s="53" t="s">
        <v>1184</v>
      </c>
      <c r="D777" s="55">
        <v>1200</v>
      </c>
      <c r="E777" s="55">
        <v>1000</v>
      </c>
      <c r="F777" s="55">
        <f t="shared" ref="F777:F782" si="19">D777*E777</f>
        <v>1200000</v>
      </c>
    </row>
    <row r="778" spans="2:6" s="56" customFormat="1">
      <c r="B778" s="193" t="s">
        <v>1185</v>
      </c>
      <c r="C778" s="53" t="s">
        <v>1184</v>
      </c>
      <c r="D778" s="55">
        <v>300</v>
      </c>
      <c r="E778" s="55">
        <v>350</v>
      </c>
      <c r="F778" s="55">
        <f t="shared" si="19"/>
        <v>105000</v>
      </c>
    </row>
    <row r="779" spans="2:6" s="56" customFormat="1">
      <c r="B779" s="53" t="s">
        <v>1186</v>
      </c>
      <c r="C779" s="193" t="s">
        <v>1184</v>
      </c>
      <c r="D779" s="55">
        <v>300</v>
      </c>
      <c r="E779" s="55">
        <v>5000</v>
      </c>
      <c r="F779" s="55">
        <f t="shared" si="19"/>
        <v>1500000</v>
      </c>
    </row>
    <row r="780" spans="2:6" s="56" customFormat="1" ht="15" customHeight="1">
      <c r="B780" s="53" t="s">
        <v>1187</v>
      </c>
      <c r="C780" s="193" t="s">
        <v>1184</v>
      </c>
      <c r="D780" s="55">
        <v>5</v>
      </c>
      <c r="E780" s="55">
        <v>50000</v>
      </c>
      <c r="F780" s="55">
        <f t="shared" si="19"/>
        <v>250000</v>
      </c>
    </row>
    <row r="781" spans="2:6" s="56" customFormat="1" ht="15" customHeight="1">
      <c r="B781" s="53" t="s">
        <v>1188</v>
      </c>
      <c r="C781" s="193" t="s">
        <v>1189</v>
      </c>
      <c r="D781" s="55">
        <v>1</v>
      </c>
      <c r="E781" s="55">
        <v>150000</v>
      </c>
      <c r="F781" s="55">
        <f t="shared" si="19"/>
        <v>150000</v>
      </c>
    </row>
    <row r="782" spans="2:6" s="56" customFormat="1" ht="15.95" customHeight="1">
      <c r="B782" s="66" t="s">
        <v>1190</v>
      </c>
      <c r="C782" s="193" t="s">
        <v>690</v>
      </c>
      <c r="D782" s="55">
        <v>1</v>
      </c>
      <c r="E782" s="55">
        <v>2000000</v>
      </c>
      <c r="F782" s="55">
        <f t="shared" si="19"/>
        <v>2000000</v>
      </c>
    </row>
    <row r="783" spans="2:6" s="56" customFormat="1" ht="20.100000000000001" customHeight="1">
      <c r="B783" s="166" t="s">
        <v>1191</v>
      </c>
      <c r="C783" s="124"/>
      <c r="D783" s="80"/>
      <c r="E783" s="80"/>
      <c r="F783" s="643">
        <f>SUM(F776:F782)</f>
        <v>7965000</v>
      </c>
    </row>
    <row r="784" spans="2:6" s="56" customFormat="1" ht="32.450000000000003" customHeight="1">
      <c r="B784" s="719" t="s">
        <v>1192</v>
      </c>
      <c r="C784" s="719"/>
      <c r="D784" s="719"/>
      <c r="E784" s="96"/>
      <c r="F784" s="96"/>
    </row>
    <row r="785" spans="2:6" s="56" customFormat="1">
      <c r="B785" s="315"/>
      <c r="C785" s="315"/>
      <c r="D785" s="315"/>
      <c r="E785" s="96"/>
      <c r="F785" s="96"/>
    </row>
    <row r="786" spans="2:6" s="56" customFormat="1">
      <c r="B786" s="315"/>
      <c r="C786" s="315"/>
      <c r="D786" s="315"/>
      <c r="E786" s="96"/>
      <c r="F786" s="96"/>
    </row>
    <row r="787" spans="2:6" s="56" customFormat="1" ht="15">
      <c r="B787" s="425" t="s">
        <v>628</v>
      </c>
      <c r="C787" s="426" t="s">
        <v>689</v>
      </c>
      <c r="D787" s="315"/>
      <c r="E787" s="96"/>
      <c r="F787" s="96"/>
    </row>
    <row r="788" spans="2:6" s="56" customFormat="1">
      <c r="B788" s="66" t="s">
        <v>1193</v>
      </c>
      <c r="C788" s="300">
        <v>190000</v>
      </c>
      <c r="D788" s="315"/>
      <c r="E788" s="96"/>
      <c r="F788" s="96"/>
    </row>
    <row r="789" spans="2:6" s="56" customFormat="1" ht="28.5">
      <c r="B789" s="427" t="s">
        <v>1194</v>
      </c>
      <c r="C789" s="300">
        <v>80000</v>
      </c>
      <c r="D789" s="315"/>
      <c r="E789" s="96"/>
      <c r="F789" s="96"/>
    </row>
    <row r="790" spans="2:6" s="56" customFormat="1">
      <c r="B790" s="427" t="s">
        <v>1195</v>
      </c>
      <c r="C790" s="300">
        <f>+C789/20</f>
        <v>4000</v>
      </c>
      <c r="D790" s="315"/>
      <c r="E790" s="96"/>
      <c r="F790" s="96"/>
    </row>
    <row r="791" spans="2:6" s="56" customFormat="1">
      <c r="B791" s="427" t="s">
        <v>1196</v>
      </c>
      <c r="C791" s="428">
        <f>+C790*0.1</f>
        <v>400</v>
      </c>
      <c r="D791" s="315"/>
      <c r="E791" s="96"/>
      <c r="F791" s="96"/>
    </row>
    <row r="792" spans="2:6" s="56" customFormat="1" ht="15">
      <c r="B792" s="303" t="s">
        <v>1197</v>
      </c>
      <c r="C792" s="303">
        <f>+F783</f>
        <v>7965000</v>
      </c>
      <c r="D792" s="315"/>
      <c r="E792" s="96"/>
      <c r="F792" s="96"/>
    </row>
    <row r="793" spans="2:6" s="340" customFormat="1" ht="42.75">
      <c r="B793" s="530" t="s">
        <v>1198</v>
      </c>
      <c r="F793" s="341"/>
    </row>
    <row r="794" spans="2:6" s="56" customFormat="1" ht="29.1" customHeight="1">
      <c r="B794" s="719" t="s">
        <v>1199</v>
      </c>
      <c r="C794" s="719"/>
      <c r="D794" s="719"/>
      <c r="E794" s="96"/>
      <c r="F794" s="96"/>
    </row>
    <row r="795" spans="2:6" s="56" customFormat="1">
      <c r="B795" s="315"/>
      <c r="C795" s="315"/>
      <c r="D795" s="315"/>
      <c r="E795" s="96"/>
      <c r="F795" s="96"/>
    </row>
    <row r="796" spans="2:6" s="56" customFormat="1">
      <c r="B796" s="315"/>
      <c r="C796" s="315"/>
      <c r="D796" s="315"/>
      <c r="E796" s="96"/>
      <c r="F796" s="96"/>
    </row>
    <row r="797" spans="2:6" s="56" customFormat="1" ht="15">
      <c r="B797" s="281" t="s">
        <v>630</v>
      </c>
    </row>
    <row r="798" spans="2:6" s="56" customFormat="1" ht="15">
      <c r="B798" s="283"/>
      <c r="C798" s="284"/>
      <c r="D798" s="284"/>
      <c r="E798" s="284"/>
      <c r="F798" s="284"/>
    </row>
    <row r="799" spans="2:6" s="56" customFormat="1" ht="15">
      <c r="B799" s="285" t="s">
        <v>940</v>
      </c>
      <c r="C799" s="286" t="s">
        <v>1200</v>
      </c>
      <c r="D799" s="286" t="s">
        <v>689</v>
      </c>
    </row>
    <row r="800" spans="2:6" s="56" customFormat="1" ht="28.5">
      <c r="B800" s="194" t="s">
        <v>1201</v>
      </c>
      <c r="C800" s="53"/>
      <c r="D800" s="53"/>
    </row>
    <row r="801" spans="2:6" s="56" customFormat="1">
      <c r="B801" s="53" t="s">
        <v>1202</v>
      </c>
      <c r="C801" s="54">
        <v>20000000</v>
      </c>
      <c r="D801" s="193"/>
    </row>
    <row r="802" spans="2:6" s="56" customFormat="1">
      <c r="B802" s="195" t="s">
        <v>1203</v>
      </c>
      <c r="C802" s="195">
        <v>0.4</v>
      </c>
      <c r="D802" s="193">
        <f>C801*C802</f>
        <v>8000000</v>
      </c>
    </row>
    <row r="803" spans="2:6" s="56" customFormat="1" ht="15">
      <c r="B803" s="644" t="s">
        <v>1204</v>
      </c>
      <c r="C803" s="645">
        <v>0.4</v>
      </c>
      <c r="D803" s="646">
        <f>C801*C803</f>
        <v>8000000</v>
      </c>
    </row>
    <row r="804" spans="2:6" s="56" customFormat="1" ht="21.95" customHeight="1">
      <c r="B804" s="315"/>
      <c r="C804" s="315"/>
      <c r="D804" s="315"/>
      <c r="E804" s="96"/>
      <c r="F804" s="96"/>
    </row>
    <row r="805" spans="2:6" s="56" customFormat="1" ht="21.95" customHeight="1">
      <c r="B805" s="285" t="s">
        <v>1205</v>
      </c>
      <c r="C805" s="295" t="s">
        <v>689</v>
      </c>
      <c r="D805" s="315"/>
      <c r="E805" s="96"/>
      <c r="F805" s="96"/>
    </row>
    <row r="806" spans="2:6" s="56" customFormat="1" ht="21.95" customHeight="1">
      <c r="B806" s="43" t="s">
        <v>1193</v>
      </c>
      <c r="C806" s="37">
        <v>190000</v>
      </c>
      <c r="D806" s="315"/>
      <c r="E806" s="96"/>
      <c r="F806" s="96"/>
    </row>
    <row r="807" spans="2:6" s="56" customFormat="1" ht="21.95" customHeight="1">
      <c r="B807" s="427" t="s">
        <v>1206</v>
      </c>
      <c r="C807" s="37">
        <v>150000</v>
      </c>
    </row>
    <row r="808" spans="2:6" s="56" customFormat="1" ht="21.95" customHeight="1">
      <c r="B808" s="427" t="s">
        <v>1195</v>
      </c>
      <c r="C808" s="37">
        <f>+C807/20</f>
        <v>7500</v>
      </c>
      <c r="D808" s="531"/>
      <c r="E808" s="96"/>
      <c r="F808" s="96"/>
    </row>
    <row r="809" spans="2:6" s="56" customFormat="1" ht="21.95" customHeight="1">
      <c r="B809" s="427" t="s">
        <v>1207</v>
      </c>
      <c r="C809" s="429">
        <f>+C808*0.05</f>
        <v>375</v>
      </c>
      <c r="D809" s="531"/>
      <c r="E809" s="96"/>
      <c r="F809" s="96"/>
    </row>
    <row r="810" spans="2:6" s="56" customFormat="1" ht="21.95" customHeight="1">
      <c r="B810" s="303" t="s">
        <v>1208</v>
      </c>
      <c r="C810" s="303">
        <f>+C801</f>
        <v>20000000</v>
      </c>
      <c r="D810" s="315"/>
      <c r="E810" s="96"/>
      <c r="F810" s="96"/>
    </row>
    <row r="811" spans="2:6" s="56" customFormat="1" ht="33" customHeight="1">
      <c r="B811" s="531" t="s">
        <v>1198</v>
      </c>
      <c r="C811" s="315"/>
      <c r="D811" s="315"/>
      <c r="E811" s="96"/>
      <c r="F811" s="96"/>
    </row>
    <row r="812" spans="2:6" s="56" customFormat="1" ht="35.1" customHeight="1">
      <c r="B812" s="719" t="s">
        <v>1209</v>
      </c>
      <c r="C812" s="719"/>
      <c r="D812" s="719"/>
      <c r="E812" s="96"/>
      <c r="F812" s="96"/>
    </row>
    <row r="813" spans="2:6" s="56" customFormat="1" ht="21.95" customHeight="1">
      <c r="B813" s="315"/>
      <c r="C813" s="315"/>
      <c r="D813" s="315"/>
      <c r="E813" s="96"/>
      <c r="F813" s="96"/>
    </row>
    <row r="814" spans="2:6" s="56" customFormat="1" ht="15">
      <c r="B814" s="281" t="s">
        <v>633</v>
      </c>
    </row>
    <row r="815" spans="2:6" s="56" customFormat="1" ht="15">
      <c r="B815" s="283"/>
      <c r="C815" s="284"/>
      <c r="D815" s="284"/>
      <c r="E815" s="284"/>
      <c r="F815" s="284"/>
    </row>
    <row r="816" spans="2:6" s="56" customFormat="1" ht="15">
      <c r="B816" s="285" t="s">
        <v>940</v>
      </c>
      <c r="C816" s="286" t="s">
        <v>1200</v>
      </c>
      <c r="D816" s="286" t="s">
        <v>689</v>
      </c>
    </row>
    <row r="817" spans="2:11" s="56" customFormat="1" ht="42.75">
      <c r="B817" s="130" t="s">
        <v>1210</v>
      </c>
      <c r="C817" s="53"/>
      <c r="D817" s="53"/>
    </row>
    <row r="818" spans="2:11" s="56" customFormat="1">
      <c r="B818" s="53" t="s">
        <v>1211</v>
      </c>
      <c r="C818" s="54">
        <v>292620000</v>
      </c>
      <c r="D818" s="193"/>
    </row>
    <row r="819" spans="2:11" s="56" customFormat="1">
      <c r="B819" s="195" t="s">
        <v>1212</v>
      </c>
      <c r="C819" s="195">
        <v>0.08</v>
      </c>
      <c r="D819" s="193">
        <f>C818*C819</f>
        <v>23409600</v>
      </c>
    </row>
    <row r="820" spans="2:11" s="56" customFormat="1" ht="15">
      <c r="B820" s="644" t="s">
        <v>1213</v>
      </c>
      <c r="C820" s="645">
        <v>0.04</v>
      </c>
      <c r="D820" s="646">
        <f>C818*C820</f>
        <v>11704800</v>
      </c>
    </row>
    <row r="821" spans="2:11" s="56" customFormat="1" ht="18.95" customHeight="1">
      <c r="B821" s="315"/>
      <c r="C821" s="315"/>
      <c r="D821" s="315"/>
      <c r="E821" s="96"/>
      <c r="F821" s="96"/>
    </row>
    <row r="822" spans="2:11" s="56" customFormat="1" ht="17.100000000000001" customHeight="1">
      <c r="B822" s="315"/>
      <c r="C822" s="315"/>
      <c r="D822" s="315"/>
      <c r="E822" s="96"/>
      <c r="F822" s="96"/>
    </row>
    <row r="823" spans="2:11" s="56" customFormat="1" ht="15">
      <c r="B823" s="281" t="s">
        <v>635</v>
      </c>
    </row>
    <row r="824" spans="2:11" s="56" customFormat="1" ht="15">
      <c r="B824" s="283"/>
      <c r="C824" s="284"/>
      <c r="D824" s="284"/>
      <c r="E824" s="284"/>
      <c r="F824" s="284"/>
    </row>
    <row r="825" spans="2:11" ht="23.45" customHeight="1">
      <c r="B825" s="285" t="s">
        <v>940</v>
      </c>
      <c r="C825" s="285" t="s">
        <v>690</v>
      </c>
      <c r="D825" s="285" t="s">
        <v>1084</v>
      </c>
      <c r="E825" s="285" t="s">
        <v>1180</v>
      </c>
      <c r="F825" s="285" t="s">
        <v>1080</v>
      </c>
    </row>
    <row r="826" spans="2:11">
      <c r="B826" s="57" t="s">
        <v>1183</v>
      </c>
      <c r="C826" s="196" t="s">
        <v>1184</v>
      </c>
      <c r="D826" s="55">
        <v>1000</v>
      </c>
      <c r="E826" s="55">
        <v>1000</v>
      </c>
      <c r="F826" s="55">
        <f t="shared" ref="F826:F828" si="20">D826*E826</f>
        <v>1000000</v>
      </c>
    </row>
    <row r="827" spans="2:11" s="56" customFormat="1">
      <c r="B827" s="57" t="s">
        <v>1186</v>
      </c>
      <c r="C827" s="196" t="s">
        <v>1184</v>
      </c>
      <c r="D827" s="55">
        <v>550</v>
      </c>
      <c r="E827" s="55">
        <v>5000</v>
      </c>
      <c r="F827" s="55">
        <f t="shared" si="20"/>
        <v>2750000</v>
      </c>
      <c r="G827" s="197"/>
      <c r="H827" s="197"/>
      <c r="I827" s="197"/>
      <c r="J827" s="197"/>
      <c r="K827" s="197"/>
    </row>
    <row r="828" spans="2:11" s="56" customFormat="1" ht="15" customHeight="1">
      <c r="B828" s="57" t="s">
        <v>1214</v>
      </c>
      <c r="C828" s="196" t="s">
        <v>1215</v>
      </c>
      <c r="D828" s="55">
        <v>5</v>
      </c>
      <c r="E828" s="55">
        <v>100000</v>
      </c>
      <c r="F828" s="55">
        <f t="shared" si="20"/>
        <v>500000</v>
      </c>
    </row>
    <row r="829" spans="2:11" s="56" customFormat="1">
      <c r="B829" s="57" t="s">
        <v>1185</v>
      </c>
      <c r="C829" s="196" t="s">
        <v>1215</v>
      </c>
      <c r="D829" s="55">
        <v>500</v>
      </c>
      <c r="E829" s="55">
        <v>500</v>
      </c>
      <c r="F829" s="55">
        <f>D829*E829</f>
        <v>250000</v>
      </c>
    </row>
    <row r="830" spans="2:11" s="56" customFormat="1">
      <c r="B830" s="53" t="s">
        <v>1216</v>
      </c>
      <c r="C830" s="193" t="s">
        <v>1217</v>
      </c>
      <c r="D830" s="53">
        <v>1</v>
      </c>
      <c r="E830" s="55">
        <v>230000</v>
      </c>
      <c r="F830" s="55">
        <f t="shared" ref="F830" si="21">D830*E830</f>
        <v>230000</v>
      </c>
    </row>
    <row r="831" spans="2:11" s="56" customFormat="1">
      <c r="B831" s="53" t="s">
        <v>1218</v>
      </c>
      <c r="C831" s="193" t="s">
        <v>1189</v>
      </c>
      <c r="D831" s="54">
        <v>1</v>
      </c>
      <c r="E831" s="54">
        <v>1000000</v>
      </c>
      <c r="F831" s="55">
        <f>+E831*D831</f>
        <v>1000000</v>
      </c>
    </row>
    <row r="832" spans="2:11" s="56" customFormat="1" ht="32.450000000000003" customHeight="1">
      <c r="B832" s="643" t="s">
        <v>1219</v>
      </c>
      <c r="C832" s="96"/>
      <c r="D832" s="197"/>
      <c r="E832" s="197"/>
      <c r="F832" s="643">
        <f>SUM(F827:F831)</f>
        <v>4730000</v>
      </c>
    </row>
    <row r="833" spans="2:6" s="56" customFormat="1">
      <c r="B833" s="96" t="s">
        <v>1220</v>
      </c>
      <c r="C833" s="96"/>
      <c r="D833" s="197"/>
      <c r="E833" s="197"/>
      <c r="F833" s="197"/>
    </row>
    <row r="834" spans="2:6" s="56" customFormat="1">
      <c r="B834" s="96"/>
      <c r="C834" s="96"/>
      <c r="D834" s="197"/>
      <c r="E834" s="197"/>
      <c r="F834" s="197"/>
    </row>
    <row r="835" spans="2:6" s="56" customFormat="1" ht="15">
      <c r="B835" s="281" t="s">
        <v>637</v>
      </c>
    </row>
    <row r="836" spans="2:6" s="56" customFormat="1" ht="15">
      <c r="B836" s="283"/>
      <c r="C836" s="284"/>
      <c r="D836" s="284"/>
      <c r="E836" s="284"/>
      <c r="F836" s="284"/>
    </row>
    <row r="837" spans="2:6" s="56" customFormat="1" ht="24" customHeight="1">
      <c r="B837" s="285" t="s">
        <v>940</v>
      </c>
      <c r="C837" s="285" t="s">
        <v>1084</v>
      </c>
      <c r="D837" s="285" t="s">
        <v>1180</v>
      </c>
      <c r="E837" s="285" t="s">
        <v>1080</v>
      </c>
      <c r="F837" s="197"/>
    </row>
    <row r="838" spans="2:6" s="56" customFormat="1" ht="18" customHeight="1">
      <c r="B838" s="53" t="s">
        <v>1221</v>
      </c>
      <c r="C838" s="287">
        <v>1</v>
      </c>
      <c r="D838" s="55">
        <v>700000</v>
      </c>
      <c r="E838" s="54">
        <f>+D838*C838</f>
        <v>700000</v>
      </c>
      <c r="F838" s="197"/>
    </row>
    <row r="839" spans="2:6" s="56" customFormat="1" ht="15.95" customHeight="1">
      <c r="B839" s="53" t="s">
        <v>1222</v>
      </c>
      <c r="C839" s="198" t="s">
        <v>1189</v>
      </c>
      <c r="D839" s="54">
        <v>3500000</v>
      </c>
      <c r="E839" s="54">
        <f>+D839</f>
        <v>3500000</v>
      </c>
      <c r="F839" s="197"/>
    </row>
    <row r="840" spans="2:6" s="56" customFormat="1" ht="18" customHeight="1">
      <c r="B840" s="53" t="s">
        <v>1223</v>
      </c>
      <c r="C840" s="198" t="s">
        <v>1189</v>
      </c>
      <c r="D840" s="54">
        <v>500000</v>
      </c>
      <c r="E840" s="54">
        <f>+D840</f>
        <v>500000</v>
      </c>
      <c r="F840" s="197"/>
    </row>
    <row r="841" spans="2:6" s="56" customFormat="1" ht="32.450000000000003" customHeight="1">
      <c r="B841" s="647" t="s">
        <v>1224</v>
      </c>
      <c r="C841" s="199"/>
      <c r="D841" s="199"/>
      <c r="E841" s="303">
        <f>SUM(E838:E840)</f>
        <v>4700000</v>
      </c>
      <c r="F841" s="197"/>
    </row>
    <row r="842" spans="2:6" s="56" customFormat="1" ht="32.450000000000003" customHeight="1">
      <c r="B842" s="200" t="s">
        <v>1225</v>
      </c>
      <c r="C842" s="96"/>
      <c r="D842" s="197"/>
      <c r="E842" s="201">
        <f>+E841*60%</f>
        <v>2820000</v>
      </c>
      <c r="F842" s="197"/>
    </row>
    <row r="843" spans="2:6" s="56" customFormat="1" ht="32.450000000000003" customHeight="1">
      <c r="B843" s="200" t="s">
        <v>1226</v>
      </c>
      <c r="C843" s="96"/>
      <c r="D843" s="197"/>
      <c r="E843" s="201">
        <f>+E841*40%</f>
        <v>1880000</v>
      </c>
      <c r="F843" s="197"/>
    </row>
    <row r="844" spans="2:6" s="56" customFormat="1" ht="32.450000000000003" customHeight="1">
      <c r="C844" s="96"/>
      <c r="D844" s="197"/>
      <c r="E844" s="197"/>
      <c r="F844" s="197"/>
    </row>
    <row r="845" spans="2:6" ht="24.95" customHeight="1">
      <c r="B845" s="282" t="s">
        <v>639</v>
      </c>
    </row>
    <row r="846" spans="2:6" s="56" customFormat="1" ht="15">
      <c r="B846" s="283"/>
      <c r="C846" s="284"/>
      <c r="D846" s="284"/>
      <c r="E846" s="284"/>
      <c r="F846" s="284"/>
    </row>
    <row r="847" spans="2:6" s="56" customFormat="1" ht="32.450000000000003" customHeight="1">
      <c r="B847" s="285" t="s">
        <v>940</v>
      </c>
      <c r="C847" s="285" t="s">
        <v>1084</v>
      </c>
      <c r="D847" s="285" t="s">
        <v>1180</v>
      </c>
      <c r="E847" s="285" t="s">
        <v>1080</v>
      </c>
      <c r="F847" s="197"/>
    </row>
    <row r="848" spans="2:6" s="56" customFormat="1" ht="18.95" customHeight="1">
      <c r="B848" s="123" t="s">
        <v>1227</v>
      </c>
      <c r="C848" s="53" t="s">
        <v>1228</v>
      </c>
      <c r="D848" s="55">
        <v>100000000</v>
      </c>
      <c r="E848" s="54">
        <f>+D848</f>
        <v>100000000</v>
      </c>
      <c r="F848" s="197"/>
    </row>
    <row r="849" spans="2:6" s="56" customFormat="1" ht="18.95" customHeight="1">
      <c r="B849" s="123" t="s">
        <v>1229</v>
      </c>
      <c r="C849" s="53" t="s">
        <v>1228</v>
      </c>
      <c r="D849" s="54">
        <v>5000000</v>
      </c>
      <c r="E849" s="54">
        <f>+D849</f>
        <v>5000000</v>
      </c>
      <c r="F849" s="197"/>
    </row>
    <row r="850" spans="2:6" s="56" customFormat="1" ht="32.450000000000003" customHeight="1">
      <c r="B850" s="647" t="s">
        <v>1224</v>
      </c>
      <c r="C850" s="199"/>
      <c r="D850" s="199"/>
      <c r="E850" s="643">
        <f>SUM(E848:E849)</f>
        <v>105000000</v>
      </c>
      <c r="F850" s="197"/>
    </row>
    <row r="851" spans="2:6" s="56" customFormat="1" ht="32.450000000000003" customHeight="1">
      <c r="B851" s="200" t="s">
        <v>1225</v>
      </c>
      <c r="C851" s="96"/>
      <c r="D851" s="197"/>
      <c r="E851" s="201">
        <f>+E850*60%</f>
        <v>63000000</v>
      </c>
      <c r="F851" s="197"/>
    </row>
    <row r="852" spans="2:6" s="56" customFormat="1" ht="32.450000000000003" customHeight="1">
      <c r="B852" s="200" t="s">
        <v>1226</v>
      </c>
      <c r="C852" s="96"/>
      <c r="D852" s="197"/>
      <c r="E852" s="201">
        <f>+E850*40%</f>
        <v>42000000</v>
      </c>
      <c r="F852" s="197"/>
    </row>
    <row r="853" spans="2:6" s="56" customFormat="1" ht="32.450000000000003" customHeight="1">
      <c r="C853" s="96"/>
      <c r="D853" s="197"/>
      <c r="E853" s="197"/>
      <c r="F853" s="197"/>
    </row>
    <row r="854" spans="2:6" s="56" customFormat="1" ht="26.1" customHeight="1">
      <c r="B854" s="76" t="s">
        <v>641</v>
      </c>
      <c r="C854" s="96"/>
      <c r="D854" s="197"/>
      <c r="E854" s="197"/>
      <c r="F854" s="197"/>
    </row>
    <row r="855" spans="2:6" s="56" customFormat="1" ht="21" customHeight="1">
      <c r="B855" s="283"/>
      <c r="C855" s="284"/>
      <c r="D855" s="284"/>
      <c r="E855" s="284"/>
      <c r="F855" s="284"/>
    </row>
    <row r="856" spans="2:6" s="56" customFormat="1" ht="32.450000000000003" customHeight="1">
      <c r="B856" s="285" t="s">
        <v>940</v>
      </c>
      <c r="C856" s="288" t="s">
        <v>1230</v>
      </c>
      <c r="D856" s="288" t="s">
        <v>1231</v>
      </c>
      <c r="E856" s="288" t="s">
        <v>688</v>
      </c>
      <c r="F856" s="288" t="s">
        <v>1080</v>
      </c>
    </row>
    <row r="857" spans="2:6" s="56" customFormat="1" ht="32.450000000000003" customHeight="1">
      <c r="B857" s="123" t="s">
        <v>1232</v>
      </c>
      <c r="C857" s="106">
        <f>15000</f>
        <v>15000</v>
      </c>
      <c r="D857" s="272">
        <v>20</v>
      </c>
      <c r="E857" s="123" t="s">
        <v>1233</v>
      </c>
      <c r="F857" s="106">
        <f>C857*D857</f>
        <v>300000</v>
      </c>
    </row>
    <row r="858" spans="2:6" s="56" customFormat="1" ht="32.450000000000003" customHeight="1">
      <c r="B858" s="123" t="s">
        <v>1234</v>
      </c>
      <c r="C858" s="106">
        <v>15000</v>
      </c>
      <c r="D858" s="272">
        <v>20</v>
      </c>
      <c r="E858" s="123" t="s">
        <v>1235</v>
      </c>
      <c r="F858" s="106">
        <f>C858*D858</f>
        <v>300000</v>
      </c>
    </row>
    <row r="859" spans="2:6" s="56" customFormat="1" ht="32.450000000000003" customHeight="1">
      <c r="B859" s="123" t="s">
        <v>1236</v>
      </c>
      <c r="C859" s="106">
        <v>40000</v>
      </c>
      <c r="D859" s="272">
        <v>32</v>
      </c>
      <c r="E859" s="123" t="s">
        <v>1237</v>
      </c>
      <c r="F859" s="106">
        <f>C859*D859</f>
        <v>1280000</v>
      </c>
    </row>
    <row r="860" spans="2:6" s="56" customFormat="1" ht="32.450000000000003" customHeight="1">
      <c r="B860" s="123" t="s">
        <v>1238</v>
      </c>
      <c r="C860" s="106">
        <v>150000</v>
      </c>
      <c r="D860" s="272">
        <v>10</v>
      </c>
      <c r="E860" s="123" t="s">
        <v>1239</v>
      </c>
      <c r="F860" s="106">
        <f>C860*D860</f>
        <v>1500000</v>
      </c>
    </row>
    <row r="861" spans="2:6" s="56" customFormat="1" ht="32.450000000000003" customHeight="1">
      <c r="B861" s="123" t="s">
        <v>1240</v>
      </c>
      <c r="C861" s="106"/>
      <c r="D861" s="202"/>
      <c r="E861" s="123"/>
      <c r="F861" s="106">
        <v>300000</v>
      </c>
    </row>
    <row r="862" spans="2:6" s="56" customFormat="1" ht="32.450000000000003" customHeight="1">
      <c r="B862" s="648" t="s">
        <v>1241</v>
      </c>
      <c r="D862" s="96"/>
      <c r="E862" s="197"/>
      <c r="F862" s="649">
        <f>SUM(F857:F861)</f>
        <v>3680000</v>
      </c>
    </row>
    <row r="863" spans="2:6" s="56" customFormat="1" ht="32.450000000000003" customHeight="1">
      <c r="B863" s="75"/>
      <c r="D863" s="96"/>
      <c r="E863" s="197"/>
      <c r="F863" s="99"/>
    </row>
    <row r="864" spans="2:6" s="56" customFormat="1" ht="32.450000000000003" customHeight="1">
      <c r="B864" s="279" t="s">
        <v>1242</v>
      </c>
      <c r="C864" s="285" t="s">
        <v>689</v>
      </c>
      <c r="D864" s="96"/>
      <c r="E864" s="197"/>
      <c r="F864" s="99"/>
    </row>
    <row r="865" spans="2:18" s="56" customFormat="1" ht="32.450000000000003" customHeight="1">
      <c r="B865" s="492" t="s">
        <v>1243</v>
      </c>
      <c r="C865" s="493">
        <v>0.08</v>
      </c>
      <c r="D865" s="96"/>
      <c r="E865" s="197"/>
      <c r="F865" s="99"/>
    </row>
    <row r="866" spans="2:18" s="56" customFormat="1" ht="32.450000000000003" customHeight="1">
      <c r="B866" s="494" t="s">
        <v>1193</v>
      </c>
      <c r="C866" s="495">
        <v>190000</v>
      </c>
      <c r="D866" s="96"/>
      <c r="E866" s="197"/>
      <c r="F866" s="99"/>
    </row>
    <row r="867" spans="2:18" s="56" customFormat="1" ht="32.450000000000003" customHeight="1">
      <c r="B867" s="492" t="s">
        <v>1244</v>
      </c>
      <c r="C867" s="496">
        <f>+C866*0.4</f>
        <v>76000</v>
      </c>
      <c r="D867" s="96"/>
      <c r="E867" s="197"/>
      <c r="F867" s="99"/>
    </row>
    <row r="868" spans="2:18" s="56" customFormat="1" ht="32.450000000000003" customHeight="1">
      <c r="B868" s="491" t="s">
        <v>1245</v>
      </c>
      <c r="C868" s="497">
        <f>+C867*0.4</f>
        <v>30400</v>
      </c>
      <c r="D868" s="96"/>
      <c r="E868" s="197"/>
      <c r="F868" s="99"/>
    </row>
    <row r="869" spans="2:18" s="56" customFormat="1" ht="32.450000000000003" customHeight="1">
      <c r="B869" s="491" t="s">
        <v>1246</v>
      </c>
      <c r="C869" s="497">
        <f>+C868/19</f>
        <v>1600</v>
      </c>
      <c r="D869" s="96"/>
      <c r="E869" s="197"/>
      <c r="F869" s="99"/>
    </row>
    <row r="870" spans="2:18" s="56" customFormat="1" ht="32.450000000000003" customHeight="1">
      <c r="B870" s="491" t="s">
        <v>1247</v>
      </c>
      <c r="C870" s="498">
        <f>+F932</f>
        <v>0</v>
      </c>
      <c r="D870" s="96"/>
      <c r="E870" s="197"/>
      <c r="F870" s="99"/>
    </row>
    <row r="871" spans="2:18" s="56" customFormat="1" ht="32.450000000000003" customHeight="1">
      <c r="B871" s="75"/>
      <c r="D871" s="96"/>
      <c r="E871" s="197"/>
      <c r="F871" s="99"/>
    </row>
    <row r="872" spans="2:18" s="56" customFormat="1" ht="30" customHeight="1">
      <c r="B872" s="76" t="s">
        <v>643</v>
      </c>
      <c r="C872" s="96"/>
      <c r="D872" s="96"/>
    </row>
    <row r="873" spans="2:18" s="203" customFormat="1" ht="17.100000000000001" customHeight="1">
      <c r="D873" s="204"/>
      <c r="E873" s="205"/>
      <c r="F873" s="206"/>
    </row>
    <row r="874" spans="2:18" s="56" customFormat="1" ht="15">
      <c r="B874" s="290" t="s">
        <v>1154</v>
      </c>
      <c r="D874" s="291">
        <f>C735</f>
        <v>42412</v>
      </c>
    </row>
    <row r="875" spans="2:18" s="56" customFormat="1">
      <c r="B875" s="207" t="s">
        <v>1155</v>
      </c>
    </row>
    <row r="876" spans="2:18" s="56" customFormat="1" ht="45">
      <c r="B876" s="279" t="s">
        <v>1164</v>
      </c>
      <c r="C876" s="280" t="s">
        <v>1157</v>
      </c>
      <c r="D876" s="280" t="s">
        <v>1158</v>
      </c>
      <c r="E876" s="280" t="s">
        <v>1248</v>
      </c>
      <c r="F876" s="280" t="s">
        <v>1249</v>
      </c>
      <c r="G876" s="280" t="s">
        <v>1250</v>
      </c>
      <c r="H876" s="280" t="s">
        <v>1251</v>
      </c>
      <c r="I876" s="96"/>
      <c r="J876" s="96"/>
      <c r="K876" s="96"/>
      <c r="L876" s="96"/>
      <c r="M876" s="208"/>
      <c r="N876" s="208"/>
      <c r="O876" s="208"/>
      <c r="P876" s="208"/>
      <c r="Q876" s="208"/>
      <c r="R876" s="208"/>
    </row>
    <row r="877" spans="2:18" s="56" customFormat="1">
      <c r="B877" s="209" t="s">
        <v>1159</v>
      </c>
      <c r="C877" s="210">
        <v>32988</v>
      </c>
      <c r="D877" s="211">
        <f>D874*C877</f>
        <v>1399087056</v>
      </c>
      <c r="E877" s="212">
        <v>0.1</v>
      </c>
      <c r="F877" s="193">
        <f>D877*E877</f>
        <v>139908705.59999999</v>
      </c>
      <c r="G877" s="213">
        <v>7.0000000000000007E-2</v>
      </c>
      <c r="H877" s="193">
        <f>F877*G877</f>
        <v>9793609.3920000009</v>
      </c>
      <c r="I877" s="96"/>
      <c r="J877" s="96"/>
      <c r="K877" s="96"/>
      <c r="L877" s="96"/>
      <c r="M877" s="208"/>
      <c r="N877" s="208"/>
      <c r="O877" s="208"/>
      <c r="P877" s="208"/>
      <c r="Q877" s="208"/>
      <c r="R877" s="208"/>
    </row>
    <row r="878" spans="2:18" s="56" customFormat="1">
      <c r="B878" s="214" t="s">
        <v>1160</v>
      </c>
      <c r="C878" s="210">
        <v>131951</v>
      </c>
      <c r="D878" s="211">
        <f>C878*D874</f>
        <v>5596305812</v>
      </c>
      <c r="E878" s="212">
        <v>0.05</v>
      </c>
      <c r="F878" s="193">
        <f>D878*E878</f>
        <v>279815290.60000002</v>
      </c>
      <c r="G878" s="213">
        <v>0.06</v>
      </c>
      <c r="H878" s="193">
        <f>F878*G878</f>
        <v>16788917.436000001</v>
      </c>
      <c r="I878" s="96"/>
      <c r="J878" s="96"/>
      <c r="K878" s="96"/>
      <c r="L878" s="96"/>
      <c r="M878" s="208"/>
      <c r="N878" s="208"/>
      <c r="O878" s="208"/>
      <c r="P878" s="208"/>
      <c r="Q878" s="208"/>
      <c r="R878" s="208"/>
    </row>
    <row r="879" spans="2:18" s="56" customFormat="1" ht="12" customHeight="1">
      <c r="B879" s="96"/>
      <c r="C879" s="96"/>
      <c r="D879" s="96"/>
      <c r="E879" s="96"/>
      <c r="F879" s="96"/>
    </row>
    <row r="880" spans="2:18" s="56" customFormat="1" ht="14.1" customHeight="1">
      <c r="B880" s="315"/>
      <c r="C880" s="315"/>
      <c r="D880" s="315"/>
      <c r="E880" s="215"/>
      <c r="F880" s="216"/>
      <c r="G880" s="217"/>
      <c r="H880" s="217"/>
      <c r="I880" s="217"/>
      <c r="J880" s="217"/>
      <c r="K880" s="208"/>
      <c r="L880" s="208"/>
      <c r="M880" s="208"/>
      <c r="N880" s="208"/>
      <c r="O880" s="208"/>
      <c r="P880" s="208"/>
      <c r="Q880" s="208"/>
      <c r="R880" s="208"/>
    </row>
    <row r="881" spans="2:18" s="56" customFormat="1" ht="30" customHeight="1">
      <c r="B881" s="282" t="s">
        <v>1252</v>
      </c>
      <c r="C881" s="218"/>
      <c r="D881" s="219"/>
      <c r="E881" s="215"/>
      <c r="F881" s="216"/>
      <c r="G881" s="218"/>
      <c r="H881" s="220"/>
      <c r="I881" s="217"/>
      <c r="J881" s="217"/>
      <c r="K881" s="208"/>
      <c r="L881" s="208"/>
      <c r="M881" s="208"/>
      <c r="N881" s="208"/>
      <c r="O881" s="208"/>
      <c r="P881" s="208"/>
      <c r="Q881" s="208"/>
      <c r="R881" s="208"/>
    </row>
    <row r="882" spans="2:18" s="56" customFormat="1" ht="15.95" customHeight="1">
      <c r="B882" s="203"/>
      <c r="C882" s="218"/>
      <c r="D882" s="219"/>
      <c r="E882" s="215"/>
      <c r="F882" s="216"/>
      <c r="G882" s="218"/>
      <c r="H882" s="220"/>
      <c r="I882" s="217"/>
      <c r="J882" s="217"/>
      <c r="K882" s="208"/>
      <c r="L882" s="208"/>
      <c r="M882" s="208"/>
      <c r="N882" s="208"/>
      <c r="O882" s="208"/>
      <c r="P882" s="208"/>
      <c r="Q882" s="208"/>
      <c r="R882" s="208"/>
    </row>
    <row r="883" spans="2:18" s="56" customFormat="1" ht="15">
      <c r="B883" s="290" t="s">
        <v>1154</v>
      </c>
      <c r="C883" s="292">
        <f>C735</f>
        <v>42412</v>
      </c>
      <c r="D883" s="219"/>
      <c r="E883" s="215"/>
      <c r="F883" s="216"/>
      <c r="G883" s="218"/>
      <c r="H883" s="216"/>
      <c r="I883" s="217"/>
      <c r="J883" s="217"/>
      <c r="K883" s="208"/>
      <c r="L883" s="208"/>
      <c r="M883" s="208"/>
      <c r="N883" s="208"/>
      <c r="O883" s="208"/>
      <c r="P883" s="208"/>
      <c r="Q883" s="208"/>
      <c r="R883" s="208"/>
    </row>
    <row r="884" spans="2:18" s="56" customFormat="1">
      <c r="B884" s="207" t="s">
        <v>1155</v>
      </c>
      <c r="C884" s="219"/>
      <c r="D884" s="219"/>
      <c r="E884" s="215"/>
      <c r="F884" s="216"/>
      <c r="G884" s="218"/>
      <c r="H884" s="216"/>
      <c r="I884" s="217"/>
      <c r="J884" s="217"/>
      <c r="K884" s="208"/>
      <c r="L884" s="208"/>
      <c r="M884" s="208"/>
      <c r="N884" s="208"/>
      <c r="O884" s="208"/>
      <c r="P884" s="208"/>
      <c r="Q884" s="208"/>
      <c r="R884" s="208"/>
    </row>
    <row r="885" spans="2:18" s="56" customFormat="1" ht="40.5" customHeight="1">
      <c r="B885" s="279" t="s">
        <v>1156</v>
      </c>
      <c r="C885" s="280" t="s">
        <v>1157</v>
      </c>
      <c r="D885" s="280" t="s">
        <v>1158</v>
      </c>
      <c r="E885" s="280" t="s">
        <v>1253</v>
      </c>
      <c r="F885" s="280" t="s">
        <v>1254</v>
      </c>
      <c r="G885" s="280" t="s">
        <v>1255</v>
      </c>
      <c r="H885" s="280" t="s">
        <v>1256</v>
      </c>
      <c r="I885" s="222"/>
      <c r="J885" s="222"/>
      <c r="K885" s="222"/>
      <c r="N885" s="222"/>
      <c r="O885" s="222"/>
      <c r="P885" s="222"/>
      <c r="Q885" s="222"/>
      <c r="R885" s="222"/>
    </row>
    <row r="886" spans="2:18" s="56" customFormat="1">
      <c r="B886" s="209" t="s">
        <v>1159</v>
      </c>
      <c r="C886" s="210">
        <v>44769</v>
      </c>
      <c r="D886" s="211">
        <f>C886*C883</f>
        <v>1898742828</v>
      </c>
      <c r="E886" s="212">
        <v>0.2</v>
      </c>
      <c r="F886" s="55">
        <f>D886*E886</f>
        <v>379748565.60000002</v>
      </c>
      <c r="G886" s="212">
        <v>0.08</v>
      </c>
      <c r="H886" s="196">
        <f>F886*G886</f>
        <v>30379885.248000003</v>
      </c>
      <c r="I886" s="223"/>
      <c r="J886" s="223"/>
      <c r="K886" s="223"/>
    </row>
    <row r="887" spans="2:18" s="56" customFormat="1">
      <c r="B887" s="214" t="s">
        <v>1160</v>
      </c>
      <c r="C887" s="210">
        <v>204995</v>
      </c>
      <c r="D887" s="211">
        <f>C887*C883</f>
        <v>8694247940</v>
      </c>
      <c r="E887" s="212">
        <v>0.1</v>
      </c>
      <c r="F887" s="55">
        <f>D887*E887</f>
        <v>869424794</v>
      </c>
      <c r="G887" s="224">
        <v>0.05</v>
      </c>
      <c r="H887" s="196">
        <f>F887*G887</f>
        <v>43471239.700000003</v>
      </c>
    </row>
    <row r="888" spans="2:18" s="56" customFormat="1">
      <c r="B888" s="225"/>
      <c r="C888" s="226"/>
      <c r="D888" s="219"/>
      <c r="E888" s="227"/>
      <c r="F888" s="228"/>
      <c r="G888" s="229"/>
      <c r="H888" s="230"/>
    </row>
    <row r="889" spans="2:18" s="56" customFormat="1"/>
    <row r="890" spans="2:18" ht="29.1" customHeight="1">
      <c r="B890" s="282" t="s">
        <v>647</v>
      </c>
    </row>
    <row r="891" spans="2:18" s="56" customFormat="1" ht="15.95" customHeight="1">
      <c r="B891" s="203"/>
      <c r="C891" s="218"/>
      <c r="D891" s="219"/>
      <c r="E891" s="215"/>
      <c r="F891" s="216"/>
      <c r="G891" s="218"/>
      <c r="H891" s="220"/>
      <c r="I891" s="217"/>
      <c r="J891" s="217"/>
      <c r="K891" s="208"/>
      <c r="L891" s="208"/>
      <c r="M891" s="208"/>
      <c r="N891" s="208"/>
      <c r="O891" s="208"/>
      <c r="P891" s="208"/>
      <c r="Q891" s="208"/>
      <c r="R891" s="208"/>
    </row>
    <row r="892" spans="2:18" s="56" customFormat="1" ht="15">
      <c r="B892" s="290" t="s">
        <v>1154</v>
      </c>
      <c r="C892" s="218"/>
      <c r="D892" s="219"/>
      <c r="E892" s="215"/>
      <c r="F892" s="216"/>
      <c r="G892" s="218"/>
      <c r="H892" s="216"/>
      <c r="I892" s="217"/>
      <c r="J892" s="217"/>
      <c r="K892" s="208"/>
      <c r="L892" s="208"/>
      <c r="M892" s="208"/>
      <c r="N892" s="208"/>
      <c r="O892" s="208"/>
      <c r="P892" s="208"/>
      <c r="Q892" s="208"/>
      <c r="R892" s="208"/>
    </row>
    <row r="893" spans="2:18" s="56" customFormat="1" ht="15">
      <c r="B893" s="207" t="s">
        <v>1155</v>
      </c>
      <c r="C893" s="293">
        <f>D874</f>
        <v>42412</v>
      </c>
      <c r="D893" s="219"/>
      <c r="E893" s="215"/>
      <c r="F893" s="216"/>
      <c r="G893" s="218"/>
      <c r="H893" s="216"/>
      <c r="I893" s="217"/>
      <c r="J893" s="217"/>
      <c r="K893" s="208"/>
      <c r="L893" s="208"/>
      <c r="M893" s="208"/>
      <c r="N893" s="208"/>
      <c r="O893" s="208"/>
      <c r="P893" s="208"/>
      <c r="Q893" s="208"/>
      <c r="R893" s="208"/>
    </row>
    <row r="894" spans="2:18" s="56" customFormat="1" ht="28.5" customHeight="1">
      <c r="B894" s="279" t="s">
        <v>1166</v>
      </c>
      <c r="C894" s="280" t="s">
        <v>1157</v>
      </c>
      <c r="D894" s="280" t="s">
        <v>1158</v>
      </c>
      <c r="E894" s="280" t="s">
        <v>1257</v>
      </c>
      <c r="F894" s="280" t="s">
        <v>941</v>
      </c>
      <c r="G894" s="280" t="s">
        <v>1255</v>
      </c>
      <c r="H894" s="280" t="s">
        <v>1258</v>
      </c>
      <c r="I894" s="96"/>
      <c r="J894" s="96"/>
      <c r="K894" s="96"/>
      <c r="L894" s="96"/>
      <c r="M894" s="208"/>
      <c r="N894" s="208"/>
      <c r="O894" s="208"/>
      <c r="P894" s="208"/>
      <c r="Q894" s="208"/>
      <c r="R894" s="208"/>
    </row>
    <row r="895" spans="2:18" s="56" customFormat="1">
      <c r="B895" s="209" t="s">
        <v>1159</v>
      </c>
      <c r="C895" s="210">
        <v>23563</v>
      </c>
      <c r="D895" s="211">
        <f>C893*C895</f>
        <v>999353956</v>
      </c>
      <c r="E895" s="212">
        <v>0.1</v>
      </c>
      <c r="F895" s="193">
        <f>D895*E895</f>
        <v>99935395.600000009</v>
      </c>
      <c r="G895" s="213">
        <v>0.15</v>
      </c>
      <c r="H895" s="193">
        <f>F895*G895</f>
        <v>14990309.340000002</v>
      </c>
      <c r="I895" s="96"/>
      <c r="J895" s="96"/>
      <c r="K895" s="96"/>
      <c r="L895" s="96"/>
      <c r="M895" s="208"/>
      <c r="N895" s="208"/>
      <c r="O895" s="208"/>
      <c r="P895" s="208"/>
      <c r="Q895" s="208"/>
      <c r="R895" s="208"/>
    </row>
    <row r="896" spans="2:18" s="56" customFormat="1">
      <c r="B896" s="214" t="s">
        <v>1160</v>
      </c>
      <c r="C896" s="210">
        <v>204995</v>
      </c>
      <c r="D896" s="211">
        <f>C893*C896</f>
        <v>8694247940</v>
      </c>
      <c r="E896" s="212">
        <v>0.05</v>
      </c>
      <c r="F896" s="193">
        <f>D896*E896</f>
        <v>434712397</v>
      </c>
      <c r="G896" s="213">
        <v>0.05</v>
      </c>
      <c r="H896" s="193">
        <f>F896*G896</f>
        <v>21735619.850000001</v>
      </c>
      <c r="I896" s="96"/>
      <c r="J896" s="96"/>
      <c r="K896" s="96"/>
      <c r="L896" s="96"/>
      <c r="M896" s="208"/>
      <c r="N896" s="208"/>
      <c r="O896" s="208"/>
      <c r="P896" s="208"/>
      <c r="Q896" s="208"/>
      <c r="R896" s="208"/>
    </row>
    <row r="897" spans="2:18" s="56" customFormat="1">
      <c r="B897" s="209" t="s">
        <v>1161</v>
      </c>
      <c r="C897" s="210">
        <v>1736565</v>
      </c>
      <c r="D897" s="211">
        <f>C893*C897</f>
        <v>73651194780</v>
      </c>
      <c r="E897" s="96"/>
      <c r="F897" s="96"/>
      <c r="G897" s="96"/>
      <c r="H897" s="96"/>
      <c r="I897" s="96"/>
      <c r="J897" s="96"/>
      <c r="K897" s="96"/>
      <c r="L897" s="96"/>
      <c r="M897" s="208"/>
      <c r="N897" s="208"/>
      <c r="O897" s="208"/>
      <c r="P897" s="208"/>
      <c r="Q897" s="208"/>
      <c r="R897" s="208"/>
    </row>
    <row r="898" spans="2:18" s="56" customFormat="1">
      <c r="B898" s="217"/>
      <c r="C898" s="226"/>
      <c r="D898" s="219"/>
      <c r="E898" s="96"/>
      <c r="F898" s="96"/>
      <c r="G898" s="96"/>
      <c r="H898" s="96"/>
      <c r="I898" s="96"/>
      <c r="J898" s="96"/>
      <c r="K898" s="96"/>
      <c r="L898" s="96"/>
      <c r="M898" s="208"/>
      <c r="N898" s="208"/>
      <c r="O898" s="208"/>
      <c r="P898" s="208"/>
      <c r="Q898" s="208"/>
      <c r="R898" s="208"/>
    </row>
    <row r="899" spans="2:18" s="56" customFormat="1">
      <c r="B899" s="231"/>
      <c r="C899" s="96"/>
      <c r="D899" s="96"/>
    </row>
    <row r="900" spans="2:18" s="56" customFormat="1" ht="33.950000000000003" customHeight="1">
      <c r="B900" s="282" t="s">
        <v>649</v>
      </c>
    </row>
    <row r="901" spans="2:18" s="56" customFormat="1">
      <c r="B901" s="53" t="s">
        <v>1259</v>
      </c>
      <c r="C901" s="53"/>
    </row>
    <row r="902" spans="2:18" s="56" customFormat="1">
      <c r="B902" s="53" t="s">
        <v>1260</v>
      </c>
      <c r="C902" s="54">
        <v>100</v>
      </c>
    </row>
    <row r="903" spans="2:18" s="56" customFormat="1">
      <c r="B903" s="53" t="s">
        <v>1261</v>
      </c>
      <c r="C903" s="54">
        <v>13000000</v>
      </c>
    </row>
    <row r="904" spans="2:18" s="56" customFormat="1">
      <c r="B904" s="53" t="s">
        <v>1262</v>
      </c>
      <c r="C904" s="193">
        <f>+C903*C902</f>
        <v>1300000000</v>
      </c>
    </row>
    <row r="905" spans="2:18" s="56" customFormat="1">
      <c r="B905" s="53" t="s">
        <v>1263</v>
      </c>
      <c r="C905" s="193">
        <f>C904*30%</f>
        <v>390000000</v>
      </c>
    </row>
    <row r="906" spans="2:18" s="56" customFormat="1" ht="15">
      <c r="B906" s="232">
        <v>0.04</v>
      </c>
      <c r="C906" s="294">
        <f>C905*B906</f>
        <v>15600000</v>
      </c>
    </row>
    <row r="907" spans="2:18" s="56" customFormat="1"/>
    <row r="908" spans="2:18" s="56" customFormat="1"/>
    <row r="909" spans="2:18" s="56" customFormat="1" ht="26.1" customHeight="1">
      <c r="B909" s="282" t="s">
        <v>651</v>
      </c>
      <c r="C909" s="96"/>
      <c r="D909" s="96"/>
    </row>
    <row r="910" spans="2:18" s="56" customFormat="1" ht="15.95" customHeight="1">
      <c r="B910" s="203"/>
      <c r="C910" s="218"/>
      <c r="D910" s="219"/>
      <c r="E910" s="215"/>
      <c r="F910" s="216"/>
      <c r="G910" s="218"/>
      <c r="H910" s="220"/>
      <c r="I910" s="217"/>
      <c r="J910" s="217"/>
      <c r="K910" s="208"/>
      <c r="L910" s="208"/>
      <c r="M910" s="208"/>
      <c r="N910" s="208"/>
      <c r="O910" s="208"/>
      <c r="P910" s="208"/>
      <c r="Q910" s="208"/>
      <c r="R910" s="208"/>
    </row>
    <row r="911" spans="2:18" s="56" customFormat="1" ht="28.5" customHeight="1">
      <c r="B911" s="279" t="s">
        <v>1154</v>
      </c>
      <c r="C911" s="218"/>
      <c r="D911" s="295">
        <f>C893</f>
        <v>42412</v>
      </c>
    </row>
    <row r="912" spans="2:18" s="56" customFormat="1" ht="28.5" customHeight="1">
      <c r="B912" s="279" t="s">
        <v>1166</v>
      </c>
      <c r="C912" s="280" t="s">
        <v>1157</v>
      </c>
      <c r="D912" s="280" t="s">
        <v>1158</v>
      </c>
      <c r="E912" s="280" t="s">
        <v>1264</v>
      </c>
      <c r="F912" s="280" t="s">
        <v>941</v>
      </c>
      <c r="G912" s="280" t="s">
        <v>1265</v>
      </c>
      <c r="H912" s="280" t="s">
        <v>1266</v>
      </c>
      <c r="I912" s="96"/>
      <c r="J912" s="96"/>
      <c r="K912" s="96"/>
      <c r="L912" s="96"/>
      <c r="M912" s="208"/>
      <c r="N912" s="208"/>
      <c r="O912" s="208"/>
      <c r="P912" s="208"/>
      <c r="Q912" s="208"/>
      <c r="R912" s="208"/>
    </row>
    <row r="913" spans="2:18" s="56" customFormat="1">
      <c r="B913" s="209" t="s">
        <v>1159</v>
      </c>
      <c r="C913" s="210">
        <v>23563</v>
      </c>
      <c r="D913" s="211">
        <f>D911*C913</f>
        <v>999353956</v>
      </c>
      <c r="E913" s="212">
        <v>0.1</v>
      </c>
      <c r="F913" s="193">
        <f>D913*E913</f>
        <v>99935395.600000009</v>
      </c>
      <c r="G913" s="213">
        <v>7.0000000000000007E-2</v>
      </c>
      <c r="H913" s="193">
        <f>F913*G913</f>
        <v>6995477.6920000017</v>
      </c>
      <c r="I913" s="96"/>
      <c r="J913" s="96"/>
      <c r="K913" s="96"/>
      <c r="L913" s="96"/>
      <c r="M913" s="208"/>
      <c r="N913" s="208"/>
      <c r="O913" s="208"/>
      <c r="P913" s="208"/>
      <c r="Q913" s="208"/>
      <c r="R913" s="208"/>
    </row>
    <row r="914" spans="2:18" s="56" customFormat="1">
      <c r="B914" s="214" t="s">
        <v>1160</v>
      </c>
      <c r="C914" s="210">
        <v>204995</v>
      </c>
      <c r="D914" s="211">
        <f>C914*D911</f>
        <v>8694247940</v>
      </c>
      <c r="E914" s="212">
        <v>0.05</v>
      </c>
      <c r="F914" s="193">
        <f>D914*E914</f>
        <v>434712397</v>
      </c>
      <c r="G914" s="213">
        <v>0.03</v>
      </c>
      <c r="H914" s="193">
        <f>F914*G914</f>
        <v>13041371.91</v>
      </c>
      <c r="I914" s="96"/>
      <c r="J914" s="96"/>
      <c r="K914" s="96"/>
      <c r="L914" s="96"/>
      <c r="M914" s="208"/>
      <c r="N914" s="208"/>
      <c r="O914" s="208"/>
      <c r="P914" s="208"/>
      <c r="Q914" s="208"/>
      <c r="R914" s="208"/>
    </row>
    <row r="915" spans="2:18" s="56" customFormat="1">
      <c r="B915" s="209" t="s">
        <v>1161</v>
      </c>
      <c r="C915" s="210">
        <v>1736565</v>
      </c>
      <c r="D915" s="211">
        <f>D911*C915</f>
        <v>73651194780</v>
      </c>
      <c r="E915" s="96"/>
      <c r="F915" s="96"/>
      <c r="G915" s="96"/>
      <c r="H915" s="96"/>
      <c r="I915" s="96"/>
      <c r="J915" s="96"/>
      <c r="K915" s="96"/>
      <c r="L915" s="96"/>
      <c r="M915" s="208"/>
      <c r="N915" s="208"/>
      <c r="O915" s="208"/>
      <c r="P915" s="208"/>
      <c r="Q915" s="208"/>
      <c r="R915" s="208"/>
    </row>
    <row r="916" spans="2:18" s="56" customFormat="1"/>
    <row r="917" spans="2:18" s="58" customFormat="1">
      <c r="B917" s="233"/>
      <c r="C917" s="56"/>
      <c r="D917" s="235"/>
    </row>
    <row r="918" spans="2:18" s="203" customFormat="1" ht="29.1" customHeight="1">
      <c r="B918" s="282" t="s">
        <v>653</v>
      </c>
      <c r="C918" s="56"/>
    </row>
    <row r="919" spans="2:18" s="58" customFormat="1">
      <c r="B919" s="233"/>
      <c r="C919" s="234"/>
      <c r="D919" s="235"/>
    </row>
    <row r="920" spans="2:18" s="58" customFormat="1" ht="40.5" customHeight="1">
      <c r="B920" s="296" t="s">
        <v>1156</v>
      </c>
      <c r="C920" s="297" t="s">
        <v>1157</v>
      </c>
      <c r="D920" s="297" t="s">
        <v>1158</v>
      </c>
      <c r="E920" s="297" t="s">
        <v>1267</v>
      </c>
      <c r="F920" s="297" t="s">
        <v>1268</v>
      </c>
      <c r="G920" s="297" t="s">
        <v>1269</v>
      </c>
      <c r="H920" s="297" t="s">
        <v>1270</v>
      </c>
      <c r="I920" s="236"/>
      <c r="J920" s="236"/>
      <c r="K920" s="236"/>
      <c r="N920" s="236"/>
      <c r="O920" s="236"/>
      <c r="P920" s="236"/>
      <c r="Q920" s="236"/>
      <c r="R920" s="236"/>
    </row>
    <row r="921" spans="2:18" s="58" customFormat="1">
      <c r="B921" s="237" t="s">
        <v>1159</v>
      </c>
      <c r="C921" s="238">
        <v>44769</v>
      </c>
      <c r="D921" s="239">
        <f>C921*D911</f>
        <v>1898742828</v>
      </c>
      <c r="E921" s="212">
        <v>0.2</v>
      </c>
      <c r="F921" s="55">
        <f>D921*E921</f>
        <v>379748565.60000002</v>
      </c>
      <c r="G921" s="212">
        <v>0.08</v>
      </c>
      <c r="H921" s="196">
        <f>F921*G921</f>
        <v>30379885.248000003</v>
      </c>
    </row>
    <row r="922" spans="2:18" s="58" customFormat="1">
      <c r="B922" s="240" t="s">
        <v>1160</v>
      </c>
      <c r="C922" s="238">
        <v>204995</v>
      </c>
      <c r="D922" s="239">
        <f>C922*D911</f>
        <v>8694247940</v>
      </c>
      <c r="E922" s="212">
        <v>0.1</v>
      </c>
      <c r="F922" s="55">
        <f>D922*E922</f>
        <v>869424794</v>
      </c>
      <c r="G922" s="241">
        <v>0.05</v>
      </c>
      <c r="H922" s="196">
        <f>F922*G922</f>
        <v>43471239.700000003</v>
      </c>
    </row>
    <row r="923" spans="2:18" s="56" customFormat="1"/>
    <row r="924" spans="2:18" s="56" customFormat="1"/>
    <row r="925" spans="2:18" s="56" customFormat="1" ht="29.1" customHeight="1">
      <c r="B925" s="282" t="s">
        <v>655</v>
      </c>
      <c r="C925" s="218"/>
      <c r="D925" s="219"/>
      <c r="E925" s="215"/>
      <c r="F925" s="216"/>
      <c r="G925" s="218"/>
      <c r="H925" s="220"/>
      <c r="I925" s="217"/>
      <c r="J925" s="217"/>
      <c r="K925" s="208"/>
      <c r="L925" s="208"/>
      <c r="M925" s="208"/>
      <c r="N925" s="208"/>
      <c r="O925" s="208"/>
      <c r="P925" s="208"/>
      <c r="Q925" s="208"/>
      <c r="R925" s="208"/>
    </row>
    <row r="926" spans="2:18" s="58" customFormat="1">
      <c r="B926" s="233"/>
      <c r="C926" s="234"/>
      <c r="D926" s="235"/>
    </row>
    <row r="927" spans="2:18" s="56" customFormat="1">
      <c r="B927" s="289" t="s">
        <v>1154</v>
      </c>
      <c r="C927" s="298">
        <v>42412</v>
      </c>
      <c r="D927" s="219"/>
      <c r="E927" s="215"/>
      <c r="F927" s="216"/>
      <c r="G927" s="218"/>
      <c r="H927" s="216"/>
      <c r="I927" s="217"/>
      <c r="J927" s="217"/>
      <c r="K927" s="208"/>
      <c r="L927" s="208"/>
      <c r="M927" s="208"/>
      <c r="N927" s="208"/>
      <c r="O927" s="208"/>
      <c r="P927" s="208"/>
      <c r="Q927" s="208"/>
      <c r="R927" s="208"/>
    </row>
    <row r="928" spans="2:18" s="56" customFormat="1" ht="40.5" customHeight="1">
      <c r="B928" s="279" t="s">
        <v>1156</v>
      </c>
      <c r="C928" s="280" t="s">
        <v>1157</v>
      </c>
      <c r="D928" s="280" t="s">
        <v>1158</v>
      </c>
      <c r="E928" s="280" t="s">
        <v>1271</v>
      </c>
      <c r="F928" s="280" t="s">
        <v>1272</v>
      </c>
      <c r="G928" s="280" t="s">
        <v>1269</v>
      </c>
      <c r="H928" s="280" t="s">
        <v>1270</v>
      </c>
      <c r="I928" s="222"/>
      <c r="J928" s="222"/>
      <c r="K928" s="222"/>
      <c r="N928" s="222"/>
      <c r="O928" s="222"/>
      <c r="P928" s="222"/>
      <c r="Q928" s="222"/>
      <c r="R928" s="222"/>
    </row>
    <row r="929" spans="2:18" s="56" customFormat="1">
      <c r="B929" s="209" t="s">
        <v>1159</v>
      </c>
      <c r="C929" s="210">
        <v>44769</v>
      </c>
      <c r="D929" s="211">
        <f>C927*C929</f>
        <v>1898742828</v>
      </c>
      <c r="E929" s="212">
        <v>0.3</v>
      </c>
      <c r="F929" s="55">
        <f>D929*E929</f>
        <v>569622848.39999998</v>
      </c>
      <c r="G929" s="212"/>
      <c r="H929" s="196"/>
      <c r="I929" s="223"/>
      <c r="J929" s="223"/>
      <c r="K929" s="223"/>
    </row>
    <row r="930" spans="2:18" s="56" customFormat="1">
      <c r="B930" s="214" t="s">
        <v>1160</v>
      </c>
      <c r="C930" s="210">
        <v>204995</v>
      </c>
      <c r="D930" s="211">
        <f>C927*C930</f>
        <v>8694247940</v>
      </c>
      <c r="E930" s="212">
        <v>0.15</v>
      </c>
      <c r="F930" s="55">
        <f>D930*E930</f>
        <v>1304137191</v>
      </c>
      <c r="G930" s="224">
        <v>0.03</v>
      </c>
      <c r="H930" s="196">
        <f>F930*G930</f>
        <v>39124115.729999997</v>
      </c>
    </row>
    <row r="931" spans="2:18" s="56" customFormat="1">
      <c r="B931" s="209" t="s">
        <v>1161</v>
      </c>
      <c r="C931" s="210">
        <v>1736565</v>
      </c>
      <c r="D931" s="211">
        <f>C927*C931</f>
        <v>73651194780</v>
      </c>
      <c r="E931" s="212">
        <v>7.0000000000000007E-2</v>
      </c>
      <c r="F931" s="55">
        <f>D931*E931</f>
        <v>5155583634.6000004</v>
      </c>
      <c r="G931" s="224">
        <v>0.01</v>
      </c>
      <c r="H931" s="196">
        <f>F931*G931</f>
        <v>51555836.346000008</v>
      </c>
      <c r="I931" s="96"/>
      <c r="J931" s="96"/>
      <c r="K931" s="96"/>
      <c r="L931" s="96"/>
      <c r="M931" s="208"/>
      <c r="N931" s="208"/>
      <c r="O931" s="208"/>
      <c r="P931" s="208"/>
      <c r="Q931" s="208"/>
      <c r="R931" s="208"/>
    </row>
    <row r="932" spans="2:18" s="56" customFormat="1">
      <c r="F932" s="55"/>
    </row>
    <row r="933" spans="2:18" s="56" customFormat="1" ht="24.95" customHeight="1">
      <c r="B933" s="282" t="s">
        <v>1273</v>
      </c>
      <c r="D933" s="222"/>
      <c r="E933" s="222"/>
      <c r="F933" s="222"/>
      <c r="G933" s="222"/>
      <c r="H933" s="222"/>
      <c r="I933" s="222"/>
      <c r="J933" s="222"/>
    </row>
    <row r="934" spans="2:18" s="58" customFormat="1">
      <c r="B934" s="233"/>
      <c r="C934" s="234"/>
      <c r="D934" s="235"/>
    </row>
    <row r="935" spans="2:18" s="56" customFormat="1" ht="24.95" customHeight="1">
      <c r="B935" s="285" t="s">
        <v>940</v>
      </c>
      <c r="C935" s="295" t="s">
        <v>689</v>
      </c>
      <c r="D935" s="222"/>
      <c r="E935" s="222"/>
      <c r="F935" s="222"/>
      <c r="G935" s="222"/>
      <c r="H935" s="222"/>
      <c r="I935" s="222"/>
      <c r="J935" s="222"/>
    </row>
    <row r="936" spans="2:18" s="56" customFormat="1">
      <c r="B936" s="242" t="s">
        <v>1274</v>
      </c>
      <c r="C936" s="243">
        <v>600000</v>
      </c>
      <c r="D936" s="222"/>
      <c r="E936" s="222"/>
      <c r="F936" s="222"/>
      <c r="G936" s="222"/>
      <c r="H936" s="222"/>
      <c r="I936" s="222"/>
      <c r="J936" s="222"/>
    </row>
    <row r="937" spans="2:18" s="56" customFormat="1">
      <c r="B937" s="242" t="s">
        <v>1275</v>
      </c>
      <c r="C937" s="243">
        <v>1500000</v>
      </c>
      <c r="D937" s="222"/>
      <c r="E937" s="222"/>
      <c r="F937" s="222"/>
      <c r="G937" s="222"/>
      <c r="H937" s="222"/>
      <c r="I937" s="222"/>
      <c r="J937" s="222"/>
    </row>
    <row r="938" spans="2:18" s="58" customFormat="1">
      <c r="B938" s="233"/>
      <c r="C938" s="234"/>
      <c r="D938" s="235"/>
    </row>
    <row r="939" spans="2:18" s="56" customFormat="1" ht="24.95" customHeight="1">
      <c r="B939" s="282" t="s">
        <v>659</v>
      </c>
      <c r="C939" s="235"/>
      <c r="D939" s="222"/>
      <c r="E939" s="222"/>
      <c r="F939" s="222"/>
      <c r="G939" s="222"/>
      <c r="H939" s="222"/>
      <c r="I939" s="222"/>
      <c r="J939" s="222"/>
    </row>
    <row r="940" spans="2:18" s="58" customFormat="1">
      <c r="B940" s="233"/>
      <c r="C940" s="234"/>
      <c r="D940" s="235"/>
    </row>
    <row r="941" spans="2:18" s="56" customFormat="1" ht="15">
      <c r="B941" s="285" t="s">
        <v>940</v>
      </c>
      <c r="C941" s="295" t="s">
        <v>689</v>
      </c>
      <c r="D941" s="222"/>
      <c r="E941" s="222"/>
      <c r="F941" s="222"/>
      <c r="G941" s="222"/>
      <c r="H941" s="222"/>
      <c r="I941" s="222"/>
      <c r="J941" s="222"/>
    </row>
    <row r="942" spans="2:18" s="56" customFormat="1">
      <c r="B942" s="244" t="s">
        <v>1276</v>
      </c>
      <c r="C942" s="243">
        <v>80000</v>
      </c>
      <c r="D942" s="222"/>
      <c r="E942" s="222"/>
      <c r="F942" s="222"/>
      <c r="G942" s="222"/>
      <c r="H942" s="222"/>
      <c r="I942" s="222"/>
      <c r="J942" s="222"/>
    </row>
    <row r="943" spans="2:18" s="56" customFormat="1">
      <c r="B943" s="244" t="s">
        <v>1277</v>
      </c>
      <c r="C943" s="243">
        <f>+C942*12</f>
        <v>960000</v>
      </c>
      <c r="D943" s="222"/>
      <c r="E943" s="222"/>
      <c r="F943" s="222"/>
      <c r="G943" s="222"/>
      <c r="H943" s="222"/>
      <c r="I943" s="222"/>
      <c r="J943" s="222"/>
    </row>
    <row r="944" spans="2:18" s="56" customFormat="1"/>
    <row r="945" spans="2:10" s="56" customFormat="1" ht="15">
      <c r="B945" s="282" t="s">
        <v>661</v>
      </c>
      <c r="C945" s="222"/>
      <c r="D945" s="219"/>
    </row>
    <row r="946" spans="2:10" s="58" customFormat="1">
      <c r="B946" s="233"/>
      <c r="C946" s="234"/>
      <c r="D946" s="235"/>
    </row>
    <row r="947" spans="2:10" s="56" customFormat="1" ht="15">
      <c r="B947" s="285" t="s">
        <v>940</v>
      </c>
      <c r="C947" s="295" t="s">
        <v>689</v>
      </c>
      <c r="D947" s="222"/>
      <c r="E947" s="222"/>
      <c r="F947" s="222"/>
      <c r="G947" s="222"/>
      <c r="H947" s="222"/>
      <c r="I947" s="222"/>
      <c r="J947" s="222"/>
    </row>
    <row r="948" spans="2:10" s="56" customFormat="1" ht="14.25" customHeight="1">
      <c r="B948" s="66" t="s">
        <v>1193</v>
      </c>
      <c r="C948" s="300">
        <v>190000</v>
      </c>
      <c r="D948" s="245"/>
      <c r="E948" s="64"/>
      <c r="F948" s="64"/>
    </row>
    <row r="949" spans="2:10" s="56" customFormat="1" ht="14.25" customHeight="1">
      <c r="B949" s="299" t="s">
        <v>1278</v>
      </c>
      <c r="C949" s="301">
        <v>0.25</v>
      </c>
      <c r="D949" s="245"/>
      <c r="E949" s="64"/>
      <c r="F949" s="64"/>
    </row>
    <row r="950" spans="2:10" s="56" customFormat="1" ht="14.25" customHeight="1">
      <c r="B950" s="299" t="s">
        <v>1279</v>
      </c>
      <c r="C950" s="300">
        <v>50000</v>
      </c>
      <c r="D950" s="245"/>
      <c r="E950" s="64"/>
      <c r="F950" s="64"/>
    </row>
    <row r="951" spans="2:10" s="56" customFormat="1" ht="14.25" customHeight="1">
      <c r="B951" s="299" t="s">
        <v>1280</v>
      </c>
      <c r="C951" s="302">
        <v>0.1</v>
      </c>
      <c r="D951" s="245"/>
      <c r="E951" s="64"/>
      <c r="F951" s="64"/>
    </row>
    <row r="952" spans="2:10" s="56" customFormat="1" ht="14.25" customHeight="1">
      <c r="B952" s="246" t="s">
        <v>1281</v>
      </c>
      <c r="C952" s="247">
        <f>C950*C951</f>
        <v>5000</v>
      </c>
      <c r="D952" s="245"/>
      <c r="E952" s="64"/>
      <c r="F952" s="64"/>
    </row>
    <row r="953" spans="2:10" s="56" customFormat="1" ht="14.25" customHeight="1">
      <c r="B953" s="246" t="s">
        <v>1282</v>
      </c>
      <c r="C953" s="247">
        <f>C952/18</f>
        <v>277.77777777777777</v>
      </c>
      <c r="D953" s="245"/>
      <c r="E953" s="64"/>
      <c r="F953" s="64"/>
    </row>
    <row r="954" spans="2:10" s="56" customFormat="1" ht="15">
      <c r="B954" s="303" t="s">
        <v>1283</v>
      </c>
      <c r="C954" s="303">
        <f>+C961</f>
        <v>15575000</v>
      </c>
      <c r="D954" s="245"/>
      <c r="E954" s="64"/>
      <c r="F954" s="64"/>
    </row>
    <row r="955" spans="2:10" s="56" customFormat="1"/>
    <row r="956" spans="2:10" s="56" customFormat="1" ht="15">
      <c r="B956" s="430" t="s">
        <v>663</v>
      </c>
    </row>
    <row r="957" spans="2:10" s="58" customFormat="1">
      <c r="B957" s="233"/>
      <c r="C957" s="234"/>
      <c r="D957" s="235"/>
    </row>
    <row r="958" spans="2:10" s="56" customFormat="1" ht="15">
      <c r="B958" s="285" t="s">
        <v>940</v>
      </c>
      <c r="C958" s="295" t="s">
        <v>689</v>
      </c>
      <c r="D958" s="222"/>
      <c r="E958" s="222"/>
      <c r="F958" s="222"/>
      <c r="G958" s="222"/>
      <c r="H958" s="222"/>
      <c r="I958" s="222"/>
      <c r="J958" s="222"/>
    </row>
    <row r="959" spans="2:10" s="56" customFormat="1">
      <c r="B959" s="246" t="s">
        <v>1284</v>
      </c>
      <c r="C959" s="54">
        <f>4000000+2300000/2</f>
        <v>5150000</v>
      </c>
    </row>
    <row r="960" spans="2:10" s="56" customFormat="1">
      <c r="B960" s="246" t="s">
        <v>1285</v>
      </c>
      <c r="C960" s="54">
        <f>8000000+10000000/2</f>
        <v>13000000</v>
      </c>
    </row>
    <row r="961" spans="2:18" s="56" customFormat="1" ht="15">
      <c r="B961" s="303" t="s">
        <v>1286</v>
      </c>
      <c r="C961" s="303">
        <f>+C960+C959/2</f>
        <v>15575000</v>
      </c>
    </row>
    <row r="962" spans="2:18" s="56" customFormat="1"/>
    <row r="963" spans="2:18" s="56" customFormat="1" ht="15">
      <c r="B963" s="282" t="s">
        <v>665</v>
      </c>
    </row>
    <row r="964" spans="2:18" s="58" customFormat="1">
      <c r="B964" s="233"/>
      <c r="C964" s="234"/>
      <c r="D964" s="235"/>
    </row>
    <row r="965" spans="2:18" s="56" customFormat="1" ht="15">
      <c r="B965" s="285" t="s">
        <v>940</v>
      </c>
      <c r="C965" s="295" t="s">
        <v>689</v>
      </c>
      <c r="D965" s="222"/>
      <c r="E965" s="222"/>
      <c r="F965" s="222"/>
      <c r="G965" s="222"/>
      <c r="H965" s="222"/>
      <c r="I965" s="222"/>
      <c r="J965" s="222"/>
    </row>
    <row r="966" spans="2:18" s="56" customFormat="1">
      <c r="B966" s="246" t="s">
        <v>1287</v>
      </c>
      <c r="C966" s="54">
        <v>190000</v>
      </c>
      <c r="D966" s="216"/>
      <c r="E966" s="218"/>
      <c r="F966" s="216"/>
      <c r="G966" s="218"/>
      <c r="H966" s="220"/>
      <c r="I966" s="217"/>
      <c r="J966" s="217"/>
      <c r="K966" s="208"/>
      <c r="L966" s="208"/>
      <c r="M966" s="208"/>
      <c r="N966" s="208"/>
      <c r="O966" s="208"/>
      <c r="P966" s="208"/>
      <c r="Q966" s="208"/>
      <c r="R966" s="208"/>
    </row>
    <row r="967" spans="2:18" s="56" customFormat="1">
      <c r="B967" s="246" t="s">
        <v>1288</v>
      </c>
      <c r="C967" s="54">
        <f>C966*25%</f>
        <v>47500</v>
      </c>
      <c r="D967" s="216"/>
      <c r="E967" s="218"/>
      <c r="F967" s="216"/>
      <c r="G967" s="218"/>
      <c r="H967" s="220"/>
      <c r="I967" s="217"/>
      <c r="J967" s="217"/>
      <c r="K967" s="208"/>
      <c r="L967" s="208"/>
      <c r="M967" s="208"/>
      <c r="N967" s="208"/>
      <c r="O967" s="208"/>
      <c r="P967" s="208"/>
      <c r="Q967" s="208"/>
      <c r="R967" s="208"/>
    </row>
    <row r="968" spans="2:18" s="56" customFormat="1">
      <c r="B968" s="246" t="s">
        <v>1289</v>
      </c>
      <c r="C968" s="247">
        <v>8100</v>
      </c>
      <c r="D968" s="216"/>
      <c r="E968" s="218"/>
      <c r="F968" s="216"/>
      <c r="G968" s="218"/>
      <c r="H968" s="220"/>
      <c r="I968" s="217"/>
      <c r="J968" s="217"/>
      <c r="K968" s="208"/>
      <c r="L968" s="208"/>
      <c r="M968" s="208"/>
      <c r="N968" s="208"/>
      <c r="O968" s="208"/>
      <c r="P968" s="208"/>
      <c r="Q968" s="208"/>
      <c r="R968" s="208"/>
    </row>
    <row r="969" spans="2:18" s="56" customFormat="1">
      <c r="B969" s="246" t="s">
        <v>1290</v>
      </c>
      <c r="C969" s="247">
        <f>C968/18</f>
        <v>450</v>
      </c>
      <c r="D969" s="216"/>
      <c r="E969" s="219"/>
      <c r="F969" s="216"/>
      <c r="G969" s="218"/>
      <c r="H969" s="220"/>
      <c r="I969" s="217"/>
      <c r="J969" s="217"/>
      <c r="K969" s="208"/>
      <c r="L969" s="208"/>
      <c r="M969" s="208"/>
      <c r="N969" s="208"/>
      <c r="O969" s="208"/>
      <c r="P969" s="208"/>
      <c r="Q969" s="208"/>
      <c r="R969" s="208"/>
    </row>
    <row r="970" spans="2:18" s="56" customFormat="1" ht="15">
      <c r="B970" s="303" t="s">
        <v>1283</v>
      </c>
      <c r="C970" s="303">
        <v>6000000</v>
      </c>
      <c r="D970" s="216"/>
      <c r="E970" s="218"/>
      <c r="F970" s="216"/>
      <c r="G970" s="218"/>
      <c r="H970" s="220"/>
      <c r="I970" s="217"/>
      <c r="J970" s="217"/>
      <c r="K970" s="208"/>
      <c r="L970" s="208"/>
      <c r="M970" s="208"/>
      <c r="N970" s="208"/>
      <c r="O970" s="208"/>
      <c r="P970" s="208"/>
      <c r="Q970" s="208"/>
      <c r="R970" s="208"/>
    </row>
    <row r="971" spans="2:18" s="56" customFormat="1">
      <c r="B971" s="217"/>
      <c r="C971" s="226"/>
      <c r="D971" s="216"/>
      <c r="E971" s="218"/>
      <c r="F971" s="216"/>
      <c r="G971" s="218"/>
      <c r="H971" s="220"/>
      <c r="I971" s="217"/>
      <c r="J971" s="217"/>
      <c r="K971" s="208"/>
      <c r="L971" s="208"/>
      <c r="M971" s="208"/>
      <c r="N971" s="208"/>
      <c r="O971" s="208"/>
      <c r="P971" s="208"/>
      <c r="Q971" s="208"/>
      <c r="R971" s="208"/>
    </row>
    <row r="972" spans="2:18" s="56" customFormat="1" ht="15">
      <c r="B972" s="282" t="s">
        <v>1291</v>
      </c>
      <c r="C972" s="96"/>
    </row>
    <row r="973" spans="2:18" s="56" customFormat="1" ht="117.75" customHeight="1">
      <c r="B973" s="490" t="s">
        <v>1292</v>
      </c>
      <c r="C973" s="96"/>
    </row>
    <row r="974" spans="2:18" s="56" customFormat="1">
      <c r="B974" s="51" t="s">
        <v>1293</v>
      </c>
      <c r="C974" s="54">
        <v>300000000</v>
      </c>
    </row>
    <row r="975" spans="2:18" s="56" customFormat="1">
      <c r="B975" s="195" t="s">
        <v>1294</v>
      </c>
      <c r="C975" s="213">
        <v>0.04</v>
      </c>
    </row>
    <row r="976" spans="2:18" s="56" customFormat="1" ht="15">
      <c r="B976" s="304" t="s">
        <v>1295</v>
      </c>
      <c r="C976" s="305">
        <f>+C974*C975</f>
        <v>12000000</v>
      </c>
      <c r="D976" s="248"/>
    </row>
    <row r="977" spans="1:8" s="56" customFormat="1">
      <c r="B977" s="203"/>
      <c r="C977" s="96"/>
    </row>
    <row r="978" spans="1:8" s="56" customFormat="1">
      <c r="B978" s="203"/>
      <c r="C978" s="96"/>
    </row>
    <row r="979" spans="1:8" s="56" customFormat="1" ht="26.1" customHeight="1">
      <c r="B979" s="282" t="s">
        <v>1296</v>
      </c>
      <c r="C979" s="218"/>
      <c r="D979" s="219"/>
      <c r="E979" s="215"/>
      <c r="F979" s="216"/>
      <c r="G979" s="218"/>
      <c r="H979" s="220"/>
    </row>
    <row r="980" spans="1:8" s="56" customFormat="1">
      <c r="B980" s="289" t="s">
        <v>1154</v>
      </c>
      <c r="C980" s="298">
        <v>42412</v>
      </c>
      <c r="D980" s="219"/>
      <c r="E980" s="215"/>
      <c r="F980" s="216"/>
      <c r="G980" s="218"/>
      <c r="H980" s="216"/>
    </row>
    <row r="981" spans="1:8" ht="30">
      <c r="B981" s="306" t="s">
        <v>1156</v>
      </c>
      <c r="C981" s="306" t="s">
        <v>1157</v>
      </c>
      <c r="D981" s="306" t="s">
        <v>1158</v>
      </c>
      <c r="E981" s="306" t="s">
        <v>1297</v>
      </c>
      <c r="F981" s="306" t="s">
        <v>1298</v>
      </c>
      <c r="G981" s="306" t="s">
        <v>1299</v>
      </c>
      <c r="H981" s="306" t="s">
        <v>1270</v>
      </c>
    </row>
    <row r="982" spans="1:8" s="56" customFormat="1">
      <c r="B982" s="209" t="s">
        <v>1159</v>
      </c>
      <c r="C982" s="210">
        <v>44769</v>
      </c>
      <c r="D982" s="211">
        <v>1898742828</v>
      </c>
      <c r="E982" s="249">
        <v>0.2</v>
      </c>
      <c r="F982" s="55">
        <f>D982*E982</f>
        <v>379748565.60000002</v>
      </c>
      <c r="G982" s="212">
        <v>0.08</v>
      </c>
      <c r="H982" s="196">
        <f>F982*G982</f>
        <v>30379885.248000003</v>
      </c>
    </row>
    <row r="983" spans="1:8" s="56" customFormat="1">
      <c r="B983" s="214" t="s">
        <v>1160</v>
      </c>
      <c r="C983" s="210">
        <v>204995</v>
      </c>
      <c r="D983" s="211">
        <v>8694247940</v>
      </c>
      <c r="E983" s="249">
        <v>0.1</v>
      </c>
      <c r="F983" s="55">
        <f>D983*E983</f>
        <v>869424794</v>
      </c>
      <c r="G983" s="224">
        <v>0.05</v>
      </c>
      <c r="H983" s="196">
        <f>F983*G983</f>
        <v>43471239.700000003</v>
      </c>
    </row>
    <row r="984" spans="1:8" s="56" customFormat="1">
      <c r="B984" s="225"/>
      <c r="C984" s="226"/>
      <c r="D984" s="219"/>
      <c r="E984" s="250"/>
      <c r="F984" s="228"/>
      <c r="G984" s="229"/>
      <c r="H984" s="230"/>
    </row>
    <row r="985" spans="1:8" s="56" customFormat="1"/>
    <row r="986" spans="1:8" s="58" customFormat="1" ht="15">
      <c r="A986" s="56"/>
      <c r="B986" s="430" t="s">
        <v>1300</v>
      </c>
      <c r="C986" s="33"/>
      <c r="D986" s="33"/>
      <c r="E986" s="33"/>
      <c r="F986" s="33"/>
    </row>
    <row r="987" spans="1:8" s="58" customFormat="1">
      <c r="A987" s="56"/>
      <c r="B987" s="431"/>
      <c r="C987" s="432"/>
      <c r="D987" s="33"/>
      <c r="E987" s="33"/>
      <c r="F987" s="33"/>
    </row>
    <row r="988" spans="1:8" s="58" customFormat="1" ht="15">
      <c r="A988" s="56"/>
      <c r="B988" s="433" t="s">
        <v>1025</v>
      </c>
      <c r="C988" s="433" t="s">
        <v>1301</v>
      </c>
      <c r="D988" s="433" t="s">
        <v>1084</v>
      </c>
      <c r="E988" s="433" t="s">
        <v>1191</v>
      </c>
      <c r="F988" s="33"/>
    </row>
    <row r="989" spans="1:8" s="58" customFormat="1">
      <c r="A989" s="33"/>
      <c r="B989" s="66" t="s">
        <v>1302</v>
      </c>
      <c r="C989" s="434">
        <v>4000000</v>
      </c>
      <c r="D989" s="435">
        <v>1</v>
      </c>
      <c r="E989" s="434">
        <v>30000000</v>
      </c>
      <c r="F989" s="33"/>
    </row>
    <row r="990" spans="1:8" s="58" customFormat="1">
      <c r="A990" s="33"/>
      <c r="B990" s="66" t="s">
        <v>1303</v>
      </c>
      <c r="C990" s="434">
        <v>1100000</v>
      </c>
      <c r="D990" s="435">
        <v>1</v>
      </c>
      <c r="E990" s="434">
        <v>20000000</v>
      </c>
      <c r="F990" s="33"/>
    </row>
    <row r="991" spans="1:8" s="58" customFormat="1">
      <c r="A991" s="33"/>
      <c r="B991" s="66" t="s">
        <v>1077</v>
      </c>
      <c r="C991" s="436">
        <v>2000000</v>
      </c>
      <c r="D991" s="437">
        <v>1</v>
      </c>
      <c r="E991" s="436">
        <v>2000000</v>
      </c>
      <c r="F991" s="33"/>
    </row>
    <row r="992" spans="1:8" s="58" customFormat="1" ht="15">
      <c r="A992" s="33"/>
      <c r="B992" s="438" t="s">
        <v>1304</v>
      </c>
      <c r="C992" s="33"/>
      <c r="D992" s="33"/>
      <c r="E992" s="439">
        <f>SUM(E989:E991)</f>
        <v>52000000</v>
      </c>
      <c r="F992" s="33"/>
    </row>
    <row r="993" spans="1:8" s="56" customFormat="1"/>
    <row r="994" spans="1:8" s="56" customFormat="1" ht="15">
      <c r="B994" s="282" t="s">
        <v>1305</v>
      </c>
      <c r="C994" s="197"/>
      <c r="D994" s="197"/>
      <c r="E994" s="203"/>
      <c r="F994" s="203"/>
      <c r="G994" s="203"/>
      <c r="H994" s="203"/>
    </row>
    <row r="995" spans="1:8" s="56" customFormat="1">
      <c r="B995" s="289" t="s">
        <v>1154</v>
      </c>
      <c r="C995" s="298">
        <v>42412</v>
      </c>
      <c r="D995" s="208"/>
      <c r="E995" s="208"/>
      <c r="F995" s="216"/>
      <c r="G995" s="208"/>
      <c r="H995" s="208"/>
    </row>
    <row r="996" spans="1:8" ht="30">
      <c r="B996" s="306" t="s">
        <v>1306</v>
      </c>
      <c r="C996" s="306" t="s">
        <v>1157</v>
      </c>
      <c r="D996" s="306" t="s">
        <v>1158</v>
      </c>
      <c r="E996" s="306" t="s">
        <v>1307</v>
      </c>
      <c r="F996" s="306" t="s">
        <v>1308</v>
      </c>
      <c r="G996" s="306" t="s">
        <v>1309</v>
      </c>
      <c r="H996" s="306" t="s">
        <v>1310</v>
      </c>
    </row>
    <row r="997" spans="1:8" s="56" customFormat="1">
      <c r="B997" s="209" t="s">
        <v>1159</v>
      </c>
      <c r="C997" s="210">
        <v>44769</v>
      </c>
      <c r="D997" s="211">
        <f>C995*C997</f>
        <v>1898742828</v>
      </c>
      <c r="E997" s="251">
        <v>0.03</v>
      </c>
      <c r="F997" s="221">
        <f>D997*E997</f>
        <v>56962284.839999996</v>
      </c>
      <c r="G997" s="251">
        <v>0.5</v>
      </c>
      <c r="H997" s="252">
        <f>F997*G997</f>
        <v>28481142.419999998</v>
      </c>
    </row>
    <row r="998" spans="1:8" s="56" customFormat="1">
      <c r="B998" s="214" t="s">
        <v>1160</v>
      </c>
      <c r="C998" s="210">
        <v>204995</v>
      </c>
      <c r="D998" s="211">
        <f>C995*C998</f>
        <v>8694247940</v>
      </c>
      <c r="E998" s="251">
        <v>0.02</v>
      </c>
      <c r="F998" s="221">
        <f>D998*E998</f>
        <v>173884958.80000001</v>
      </c>
      <c r="G998" s="251">
        <v>0.25</v>
      </c>
      <c r="H998" s="252">
        <f>F998*G998</f>
        <v>43471239.700000003</v>
      </c>
    </row>
    <row r="999" spans="1:8" s="56" customFormat="1">
      <c r="B999" s="225"/>
      <c r="C999" s="226"/>
      <c r="D999" s="219"/>
      <c r="E999" s="218"/>
      <c r="F999" s="216"/>
      <c r="G999" s="218"/>
      <c r="H999" s="220"/>
    </row>
    <row r="1000" spans="1:8" s="56" customFormat="1">
      <c r="B1000" s="225"/>
      <c r="C1000" s="226"/>
      <c r="D1000" s="219"/>
      <c r="E1000" s="218"/>
      <c r="F1000" s="216"/>
      <c r="G1000" s="218"/>
      <c r="H1000" s="220"/>
    </row>
    <row r="1001" spans="1:8" s="56" customFormat="1" ht="15">
      <c r="B1001" s="282" t="s">
        <v>671</v>
      </c>
      <c r="C1001" s="440" t="s">
        <v>689</v>
      </c>
      <c r="D1001" s="33"/>
      <c r="E1001" s="33"/>
      <c r="F1001" s="33"/>
      <c r="G1001" s="477"/>
      <c r="H1001" s="220"/>
    </row>
    <row r="1002" spans="1:8" s="56" customFormat="1">
      <c r="B1002" s="66" t="s">
        <v>1193</v>
      </c>
      <c r="C1002" s="300">
        <v>190000</v>
      </c>
      <c r="D1002" s="753" t="s">
        <v>1311</v>
      </c>
      <c r="E1002" s="754"/>
      <c r="F1002" s="754"/>
      <c r="G1002" s="754"/>
      <c r="H1002" s="220"/>
    </row>
    <row r="1003" spans="1:8" s="56" customFormat="1">
      <c r="B1003" s="441" t="s">
        <v>1312</v>
      </c>
      <c r="C1003" s="301">
        <v>0.01</v>
      </c>
      <c r="D1003" s="755"/>
      <c r="E1003" s="754"/>
      <c r="F1003" s="754"/>
      <c r="G1003" s="754"/>
      <c r="H1003" s="220"/>
    </row>
    <row r="1004" spans="1:8" s="56" customFormat="1">
      <c r="B1004" s="441" t="s">
        <v>1313</v>
      </c>
      <c r="C1004" s="442">
        <f>C1002*C1003</f>
        <v>1900</v>
      </c>
      <c r="D1004" s="755"/>
      <c r="E1004" s="754"/>
      <c r="F1004" s="754"/>
      <c r="G1004" s="754"/>
      <c r="H1004" s="220"/>
    </row>
    <row r="1005" spans="1:8" s="56" customFormat="1">
      <c r="B1005" s="441" t="s">
        <v>1246</v>
      </c>
      <c r="C1005" s="442">
        <f>+C1004/10</f>
        <v>190</v>
      </c>
      <c r="D1005" s="755"/>
      <c r="E1005" s="754"/>
      <c r="F1005" s="754"/>
      <c r="G1005" s="754"/>
      <c r="H1005" s="220"/>
    </row>
    <row r="1006" spans="1:8" s="56" customFormat="1" ht="15">
      <c r="B1006" s="443" t="s">
        <v>1247</v>
      </c>
      <c r="C1006" s="444">
        <v>3000000</v>
      </c>
      <c r="D1006" s="755"/>
      <c r="E1006" s="754"/>
      <c r="F1006" s="754"/>
      <c r="G1006" s="754"/>
      <c r="H1006" s="220"/>
    </row>
    <row r="1007" spans="1:8" s="56" customFormat="1">
      <c r="B1007" s="225"/>
      <c r="C1007" s="226"/>
      <c r="D1007" s="219"/>
      <c r="E1007" s="218"/>
      <c r="F1007" s="216"/>
      <c r="G1007" s="218"/>
      <c r="H1007" s="220"/>
    </row>
    <row r="1008" spans="1:8" s="56" customFormat="1" ht="15">
      <c r="A1008" s="64"/>
      <c r="B1008" s="282" t="s">
        <v>1314</v>
      </c>
      <c r="C1008" s="33"/>
      <c r="D1008" s="343"/>
      <c r="E1008" s="343"/>
      <c r="F1008" s="343"/>
      <c r="G1008" s="343"/>
      <c r="H1008" s="343"/>
    </row>
    <row r="1009" spans="1:10" s="56" customFormat="1" ht="15">
      <c r="A1009" s="64"/>
      <c r="B1009" s="445" t="s">
        <v>1315</v>
      </c>
      <c r="C1009" s="446"/>
      <c r="D1009" s="343"/>
      <c r="E1009" s="343"/>
      <c r="F1009" s="343"/>
      <c r="G1009" s="343"/>
      <c r="H1009" s="343"/>
    </row>
    <row r="1010" spans="1:10" s="56" customFormat="1" ht="15">
      <c r="A1010" s="64"/>
      <c r="B1010" s="447" t="s">
        <v>1025</v>
      </c>
      <c r="C1010" s="447" t="s">
        <v>1316</v>
      </c>
      <c r="D1010" s="343"/>
      <c r="E1010" s="343"/>
      <c r="F1010" s="343"/>
      <c r="G1010" s="343"/>
      <c r="H1010" s="343"/>
    </row>
    <row r="1011" spans="1:10" s="56" customFormat="1">
      <c r="A1011" s="64"/>
      <c r="B1011" s="446" t="s">
        <v>1317</v>
      </c>
      <c r="C1011" s="448">
        <f>36286464+5832240</f>
        <v>42118704</v>
      </c>
      <c r="D1011" s="343"/>
      <c r="E1011" s="343"/>
      <c r="F1011" s="343"/>
      <c r="G1011" s="343"/>
      <c r="H1011" s="343"/>
    </row>
    <row r="1012" spans="1:10" s="56" customFormat="1">
      <c r="A1012" s="64"/>
      <c r="B1012" s="446" t="s">
        <v>1318</v>
      </c>
      <c r="C1012" s="448">
        <f>13480960+328500860+29831691</f>
        <v>371813511</v>
      </c>
      <c r="D1012" s="343"/>
      <c r="E1012" s="343"/>
      <c r="F1012" s="343"/>
      <c r="G1012" s="343"/>
      <c r="H1012" s="343"/>
    </row>
    <row r="1013" spans="1:10" s="56" customFormat="1">
      <c r="A1013" s="64"/>
      <c r="B1013" s="446" t="s">
        <v>1319</v>
      </c>
      <c r="C1013" s="448">
        <f>1814750000+461221474</f>
        <v>2275971474</v>
      </c>
      <c r="D1013" s="343"/>
      <c r="E1013" s="343"/>
      <c r="F1013" s="343"/>
      <c r="G1013" s="343"/>
      <c r="H1013" s="343"/>
    </row>
    <row r="1014" spans="1:10" s="56" customFormat="1">
      <c r="A1014" s="64"/>
      <c r="B1014" s="446" t="s">
        <v>1320</v>
      </c>
      <c r="C1014" s="448">
        <f>215397012+648233777</f>
        <v>863630789</v>
      </c>
      <c r="D1014" s="343"/>
      <c r="E1014" s="343"/>
      <c r="F1014" s="343"/>
      <c r="G1014" s="343"/>
      <c r="H1014" s="343"/>
    </row>
    <row r="1015" spans="1:10" s="56" customFormat="1" ht="15">
      <c r="A1015" s="64"/>
      <c r="B1015" s="449" t="s">
        <v>1321</v>
      </c>
      <c r="C1015" s="450">
        <f>SUM(C1011:C1014)</f>
        <v>3553534478</v>
      </c>
      <c r="D1015" s="343"/>
      <c r="E1015" s="343"/>
      <c r="F1015" s="343"/>
      <c r="G1015" s="343"/>
      <c r="H1015" s="343"/>
    </row>
    <row r="1016" spans="1:10" s="56" customFormat="1" ht="15">
      <c r="A1016" s="64"/>
      <c r="B1016" s="449" t="s">
        <v>1322</v>
      </c>
      <c r="C1016" s="451">
        <v>0.13120000000000001</v>
      </c>
      <c r="D1016" s="343"/>
      <c r="E1016" s="343"/>
      <c r="F1016" s="343"/>
      <c r="G1016" s="343"/>
      <c r="H1016" s="343"/>
    </row>
    <row r="1017" spans="1:10" s="56" customFormat="1" ht="15">
      <c r="A1017" s="64"/>
      <c r="B1017" s="449" t="s">
        <v>1323</v>
      </c>
      <c r="C1017" s="450">
        <f>+C1015*(1+C1016)</f>
        <v>4019758201.5135999</v>
      </c>
      <c r="D1017" s="343"/>
      <c r="E1017" s="343"/>
      <c r="F1017" s="343"/>
      <c r="G1017" s="343"/>
      <c r="H1017" s="343"/>
    </row>
    <row r="1018" spans="1:10" s="56" customFormat="1" ht="15">
      <c r="A1018" s="64"/>
      <c r="B1018" s="452" t="s">
        <v>1324</v>
      </c>
      <c r="C1018" s="453">
        <f>+C1017/50</f>
        <v>80395164.030271992</v>
      </c>
      <c r="D1018" s="343"/>
      <c r="E1018" s="343"/>
      <c r="F1018" s="343"/>
      <c r="G1018" s="343"/>
      <c r="H1018" s="343"/>
    </row>
    <row r="1019" spans="1:10" s="56" customFormat="1">
      <c r="A1019" s="64"/>
      <c r="B1019" s="343"/>
      <c r="C1019" s="343"/>
      <c r="D1019" s="343"/>
      <c r="E1019" s="343"/>
      <c r="F1019" s="343"/>
      <c r="G1019" s="343"/>
      <c r="H1019" s="343"/>
    </row>
    <row r="1020" spans="1:10" s="56" customFormat="1" ht="15">
      <c r="A1020" s="64"/>
      <c r="B1020" s="472" t="s">
        <v>675</v>
      </c>
      <c r="C1020" s="24"/>
      <c r="D1020" s="24"/>
      <c r="E1020" s="24"/>
      <c r="F1020" s="24"/>
      <c r="G1020" s="24"/>
      <c r="H1020" s="24"/>
      <c r="I1020" s="33"/>
      <c r="J1020" s="33"/>
    </row>
    <row r="1021" spans="1:10" s="56" customFormat="1">
      <c r="A1021" s="64"/>
      <c r="B1021" s="431"/>
      <c r="C1021" s="454"/>
      <c r="D1021" s="455"/>
      <c r="E1021" s="456"/>
      <c r="F1021" s="457"/>
      <c r="G1021" s="454"/>
      <c r="H1021" s="458"/>
      <c r="I1021" s="33"/>
      <c r="J1021" s="33"/>
    </row>
    <row r="1022" spans="1:10" s="56" customFormat="1" ht="15">
      <c r="A1022" s="64"/>
      <c r="B1022" s="459" t="s">
        <v>1154</v>
      </c>
      <c r="C1022" s="454"/>
      <c r="D1022" s="455"/>
      <c r="E1022" s="456"/>
      <c r="F1022" s="457"/>
      <c r="G1022" s="454"/>
      <c r="H1022" s="457"/>
      <c r="I1022" s="33"/>
      <c r="J1022" s="33"/>
    </row>
    <row r="1023" spans="1:10" s="56" customFormat="1" ht="15">
      <c r="A1023" s="64"/>
      <c r="B1023" s="460" t="s">
        <v>1155</v>
      </c>
      <c r="C1023" s="461">
        <v>42412</v>
      </c>
      <c r="D1023" s="455"/>
      <c r="E1023" s="456"/>
      <c r="F1023" s="457"/>
      <c r="G1023" s="454"/>
      <c r="H1023" s="457"/>
      <c r="I1023" s="33"/>
      <c r="J1023" s="33"/>
    </row>
    <row r="1024" spans="1:10" s="56" customFormat="1" ht="15">
      <c r="A1024" s="64"/>
      <c r="B1024" s="462" t="s">
        <v>1325</v>
      </c>
      <c r="C1024" s="463" t="s">
        <v>1157</v>
      </c>
      <c r="D1024" s="463" t="s">
        <v>1158</v>
      </c>
      <c r="E1024" s="463" t="s">
        <v>1326</v>
      </c>
      <c r="F1024" s="463" t="s">
        <v>941</v>
      </c>
      <c r="G1024" s="463" t="s">
        <v>1255</v>
      </c>
      <c r="H1024" s="463" t="s">
        <v>1327</v>
      </c>
      <c r="I1024" s="33"/>
      <c r="J1024" s="33"/>
    </row>
    <row r="1025" spans="1:10" s="56" customFormat="1">
      <c r="A1025" s="64"/>
      <c r="B1025" s="464" t="s">
        <v>1159</v>
      </c>
      <c r="C1025" s="465">
        <v>23563</v>
      </c>
      <c r="D1025" s="466">
        <f>C1023*C1025</f>
        <v>999353956</v>
      </c>
      <c r="E1025" s="302">
        <v>0.1</v>
      </c>
      <c r="F1025" s="467">
        <f>D1025*E1025</f>
        <v>99935395.600000009</v>
      </c>
      <c r="G1025" s="302">
        <v>0.15</v>
      </c>
      <c r="H1025" s="467">
        <f>F1025*G1025</f>
        <v>14990309.340000002</v>
      </c>
      <c r="I1025" s="33"/>
      <c r="J1025" s="33"/>
    </row>
    <row r="1026" spans="1:10" s="56" customFormat="1">
      <c r="A1026" s="64"/>
      <c r="B1026" s="468" t="s">
        <v>1160</v>
      </c>
      <c r="C1026" s="465">
        <v>204995</v>
      </c>
      <c r="D1026" s="466">
        <f>C1023*C1026</f>
        <v>8694247940</v>
      </c>
      <c r="E1026" s="302">
        <v>0.05</v>
      </c>
      <c r="F1026" s="467">
        <f>D1026*E1026</f>
        <v>434712397</v>
      </c>
      <c r="G1026" s="302">
        <v>0.05</v>
      </c>
      <c r="H1026" s="467">
        <f>F1026*G1026</f>
        <v>21735619.850000001</v>
      </c>
      <c r="I1026" s="33"/>
      <c r="J1026" s="33"/>
    </row>
    <row r="1027" spans="1:10" s="56" customFormat="1">
      <c r="A1027" s="64"/>
      <c r="B1027" s="464" t="s">
        <v>1161</v>
      </c>
      <c r="C1027" s="465">
        <v>1736565</v>
      </c>
      <c r="D1027" s="466">
        <f>C1023*C1027</f>
        <v>73651194780</v>
      </c>
      <c r="E1027" s="302">
        <v>0.03</v>
      </c>
      <c r="F1027" s="467">
        <f>+D1027*E1027</f>
        <v>2209535843.4000001</v>
      </c>
      <c r="G1027" s="302">
        <v>0.02</v>
      </c>
      <c r="H1027" s="467">
        <f>+F1027*G1027</f>
        <v>44190716.868000001</v>
      </c>
      <c r="I1027" s="33"/>
      <c r="J1027" s="33"/>
    </row>
    <row r="1028" spans="1:10" s="56" customFormat="1">
      <c r="B1028" s="225"/>
      <c r="C1028" s="226"/>
      <c r="D1028" s="219"/>
      <c r="E1028" s="218"/>
      <c r="F1028" s="216"/>
      <c r="G1028" s="218"/>
      <c r="H1028" s="220"/>
    </row>
    <row r="1029" spans="1:10" s="56" customFormat="1"/>
    <row r="1039" spans="1:10" ht="15">
      <c r="B1039" s="307" t="s">
        <v>1328</v>
      </c>
    </row>
    <row r="1040" spans="1:10" ht="15">
      <c r="B1040" s="91"/>
      <c r="C1040" s="134"/>
      <c r="D1040" s="134"/>
    </row>
    <row r="1041" spans="2:4" ht="15">
      <c r="B1041" s="100" t="s">
        <v>1329</v>
      </c>
      <c r="C1041" s="100" t="s">
        <v>679</v>
      </c>
      <c r="D1041" s="100" t="s">
        <v>681</v>
      </c>
    </row>
    <row r="1042" spans="2:4">
      <c r="B1042" s="253">
        <v>2023</v>
      </c>
      <c r="C1042" s="128">
        <v>4380</v>
      </c>
      <c r="D1042" s="128">
        <v>4405</v>
      </c>
    </row>
    <row r="1043" spans="2:4">
      <c r="B1043" s="253">
        <v>2022</v>
      </c>
      <c r="C1043" s="128">
        <v>4255.4399999999996</v>
      </c>
      <c r="D1043" s="254">
        <v>5132.96</v>
      </c>
    </row>
    <row r="1044" spans="2:4">
      <c r="B1044" s="311">
        <v>2021</v>
      </c>
      <c r="C1044" s="106">
        <v>3743.09</v>
      </c>
      <c r="D1044" s="106">
        <v>4419.5600000000004</v>
      </c>
    </row>
    <row r="1045" spans="2:4">
      <c r="B1045" s="311">
        <v>2020</v>
      </c>
      <c r="C1045" s="106">
        <v>3693.36</v>
      </c>
      <c r="D1045" s="106">
        <v>4214.03</v>
      </c>
    </row>
    <row r="1046" spans="2:4" ht="15">
      <c r="B1046" s="110" t="s">
        <v>1330</v>
      </c>
      <c r="C1046" s="201">
        <f>AVERAGE(C1043:C1045)</f>
        <v>3897.2966666666666</v>
      </c>
      <c r="D1046" s="201">
        <f>AVERAGE(D1043:D1045)</f>
        <v>4588.8499999999995</v>
      </c>
    </row>
    <row r="1047" spans="2:4" ht="15">
      <c r="B1047" s="255" t="s">
        <v>1331</v>
      </c>
      <c r="C1047" s="256">
        <v>5000</v>
      </c>
      <c r="D1047" s="256">
        <v>5500</v>
      </c>
    </row>
    <row r="1048" spans="2:4">
      <c r="B1048" s="747" t="s">
        <v>1332</v>
      </c>
      <c r="C1048" s="747"/>
      <c r="D1048" s="747"/>
    </row>
  </sheetData>
  <sheetProtection algorithmName="SHA-512" hashValue="jFQSXBYyiAHF7mFX355EC+eOTQ0eCYNlIRhWQg56XZQcjtY0bjHK+FxcyoTJJz3UZUwOrr+YLgvhMMxjkKnuQQ==" saltValue="HaHLykmNWabJnn8hPiutkw==" spinCount="100000" sheet="1" objects="1" scenarios="1"/>
  <mergeCells count="54">
    <mergeCell ref="B669:C669"/>
    <mergeCell ref="B670:C670"/>
    <mergeCell ref="B812:D812"/>
    <mergeCell ref="B794:D794"/>
    <mergeCell ref="D1002:G1006"/>
    <mergeCell ref="G761:H761"/>
    <mergeCell ref="B530:D530"/>
    <mergeCell ref="B531:D531"/>
    <mergeCell ref="B1048:D1048"/>
    <mergeCell ref="B532:D532"/>
    <mergeCell ref="B533:E533"/>
    <mergeCell ref="B534:D534"/>
    <mergeCell ref="B535:D535"/>
    <mergeCell ref="B536:C536"/>
    <mergeCell ref="B540:C540"/>
    <mergeCell ref="B541:C541"/>
    <mergeCell ref="B664:C664"/>
    <mergeCell ref="B761:B762"/>
    <mergeCell ref="C761:D761"/>
    <mergeCell ref="E761:F761"/>
    <mergeCell ref="B666:C666"/>
    <mergeCell ref="B667:C667"/>
    <mergeCell ref="B501:C501"/>
    <mergeCell ref="B527:D527"/>
    <mergeCell ref="B528:D528"/>
    <mergeCell ref="B529:D529"/>
    <mergeCell ref="B504:C504"/>
    <mergeCell ref="B505:C505"/>
    <mergeCell ref="B1:J1"/>
    <mergeCell ref="B20:E20"/>
    <mergeCell ref="B52:E53"/>
    <mergeCell ref="B156:E157"/>
    <mergeCell ref="B162:D162"/>
    <mergeCell ref="C163:D163"/>
    <mergeCell ref="C164:C174"/>
    <mergeCell ref="B175:D175"/>
    <mergeCell ref="B235:C235"/>
    <mergeCell ref="B245:C245"/>
    <mergeCell ref="I761:J761"/>
    <mergeCell ref="B784:D784"/>
    <mergeCell ref="B263:C263"/>
    <mergeCell ref="C280:D280"/>
    <mergeCell ref="B537:E537"/>
    <mergeCell ref="B538:C538"/>
    <mergeCell ref="B539:C539"/>
    <mergeCell ref="C290:D290"/>
    <mergeCell ref="C300:D300"/>
    <mergeCell ref="C425:G425"/>
    <mergeCell ref="C436:G436"/>
    <mergeCell ref="B445:E445"/>
    <mergeCell ref="C448:E448"/>
    <mergeCell ref="C459:E459"/>
    <mergeCell ref="B468:E468"/>
    <mergeCell ref="B500:C500"/>
  </mergeCells>
  <hyperlinks>
    <hyperlink ref="B158" r:id="rId1" display="https://colaboracion.dnp.gov.co/CDT/Contratacion/Resoluci%c3%b3n%203483%20de%202022.pdf?" xr:uid="{71F332D8-1DCE-BC4C-B53E-6E37B73372B4}"/>
    <hyperlink ref="B54" r:id="rId2" display="https://colaboracion.dnp.gov.co/CDT/Contratacion/Resoluci%c3%b3n%203483%20de%202022.pdf?" xr:uid="{D4E84E09-4E67-FB46-AE3F-2D58E1DE4ECD}"/>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6BFC-EBA2-424D-8454-DF31AEEC8340}">
  <dimension ref="A1:AGI47"/>
  <sheetViews>
    <sheetView showGridLines="0" topLeftCell="A3" zoomScale="70" zoomScaleNormal="70" workbookViewId="0">
      <pane xSplit="2" ySplit="3" topLeftCell="C6" activePane="bottomRight" state="frozen"/>
      <selection pane="bottomRight" activeCell="B43" sqref="B43"/>
      <selection pane="bottomLeft" activeCell="A6" sqref="A6"/>
      <selection pane="topRight" activeCell="C3" sqref="C3"/>
    </sheetView>
  </sheetViews>
  <sheetFormatPr defaultColWidth="10.875" defaultRowHeight="14.25"/>
  <cols>
    <col min="1" max="1" width="100.5" style="373" customWidth="1"/>
    <col min="2" max="2" width="24.5" style="404" bestFit="1" customWidth="1"/>
    <col min="3" max="4" width="10.875" style="407"/>
    <col min="5" max="5" width="15" style="407" customWidth="1"/>
    <col min="6" max="6" width="21.875" style="405" customWidth="1"/>
    <col min="7" max="8" width="21.5" style="405" bestFit="1" customWidth="1"/>
    <col min="9" max="9" width="13.125" style="407" customWidth="1"/>
    <col min="10" max="10" width="14.5" style="407" customWidth="1"/>
    <col min="11" max="11" width="13" style="407" customWidth="1"/>
    <col min="12" max="12" width="10.875" style="400"/>
    <col min="13" max="13" width="24.375" style="360" bestFit="1" customWidth="1"/>
    <col min="14" max="15" width="21.5" style="360" bestFit="1" customWidth="1"/>
    <col min="16" max="16" width="20.5" style="360" bestFit="1" customWidth="1"/>
    <col min="17" max="17" width="11.5" style="360" customWidth="1"/>
    <col min="18" max="22" width="10.875" style="360"/>
    <col min="23" max="23" width="6.125" style="360" customWidth="1"/>
    <col min="24" max="27" width="10.875" style="360" hidden="1" customWidth="1"/>
    <col min="28" max="867" width="10.875" style="360"/>
    <col min="868" max="16384" width="10.875" style="361"/>
  </cols>
  <sheetData>
    <row r="1" spans="1:867" ht="15">
      <c r="A1" s="756" t="s">
        <v>1333</v>
      </c>
      <c r="B1" s="757"/>
      <c r="C1" s="758"/>
      <c r="D1" s="758"/>
      <c r="E1" s="758"/>
      <c r="F1" s="758"/>
      <c r="G1" s="758"/>
      <c r="H1" s="758"/>
      <c r="I1" s="758"/>
      <c r="J1" s="758"/>
      <c r="K1" s="758"/>
      <c r="L1" s="758"/>
      <c r="M1" s="758"/>
      <c r="N1" s="758"/>
      <c r="O1" s="758"/>
      <c r="P1" s="758"/>
    </row>
    <row r="2" spans="1:867" ht="15" customHeight="1">
      <c r="A2" s="756" t="s">
        <v>1334</v>
      </c>
      <c r="B2" s="757"/>
      <c r="C2" s="758"/>
      <c r="D2" s="758"/>
      <c r="E2" s="758"/>
      <c r="F2" s="758"/>
      <c r="G2" s="758"/>
      <c r="H2" s="758"/>
      <c r="I2" s="758"/>
      <c r="J2" s="758"/>
      <c r="K2" s="758"/>
      <c r="L2" s="758"/>
      <c r="M2" s="758"/>
      <c r="N2" s="758"/>
      <c r="O2" s="758"/>
      <c r="P2" s="758"/>
    </row>
    <row r="3" spans="1:867" ht="15">
      <c r="A3" s="552"/>
      <c r="B3" s="553"/>
    </row>
    <row r="5" spans="1:867" ht="60">
      <c r="A5" s="378" t="s">
        <v>1335</v>
      </c>
      <c r="B5" s="395" t="s">
        <v>1304</v>
      </c>
      <c r="C5" s="398" t="s">
        <v>1336</v>
      </c>
      <c r="D5" s="362" t="s">
        <v>1337</v>
      </c>
      <c r="E5" s="396" t="s">
        <v>1338</v>
      </c>
      <c r="F5" s="399" t="s">
        <v>1339</v>
      </c>
      <c r="G5" s="363" t="s">
        <v>1340</v>
      </c>
      <c r="H5" s="397" t="s">
        <v>1341</v>
      </c>
      <c r="I5" s="398" t="s">
        <v>1342</v>
      </c>
      <c r="J5" s="398" t="s">
        <v>1343</v>
      </c>
      <c r="K5" s="398" t="s">
        <v>1344</v>
      </c>
      <c r="L5" s="398" t="s">
        <v>1345</v>
      </c>
      <c r="M5" s="410" t="s">
        <v>1346</v>
      </c>
      <c r="N5" s="410" t="s">
        <v>1347</v>
      </c>
      <c r="O5" s="410" t="s">
        <v>1348</v>
      </c>
      <c r="P5" s="410" t="s">
        <v>1349</v>
      </c>
    </row>
    <row r="6" spans="1:867" s="365" customFormat="1" ht="15">
      <c r="A6" s="379" t="str">
        <f>+'P1'!B5</f>
        <v>1. Mejora del desempeño productivo primario e industrial de la cadena</v>
      </c>
      <c r="B6" s="380">
        <f>+Estimación_Anualizada!V6</f>
        <v>1656207051912.5403</v>
      </c>
      <c r="C6" s="401">
        <f>F6/B6</f>
        <v>0.70128610288655646</v>
      </c>
      <c r="D6" s="401">
        <f>G6/B6</f>
        <v>5.257220577311307E-2</v>
      </c>
      <c r="E6" s="401">
        <f>H6/B6</f>
        <v>0.24614169134033043</v>
      </c>
      <c r="F6" s="380">
        <f>SUM(F7:F9)</f>
        <v>1161474989008.978</v>
      </c>
      <c r="G6" s="380">
        <f>SUM(G7:G9)</f>
        <v>87070457936.027023</v>
      </c>
      <c r="H6" s="380">
        <f>SUM(H7:H9)</f>
        <v>407661604967.5351</v>
      </c>
      <c r="I6" s="401">
        <f>M6/F6</f>
        <v>0.77220070447356004</v>
      </c>
      <c r="J6" s="401">
        <f>N6/F6</f>
        <v>9.724911940805013E-2</v>
      </c>
      <c r="K6" s="401">
        <f>O6/F6</f>
        <v>0.10000000000000002</v>
      </c>
      <c r="L6" s="401">
        <f>P6/F6</f>
        <v>3.055017611838998E-2</v>
      </c>
      <c r="M6" s="380">
        <f>SUM(M7:M9)</f>
        <v>896891804741.1532</v>
      </c>
      <c r="N6" s="380">
        <f>SUM(N7:N9)</f>
        <v>112952419895.59782</v>
      </c>
      <c r="O6" s="380">
        <f>SUM(O7:O9)</f>
        <v>116147498900.89783</v>
      </c>
      <c r="P6" s="380">
        <f>SUM(P7:P9)</f>
        <v>35483265471.329346</v>
      </c>
      <c r="Q6" s="360"/>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c r="IM6" s="364"/>
      <c r="IN6" s="364"/>
      <c r="IO6" s="364"/>
      <c r="IP6" s="364"/>
      <c r="IQ6" s="364"/>
      <c r="IR6" s="364"/>
      <c r="IS6" s="364"/>
      <c r="IT6" s="364"/>
      <c r="IU6" s="364"/>
      <c r="IV6" s="364"/>
      <c r="IW6" s="364"/>
      <c r="IX6" s="364"/>
      <c r="IY6" s="364"/>
      <c r="IZ6" s="364"/>
      <c r="JA6" s="364"/>
      <c r="JB6" s="364"/>
      <c r="JC6" s="364"/>
      <c r="JD6" s="364"/>
      <c r="JE6" s="364"/>
      <c r="JF6" s="364"/>
      <c r="JG6" s="364"/>
      <c r="JH6" s="364"/>
      <c r="JI6" s="364"/>
      <c r="JJ6" s="364"/>
      <c r="JK6" s="364"/>
      <c r="JL6" s="364"/>
      <c r="JM6" s="364"/>
      <c r="JN6" s="364"/>
      <c r="JO6" s="364"/>
      <c r="JP6" s="364"/>
      <c r="JQ6" s="364"/>
      <c r="JR6" s="364"/>
      <c r="JS6" s="364"/>
      <c r="JT6" s="364"/>
      <c r="JU6" s="364"/>
      <c r="JV6" s="364"/>
      <c r="JW6" s="364"/>
      <c r="JX6" s="364"/>
      <c r="JY6" s="364"/>
      <c r="JZ6" s="364"/>
      <c r="KA6" s="364"/>
      <c r="KB6" s="364"/>
      <c r="KC6" s="364"/>
      <c r="KD6" s="364"/>
      <c r="KE6" s="364"/>
      <c r="KF6" s="364"/>
      <c r="KG6" s="364"/>
      <c r="KH6" s="364"/>
      <c r="KI6" s="364"/>
      <c r="KJ6" s="364"/>
      <c r="KK6" s="364"/>
      <c r="KL6" s="364"/>
      <c r="KM6" s="364"/>
      <c r="KN6" s="364"/>
      <c r="KO6" s="364"/>
      <c r="KP6" s="364"/>
      <c r="KQ6" s="364"/>
      <c r="KR6" s="364"/>
      <c r="KS6" s="364"/>
      <c r="KT6" s="364"/>
      <c r="KU6" s="364"/>
      <c r="KV6" s="364"/>
      <c r="KW6" s="364"/>
      <c r="KX6" s="364"/>
      <c r="KY6" s="364"/>
      <c r="KZ6" s="364"/>
      <c r="LA6" s="364"/>
      <c r="LB6" s="364"/>
      <c r="LC6" s="364"/>
      <c r="LD6" s="364"/>
      <c r="LE6" s="364"/>
      <c r="LF6" s="364"/>
      <c r="LG6" s="364"/>
      <c r="LH6" s="364"/>
      <c r="LI6" s="364"/>
      <c r="LJ6" s="364"/>
      <c r="LK6" s="364"/>
      <c r="LL6" s="364"/>
      <c r="LM6" s="364"/>
      <c r="LN6" s="364"/>
      <c r="LO6" s="364"/>
      <c r="LP6" s="364"/>
      <c r="LQ6" s="364"/>
      <c r="LR6" s="364"/>
      <c r="LS6" s="364"/>
      <c r="LT6" s="364"/>
      <c r="LU6" s="364"/>
      <c r="LV6" s="364"/>
      <c r="LW6" s="364"/>
      <c r="LX6" s="364"/>
      <c r="LY6" s="364"/>
      <c r="LZ6" s="364"/>
      <c r="MA6" s="364"/>
      <c r="MB6" s="364"/>
      <c r="MC6" s="364"/>
      <c r="MD6" s="364"/>
      <c r="ME6" s="364"/>
      <c r="MF6" s="364"/>
      <c r="MG6" s="364"/>
      <c r="MH6" s="364"/>
      <c r="MI6" s="364"/>
      <c r="MJ6" s="364"/>
      <c r="MK6" s="364"/>
      <c r="ML6" s="364"/>
      <c r="MM6" s="364"/>
      <c r="MN6" s="364"/>
      <c r="MO6" s="364"/>
      <c r="MP6" s="364"/>
      <c r="MQ6" s="364"/>
      <c r="MR6" s="364"/>
      <c r="MS6" s="364"/>
      <c r="MT6" s="364"/>
      <c r="MU6" s="364"/>
      <c r="MV6" s="364"/>
      <c r="MW6" s="364"/>
      <c r="MX6" s="364"/>
      <c r="MY6" s="364"/>
      <c r="MZ6" s="364"/>
      <c r="NA6" s="364"/>
      <c r="NB6" s="364"/>
      <c r="NC6" s="364"/>
      <c r="ND6" s="364"/>
      <c r="NE6" s="364"/>
      <c r="NF6" s="364"/>
      <c r="NG6" s="364"/>
      <c r="NH6" s="364"/>
      <c r="NI6" s="364"/>
      <c r="NJ6" s="364"/>
      <c r="NK6" s="364"/>
      <c r="NL6" s="364"/>
      <c r="NM6" s="364"/>
      <c r="NN6" s="364"/>
      <c r="NO6" s="364"/>
      <c r="NP6" s="364"/>
      <c r="NQ6" s="364"/>
      <c r="NR6" s="364"/>
      <c r="NS6" s="364"/>
      <c r="NT6" s="364"/>
      <c r="NU6" s="364"/>
      <c r="NV6" s="364"/>
      <c r="NW6" s="364"/>
      <c r="NX6" s="364"/>
      <c r="NY6" s="364"/>
      <c r="NZ6" s="364"/>
      <c r="OA6" s="364"/>
      <c r="OB6" s="364"/>
      <c r="OC6" s="364"/>
      <c r="OD6" s="364"/>
      <c r="OE6" s="364"/>
      <c r="OF6" s="364"/>
      <c r="OG6" s="364"/>
      <c r="OH6" s="364"/>
      <c r="OI6" s="364"/>
      <c r="OJ6" s="364"/>
      <c r="OK6" s="364"/>
      <c r="OL6" s="364"/>
      <c r="OM6" s="364"/>
      <c r="ON6" s="364"/>
      <c r="OO6" s="364"/>
      <c r="OP6" s="364"/>
      <c r="OQ6" s="364"/>
      <c r="OR6" s="364"/>
      <c r="OS6" s="364"/>
      <c r="OT6" s="364"/>
      <c r="OU6" s="364"/>
      <c r="OV6" s="364"/>
      <c r="OW6" s="364"/>
      <c r="OX6" s="364"/>
      <c r="OY6" s="364"/>
      <c r="OZ6" s="364"/>
      <c r="PA6" s="364"/>
      <c r="PB6" s="364"/>
      <c r="PC6" s="364"/>
      <c r="PD6" s="364"/>
      <c r="PE6" s="364"/>
      <c r="PF6" s="364"/>
      <c r="PG6" s="364"/>
      <c r="PH6" s="364"/>
      <c r="PI6" s="364"/>
      <c r="PJ6" s="364"/>
      <c r="PK6" s="364"/>
      <c r="PL6" s="364"/>
      <c r="PM6" s="364"/>
      <c r="PN6" s="364"/>
      <c r="PO6" s="364"/>
      <c r="PP6" s="364"/>
      <c r="PQ6" s="364"/>
      <c r="PR6" s="364"/>
      <c r="PS6" s="364"/>
      <c r="PT6" s="364"/>
      <c r="PU6" s="364"/>
      <c r="PV6" s="364"/>
      <c r="PW6" s="364"/>
      <c r="PX6" s="364"/>
      <c r="PY6" s="364"/>
      <c r="PZ6" s="364"/>
      <c r="QA6" s="364"/>
      <c r="QB6" s="364"/>
      <c r="QC6" s="364"/>
      <c r="QD6" s="364"/>
      <c r="QE6" s="364"/>
      <c r="QF6" s="364"/>
      <c r="QG6" s="364"/>
      <c r="QH6" s="364"/>
      <c r="QI6" s="364"/>
      <c r="QJ6" s="364"/>
      <c r="QK6" s="364"/>
      <c r="QL6" s="364"/>
      <c r="QM6" s="364"/>
      <c r="QN6" s="364"/>
      <c r="QO6" s="364"/>
      <c r="QP6" s="364"/>
      <c r="QQ6" s="364"/>
      <c r="QR6" s="364"/>
      <c r="QS6" s="364"/>
      <c r="QT6" s="364"/>
      <c r="QU6" s="364"/>
      <c r="QV6" s="364"/>
      <c r="QW6" s="364"/>
      <c r="QX6" s="364"/>
      <c r="QY6" s="364"/>
      <c r="QZ6" s="364"/>
      <c r="RA6" s="364"/>
      <c r="RB6" s="364"/>
      <c r="RC6" s="364"/>
      <c r="RD6" s="364"/>
      <c r="RE6" s="364"/>
      <c r="RF6" s="364"/>
      <c r="RG6" s="364"/>
      <c r="RH6" s="364"/>
      <c r="RI6" s="364"/>
      <c r="RJ6" s="364"/>
      <c r="RK6" s="364"/>
      <c r="RL6" s="364"/>
      <c r="RM6" s="364"/>
      <c r="RN6" s="364"/>
      <c r="RO6" s="364"/>
      <c r="RP6" s="364"/>
      <c r="RQ6" s="364"/>
      <c r="RR6" s="364"/>
      <c r="RS6" s="364"/>
      <c r="RT6" s="364"/>
      <c r="RU6" s="364"/>
      <c r="RV6" s="364"/>
      <c r="RW6" s="364"/>
      <c r="RX6" s="364"/>
      <c r="RY6" s="364"/>
      <c r="RZ6" s="364"/>
      <c r="SA6" s="364"/>
      <c r="SB6" s="364"/>
      <c r="SC6" s="364"/>
      <c r="SD6" s="364"/>
      <c r="SE6" s="364"/>
      <c r="SF6" s="364"/>
      <c r="SG6" s="364"/>
      <c r="SH6" s="364"/>
      <c r="SI6" s="364"/>
      <c r="SJ6" s="364"/>
      <c r="SK6" s="364"/>
      <c r="SL6" s="364"/>
      <c r="SM6" s="364"/>
      <c r="SN6" s="364"/>
      <c r="SO6" s="364"/>
      <c r="SP6" s="364"/>
      <c r="SQ6" s="364"/>
      <c r="SR6" s="364"/>
      <c r="SS6" s="364"/>
      <c r="ST6" s="364"/>
      <c r="SU6" s="364"/>
      <c r="SV6" s="364"/>
      <c r="SW6" s="364"/>
      <c r="SX6" s="364"/>
      <c r="SY6" s="364"/>
      <c r="SZ6" s="364"/>
      <c r="TA6" s="364"/>
      <c r="TB6" s="364"/>
      <c r="TC6" s="364"/>
      <c r="TD6" s="364"/>
      <c r="TE6" s="364"/>
      <c r="TF6" s="364"/>
      <c r="TG6" s="364"/>
      <c r="TH6" s="364"/>
      <c r="TI6" s="364"/>
      <c r="TJ6" s="364"/>
      <c r="TK6" s="364"/>
      <c r="TL6" s="364"/>
      <c r="TM6" s="364"/>
      <c r="TN6" s="364"/>
      <c r="TO6" s="364"/>
      <c r="TP6" s="364"/>
      <c r="TQ6" s="364"/>
      <c r="TR6" s="364"/>
      <c r="TS6" s="364"/>
      <c r="TT6" s="364"/>
      <c r="TU6" s="364"/>
      <c r="TV6" s="364"/>
      <c r="TW6" s="364"/>
      <c r="TX6" s="364"/>
      <c r="TY6" s="364"/>
      <c r="TZ6" s="364"/>
      <c r="UA6" s="364"/>
      <c r="UB6" s="364"/>
      <c r="UC6" s="364"/>
      <c r="UD6" s="364"/>
      <c r="UE6" s="364"/>
      <c r="UF6" s="364"/>
      <c r="UG6" s="364"/>
      <c r="UH6" s="364"/>
      <c r="UI6" s="364"/>
      <c r="UJ6" s="364"/>
      <c r="UK6" s="364"/>
      <c r="UL6" s="364"/>
      <c r="UM6" s="364"/>
      <c r="UN6" s="364"/>
      <c r="UO6" s="364"/>
      <c r="UP6" s="364"/>
      <c r="UQ6" s="364"/>
      <c r="UR6" s="364"/>
      <c r="US6" s="364"/>
      <c r="UT6" s="364"/>
      <c r="UU6" s="364"/>
      <c r="UV6" s="364"/>
      <c r="UW6" s="364"/>
      <c r="UX6" s="364"/>
      <c r="UY6" s="364"/>
      <c r="UZ6" s="364"/>
      <c r="VA6" s="364"/>
      <c r="VB6" s="364"/>
      <c r="VC6" s="364"/>
      <c r="VD6" s="364"/>
      <c r="VE6" s="364"/>
      <c r="VF6" s="364"/>
      <c r="VG6" s="364"/>
      <c r="VH6" s="364"/>
      <c r="VI6" s="364"/>
      <c r="VJ6" s="364"/>
      <c r="VK6" s="364"/>
      <c r="VL6" s="364"/>
      <c r="VM6" s="364"/>
      <c r="VN6" s="364"/>
      <c r="VO6" s="364"/>
      <c r="VP6" s="364"/>
      <c r="VQ6" s="364"/>
      <c r="VR6" s="364"/>
      <c r="VS6" s="364"/>
      <c r="VT6" s="364"/>
      <c r="VU6" s="364"/>
      <c r="VV6" s="364"/>
      <c r="VW6" s="364"/>
      <c r="VX6" s="364"/>
      <c r="VY6" s="364"/>
      <c r="VZ6" s="364"/>
      <c r="WA6" s="364"/>
      <c r="WB6" s="364"/>
      <c r="WC6" s="364"/>
      <c r="WD6" s="364"/>
      <c r="WE6" s="364"/>
      <c r="WF6" s="364"/>
      <c r="WG6" s="364"/>
      <c r="WH6" s="364"/>
      <c r="WI6" s="364"/>
      <c r="WJ6" s="364"/>
      <c r="WK6" s="364"/>
      <c r="WL6" s="364"/>
      <c r="WM6" s="364"/>
      <c r="WN6" s="364"/>
      <c r="WO6" s="364"/>
      <c r="WP6" s="364"/>
      <c r="WQ6" s="364"/>
      <c r="WR6" s="364"/>
      <c r="WS6" s="364"/>
      <c r="WT6" s="364"/>
      <c r="WU6" s="364"/>
      <c r="WV6" s="364"/>
      <c r="WW6" s="364"/>
      <c r="WX6" s="364"/>
      <c r="WY6" s="364"/>
      <c r="WZ6" s="364"/>
      <c r="XA6" s="364"/>
      <c r="XB6" s="364"/>
      <c r="XC6" s="364"/>
      <c r="XD6" s="364"/>
      <c r="XE6" s="364"/>
      <c r="XF6" s="364"/>
      <c r="XG6" s="364"/>
      <c r="XH6" s="364"/>
      <c r="XI6" s="364"/>
      <c r="XJ6" s="364"/>
      <c r="XK6" s="364"/>
      <c r="XL6" s="364"/>
      <c r="XM6" s="364"/>
      <c r="XN6" s="364"/>
      <c r="XO6" s="364"/>
      <c r="XP6" s="364"/>
      <c r="XQ6" s="364"/>
      <c r="XR6" s="364"/>
      <c r="XS6" s="364"/>
      <c r="XT6" s="364"/>
      <c r="XU6" s="364"/>
      <c r="XV6" s="364"/>
      <c r="XW6" s="364"/>
      <c r="XX6" s="364"/>
      <c r="XY6" s="364"/>
      <c r="XZ6" s="364"/>
      <c r="YA6" s="364"/>
      <c r="YB6" s="364"/>
      <c r="YC6" s="364"/>
      <c r="YD6" s="364"/>
      <c r="YE6" s="364"/>
      <c r="YF6" s="364"/>
      <c r="YG6" s="364"/>
      <c r="YH6" s="364"/>
      <c r="YI6" s="364"/>
      <c r="YJ6" s="364"/>
      <c r="YK6" s="364"/>
      <c r="YL6" s="364"/>
      <c r="YM6" s="364"/>
      <c r="YN6" s="364"/>
      <c r="YO6" s="364"/>
      <c r="YP6" s="364"/>
      <c r="YQ6" s="364"/>
      <c r="YR6" s="364"/>
      <c r="YS6" s="364"/>
      <c r="YT6" s="364"/>
      <c r="YU6" s="364"/>
      <c r="YV6" s="364"/>
      <c r="YW6" s="364"/>
      <c r="YX6" s="364"/>
      <c r="YY6" s="364"/>
      <c r="YZ6" s="364"/>
      <c r="ZA6" s="364"/>
      <c r="ZB6" s="364"/>
      <c r="ZC6" s="364"/>
      <c r="ZD6" s="364"/>
      <c r="ZE6" s="364"/>
      <c r="ZF6" s="364"/>
      <c r="ZG6" s="364"/>
      <c r="ZH6" s="364"/>
      <c r="ZI6" s="364"/>
      <c r="ZJ6" s="364"/>
      <c r="ZK6" s="364"/>
      <c r="ZL6" s="364"/>
      <c r="ZM6" s="364"/>
      <c r="ZN6" s="364"/>
      <c r="ZO6" s="364"/>
      <c r="ZP6" s="364"/>
      <c r="ZQ6" s="364"/>
      <c r="ZR6" s="364"/>
      <c r="ZS6" s="364"/>
      <c r="ZT6" s="364"/>
      <c r="ZU6" s="364"/>
      <c r="ZV6" s="364"/>
      <c r="ZW6" s="364"/>
      <c r="ZX6" s="364"/>
      <c r="ZY6" s="364"/>
      <c r="ZZ6" s="364"/>
      <c r="AAA6" s="364"/>
      <c r="AAB6" s="364"/>
      <c r="AAC6" s="364"/>
      <c r="AAD6" s="364"/>
      <c r="AAE6" s="364"/>
      <c r="AAF6" s="364"/>
      <c r="AAG6" s="364"/>
      <c r="AAH6" s="364"/>
      <c r="AAI6" s="364"/>
      <c r="AAJ6" s="364"/>
      <c r="AAK6" s="364"/>
      <c r="AAL6" s="364"/>
      <c r="AAM6" s="364"/>
      <c r="AAN6" s="364"/>
      <c r="AAO6" s="364"/>
      <c r="AAP6" s="364"/>
      <c r="AAQ6" s="364"/>
      <c r="AAR6" s="364"/>
      <c r="AAS6" s="364"/>
      <c r="AAT6" s="364"/>
      <c r="AAU6" s="364"/>
      <c r="AAV6" s="364"/>
      <c r="AAW6" s="364"/>
      <c r="AAX6" s="364"/>
      <c r="AAY6" s="364"/>
      <c r="AAZ6" s="364"/>
      <c r="ABA6" s="364"/>
      <c r="ABB6" s="364"/>
      <c r="ABC6" s="364"/>
      <c r="ABD6" s="364"/>
      <c r="ABE6" s="364"/>
      <c r="ABF6" s="364"/>
      <c r="ABG6" s="364"/>
      <c r="ABH6" s="364"/>
      <c r="ABI6" s="364"/>
      <c r="ABJ6" s="364"/>
      <c r="ABK6" s="364"/>
      <c r="ABL6" s="364"/>
      <c r="ABM6" s="364"/>
      <c r="ABN6" s="364"/>
      <c r="ABO6" s="364"/>
      <c r="ABP6" s="364"/>
      <c r="ABQ6" s="364"/>
      <c r="ABR6" s="364"/>
      <c r="ABS6" s="364"/>
      <c r="ABT6" s="364"/>
      <c r="ABU6" s="364"/>
      <c r="ABV6" s="364"/>
      <c r="ABW6" s="364"/>
      <c r="ABX6" s="364"/>
      <c r="ABY6" s="364"/>
      <c r="ABZ6" s="364"/>
      <c r="ACA6" s="364"/>
      <c r="ACB6" s="364"/>
      <c r="ACC6" s="364"/>
      <c r="ACD6" s="364"/>
      <c r="ACE6" s="364"/>
      <c r="ACF6" s="364"/>
      <c r="ACG6" s="364"/>
      <c r="ACH6" s="364"/>
      <c r="ACI6" s="364"/>
      <c r="ACJ6" s="364"/>
      <c r="ACK6" s="364"/>
      <c r="ACL6" s="364"/>
      <c r="ACM6" s="364"/>
      <c r="ACN6" s="364"/>
      <c r="ACO6" s="364"/>
      <c r="ACP6" s="364"/>
      <c r="ACQ6" s="364"/>
      <c r="ACR6" s="364"/>
      <c r="ACS6" s="364"/>
      <c r="ACT6" s="364"/>
      <c r="ACU6" s="364"/>
      <c r="ACV6" s="364"/>
      <c r="ACW6" s="364"/>
      <c r="ACX6" s="364"/>
      <c r="ACY6" s="364"/>
      <c r="ACZ6" s="364"/>
      <c r="ADA6" s="364"/>
      <c r="ADB6" s="364"/>
      <c r="ADC6" s="364"/>
      <c r="ADD6" s="364"/>
      <c r="ADE6" s="364"/>
      <c r="ADF6" s="364"/>
      <c r="ADG6" s="364"/>
      <c r="ADH6" s="364"/>
      <c r="ADI6" s="364"/>
      <c r="ADJ6" s="364"/>
      <c r="ADK6" s="364"/>
      <c r="ADL6" s="364"/>
      <c r="ADM6" s="364"/>
      <c r="ADN6" s="364"/>
      <c r="ADO6" s="364"/>
      <c r="ADP6" s="364"/>
      <c r="ADQ6" s="364"/>
      <c r="ADR6" s="364"/>
      <c r="ADS6" s="364"/>
      <c r="ADT6" s="364"/>
      <c r="ADU6" s="364"/>
      <c r="ADV6" s="364"/>
      <c r="ADW6" s="364"/>
      <c r="ADX6" s="364"/>
      <c r="ADY6" s="364"/>
      <c r="ADZ6" s="364"/>
      <c r="AEA6" s="364"/>
      <c r="AEB6" s="364"/>
      <c r="AEC6" s="364"/>
      <c r="AED6" s="364"/>
      <c r="AEE6" s="364"/>
      <c r="AEF6" s="364"/>
      <c r="AEG6" s="364"/>
      <c r="AEH6" s="364"/>
      <c r="AEI6" s="364"/>
      <c r="AEJ6" s="364"/>
      <c r="AEK6" s="364"/>
      <c r="AEL6" s="364"/>
      <c r="AEM6" s="364"/>
      <c r="AEN6" s="364"/>
      <c r="AEO6" s="364"/>
      <c r="AEP6" s="364"/>
      <c r="AEQ6" s="364"/>
      <c r="AER6" s="364"/>
      <c r="AES6" s="364"/>
      <c r="AET6" s="364"/>
      <c r="AEU6" s="364"/>
      <c r="AEV6" s="364"/>
      <c r="AEW6" s="364"/>
      <c r="AEX6" s="364"/>
      <c r="AEY6" s="364"/>
      <c r="AEZ6" s="364"/>
      <c r="AFA6" s="364"/>
      <c r="AFB6" s="364"/>
      <c r="AFC6" s="364"/>
      <c r="AFD6" s="364"/>
      <c r="AFE6" s="364"/>
      <c r="AFF6" s="364"/>
      <c r="AFG6" s="364"/>
      <c r="AFH6" s="364"/>
      <c r="AFI6" s="364"/>
      <c r="AFJ6" s="364"/>
      <c r="AFK6" s="364"/>
      <c r="AFL6" s="364"/>
      <c r="AFM6" s="364"/>
      <c r="AFN6" s="364"/>
      <c r="AFO6" s="364"/>
      <c r="AFP6" s="364"/>
      <c r="AFQ6" s="364"/>
      <c r="AFR6" s="364"/>
      <c r="AFS6" s="364"/>
      <c r="AFT6" s="364"/>
      <c r="AFU6" s="364"/>
      <c r="AFV6" s="364"/>
      <c r="AFW6" s="364"/>
      <c r="AFX6" s="364"/>
      <c r="AFY6" s="364"/>
      <c r="AFZ6" s="364"/>
      <c r="AGA6" s="364"/>
      <c r="AGB6" s="364"/>
      <c r="AGC6" s="364"/>
      <c r="AGD6" s="364"/>
      <c r="AGE6" s="364"/>
      <c r="AGF6" s="364"/>
      <c r="AGG6" s="364"/>
      <c r="AGH6" s="364"/>
      <c r="AGI6" s="364"/>
    </row>
    <row r="7" spans="1:867" s="367" customFormat="1">
      <c r="A7" s="375" t="str">
        <f>+'P1'!B8</f>
        <v>1.1. Mejora del desempeño productivo primario, promoviendo su sostenibilidad</v>
      </c>
      <c r="B7" s="384">
        <f>+Estimación_Anualizada!V7</f>
        <v>1229796528218.4626</v>
      </c>
      <c r="C7" s="368">
        <v>0.7</v>
      </c>
      <c r="D7" s="368">
        <v>0.05</v>
      </c>
      <c r="E7" s="368">
        <v>0.25</v>
      </c>
      <c r="F7" s="384">
        <f>C7*B7</f>
        <v>860857569752.92383</v>
      </c>
      <c r="G7" s="384">
        <f>B7*D7</f>
        <v>61489826410.923134</v>
      </c>
      <c r="H7" s="384">
        <f>B7*E7</f>
        <v>307449132054.61566</v>
      </c>
      <c r="I7" s="368">
        <f>100%-L7-K7-J7</f>
        <v>0.77</v>
      </c>
      <c r="J7" s="368">
        <v>0.1</v>
      </c>
      <c r="K7" s="368">
        <v>0.1</v>
      </c>
      <c r="L7" s="369">
        <v>0.03</v>
      </c>
      <c r="M7" s="366">
        <f>F7*I7</f>
        <v>662860328709.75134</v>
      </c>
      <c r="N7" s="366">
        <f>F7*J7</f>
        <v>86085756975.292389</v>
      </c>
      <c r="O7" s="366">
        <f>F7*K7</f>
        <v>86085756975.292389</v>
      </c>
      <c r="P7" s="366">
        <f>F7*L7</f>
        <v>25825727092.587715</v>
      </c>
      <c r="Q7" s="360"/>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c r="IM7" s="364"/>
      <c r="IN7" s="364"/>
      <c r="IO7" s="364"/>
      <c r="IP7" s="364"/>
      <c r="IQ7" s="364"/>
      <c r="IR7" s="364"/>
      <c r="IS7" s="364"/>
      <c r="IT7" s="364"/>
      <c r="IU7" s="364"/>
      <c r="IV7" s="364"/>
      <c r="IW7" s="364"/>
      <c r="IX7" s="364"/>
      <c r="IY7" s="364"/>
      <c r="IZ7" s="364"/>
      <c r="JA7" s="364"/>
      <c r="JB7" s="364"/>
      <c r="JC7" s="364"/>
      <c r="JD7" s="364"/>
      <c r="JE7" s="364"/>
      <c r="JF7" s="364"/>
      <c r="JG7" s="364"/>
      <c r="JH7" s="364"/>
      <c r="JI7" s="364"/>
      <c r="JJ7" s="364"/>
      <c r="JK7" s="364"/>
      <c r="JL7" s="364"/>
      <c r="JM7" s="364"/>
      <c r="JN7" s="364"/>
      <c r="JO7" s="364"/>
      <c r="JP7" s="364"/>
      <c r="JQ7" s="364"/>
      <c r="JR7" s="364"/>
      <c r="JS7" s="364"/>
      <c r="JT7" s="364"/>
      <c r="JU7" s="364"/>
      <c r="JV7" s="364"/>
      <c r="JW7" s="364"/>
      <c r="JX7" s="364"/>
      <c r="JY7" s="364"/>
      <c r="JZ7" s="364"/>
      <c r="KA7" s="364"/>
      <c r="KB7" s="364"/>
      <c r="KC7" s="364"/>
      <c r="KD7" s="364"/>
      <c r="KE7" s="364"/>
      <c r="KF7" s="364"/>
      <c r="KG7" s="364"/>
      <c r="KH7" s="364"/>
      <c r="KI7" s="364"/>
      <c r="KJ7" s="364"/>
      <c r="KK7" s="364"/>
      <c r="KL7" s="364"/>
      <c r="KM7" s="364"/>
      <c r="KN7" s="364"/>
      <c r="KO7" s="364"/>
      <c r="KP7" s="364"/>
      <c r="KQ7" s="364"/>
      <c r="KR7" s="364"/>
      <c r="KS7" s="364"/>
      <c r="KT7" s="364"/>
      <c r="KU7" s="364"/>
      <c r="KV7" s="364"/>
      <c r="KW7" s="364"/>
      <c r="KX7" s="364"/>
      <c r="KY7" s="364"/>
      <c r="KZ7" s="364"/>
      <c r="LA7" s="364"/>
      <c r="LB7" s="364"/>
      <c r="LC7" s="364"/>
      <c r="LD7" s="364"/>
      <c r="LE7" s="364"/>
      <c r="LF7" s="364"/>
      <c r="LG7" s="364"/>
      <c r="LH7" s="364"/>
      <c r="LI7" s="364"/>
      <c r="LJ7" s="364"/>
      <c r="LK7" s="364"/>
      <c r="LL7" s="364"/>
      <c r="LM7" s="364"/>
      <c r="LN7" s="364"/>
      <c r="LO7" s="364"/>
      <c r="LP7" s="364"/>
      <c r="LQ7" s="364"/>
      <c r="LR7" s="364"/>
      <c r="LS7" s="364"/>
      <c r="LT7" s="364"/>
      <c r="LU7" s="364"/>
      <c r="LV7" s="364"/>
      <c r="LW7" s="364"/>
      <c r="LX7" s="364"/>
      <c r="LY7" s="364"/>
      <c r="LZ7" s="364"/>
      <c r="MA7" s="364"/>
      <c r="MB7" s="364"/>
      <c r="MC7" s="364"/>
      <c r="MD7" s="364"/>
      <c r="ME7" s="364"/>
      <c r="MF7" s="364"/>
      <c r="MG7" s="364"/>
      <c r="MH7" s="364"/>
      <c r="MI7" s="364"/>
      <c r="MJ7" s="364"/>
      <c r="MK7" s="364"/>
      <c r="ML7" s="364"/>
      <c r="MM7" s="364"/>
      <c r="MN7" s="364"/>
      <c r="MO7" s="364"/>
      <c r="MP7" s="364"/>
      <c r="MQ7" s="364"/>
      <c r="MR7" s="364"/>
      <c r="MS7" s="364"/>
      <c r="MT7" s="364"/>
      <c r="MU7" s="364"/>
      <c r="MV7" s="364"/>
      <c r="MW7" s="364"/>
      <c r="MX7" s="364"/>
      <c r="MY7" s="364"/>
      <c r="MZ7" s="364"/>
      <c r="NA7" s="364"/>
      <c r="NB7" s="364"/>
      <c r="NC7" s="364"/>
      <c r="ND7" s="364"/>
      <c r="NE7" s="364"/>
      <c r="NF7" s="364"/>
      <c r="NG7" s="364"/>
      <c r="NH7" s="364"/>
      <c r="NI7" s="364"/>
      <c r="NJ7" s="364"/>
      <c r="NK7" s="364"/>
      <c r="NL7" s="364"/>
      <c r="NM7" s="364"/>
      <c r="NN7" s="364"/>
      <c r="NO7" s="364"/>
      <c r="NP7" s="364"/>
      <c r="NQ7" s="364"/>
      <c r="NR7" s="364"/>
      <c r="NS7" s="364"/>
      <c r="NT7" s="364"/>
      <c r="NU7" s="364"/>
      <c r="NV7" s="364"/>
      <c r="NW7" s="364"/>
      <c r="NX7" s="364"/>
      <c r="NY7" s="364"/>
      <c r="NZ7" s="364"/>
      <c r="OA7" s="364"/>
      <c r="OB7" s="364"/>
      <c r="OC7" s="364"/>
      <c r="OD7" s="364"/>
      <c r="OE7" s="364"/>
      <c r="OF7" s="364"/>
      <c r="OG7" s="364"/>
      <c r="OH7" s="364"/>
      <c r="OI7" s="364"/>
      <c r="OJ7" s="364"/>
      <c r="OK7" s="364"/>
      <c r="OL7" s="364"/>
      <c r="OM7" s="364"/>
      <c r="ON7" s="364"/>
      <c r="OO7" s="364"/>
      <c r="OP7" s="364"/>
      <c r="OQ7" s="364"/>
      <c r="OR7" s="364"/>
      <c r="OS7" s="364"/>
      <c r="OT7" s="364"/>
      <c r="OU7" s="364"/>
      <c r="OV7" s="364"/>
      <c r="OW7" s="364"/>
      <c r="OX7" s="364"/>
      <c r="OY7" s="364"/>
      <c r="OZ7" s="364"/>
      <c r="PA7" s="364"/>
      <c r="PB7" s="364"/>
      <c r="PC7" s="364"/>
      <c r="PD7" s="364"/>
      <c r="PE7" s="364"/>
      <c r="PF7" s="364"/>
      <c r="PG7" s="364"/>
      <c r="PH7" s="364"/>
      <c r="PI7" s="364"/>
      <c r="PJ7" s="364"/>
      <c r="PK7" s="364"/>
      <c r="PL7" s="364"/>
      <c r="PM7" s="364"/>
      <c r="PN7" s="364"/>
      <c r="PO7" s="364"/>
      <c r="PP7" s="364"/>
      <c r="PQ7" s="364"/>
      <c r="PR7" s="364"/>
      <c r="PS7" s="364"/>
      <c r="PT7" s="364"/>
      <c r="PU7" s="364"/>
      <c r="PV7" s="364"/>
      <c r="PW7" s="364"/>
      <c r="PX7" s="364"/>
      <c r="PY7" s="364"/>
      <c r="PZ7" s="364"/>
      <c r="QA7" s="364"/>
      <c r="QB7" s="364"/>
      <c r="QC7" s="364"/>
      <c r="QD7" s="364"/>
      <c r="QE7" s="364"/>
      <c r="QF7" s="364"/>
      <c r="QG7" s="364"/>
      <c r="QH7" s="364"/>
      <c r="QI7" s="364"/>
      <c r="QJ7" s="364"/>
      <c r="QK7" s="364"/>
      <c r="QL7" s="364"/>
      <c r="QM7" s="364"/>
      <c r="QN7" s="364"/>
      <c r="QO7" s="364"/>
      <c r="QP7" s="364"/>
      <c r="QQ7" s="364"/>
      <c r="QR7" s="364"/>
      <c r="QS7" s="364"/>
      <c r="QT7" s="364"/>
      <c r="QU7" s="364"/>
      <c r="QV7" s="364"/>
      <c r="QW7" s="364"/>
      <c r="QX7" s="364"/>
      <c r="QY7" s="364"/>
      <c r="QZ7" s="364"/>
      <c r="RA7" s="364"/>
      <c r="RB7" s="364"/>
      <c r="RC7" s="364"/>
      <c r="RD7" s="364"/>
      <c r="RE7" s="364"/>
      <c r="RF7" s="364"/>
      <c r="RG7" s="364"/>
      <c r="RH7" s="364"/>
      <c r="RI7" s="364"/>
      <c r="RJ7" s="364"/>
      <c r="RK7" s="364"/>
      <c r="RL7" s="364"/>
      <c r="RM7" s="364"/>
      <c r="RN7" s="364"/>
      <c r="RO7" s="364"/>
      <c r="RP7" s="364"/>
      <c r="RQ7" s="364"/>
      <c r="RR7" s="364"/>
      <c r="RS7" s="364"/>
      <c r="RT7" s="364"/>
      <c r="RU7" s="364"/>
      <c r="RV7" s="364"/>
      <c r="RW7" s="364"/>
      <c r="RX7" s="364"/>
      <c r="RY7" s="364"/>
      <c r="RZ7" s="364"/>
      <c r="SA7" s="364"/>
      <c r="SB7" s="364"/>
      <c r="SC7" s="364"/>
      <c r="SD7" s="364"/>
      <c r="SE7" s="364"/>
      <c r="SF7" s="364"/>
      <c r="SG7" s="364"/>
      <c r="SH7" s="364"/>
      <c r="SI7" s="364"/>
      <c r="SJ7" s="364"/>
      <c r="SK7" s="364"/>
      <c r="SL7" s="364"/>
      <c r="SM7" s="364"/>
      <c r="SN7" s="364"/>
      <c r="SO7" s="364"/>
      <c r="SP7" s="364"/>
      <c r="SQ7" s="364"/>
      <c r="SR7" s="364"/>
      <c r="SS7" s="364"/>
      <c r="ST7" s="364"/>
      <c r="SU7" s="364"/>
      <c r="SV7" s="364"/>
      <c r="SW7" s="364"/>
      <c r="SX7" s="364"/>
      <c r="SY7" s="364"/>
      <c r="SZ7" s="364"/>
      <c r="TA7" s="364"/>
      <c r="TB7" s="364"/>
      <c r="TC7" s="364"/>
      <c r="TD7" s="364"/>
      <c r="TE7" s="364"/>
      <c r="TF7" s="364"/>
      <c r="TG7" s="364"/>
      <c r="TH7" s="364"/>
      <c r="TI7" s="364"/>
      <c r="TJ7" s="364"/>
      <c r="TK7" s="364"/>
      <c r="TL7" s="364"/>
      <c r="TM7" s="364"/>
      <c r="TN7" s="364"/>
      <c r="TO7" s="364"/>
      <c r="TP7" s="364"/>
      <c r="TQ7" s="364"/>
      <c r="TR7" s="364"/>
      <c r="TS7" s="364"/>
      <c r="TT7" s="364"/>
      <c r="TU7" s="364"/>
      <c r="TV7" s="364"/>
      <c r="TW7" s="364"/>
      <c r="TX7" s="364"/>
      <c r="TY7" s="364"/>
      <c r="TZ7" s="364"/>
      <c r="UA7" s="364"/>
      <c r="UB7" s="364"/>
      <c r="UC7" s="364"/>
      <c r="UD7" s="364"/>
      <c r="UE7" s="364"/>
      <c r="UF7" s="364"/>
      <c r="UG7" s="364"/>
      <c r="UH7" s="364"/>
      <c r="UI7" s="364"/>
      <c r="UJ7" s="364"/>
      <c r="UK7" s="364"/>
      <c r="UL7" s="364"/>
      <c r="UM7" s="364"/>
      <c r="UN7" s="364"/>
      <c r="UO7" s="364"/>
      <c r="UP7" s="364"/>
      <c r="UQ7" s="364"/>
      <c r="UR7" s="364"/>
      <c r="US7" s="364"/>
      <c r="UT7" s="364"/>
      <c r="UU7" s="364"/>
      <c r="UV7" s="364"/>
      <c r="UW7" s="364"/>
      <c r="UX7" s="364"/>
      <c r="UY7" s="364"/>
      <c r="UZ7" s="364"/>
      <c r="VA7" s="364"/>
      <c r="VB7" s="364"/>
      <c r="VC7" s="364"/>
      <c r="VD7" s="364"/>
      <c r="VE7" s="364"/>
      <c r="VF7" s="364"/>
      <c r="VG7" s="364"/>
      <c r="VH7" s="364"/>
      <c r="VI7" s="364"/>
      <c r="VJ7" s="364"/>
      <c r="VK7" s="364"/>
      <c r="VL7" s="364"/>
      <c r="VM7" s="364"/>
      <c r="VN7" s="364"/>
      <c r="VO7" s="364"/>
      <c r="VP7" s="364"/>
      <c r="VQ7" s="364"/>
      <c r="VR7" s="364"/>
      <c r="VS7" s="364"/>
      <c r="VT7" s="364"/>
      <c r="VU7" s="364"/>
      <c r="VV7" s="364"/>
      <c r="VW7" s="364"/>
      <c r="VX7" s="364"/>
      <c r="VY7" s="364"/>
      <c r="VZ7" s="364"/>
      <c r="WA7" s="364"/>
      <c r="WB7" s="364"/>
      <c r="WC7" s="364"/>
      <c r="WD7" s="364"/>
      <c r="WE7" s="364"/>
      <c r="WF7" s="364"/>
      <c r="WG7" s="364"/>
      <c r="WH7" s="364"/>
      <c r="WI7" s="364"/>
      <c r="WJ7" s="364"/>
      <c r="WK7" s="364"/>
      <c r="WL7" s="364"/>
      <c r="WM7" s="364"/>
      <c r="WN7" s="364"/>
      <c r="WO7" s="364"/>
      <c r="WP7" s="364"/>
      <c r="WQ7" s="364"/>
      <c r="WR7" s="364"/>
      <c r="WS7" s="364"/>
      <c r="WT7" s="364"/>
      <c r="WU7" s="364"/>
      <c r="WV7" s="364"/>
      <c r="WW7" s="364"/>
      <c r="WX7" s="364"/>
      <c r="WY7" s="364"/>
      <c r="WZ7" s="364"/>
      <c r="XA7" s="364"/>
      <c r="XB7" s="364"/>
      <c r="XC7" s="364"/>
      <c r="XD7" s="364"/>
      <c r="XE7" s="364"/>
      <c r="XF7" s="364"/>
      <c r="XG7" s="364"/>
      <c r="XH7" s="364"/>
      <c r="XI7" s="364"/>
      <c r="XJ7" s="364"/>
      <c r="XK7" s="364"/>
      <c r="XL7" s="364"/>
      <c r="XM7" s="364"/>
      <c r="XN7" s="364"/>
      <c r="XO7" s="364"/>
      <c r="XP7" s="364"/>
      <c r="XQ7" s="364"/>
      <c r="XR7" s="364"/>
      <c r="XS7" s="364"/>
      <c r="XT7" s="364"/>
      <c r="XU7" s="364"/>
      <c r="XV7" s="364"/>
      <c r="XW7" s="364"/>
      <c r="XX7" s="364"/>
      <c r="XY7" s="364"/>
      <c r="XZ7" s="364"/>
      <c r="YA7" s="364"/>
      <c r="YB7" s="364"/>
      <c r="YC7" s="364"/>
      <c r="YD7" s="364"/>
      <c r="YE7" s="364"/>
      <c r="YF7" s="364"/>
      <c r="YG7" s="364"/>
      <c r="YH7" s="364"/>
      <c r="YI7" s="364"/>
      <c r="YJ7" s="364"/>
      <c r="YK7" s="364"/>
      <c r="YL7" s="364"/>
      <c r="YM7" s="364"/>
      <c r="YN7" s="364"/>
      <c r="YO7" s="364"/>
      <c r="YP7" s="364"/>
      <c r="YQ7" s="364"/>
      <c r="YR7" s="364"/>
      <c r="YS7" s="364"/>
      <c r="YT7" s="364"/>
      <c r="YU7" s="364"/>
      <c r="YV7" s="364"/>
      <c r="YW7" s="364"/>
      <c r="YX7" s="364"/>
      <c r="YY7" s="364"/>
      <c r="YZ7" s="364"/>
      <c r="ZA7" s="364"/>
      <c r="ZB7" s="364"/>
      <c r="ZC7" s="364"/>
      <c r="ZD7" s="364"/>
      <c r="ZE7" s="364"/>
      <c r="ZF7" s="364"/>
      <c r="ZG7" s="364"/>
      <c r="ZH7" s="364"/>
      <c r="ZI7" s="364"/>
      <c r="ZJ7" s="364"/>
      <c r="ZK7" s="364"/>
      <c r="ZL7" s="364"/>
      <c r="ZM7" s="364"/>
      <c r="ZN7" s="364"/>
      <c r="ZO7" s="364"/>
      <c r="ZP7" s="364"/>
      <c r="ZQ7" s="364"/>
      <c r="ZR7" s="364"/>
      <c r="ZS7" s="364"/>
      <c r="ZT7" s="364"/>
      <c r="ZU7" s="364"/>
      <c r="ZV7" s="364"/>
      <c r="ZW7" s="364"/>
      <c r="ZX7" s="364"/>
      <c r="ZY7" s="364"/>
      <c r="ZZ7" s="364"/>
      <c r="AAA7" s="364"/>
      <c r="AAB7" s="364"/>
      <c r="AAC7" s="364"/>
      <c r="AAD7" s="364"/>
      <c r="AAE7" s="364"/>
      <c r="AAF7" s="364"/>
      <c r="AAG7" s="364"/>
      <c r="AAH7" s="364"/>
      <c r="AAI7" s="364"/>
      <c r="AAJ7" s="364"/>
      <c r="AAK7" s="364"/>
      <c r="AAL7" s="364"/>
      <c r="AAM7" s="364"/>
      <c r="AAN7" s="364"/>
      <c r="AAO7" s="364"/>
      <c r="AAP7" s="364"/>
      <c r="AAQ7" s="364"/>
      <c r="AAR7" s="364"/>
      <c r="AAS7" s="364"/>
      <c r="AAT7" s="364"/>
      <c r="AAU7" s="364"/>
      <c r="AAV7" s="364"/>
      <c r="AAW7" s="364"/>
      <c r="AAX7" s="364"/>
      <c r="AAY7" s="364"/>
      <c r="AAZ7" s="364"/>
      <c r="ABA7" s="364"/>
      <c r="ABB7" s="364"/>
      <c r="ABC7" s="364"/>
      <c r="ABD7" s="364"/>
      <c r="ABE7" s="364"/>
      <c r="ABF7" s="364"/>
      <c r="ABG7" s="364"/>
      <c r="ABH7" s="364"/>
      <c r="ABI7" s="364"/>
      <c r="ABJ7" s="364"/>
      <c r="ABK7" s="364"/>
      <c r="ABL7" s="364"/>
      <c r="ABM7" s="364"/>
      <c r="ABN7" s="364"/>
      <c r="ABO7" s="364"/>
      <c r="ABP7" s="364"/>
      <c r="ABQ7" s="364"/>
      <c r="ABR7" s="364"/>
      <c r="ABS7" s="364"/>
      <c r="ABT7" s="364"/>
      <c r="ABU7" s="364"/>
      <c r="ABV7" s="364"/>
      <c r="ABW7" s="364"/>
      <c r="ABX7" s="364"/>
      <c r="ABY7" s="364"/>
      <c r="ABZ7" s="364"/>
      <c r="ACA7" s="364"/>
      <c r="ACB7" s="364"/>
      <c r="ACC7" s="364"/>
      <c r="ACD7" s="364"/>
      <c r="ACE7" s="364"/>
      <c r="ACF7" s="364"/>
      <c r="ACG7" s="364"/>
      <c r="ACH7" s="364"/>
      <c r="ACI7" s="364"/>
      <c r="ACJ7" s="364"/>
      <c r="ACK7" s="364"/>
      <c r="ACL7" s="364"/>
      <c r="ACM7" s="364"/>
      <c r="ACN7" s="364"/>
      <c r="ACO7" s="364"/>
      <c r="ACP7" s="364"/>
      <c r="ACQ7" s="364"/>
      <c r="ACR7" s="364"/>
      <c r="ACS7" s="364"/>
      <c r="ACT7" s="364"/>
      <c r="ACU7" s="364"/>
      <c r="ACV7" s="364"/>
      <c r="ACW7" s="364"/>
      <c r="ACX7" s="364"/>
      <c r="ACY7" s="364"/>
      <c r="ACZ7" s="364"/>
      <c r="ADA7" s="364"/>
      <c r="ADB7" s="364"/>
      <c r="ADC7" s="364"/>
      <c r="ADD7" s="364"/>
      <c r="ADE7" s="364"/>
      <c r="ADF7" s="364"/>
      <c r="ADG7" s="364"/>
      <c r="ADH7" s="364"/>
      <c r="ADI7" s="364"/>
      <c r="ADJ7" s="364"/>
      <c r="ADK7" s="364"/>
      <c r="ADL7" s="364"/>
      <c r="ADM7" s="364"/>
      <c r="ADN7" s="364"/>
      <c r="ADO7" s="364"/>
      <c r="ADP7" s="364"/>
      <c r="ADQ7" s="364"/>
      <c r="ADR7" s="364"/>
      <c r="ADS7" s="364"/>
      <c r="ADT7" s="364"/>
      <c r="ADU7" s="364"/>
      <c r="ADV7" s="364"/>
      <c r="ADW7" s="364"/>
      <c r="ADX7" s="364"/>
      <c r="ADY7" s="364"/>
      <c r="ADZ7" s="364"/>
      <c r="AEA7" s="364"/>
      <c r="AEB7" s="364"/>
      <c r="AEC7" s="364"/>
      <c r="AED7" s="364"/>
      <c r="AEE7" s="364"/>
      <c r="AEF7" s="364"/>
      <c r="AEG7" s="364"/>
      <c r="AEH7" s="364"/>
      <c r="AEI7" s="364"/>
      <c r="AEJ7" s="364"/>
      <c r="AEK7" s="364"/>
      <c r="AEL7" s="364"/>
      <c r="AEM7" s="364"/>
      <c r="AEN7" s="364"/>
      <c r="AEO7" s="364"/>
      <c r="AEP7" s="364"/>
      <c r="AEQ7" s="364"/>
      <c r="AER7" s="364"/>
      <c r="AES7" s="364"/>
      <c r="AET7" s="364"/>
      <c r="AEU7" s="364"/>
      <c r="AEV7" s="364"/>
      <c r="AEW7" s="364"/>
      <c r="AEX7" s="364"/>
      <c r="AEY7" s="364"/>
      <c r="AEZ7" s="364"/>
      <c r="AFA7" s="364"/>
      <c r="AFB7" s="364"/>
      <c r="AFC7" s="364"/>
      <c r="AFD7" s="364"/>
      <c r="AFE7" s="364"/>
      <c r="AFF7" s="364"/>
      <c r="AFG7" s="364"/>
      <c r="AFH7" s="364"/>
      <c r="AFI7" s="364"/>
      <c r="AFJ7" s="364"/>
      <c r="AFK7" s="364"/>
      <c r="AFL7" s="364"/>
      <c r="AFM7" s="364"/>
      <c r="AFN7" s="364"/>
      <c r="AFO7" s="364"/>
      <c r="AFP7" s="364"/>
      <c r="AFQ7" s="364"/>
      <c r="AFR7" s="364"/>
      <c r="AFS7" s="364"/>
      <c r="AFT7" s="364"/>
      <c r="AFU7" s="364"/>
      <c r="AFV7" s="364"/>
      <c r="AFW7" s="364"/>
      <c r="AFX7" s="364"/>
      <c r="AFY7" s="364"/>
      <c r="AFZ7" s="364"/>
      <c r="AGA7" s="364"/>
      <c r="AGB7" s="364"/>
      <c r="AGC7" s="364"/>
      <c r="AGD7" s="364"/>
      <c r="AGE7" s="364"/>
      <c r="AGF7" s="364"/>
      <c r="AGG7" s="364"/>
      <c r="AGH7" s="364"/>
      <c r="AGI7" s="364"/>
    </row>
    <row r="8" spans="1:867" s="367" customFormat="1" ht="13.5" customHeight="1">
      <c r="A8" s="375" t="str">
        <f>+'P1'!B9</f>
        <v xml:space="preserve">1.2. Optimización del proceso de beneficio del cacao, para mejorar su calidad física y sensorial </v>
      </c>
      <c r="B8" s="384">
        <f>+Estimación_Anualizada!V8</f>
        <v>383809470290.07764</v>
      </c>
      <c r="C8" s="368">
        <v>0.7</v>
      </c>
      <c r="D8" s="368">
        <v>0.05</v>
      </c>
      <c r="E8" s="368">
        <v>0.25</v>
      </c>
      <c r="F8" s="384">
        <f>C8*B8</f>
        <v>268666629203.05432</v>
      </c>
      <c r="G8" s="384">
        <f>B8*D8</f>
        <v>19190473514.503883</v>
      </c>
      <c r="H8" s="384">
        <f>B8*E8</f>
        <v>95952367572.519409</v>
      </c>
      <c r="I8" s="368">
        <f>100%-L8-K8-J8</f>
        <v>0.77</v>
      </c>
      <c r="J8" s="368">
        <v>0.1</v>
      </c>
      <c r="K8" s="368">
        <v>0.1</v>
      </c>
      <c r="L8" s="369">
        <v>0.03</v>
      </c>
      <c r="M8" s="366">
        <f t="shared" ref="M8:M9" si="0">F8*I8</f>
        <v>206873304486.35184</v>
      </c>
      <c r="N8" s="366">
        <f t="shared" ref="N8:N9" si="1">F8*J8</f>
        <v>26866662920.305435</v>
      </c>
      <c r="O8" s="366">
        <f t="shared" ref="O8:O9" si="2">F8*K8</f>
        <v>26866662920.305435</v>
      </c>
      <c r="P8" s="366">
        <f t="shared" ref="P8:P9" si="3">F8*L8</f>
        <v>8059998876.091629</v>
      </c>
      <c r="Q8" s="360"/>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c r="IX8" s="364"/>
      <c r="IY8" s="364"/>
      <c r="IZ8" s="364"/>
      <c r="JA8" s="364"/>
      <c r="JB8" s="364"/>
      <c r="JC8" s="364"/>
      <c r="JD8" s="364"/>
      <c r="JE8" s="364"/>
      <c r="JF8" s="364"/>
      <c r="JG8" s="364"/>
      <c r="JH8" s="364"/>
      <c r="JI8" s="364"/>
      <c r="JJ8" s="364"/>
      <c r="JK8" s="364"/>
      <c r="JL8" s="364"/>
      <c r="JM8" s="364"/>
      <c r="JN8" s="364"/>
      <c r="JO8" s="364"/>
      <c r="JP8" s="364"/>
      <c r="JQ8" s="364"/>
      <c r="JR8" s="364"/>
      <c r="JS8" s="364"/>
      <c r="JT8" s="364"/>
      <c r="JU8" s="364"/>
      <c r="JV8" s="364"/>
      <c r="JW8" s="364"/>
      <c r="JX8" s="364"/>
      <c r="JY8" s="364"/>
      <c r="JZ8" s="364"/>
      <c r="KA8" s="364"/>
      <c r="KB8" s="364"/>
      <c r="KC8" s="364"/>
      <c r="KD8" s="364"/>
      <c r="KE8" s="364"/>
      <c r="KF8" s="364"/>
      <c r="KG8" s="364"/>
      <c r="KH8" s="364"/>
      <c r="KI8" s="364"/>
      <c r="KJ8" s="364"/>
      <c r="KK8" s="364"/>
      <c r="KL8" s="364"/>
      <c r="KM8" s="364"/>
      <c r="KN8" s="364"/>
      <c r="KO8" s="364"/>
      <c r="KP8" s="364"/>
      <c r="KQ8" s="364"/>
      <c r="KR8" s="364"/>
      <c r="KS8" s="364"/>
      <c r="KT8" s="364"/>
      <c r="KU8" s="364"/>
      <c r="KV8" s="364"/>
      <c r="KW8" s="364"/>
      <c r="KX8" s="364"/>
      <c r="KY8" s="364"/>
      <c r="KZ8" s="364"/>
      <c r="LA8" s="364"/>
      <c r="LB8" s="364"/>
      <c r="LC8" s="364"/>
      <c r="LD8" s="364"/>
      <c r="LE8" s="364"/>
      <c r="LF8" s="364"/>
      <c r="LG8" s="364"/>
      <c r="LH8" s="364"/>
      <c r="LI8" s="364"/>
      <c r="LJ8" s="364"/>
      <c r="LK8" s="364"/>
      <c r="LL8" s="364"/>
      <c r="LM8" s="364"/>
      <c r="LN8" s="364"/>
      <c r="LO8" s="364"/>
      <c r="LP8" s="364"/>
      <c r="LQ8" s="364"/>
      <c r="LR8" s="364"/>
      <c r="LS8" s="364"/>
      <c r="LT8" s="364"/>
      <c r="LU8" s="364"/>
      <c r="LV8" s="364"/>
      <c r="LW8" s="364"/>
      <c r="LX8" s="364"/>
      <c r="LY8" s="364"/>
      <c r="LZ8" s="364"/>
      <c r="MA8" s="364"/>
      <c r="MB8" s="364"/>
      <c r="MC8" s="364"/>
      <c r="MD8" s="364"/>
      <c r="ME8" s="364"/>
      <c r="MF8" s="364"/>
      <c r="MG8" s="364"/>
      <c r="MH8" s="364"/>
      <c r="MI8" s="364"/>
      <c r="MJ8" s="364"/>
      <c r="MK8" s="364"/>
      <c r="ML8" s="364"/>
      <c r="MM8" s="364"/>
      <c r="MN8" s="364"/>
      <c r="MO8" s="364"/>
      <c r="MP8" s="364"/>
      <c r="MQ8" s="364"/>
      <c r="MR8" s="364"/>
      <c r="MS8" s="364"/>
      <c r="MT8" s="364"/>
      <c r="MU8" s="364"/>
      <c r="MV8" s="364"/>
      <c r="MW8" s="364"/>
      <c r="MX8" s="364"/>
      <c r="MY8" s="364"/>
      <c r="MZ8" s="364"/>
      <c r="NA8" s="364"/>
      <c r="NB8" s="364"/>
      <c r="NC8" s="364"/>
      <c r="ND8" s="364"/>
      <c r="NE8" s="364"/>
      <c r="NF8" s="364"/>
      <c r="NG8" s="364"/>
      <c r="NH8" s="364"/>
      <c r="NI8" s="364"/>
      <c r="NJ8" s="364"/>
      <c r="NK8" s="364"/>
      <c r="NL8" s="364"/>
      <c r="NM8" s="364"/>
      <c r="NN8" s="364"/>
      <c r="NO8" s="364"/>
      <c r="NP8" s="364"/>
      <c r="NQ8" s="364"/>
      <c r="NR8" s="364"/>
      <c r="NS8" s="364"/>
      <c r="NT8" s="364"/>
      <c r="NU8" s="364"/>
      <c r="NV8" s="364"/>
      <c r="NW8" s="364"/>
      <c r="NX8" s="364"/>
      <c r="NY8" s="364"/>
      <c r="NZ8" s="364"/>
      <c r="OA8" s="364"/>
      <c r="OB8" s="364"/>
      <c r="OC8" s="364"/>
      <c r="OD8" s="364"/>
      <c r="OE8" s="364"/>
      <c r="OF8" s="364"/>
      <c r="OG8" s="364"/>
      <c r="OH8" s="364"/>
      <c r="OI8" s="364"/>
      <c r="OJ8" s="364"/>
      <c r="OK8" s="364"/>
      <c r="OL8" s="364"/>
      <c r="OM8" s="364"/>
      <c r="ON8" s="364"/>
      <c r="OO8" s="364"/>
      <c r="OP8" s="364"/>
      <c r="OQ8" s="364"/>
      <c r="OR8" s="364"/>
      <c r="OS8" s="364"/>
      <c r="OT8" s="364"/>
      <c r="OU8" s="364"/>
      <c r="OV8" s="364"/>
      <c r="OW8" s="364"/>
      <c r="OX8" s="364"/>
      <c r="OY8" s="364"/>
      <c r="OZ8" s="364"/>
      <c r="PA8" s="364"/>
      <c r="PB8" s="364"/>
      <c r="PC8" s="364"/>
      <c r="PD8" s="364"/>
      <c r="PE8" s="364"/>
      <c r="PF8" s="364"/>
      <c r="PG8" s="364"/>
      <c r="PH8" s="364"/>
      <c r="PI8" s="364"/>
      <c r="PJ8" s="364"/>
      <c r="PK8" s="364"/>
      <c r="PL8" s="364"/>
      <c r="PM8" s="364"/>
      <c r="PN8" s="364"/>
      <c r="PO8" s="364"/>
      <c r="PP8" s="364"/>
      <c r="PQ8" s="364"/>
      <c r="PR8" s="364"/>
      <c r="PS8" s="364"/>
      <c r="PT8" s="364"/>
      <c r="PU8" s="364"/>
      <c r="PV8" s="364"/>
      <c r="PW8" s="364"/>
      <c r="PX8" s="364"/>
      <c r="PY8" s="364"/>
      <c r="PZ8" s="364"/>
      <c r="QA8" s="364"/>
      <c r="QB8" s="364"/>
      <c r="QC8" s="364"/>
      <c r="QD8" s="364"/>
      <c r="QE8" s="364"/>
      <c r="QF8" s="364"/>
      <c r="QG8" s="364"/>
      <c r="QH8" s="364"/>
      <c r="QI8" s="364"/>
      <c r="QJ8" s="364"/>
      <c r="QK8" s="364"/>
      <c r="QL8" s="364"/>
      <c r="QM8" s="364"/>
      <c r="QN8" s="364"/>
      <c r="QO8" s="364"/>
      <c r="QP8" s="364"/>
      <c r="QQ8" s="364"/>
      <c r="QR8" s="364"/>
      <c r="QS8" s="364"/>
      <c r="QT8" s="364"/>
      <c r="QU8" s="364"/>
      <c r="QV8" s="364"/>
      <c r="QW8" s="364"/>
      <c r="QX8" s="364"/>
      <c r="QY8" s="364"/>
      <c r="QZ8" s="364"/>
      <c r="RA8" s="364"/>
      <c r="RB8" s="364"/>
      <c r="RC8" s="364"/>
      <c r="RD8" s="364"/>
      <c r="RE8" s="364"/>
      <c r="RF8" s="364"/>
      <c r="RG8" s="364"/>
      <c r="RH8" s="364"/>
      <c r="RI8" s="364"/>
      <c r="RJ8" s="364"/>
      <c r="RK8" s="364"/>
      <c r="RL8" s="364"/>
      <c r="RM8" s="364"/>
      <c r="RN8" s="364"/>
      <c r="RO8" s="364"/>
      <c r="RP8" s="364"/>
      <c r="RQ8" s="364"/>
      <c r="RR8" s="364"/>
      <c r="RS8" s="364"/>
      <c r="RT8" s="364"/>
      <c r="RU8" s="364"/>
      <c r="RV8" s="364"/>
      <c r="RW8" s="364"/>
      <c r="RX8" s="364"/>
      <c r="RY8" s="364"/>
      <c r="RZ8" s="364"/>
      <c r="SA8" s="364"/>
      <c r="SB8" s="364"/>
      <c r="SC8" s="364"/>
      <c r="SD8" s="364"/>
      <c r="SE8" s="364"/>
      <c r="SF8" s="364"/>
      <c r="SG8" s="364"/>
      <c r="SH8" s="364"/>
      <c r="SI8" s="364"/>
      <c r="SJ8" s="364"/>
      <c r="SK8" s="364"/>
      <c r="SL8" s="364"/>
      <c r="SM8" s="364"/>
      <c r="SN8" s="364"/>
      <c r="SO8" s="364"/>
      <c r="SP8" s="364"/>
      <c r="SQ8" s="364"/>
      <c r="SR8" s="364"/>
      <c r="SS8" s="364"/>
      <c r="ST8" s="364"/>
      <c r="SU8" s="364"/>
      <c r="SV8" s="364"/>
      <c r="SW8" s="364"/>
      <c r="SX8" s="364"/>
      <c r="SY8" s="364"/>
      <c r="SZ8" s="364"/>
      <c r="TA8" s="364"/>
      <c r="TB8" s="364"/>
      <c r="TC8" s="364"/>
      <c r="TD8" s="364"/>
      <c r="TE8" s="364"/>
      <c r="TF8" s="364"/>
      <c r="TG8" s="364"/>
      <c r="TH8" s="364"/>
      <c r="TI8" s="364"/>
      <c r="TJ8" s="364"/>
      <c r="TK8" s="364"/>
      <c r="TL8" s="364"/>
      <c r="TM8" s="364"/>
      <c r="TN8" s="364"/>
      <c r="TO8" s="364"/>
      <c r="TP8" s="364"/>
      <c r="TQ8" s="364"/>
      <c r="TR8" s="364"/>
      <c r="TS8" s="364"/>
      <c r="TT8" s="364"/>
      <c r="TU8" s="364"/>
      <c r="TV8" s="364"/>
      <c r="TW8" s="364"/>
      <c r="TX8" s="364"/>
      <c r="TY8" s="364"/>
      <c r="TZ8" s="364"/>
      <c r="UA8" s="364"/>
      <c r="UB8" s="364"/>
      <c r="UC8" s="364"/>
      <c r="UD8" s="364"/>
      <c r="UE8" s="364"/>
      <c r="UF8" s="364"/>
      <c r="UG8" s="364"/>
      <c r="UH8" s="364"/>
      <c r="UI8" s="364"/>
      <c r="UJ8" s="364"/>
      <c r="UK8" s="364"/>
      <c r="UL8" s="364"/>
      <c r="UM8" s="364"/>
      <c r="UN8" s="364"/>
      <c r="UO8" s="364"/>
      <c r="UP8" s="364"/>
      <c r="UQ8" s="364"/>
      <c r="UR8" s="364"/>
      <c r="US8" s="364"/>
      <c r="UT8" s="364"/>
      <c r="UU8" s="364"/>
      <c r="UV8" s="364"/>
      <c r="UW8" s="364"/>
      <c r="UX8" s="364"/>
      <c r="UY8" s="364"/>
      <c r="UZ8" s="364"/>
      <c r="VA8" s="364"/>
      <c r="VB8" s="364"/>
      <c r="VC8" s="364"/>
      <c r="VD8" s="364"/>
      <c r="VE8" s="364"/>
      <c r="VF8" s="364"/>
      <c r="VG8" s="364"/>
      <c r="VH8" s="364"/>
      <c r="VI8" s="364"/>
      <c r="VJ8" s="364"/>
      <c r="VK8" s="364"/>
      <c r="VL8" s="364"/>
      <c r="VM8" s="364"/>
      <c r="VN8" s="364"/>
      <c r="VO8" s="364"/>
      <c r="VP8" s="364"/>
      <c r="VQ8" s="364"/>
      <c r="VR8" s="364"/>
      <c r="VS8" s="364"/>
      <c r="VT8" s="364"/>
      <c r="VU8" s="364"/>
      <c r="VV8" s="364"/>
      <c r="VW8" s="364"/>
      <c r="VX8" s="364"/>
      <c r="VY8" s="364"/>
      <c r="VZ8" s="364"/>
      <c r="WA8" s="364"/>
      <c r="WB8" s="364"/>
      <c r="WC8" s="364"/>
      <c r="WD8" s="364"/>
      <c r="WE8" s="364"/>
      <c r="WF8" s="364"/>
      <c r="WG8" s="364"/>
      <c r="WH8" s="364"/>
      <c r="WI8" s="364"/>
      <c r="WJ8" s="364"/>
      <c r="WK8" s="364"/>
      <c r="WL8" s="364"/>
      <c r="WM8" s="364"/>
      <c r="WN8" s="364"/>
      <c r="WO8" s="364"/>
      <c r="WP8" s="364"/>
      <c r="WQ8" s="364"/>
      <c r="WR8" s="364"/>
      <c r="WS8" s="364"/>
      <c r="WT8" s="364"/>
      <c r="WU8" s="364"/>
      <c r="WV8" s="364"/>
      <c r="WW8" s="364"/>
      <c r="WX8" s="364"/>
      <c r="WY8" s="364"/>
      <c r="WZ8" s="364"/>
      <c r="XA8" s="364"/>
      <c r="XB8" s="364"/>
      <c r="XC8" s="364"/>
      <c r="XD8" s="364"/>
      <c r="XE8" s="364"/>
      <c r="XF8" s="364"/>
      <c r="XG8" s="364"/>
      <c r="XH8" s="364"/>
      <c r="XI8" s="364"/>
      <c r="XJ8" s="364"/>
      <c r="XK8" s="364"/>
      <c r="XL8" s="364"/>
      <c r="XM8" s="364"/>
      <c r="XN8" s="364"/>
      <c r="XO8" s="364"/>
      <c r="XP8" s="364"/>
      <c r="XQ8" s="364"/>
      <c r="XR8" s="364"/>
      <c r="XS8" s="364"/>
      <c r="XT8" s="364"/>
      <c r="XU8" s="364"/>
      <c r="XV8" s="364"/>
      <c r="XW8" s="364"/>
      <c r="XX8" s="364"/>
      <c r="XY8" s="364"/>
      <c r="XZ8" s="364"/>
      <c r="YA8" s="364"/>
      <c r="YB8" s="364"/>
      <c r="YC8" s="364"/>
      <c r="YD8" s="364"/>
      <c r="YE8" s="364"/>
      <c r="YF8" s="364"/>
      <c r="YG8" s="364"/>
      <c r="YH8" s="364"/>
      <c r="YI8" s="364"/>
      <c r="YJ8" s="364"/>
      <c r="YK8" s="364"/>
      <c r="YL8" s="364"/>
      <c r="YM8" s="364"/>
      <c r="YN8" s="364"/>
      <c r="YO8" s="364"/>
      <c r="YP8" s="364"/>
      <c r="YQ8" s="364"/>
      <c r="YR8" s="364"/>
      <c r="YS8" s="364"/>
      <c r="YT8" s="364"/>
      <c r="YU8" s="364"/>
      <c r="YV8" s="364"/>
      <c r="YW8" s="364"/>
      <c r="YX8" s="364"/>
      <c r="YY8" s="364"/>
      <c r="YZ8" s="364"/>
      <c r="ZA8" s="364"/>
      <c r="ZB8" s="364"/>
      <c r="ZC8" s="364"/>
      <c r="ZD8" s="364"/>
      <c r="ZE8" s="364"/>
      <c r="ZF8" s="364"/>
      <c r="ZG8" s="364"/>
      <c r="ZH8" s="364"/>
      <c r="ZI8" s="364"/>
      <c r="ZJ8" s="364"/>
      <c r="ZK8" s="364"/>
      <c r="ZL8" s="364"/>
      <c r="ZM8" s="364"/>
      <c r="ZN8" s="364"/>
      <c r="ZO8" s="364"/>
      <c r="ZP8" s="364"/>
      <c r="ZQ8" s="364"/>
      <c r="ZR8" s="364"/>
      <c r="ZS8" s="364"/>
      <c r="ZT8" s="364"/>
      <c r="ZU8" s="364"/>
      <c r="ZV8" s="364"/>
      <c r="ZW8" s="364"/>
      <c r="ZX8" s="364"/>
      <c r="ZY8" s="364"/>
      <c r="ZZ8" s="364"/>
      <c r="AAA8" s="364"/>
      <c r="AAB8" s="364"/>
      <c r="AAC8" s="364"/>
      <c r="AAD8" s="364"/>
      <c r="AAE8" s="364"/>
      <c r="AAF8" s="364"/>
      <c r="AAG8" s="364"/>
      <c r="AAH8" s="364"/>
      <c r="AAI8" s="364"/>
      <c r="AAJ8" s="364"/>
      <c r="AAK8" s="364"/>
      <c r="AAL8" s="364"/>
      <c r="AAM8" s="364"/>
      <c r="AAN8" s="364"/>
      <c r="AAO8" s="364"/>
      <c r="AAP8" s="364"/>
      <c r="AAQ8" s="364"/>
      <c r="AAR8" s="364"/>
      <c r="AAS8" s="364"/>
      <c r="AAT8" s="364"/>
      <c r="AAU8" s="364"/>
      <c r="AAV8" s="364"/>
      <c r="AAW8" s="364"/>
      <c r="AAX8" s="364"/>
      <c r="AAY8" s="364"/>
      <c r="AAZ8" s="364"/>
      <c r="ABA8" s="364"/>
      <c r="ABB8" s="364"/>
      <c r="ABC8" s="364"/>
      <c r="ABD8" s="364"/>
      <c r="ABE8" s="364"/>
      <c r="ABF8" s="364"/>
      <c r="ABG8" s="364"/>
      <c r="ABH8" s="364"/>
      <c r="ABI8" s="364"/>
      <c r="ABJ8" s="364"/>
      <c r="ABK8" s="364"/>
      <c r="ABL8" s="364"/>
      <c r="ABM8" s="364"/>
      <c r="ABN8" s="364"/>
      <c r="ABO8" s="364"/>
      <c r="ABP8" s="364"/>
      <c r="ABQ8" s="364"/>
      <c r="ABR8" s="364"/>
      <c r="ABS8" s="364"/>
      <c r="ABT8" s="364"/>
      <c r="ABU8" s="364"/>
      <c r="ABV8" s="364"/>
      <c r="ABW8" s="364"/>
      <c r="ABX8" s="364"/>
      <c r="ABY8" s="364"/>
      <c r="ABZ8" s="364"/>
      <c r="ACA8" s="364"/>
      <c r="ACB8" s="364"/>
      <c r="ACC8" s="364"/>
      <c r="ACD8" s="364"/>
      <c r="ACE8" s="364"/>
      <c r="ACF8" s="364"/>
      <c r="ACG8" s="364"/>
      <c r="ACH8" s="364"/>
      <c r="ACI8" s="364"/>
      <c r="ACJ8" s="364"/>
      <c r="ACK8" s="364"/>
      <c r="ACL8" s="364"/>
      <c r="ACM8" s="364"/>
      <c r="ACN8" s="364"/>
      <c r="ACO8" s="364"/>
      <c r="ACP8" s="364"/>
      <c r="ACQ8" s="364"/>
      <c r="ACR8" s="364"/>
      <c r="ACS8" s="364"/>
      <c r="ACT8" s="364"/>
      <c r="ACU8" s="364"/>
      <c r="ACV8" s="364"/>
      <c r="ACW8" s="364"/>
      <c r="ACX8" s="364"/>
      <c r="ACY8" s="364"/>
      <c r="ACZ8" s="364"/>
      <c r="ADA8" s="364"/>
      <c r="ADB8" s="364"/>
      <c r="ADC8" s="364"/>
      <c r="ADD8" s="364"/>
      <c r="ADE8" s="364"/>
      <c r="ADF8" s="364"/>
      <c r="ADG8" s="364"/>
      <c r="ADH8" s="364"/>
      <c r="ADI8" s="364"/>
      <c r="ADJ8" s="364"/>
      <c r="ADK8" s="364"/>
      <c r="ADL8" s="364"/>
      <c r="ADM8" s="364"/>
      <c r="ADN8" s="364"/>
      <c r="ADO8" s="364"/>
      <c r="ADP8" s="364"/>
      <c r="ADQ8" s="364"/>
      <c r="ADR8" s="364"/>
      <c r="ADS8" s="364"/>
      <c r="ADT8" s="364"/>
      <c r="ADU8" s="364"/>
      <c r="ADV8" s="364"/>
      <c r="ADW8" s="364"/>
      <c r="ADX8" s="364"/>
      <c r="ADY8" s="364"/>
      <c r="ADZ8" s="364"/>
      <c r="AEA8" s="364"/>
      <c r="AEB8" s="364"/>
      <c r="AEC8" s="364"/>
      <c r="AED8" s="364"/>
      <c r="AEE8" s="364"/>
      <c r="AEF8" s="364"/>
      <c r="AEG8" s="364"/>
      <c r="AEH8" s="364"/>
      <c r="AEI8" s="364"/>
      <c r="AEJ8" s="364"/>
      <c r="AEK8" s="364"/>
      <c r="AEL8" s="364"/>
      <c r="AEM8" s="364"/>
      <c r="AEN8" s="364"/>
      <c r="AEO8" s="364"/>
      <c r="AEP8" s="364"/>
      <c r="AEQ8" s="364"/>
      <c r="AER8" s="364"/>
      <c r="AES8" s="364"/>
      <c r="AET8" s="364"/>
      <c r="AEU8" s="364"/>
      <c r="AEV8" s="364"/>
      <c r="AEW8" s="364"/>
      <c r="AEX8" s="364"/>
      <c r="AEY8" s="364"/>
      <c r="AEZ8" s="364"/>
      <c r="AFA8" s="364"/>
      <c r="AFB8" s="364"/>
      <c r="AFC8" s="364"/>
      <c r="AFD8" s="364"/>
      <c r="AFE8" s="364"/>
      <c r="AFF8" s="364"/>
      <c r="AFG8" s="364"/>
      <c r="AFH8" s="364"/>
      <c r="AFI8" s="364"/>
      <c r="AFJ8" s="364"/>
      <c r="AFK8" s="364"/>
      <c r="AFL8" s="364"/>
      <c r="AFM8" s="364"/>
      <c r="AFN8" s="364"/>
      <c r="AFO8" s="364"/>
      <c r="AFP8" s="364"/>
      <c r="AFQ8" s="364"/>
      <c r="AFR8" s="364"/>
      <c r="AFS8" s="364"/>
      <c r="AFT8" s="364"/>
      <c r="AFU8" s="364"/>
      <c r="AFV8" s="364"/>
      <c r="AFW8" s="364"/>
      <c r="AFX8" s="364"/>
      <c r="AFY8" s="364"/>
      <c r="AFZ8" s="364"/>
      <c r="AGA8" s="364"/>
      <c r="AGB8" s="364"/>
      <c r="AGC8" s="364"/>
      <c r="AGD8" s="364"/>
      <c r="AGE8" s="364"/>
      <c r="AGF8" s="364"/>
      <c r="AGG8" s="364"/>
      <c r="AGH8" s="364"/>
      <c r="AGI8" s="364"/>
    </row>
    <row r="9" spans="1:867" s="367" customFormat="1">
      <c r="A9" s="375" t="str">
        <f>+'P1'!B10</f>
        <v>1.3. Mejora de la calidad y eficiencia en la transformación del cacao y sus derivados</v>
      </c>
      <c r="B9" s="384">
        <f>+Estimación_Anualizada!V9</f>
        <v>42601053404</v>
      </c>
      <c r="C9" s="368">
        <v>0.75</v>
      </c>
      <c r="D9" s="368">
        <v>0.15</v>
      </c>
      <c r="E9" s="368">
        <v>0.1</v>
      </c>
      <c r="F9" s="384">
        <f>C9*B9</f>
        <v>31950790053</v>
      </c>
      <c r="G9" s="384">
        <f>B9*D9</f>
        <v>6390158010.5999994</v>
      </c>
      <c r="H9" s="384">
        <f>B9*E9</f>
        <v>4260105340.4000001</v>
      </c>
      <c r="I9" s="368">
        <f>100%-L9-K9-J9</f>
        <v>0.85</v>
      </c>
      <c r="J9" s="368"/>
      <c r="K9" s="368">
        <v>0.1</v>
      </c>
      <c r="L9" s="369">
        <v>0.05</v>
      </c>
      <c r="M9" s="366">
        <f t="shared" si="0"/>
        <v>27158171545.049999</v>
      </c>
      <c r="N9" s="366">
        <f t="shared" si="1"/>
        <v>0</v>
      </c>
      <c r="O9" s="366">
        <f t="shared" si="2"/>
        <v>3195079005.3000002</v>
      </c>
      <c r="P9" s="366">
        <f t="shared" si="3"/>
        <v>1597539502.6500001</v>
      </c>
      <c r="Q9" s="360"/>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64"/>
      <c r="EP9" s="364"/>
      <c r="EQ9" s="364"/>
      <c r="ER9" s="364"/>
      <c r="ES9" s="364"/>
      <c r="ET9" s="364"/>
      <c r="EU9" s="364"/>
      <c r="EV9" s="364"/>
      <c r="EW9" s="364"/>
      <c r="EX9" s="364"/>
      <c r="EY9" s="364"/>
      <c r="EZ9" s="364"/>
      <c r="FA9" s="364"/>
      <c r="FB9" s="364"/>
      <c r="FC9" s="364"/>
      <c r="FD9" s="364"/>
      <c r="FE9" s="364"/>
      <c r="FF9" s="364"/>
      <c r="FG9" s="364"/>
      <c r="FH9" s="364"/>
      <c r="FI9" s="364"/>
      <c r="FJ9" s="364"/>
      <c r="FK9" s="364"/>
      <c r="FL9" s="364"/>
      <c r="FM9" s="364"/>
      <c r="FN9" s="364"/>
      <c r="FO9" s="364"/>
      <c r="FP9" s="364"/>
      <c r="FQ9" s="364"/>
      <c r="FR9" s="364"/>
      <c r="FS9" s="364"/>
      <c r="FT9" s="364"/>
      <c r="FU9" s="364"/>
      <c r="FV9" s="364"/>
      <c r="FW9" s="364"/>
      <c r="FX9" s="364"/>
      <c r="FY9" s="364"/>
      <c r="FZ9" s="364"/>
      <c r="GA9" s="364"/>
      <c r="GB9" s="364"/>
      <c r="GC9" s="364"/>
      <c r="GD9" s="364"/>
      <c r="GE9" s="364"/>
      <c r="GF9" s="364"/>
      <c r="GG9" s="364"/>
      <c r="GH9" s="364"/>
      <c r="GI9" s="364"/>
      <c r="GJ9" s="364"/>
      <c r="GK9" s="364"/>
      <c r="GL9" s="364"/>
      <c r="GM9" s="364"/>
      <c r="GN9" s="364"/>
      <c r="GO9" s="364"/>
      <c r="GP9" s="364"/>
      <c r="GQ9" s="364"/>
      <c r="GR9" s="364"/>
      <c r="GS9" s="364"/>
      <c r="GT9" s="364"/>
      <c r="GU9" s="364"/>
      <c r="GV9" s="364"/>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c r="IM9" s="364"/>
      <c r="IN9" s="364"/>
      <c r="IO9" s="364"/>
      <c r="IP9" s="364"/>
      <c r="IQ9" s="364"/>
      <c r="IR9" s="364"/>
      <c r="IS9" s="364"/>
      <c r="IT9" s="364"/>
      <c r="IU9" s="364"/>
      <c r="IV9" s="364"/>
      <c r="IW9" s="364"/>
      <c r="IX9" s="364"/>
      <c r="IY9" s="364"/>
      <c r="IZ9" s="364"/>
      <c r="JA9" s="364"/>
      <c r="JB9" s="364"/>
      <c r="JC9" s="364"/>
      <c r="JD9" s="364"/>
      <c r="JE9" s="364"/>
      <c r="JF9" s="364"/>
      <c r="JG9" s="364"/>
      <c r="JH9" s="364"/>
      <c r="JI9" s="364"/>
      <c r="JJ9" s="364"/>
      <c r="JK9" s="364"/>
      <c r="JL9" s="364"/>
      <c r="JM9" s="364"/>
      <c r="JN9" s="364"/>
      <c r="JO9" s="364"/>
      <c r="JP9" s="364"/>
      <c r="JQ9" s="364"/>
      <c r="JR9" s="364"/>
      <c r="JS9" s="364"/>
      <c r="JT9" s="364"/>
      <c r="JU9" s="364"/>
      <c r="JV9" s="364"/>
      <c r="JW9" s="364"/>
      <c r="JX9" s="364"/>
      <c r="JY9" s="364"/>
      <c r="JZ9" s="364"/>
      <c r="KA9" s="364"/>
      <c r="KB9" s="364"/>
      <c r="KC9" s="364"/>
      <c r="KD9" s="364"/>
      <c r="KE9" s="364"/>
      <c r="KF9" s="364"/>
      <c r="KG9" s="364"/>
      <c r="KH9" s="364"/>
      <c r="KI9" s="364"/>
      <c r="KJ9" s="364"/>
      <c r="KK9" s="364"/>
      <c r="KL9" s="364"/>
      <c r="KM9" s="364"/>
      <c r="KN9" s="364"/>
      <c r="KO9" s="364"/>
      <c r="KP9" s="364"/>
      <c r="KQ9" s="364"/>
      <c r="KR9" s="364"/>
      <c r="KS9" s="364"/>
      <c r="KT9" s="364"/>
      <c r="KU9" s="364"/>
      <c r="KV9" s="364"/>
      <c r="KW9" s="364"/>
      <c r="KX9" s="364"/>
      <c r="KY9" s="364"/>
      <c r="KZ9" s="364"/>
      <c r="LA9" s="364"/>
      <c r="LB9" s="364"/>
      <c r="LC9" s="364"/>
      <c r="LD9" s="364"/>
      <c r="LE9" s="364"/>
      <c r="LF9" s="364"/>
      <c r="LG9" s="364"/>
      <c r="LH9" s="364"/>
      <c r="LI9" s="364"/>
      <c r="LJ9" s="364"/>
      <c r="LK9" s="364"/>
      <c r="LL9" s="364"/>
      <c r="LM9" s="364"/>
      <c r="LN9" s="364"/>
      <c r="LO9" s="364"/>
      <c r="LP9" s="364"/>
      <c r="LQ9" s="364"/>
      <c r="LR9" s="364"/>
      <c r="LS9" s="364"/>
      <c r="LT9" s="364"/>
      <c r="LU9" s="364"/>
      <c r="LV9" s="364"/>
      <c r="LW9" s="364"/>
      <c r="LX9" s="364"/>
      <c r="LY9" s="364"/>
      <c r="LZ9" s="364"/>
      <c r="MA9" s="364"/>
      <c r="MB9" s="364"/>
      <c r="MC9" s="364"/>
      <c r="MD9" s="364"/>
      <c r="ME9" s="364"/>
      <c r="MF9" s="364"/>
      <c r="MG9" s="364"/>
      <c r="MH9" s="364"/>
      <c r="MI9" s="364"/>
      <c r="MJ9" s="364"/>
      <c r="MK9" s="364"/>
      <c r="ML9" s="364"/>
      <c r="MM9" s="364"/>
      <c r="MN9" s="364"/>
      <c r="MO9" s="364"/>
      <c r="MP9" s="364"/>
      <c r="MQ9" s="364"/>
      <c r="MR9" s="364"/>
      <c r="MS9" s="364"/>
      <c r="MT9" s="364"/>
      <c r="MU9" s="364"/>
      <c r="MV9" s="364"/>
      <c r="MW9" s="364"/>
      <c r="MX9" s="364"/>
      <c r="MY9" s="364"/>
      <c r="MZ9" s="364"/>
      <c r="NA9" s="364"/>
      <c r="NB9" s="364"/>
      <c r="NC9" s="364"/>
      <c r="ND9" s="364"/>
      <c r="NE9" s="364"/>
      <c r="NF9" s="364"/>
      <c r="NG9" s="364"/>
      <c r="NH9" s="364"/>
      <c r="NI9" s="364"/>
      <c r="NJ9" s="364"/>
      <c r="NK9" s="364"/>
      <c r="NL9" s="364"/>
      <c r="NM9" s="364"/>
      <c r="NN9" s="364"/>
      <c r="NO9" s="364"/>
      <c r="NP9" s="364"/>
      <c r="NQ9" s="364"/>
      <c r="NR9" s="364"/>
      <c r="NS9" s="364"/>
      <c r="NT9" s="364"/>
      <c r="NU9" s="364"/>
      <c r="NV9" s="364"/>
      <c r="NW9" s="364"/>
      <c r="NX9" s="364"/>
      <c r="NY9" s="364"/>
      <c r="NZ9" s="364"/>
      <c r="OA9" s="364"/>
      <c r="OB9" s="364"/>
      <c r="OC9" s="364"/>
      <c r="OD9" s="364"/>
      <c r="OE9" s="364"/>
      <c r="OF9" s="364"/>
      <c r="OG9" s="364"/>
      <c r="OH9" s="364"/>
      <c r="OI9" s="364"/>
      <c r="OJ9" s="364"/>
      <c r="OK9" s="364"/>
      <c r="OL9" s="364"/>
      <c r="OM9" s="364"/>
      <c r="ON9" s="364"/>
      <c r="OO9" s="364"/>
      <c r="OP9" s="364"/>
      <c r="OQ9" s="364"/>
      <c r="OR9" s="364"/>
      <c r="OS9" s="364"/>
      <c r="OT9" s="364"/>
      <c r="OU9" s="364"/>
      <c r="OV9" s="364"/>
      <c r="OW9" s="364"/>
      <c r="OX9" s="364"/>
      <c r="OY9" s="364"/>
      <c r="OZ9" s="364"/>
      <c r="PA9" s="364"/>
      <c r="PB9" s="364"/>
      <c r="PC9" s="364"/>
      <c r="PD9" s="364"/>
      <c r="PE9" s="364"/>
      <c r="PF9" s="364"/>
      <c r="PG9" s="364"/>
      <c r="PH9" s="364"/>
      <c r="PI9" s="364"/>
      <c r="PJ9" s="364"/>
      <c r="PK9" s="364"/>
      <c r="PL9" s="364"/>
      <c r="PM9" s="364"/>
      <c r="PN9" s="364"/>
      <c r="PO9" s="364"/>
      <c r="PP9" s="364"/>
      <c r="PQ9" s="364"/>
      <c r="PR9" s="364"/>
      <c r="PS9" s="364"/>
      <c r="PT9" s="364"/>
      <c r="PU9" s="364"/>
      <c r="PV9" s="364"/>
      <c r="PW9" s="364"/>
      <c r="PX9" s="364"/>
      <c r="PY9" s="364"/>
      <c r="PZ9" s="364"/>
      <c r="QA9" s="364"/>
      <c r="QB9" s="364"/>
      <c r="QC9" s="364"/>
      <c r="QD9" s="364"/>
      <c r="QE9" s="364"/>
      <c r="QF9" s="364"/>
      <c r="QG9" s="364"/>
      <c r="QH9" s="364"/>
      <c r="QI9" s="364"/>
      <c r="QJ9" s="364"/>
      <c r="QK9" s="364"/>
      <c r="QL9" s="364"/>
      <c r="QM9" s="364"/>
      <c r="QN9" s="364"/>
      <c r="QO9" s="364"/>
      <c r="QP9" s="364"/>
      <c r="QQ9" s="364"/>
      <c r="QR9" s="364"/>
      <c r="QS9" s="364"/>
      <c r="QT9" s="364"/>
      <c r="QU9" s="364"/>
      <c r="QV9" s="364"/>
      <c r="QW9" s="364"/>
      <c r="QX9" s="364"/>
      <c r="QY9" s="364"/>
      <c r="QZ9" s="364"/>
      <c r="RA9" s="364"/>
      <c r="RB9" s="364"/>
      <c r="RC9" s="364"/>
      <c r="RD9" s="364"/>
      <c r="RE9" s="364"/>
      <c r="RF9" s="364"/>
      <c r="RG9" s="364"/>
      <c r="RH9" s="364"/>
      <c r="RI9" s="364"/>
      <c r="RJ9" s="364"/>
      <c r="RK9" s="364"/>
      <c r="RL9" s="364"/>
      <c r="RM9" s="364"/>
      <c r="RN9" s="364"/>
      <c r="RO9" s="364"/>
      <c r="RP9" s="364"/>
      <c r="RQ9" s="364"/>
      <c r="RR9" s="364"/>
      <c r="RS9" s="364"/>
      <c r="RT9" s="364"/>
      <c r="RU9" s="364"/>
      <c r="RV9" s="364"/>
      <c r="RW9" s="364"/>
      <c r="RX9" s="364"/>
      <c r="RY9" s="364"/>
      <c r="RZ9" s="364"/>
      <c r="SA9" s="364"/>
      <c r="SB9" s="364"/>
      <c r="SC9" s="364"/>
      <c r="SD9" s="364"/>
      <c r="SE9" s="364"/>
      <c r="SF9" s="364"/>
      <c r="SG9" s="364"/>
      <c r="SH9" s="364"/>
      <c r="SI9" s="364"/>
      <c r="SJ9" s="364"/>
      <c r="SK9" s="364"/>
      <c r="SL9" s="364"/>
      <c r="SM9" s="364"/>
      <c r="SN9" s="364"/>
      <c r="SO9" s="364"/>
      <c r="SP9" s="364"/>
      <c r="SQ9" s="364"/>
      <c r="SR9" s="364"/>
      <c r="SS9" s="364"/>
      <c r="ST9" s="364"/>
      <c r="SU9" s="364"/>
      <c r="SV9" s="364"/>
      <c r="SW9" s="364"/>
      <c r="SX9" s="364"/>
      <c r="SY9" s="364"/>
      <c r="SZ9" s="364"/>
      <c r="TA9" s="364"/>
      <c r="TB9" s="364"/>
      <c r="TC9" s="364"/>
      <c r="TD9" s="364"/>
      <c r="TE9" s="364"/>
      <c r="TF9" s="364"/>
      <c r="TG9" s="364"/>
      <c r="TH9" s="364"/>
      <c r="TI9" s="364"/>
      <c r="TJ9" s="364"/>
      <c r="TK9" s="364"/>
      <c r="TL9" s="364"/>
      <c r="TM9" s="364"/>
      <c r="TN9" s="364"/>
      <c r="TO9" s="364"/>
      <c r="TP9" s="364"/>
      <c r="TQ9" s="364"/>
      <c r="TR9" s="364"/>
      <c r="TS9" s="364"/>
      <c r="TT9" s="364"/>
      <c r="TU9" s="364"/>
      <c r="TV9" s="364"/>
      <c r="TW9" s="364"/>
      <c r="TX9" s="364"/>
      <c r="TY9" s="364"/>
      <c r="TZ9" s="364"/>
      <c r="UA9" s="364"/>
      <c r="UB9" s="364"/>
      <c r="UC9" s="364"/>
      <c r="UD9" s="364"/>
      <c r="UE9" s="364"/>
      <c r="UF9" s="364"/>
      <c r="UG9" s="364"/>
      <c r="UH9" s="364"/>
      <c r="UI9" s="364"/>
      <c r="UJ9" s="364"/>
      <c r="UK9" s="364"/>
      <c r="UL9" s="364"/>
      <c r="UM9" s="364"/>
      <c r="UN9" s="364"/>
      <c r="UO9" s="364"/>
      <c r="UP9" s="364"/>
      <c r="UQ9" s="364"/>
      <c r="UR9" s="364"/>
      <c r="US9" s="364"/>
      <c r="UT9" s="364"/>
      <c r="UU9" s="364"/>
      <c r="UV9" s="364"/>
      <c r="UW9" s="364"/>
      <c r="UX9" s="364"/>
      <c r="UY9" s="364"/>
      <c r="UZ9" s="364"/>
      <c r="VA9" s="364"/>
      <c r="VB9" s="364"/>
      <c r="VC9" s="364"/>
      <c r="VD9" s="364"/>
      <c r="VE9" s="364"/>
      <c r="VF9" s="364"/>
      <c r="VG9" s="364"/>
      <c r="VH9" s="364"/>
      <c r="VI9" s="364"/>
      <c r="VJ9" s="364"/>
      <c r="VK9" s="364"/>
      <c r="VL9" s="364"/>
      <c r="VM9" s="364"/>
      <c r="VN9" s="364"/>
      <c r="VO9" s="364"/>
      <c r="VP9" s="364"/>
      <c r="VQ9" s="364"/>
      <c r="VR9" s="364"/>
      <c r="VS9" s="364"/>
      <c r="VT9" s="364"/>
      <c r="VU9" s="364"/>
      <c r="VV9" s="364"/>
      <c r="VW9" s="364"/>
      <c r="VX9" s="364"/>
      <c r="VY9" s="364"/>
      <c r="VZ9" s="364"/>
      <c r="WA9" s="364"/>
      <c r="WB9" s="364"/>
      <c r="WC9" s="364"/>
      <c r="WD9" s="364"/>
      <c r="WE9" s="364"/>
      <c r="WF9" s="364"/>
      <c r="WG9" s="364"/>
      <c r="WH9" s="364"/>
      <c r="WI9" s="364"/>
      <c r="WJ9" s="364"/>
      <c r="WK9" s="364"/>
      <c r="WL9" s="364"/>
      <c r="WM9" s="364"/>
      <c r="WN9" s="364"/>
      <c r="WO9" s="364"/>
      <c r="WP9" s="364"/>
      <c r="WQ9" s="364"/>
      <c r="WR9" s="364"/>
      <c r="WS9" s="364"/>
      <c r="WT9" s="364"/>
      <c r="WU9" s="364"/>
      <c r="WV9" s="364"/>
      <c r="WW9" s="364"/>
      <c r="WX9" s="364"/>
      <c r="WY9" s="364"/>
      <c r="WZ9" s="364"/>
      <c r="XA9" s="364"/>
      <c r="XB9" s="364"/>
      <c r="XC9" s="364"/>
      <c r="XD9" s="364"/>
      <c r="XE9" s="364"/>
      <c r="XF9" s="364"/>
      <c r="XG9" s="364"/>
      <c r="XH9" s="364"/>
      <c r="XI9" s="364"/>
      <c r="XJ9" s="364"/>
      <c r="XK9" s="364"/>
      <c r="XL9" s="364"/>
      <c r="XM9" s="364"/>
      <c r="XN9" s="364"/>
      <c r="XO9" s="364"/>
      <c r="XP9" s="364"/>
      <c r="XQ9" s="364"/>
      <c r="XR9" s="364"/>
      <c r="XS9" s="364"/>
      <c r="XT9" s="364"/>
      <c r="XU9" s="364"/>
      <c r="XV9" s="364"/>
      <c r="XW9" s="364"/>
      <c r="XX9" s="364"/>
      <c r="XY9" s="364"/>
      <c r="XZ9" s="364"/>
      <c r="YA9" s="364"/>
      <c r="YB9" s="364"/>
      <c r="YC9" s="364"/>
      <c r="YD9" s="364"/>
      <c r="YE9" s="364"/>
      <c r="YF9" s="364"/>
      <c r="YG9" s="364"/>
      <c r="YH9" s="364"/>
      <c r="YI9" s="364"/>
      <c r="YJ9" s="364"/>
      <c r="YK9" s="364"/>
      <c r="YL9" s="364"/>
      <c r="YM9" s="364"/>
      <c r="YN9" s="364"/>
      <c r="YO9" s="364"/>
      <c r="YP9" s="364"/>
      <c r="YQ9" s="364"/>
      <c r="YR9" s="364"/>
      <c r="YS9" s="364"/>
      <c r="YT9" s="364"/>
      <c r="YU9" s="364"/>
      <c r="YV9" s="364"/>
      <c r="YW9" s="364"/>
      <c r="YX9" s="364"/>
      <c r="YY9" s="364"/>
      <c r="YZ9" s="364"/>
      <c r="ZA9" s="364"/>
      <c r="ZB9" s="364"/>
      <c r="ZC9" s="364"/>
      <c r="ZD9" s="364"/>
      <c r="ZE9" s="364"/>
      <c r="ZF9" s="364"/>
      <c r="ZG9" s="364"/>
      <c r="ZH9" s="364"/>
      <c r="ZI9" s="364"/>
      <c r="ZJ9" s="364"/>
      <c r="ZK9" s="364"/>
      <c r="ZL9" s="364"/>
      <c r="ZM9" s="364"/>
      <c r="ZN9" s="364"/>
      <c r="ZO9" s="364"/>
      <c r="ZP9" s="364"/>
      <c r="ZQ9" s="364"/>
      <c r="ZR9" s="364"/>
      <c r="ZS9" s="364"/>
      <c r="ZT9" s="364"/>
      <c r="ZU9" s="364"/>
      <c r="ZV9" s="364"/>
      <c r="ZW9" s="364"/>
      <c r="ZX9" s="364"/>
      <c r="ZY9" s="364"/>
      <c r="ZZ9" s="364"/>
      <c r="AAA9" s="364"/>
      <c r="AAB9" s="364"/>
      <c r="AAC9" s="364"/>
      <c r="AAD9" s="364"/>
      <c r="AAE9" s="364"/>
      <c r="AAF9" s="364"/>
      <c r="AAG9" s="364"/>
      <c r="AAH9" s="364"/>
      <c r="AAI9" s="364"/>
      <c r="AAJ9" s="364"/>
      <c r="AAK9" s="364"/>
      <c r="AAL9" s="364"/>
      <c r="AAM9" s="364"/>
      <c r="AAN9" s="364"/>
      <c r="AAO9" s="364"/>
      <c r="AAP9" s="364"/>
      <c r="AAQ9" s="364"/>
      <c r="AAR9" s="364"/>
      <c r="AAS9" s="364"/>
      <c r="AAT9" s="364"/>
      <c r="AAU9" s="364"/>
      <c r="AAV9" s="364"/>
      <c r="AAW9" s="364"/>
      <c r="AAX9" s="364"/>
      <c r="AAY9" s="364"/>
      <c r="AAZ9" s="364"/>
      <c r="ABA9" s="364"/>
      <c r="ABB9" s="364"/>
      <c r="ABC9" s="364"/>
      <c r="ABD9" s="364"/>
      <c r="ABE9" s="364"/>
      <c r="ABF9" s="364"/>
      <c r="ABG9" s="364"/>
      <c r="ABH9" s="364"/>
      <c r="ABI9" s="364"/>
      <c r="ABJ9" s="364"/>
      <c r="ABK9" s="364"/>
      <c r="ABL9" s="364"/>
      <c r="ABM9" s="364"/>
      <c r="ABN9" s="364"/>
      <c r="ABO9" s="364"/>
      <c r="ABP9" s="364"/>
      <c r="ABQ9" s="364"/>
      <c r="ABR9" s="364"/>
      <c r="ABS9" s="364"/>
      <c r="ABT9" s="364"/>
      <c r="ABU9" s="364"/>
      <c r="ABV9" s="364"/>
      <c r="ABW9" s="364"/>
      <c r="ABX9" s="364"/>
      <c r="ABY9" s="364"/>
      <c r="ABZ9" s="364"/>
      <c r="ACA9" s="364"/>
      <c r="ACB9" s="364"/>
      <c r="ACC9" s="364"/>
      <c r="ACD9" s="364"/>
      <c r="ACE9" s="364"/>
      <c r="ACF9" s="364"/>
      <c r="ACG9" s="364"/>
      <c r="ACH9" s="364"/>
      <c r="ACI9" s="364"/>
      <c r="ACJ9" s="364"/>
      <c r="ACK9" s="364"/>
      <c r="ACL9" s="364"/>
      <c r="ACM9" s="364"/>
      <c r="ACN9" s="364"/>
      <c r="ACO9" s="364"/>
      <c r="ACP9" s="364"/>
      <c r="ACQ9" s="364"/>
      <c r="ACR9" s="364"/>
      <c r="ACS9" s="364"/>
      <c r="ACT9" s="364"/>
      <c r="ACU9" s="364"/>
      <c r="ACV9" s="364"/>
      <c r="ACW9" s="364"/>
      <c r="ACX9" s="364"/>
      <c r="ACY9" s="364"/>
      <c r="ACZ9" s="364"/>
      <c r="ADA9" s="364"/>
      <c r="ADB9" s="364"/>
      <c r="ADC9" s="364"/>
      <c r="ADD9" s="364"/>
      <c r="ADE9" s="364"/>
      <c r="ADF9" s="364"/>
      <c r="ADG9" s="364"/>
      <c r="ADH9" s="364"/>
      <c r="ADI9" s="364"/>
      <c r="ADJ9" s="364"/>
      <c r="ADK9" s="364"/>
      <c r="ADL9" s="364"/>
      <c r="ADM9" s="364"/>
      <c r="ADN9" s="364"/>
      <c r="ADO9" s="364"/>
      <c r="ADP9" s="364"/>
      <c r="ADQ9" s="364"/>
      <c r="ADR9" s="364"/>
      <c r="ADS9" s="364"/>
      <c r="ADT9" s="364"/>
      <c r="ADU9" s="364"/>
      <c r="ADV9" s="364"/>
      <c r="ADW9" s="364"/>
      <c r="ADX9" s="364"/>
      <c r="ADY9" s="364"/>
      <c r="ADZ9" s="364"/>
      <c r="AEA9" s="364"/>
      <c r="AEB9" s="364"/>
      <c r="AEC9" s="364"/>
      <c r="AED9" s="364"/>
      <c r="AEE9" s="364"/>
      <c r="AEF9" s="364"/>
      <c r="AEG9" s="364"/>
      <c r="AEH9" s="364"/>
      <c r="AEI9" s="364"/>
      <c r="AEJ9" s="364"/>
      <c r="AEK9" s="364"/>
      <c r="AEL9" s="364"/>
      <c r="AEM9" s="364"/>
      <c r="AEN9" s="364"/>
      <c r="AEO9" s="364"/>
      <c r="AEP9" s="364"/>
      <c r="AEQ9" s="364"/>
      <c r="AER9" s="364"/>
      <c r="AES9" s="364"/>
      <c r="AET9" s="364"/>
      <c r="AEU9" s="364"/>
      <c r="AEV9" s="364"/>
      <c r="AEW9" s="364"/>
      <c r="AEX9" s="364"/>
      <c r="AEY9" s="364"/>
      <c r="AEZ9" s="364"/>
      <c r="AFA9" s="364"/>
      <c r="AFB9" s="364"/>
      <c r="AFC9" s="364"/>
      <c r="AFD9" s="364"/>
      <c r="AFE9" s="364"/>
      <c r="AFF9" s="364"/>
      <c r="AFG9" s="364"/>
      <c r="AFH9" s="364"/>
      <c r="AFI9" s="364"/>
      <c r="AFJ9" s="364"/>
      <c r="AFK9" s="364"/>
      <c r="AFL9" s="364"/>
      <c r="AFM9" s="364"/>
      <c r="AFN9" s="364"/>
      <c r="AFO9" s="364"/>
      <c r="AFP9" s="364"/>
      <c r="AFQ9" s="364"/>
      <c r="AFR9" s="364"/>
      <c r="AFS9" s="364"/>
      <c r="AFT9" s="364"/>
      <c r="AFU9" s="364"/>
      <c r="AFV9" s="364"/>
      <c r="AFW9" s="364"/>
      <c r="AFX9" s="364"/>
      <c r="AFY9" s="364"/>
      <c r="AFZ9" s="364"/>
      <c r="AGA9" s="364"/>
      <c r="AGB9" s="364"/>
      <c r="AGC9" s="364"/>
      <c r="AGD9" s="364"/>
      <c r="AGE9" s="364"/>
      <c r="AGF9" s="364"/>
      <c r="AGG9" s="364"/>
      <c r="AGH9" s="364"/>
      <c r="AGI9" s="364"/>
    </row>
    <row r="10" spans="1:867" s="365" customFormat="1" ht="15">
      <c r="A10" s="379" t="str">
        <f>+'P2'!B5</f>
        <v>2. Aumento del consumo nacional e internacional, del cacao colombiano y sus derivados</v>
      </c>
      <c r="B10" s="380">
        <f>+Estimación_Anualizada!V10</f>
        <v>146420399343.80334</v>
      </c>
      <c r="C10" s="401">
        <f>F10/B10</f>
        <v>0.83535107756082772</v>
      </c>
      <c r="D10" s="401">
        <f>G10/B10</f>
        <v>9.9999999999999992E-2</v>
      </c>
      <c r="E10" s="401">
        <f>H10/B10</f>
        <v>6.4648922439172224E-2</v>
      </c>
      <c r="F10" s="380">
        <f>SUM(F11:F13)</f>
        <v>122312438368.73283</v>
      </c>
      <c r="G10" s="380">
        <f>SUM(G11:G13)</f>
        <v>14642039934.380333</v>
      </c>
      <c r="H10" s="380">
        <f>SUM(H11:H13)</f>
        <v>9465921040.6901665</v>
      </c>
      <c r="I10" s="401">
        <f>M10/F10</f>
        <v>0.84402899722779667</v>
      </c>
      <c r="J10" s="401">
        <f>N10/F10</f>
        <v>0</v>
      </c>
      <c r="K10" s="401">
        <f>O10/F10</f>
        <v>0.13597100277220336</v>
      </c>
      <c r="L10" s="401">
        <f>P10/F10</f>
        <v>0.02</v>
      </c>
      <c r="M10" s="380">
        <f>SUM(M11:M13)</f>
        <v>103235244704.84825</v>
      </c>
      <c r="N10" s="380">
        <f>SUM(N11:N13)</f>
        <v>0</v>
      </c>
      <c r="O10" s="380">
        <f>SUM(O11:O13)</f>
        <v>16630944896.509926</v>
      </c>
      <c r="P10" s="380">
        <f>SUM(P11:P13)</f>
        <v>2446248767.3746567</v>
      </c>
      <c r="Q10" s="360"/>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c r="IX10" s="364"/>
      <c r="IY10" s="364"/>
      <c r="IZ10" s="364"/>
      <c r="JA10" s="364"/>
      <c r="JB10" s="364"/>
      <c r="JC10" s="364"/>
      <c r="JD10" s="364"/>
      <c r="JE10" s="364"/>
      <c r="JF10" s="364"/>
      <c r="JG10" s="364"/>
      <c r="JH10" s="364"/>
      <c r="JI10" s="364"/>
      <c r="JJ10" s="364"/>
      <c r="JK10" s="364"/>
      <c r="JL10" s="364"/>
      <c r="JM10" s="364"/>
      <c r="JN10" s="364"/>
      <c r="JO10" s="364"/>
      <c r="JP10" s="364"/>
      <c r="JQ10" s="364"/>
      <c r="JR10" s="364"/>
      <c r="JS10" s="364"/>
      <c r="JT10" s="364"/>
      <c r="JU10" s="364"/>
      <c r="JV10" s="364"/>
      <c r="JW10" s="364"/>
      <c r="JX10" s="364"/>
      <c r="JY10" s="364"/>
      <c r="JZ10" s="364"/>
      <c r="KA10" s="364"/>
      <c r="KB10" s="364"/>
      <c r="KC10" s="364"/>
      <c r="KD10" s="364"/>
      <c r="KE10" s="364"/>
      <c r="KF10" s="364"/>
      <c r="KG10" s="364"/>
      <c r="KH10" s="364"/>
      <c r="KI10" s="364"/>
      <c r="KJ10" s="364"/>
      <c r="KK10" s="364"/>
      <c r="KL10" s="364"/>
      <c r="KM10" s="364"/>
      <c r="KN10" s="364"/>
      <c r="KO10" s="364"/>
      <c r="KP10" s="364"/>
      <c r="KQ10" s="364"/>
      <c r="KR10" s="364"/>
      <c r="KS10" s="364"/>
      <c r="KT10" s="364"/>
      <c r="KU10" s="364"/>
      <c r="KV10" s="364"/>
      <c r="KW10" s="364"/>
      <c r="KX10" s="364"/>
      <c r="KY10" s="364"/>
      <c r="KZ10" s="364"/>
      <c r="LA10" s="364"/>
      <c r="LB10" s="364"/>
      <c r="LC10" s="364"/>
      <c r="LD10" s="364"/>
      <c r="LE10" s="364"/>
      <c r="LF10" s="364"/>
      <c r="LG10" s="364"/>
      <c r="LH10" s="364"/>
      <c r="LI10" s="364"/>
      <c r="LJ10" s="364"/>
      <c r="LK10" s="364"/>
      <c r="LL10" s="364"/>
      <c r="LM10" s="364"/>
      <c r="LN10" s="364"/>
      <c r="LO10" s="364"/>
      <c r="LP10" s="364"/>
      <c r="LQ10" s="364"/>
      <c r="LR10" s="364"/>
      <c r="LS10" s="364"/>
      <c r="LT10" s="364"/>
      <c r="LU10" s="364"/>
      <c r="LV10" s="364"/>
      <c r="LW10" s="364"/>
      <c r="LX10" s="364"/>
      <c r="LY10" s="364"/>
      <c r="LZ10" s="364"/>
      <c r="MA10" s="364"/>
      <c r="MB10" s="364"/>
      <c r="MC10" s="364"/>
      <c r="MD10" s="364"/>
      <c r="ME10" s="364"/>
      <c r="MF10" s="364"/>
      <c r="MG10" s="364"/>
      <c r="MH10" s="364"/>
      <c r="MI10" s="364"/>
      <c r="MJ10" s="364"/>
      <c r="MK10" s="364"/>
      <c r="ML10" s="364"/>
      <c r="MM10" s="364"/>
      <c r="MN10" s="364"/>
      <c r="MO10" s="364"/>
      <c r="MP10" s="364"/>
      <c r="MQ10" s="364"/>
      <c r="MR10" s="364"/>
      <c r="MS10" s="364"/>
      <c r="MT10" s="364"/>
      <c r="MU10" s="364"/>
      <c r="MV10" s="364"/>
      <c r="MW10" s="364"/>
      <c r="MX10" s="364"/>
      <c r="MY10" s="364"/>
      <c r="MZ10" s="364"/>
      <c r="NA10" s="364"/>
      <c r="NB10" s="364"/>
      <c r="NC10" s="364"/>
      <c r="ND10" s="364"/>
      <c r="NE10" s="364"/>
      <c r="NF10" s="364"/>
      <c r="NG10" s="364"/>
      <c r="NH10" s="364"/>
      <c r="NI10" s="364"/>
      <c r="NJ10" s="364"/>
      <c r="NK10" s="364"/>
      <c r="NL10" s="364"/>
      <c r="NM10" s="364"/>
      <c r="NN10" s="364"/>
      <c r="NO10" s="364"/>
      <c r="NP10" s="364"/>
      <c r="NQ10" s="364"/>
      <c r="NR10" s="364"/>
      <c r="NS10" s="364"/>
      <c r="NT10" s="364"/>
      <c r="NU10" s="364"/>
      <c r="NV10" s="364"/>
      <c r="NW10" s="364"/>
      <c r="NX10" s="364"/>
      <c r="NY10" s="364"/>
      <c r="NZ10" s="364"/>
      <c r="OA10" s="364"/>
      <c r="OB10" s="364"/>
      <c r="OC10" s="364"/>
      <c r="OD10" s="364"/>
      <c r="OE10" s="364"/>
      <c r="OF10" s="364"/>
      <c r="OG10" s="364"/>
      <c r="OH10" s="364"/>
      <c r="OI10" s="364"/>
      <c r="OJ10" s="364"/>
      <c r="OK10" s="364"/>
      <c r="OL10" s="364"/>
      <c r="OM10" s="364"/>
      <c r="ON10" s="364"/>
      <c r="OO10" s="364"/>
      <c r="OP10" s="364"/>
      <c r="OQ10" s="364"/>
      <c r="OR10" s="364"/>
      <c r="OS10" s="364"/>
      <c r="OT10" s="364"/>
      <c r="OU10" s="364"/>
      <c r="OV10" s="364"/>
      <c r="OW10" s="364"/>
      <c r="OX10" s="364"/>
      <c r="OY10" s="364"/>
      <c r="OZ10" s="364"/>
      <c r="PA10" s="364"/>
      <c r="PB10" s="364"/>
      <c r="PC10" s="364"/>
      <c r="PD10" s="364"/>
      <c r="PE10" s="364"/>
      <c r="PF10" s="364"/>
      <c r="PG10" s="364"/>
      <c r="PH10" s="364"/>
      <c r="PI10" s="364"/>
      <c r="PJ10" s="364"/>
      <c r="PK10" s="364"/>
      <c r="PL10" s="364"/>
      <c r="PM10" s="364"/>
      <c r="PN10" s="364"/>
      <c r="PO10" s="364"/>
      <c r="PP10" s="364"/>
      <c r="PQ10" s="364"/>
      <c r="PR10" s="364"/>
      <c r="PS10" s="364"/>
      <c r="PT10" s="364"/>
      <c r="PU10" s="364"/>
      <c r="PV10" s="364"/>
      <c r="PW10" s="364"/>
      <c r="PX10" s="364"/>
      <c r="PY10" s="364"/>
      <c r="PZ10" s="364"/>
      <c r="QA10" s="364"/>
      <c r="QB10" s="364"/>
      <c r="QC10" s="364"/>
      <c r="QD10" s="364"/>
      <c r="QE10" s="364"/>
      <c r="QF10" s="364"/>
      <c r="QG10" s="364"/>
      <c r="QH10" s="364"/>
      <c r="QI10" s="364"/>
      <c r="QJ10" s="364"/>
      <c r="QK10" s="364"/>
      <c r="QL10" s="364"/>
      <c r="QM10" s="364"/>
      <c r="QN10" s="364"/>
      <c r="QO10" s="364"/>
      <c r="QP10" s="364"/>
      <c r="QQ10" s="364"/>
      <c r="QR10" s="364"/>
      <c r="QS10" s="364"/>
      <c r="QT10" s="364"/>
      <c r="QU10" s="364"/>
      <c r="QV10" s="364"/>
      <c r="QW10" s="364"/>
      <c r="QX10" s="364"/>
      <c r="QY10" s="364"/>
      <c r="QZ10" s="364"/>
      <c r="RA10" s="364"/>
      <c r="RB10" s="364"/>
      <c r="RC10" s="364"/>
      <c r="RD10" s="364"/>
      <c r="RE10" s="364"/>
      <c r="RF10" s="364"/>
      <c r="RG10" s="364"/>
      <c r="RH10" s="364"/>
      <c r="RI10" s="364"/>
      <c r="RJ10" s="364"/>
      <c r="RK10" s="364"/>
      <c r="RL10" s="364"/>
      <c r="RM10" s="364"/>
      <c r="RN10" s="364"/>
      <c r="RO10" s="364"/>
      <c r="RP10" s="364"/>
      <c r="RQ10" s="364"/>
      <c r="RR10" s="364"/>
      <c r="RS10" s="364"/>
      <c r="RT10" s="364"/>
      <c r="RU10" s="364"/>
      <c r="RV10" s="364"/>
      <c r="RW10" s="364"/>
      <c r="RX10" s="364"/>
      <c r="RY10" s="364"/>
      <c r="RZ10" s="364"/>
      <c r="SA10" s="364"/>
      <c r="SB10" s="364"/>
      <c r="SC10" s="364"/>
      <c r="SD10" s="364"/>
      <c r="SE10" s="364"/>
      <c r="SF10" s="364"/>
      <c r="SG10" s="364"/>
      <c r="SH10" s="364"/>
      <c r="SI10" s="364"/>
      <c r="SJ10" s="364"/>
      <c r="SK10" s="364"/>
      <c r="SL10" s="364"/>
      <c r="SM10" s="364"/>
      <c r="SN10" s="364"/>
      <c r="SO10" s="364"/>
      <c r="SP10" s="364"/>
      <c r="SQ10" s="364"/>
      <c r="SR10" s="364"/>
      <c r="SS10" s="364"/>
      <c r="ST10" s="364"/>
      <c r="SU10" s="364"/>
      <c r="SV10" s="364"/>
      <c r="SW10" s="364"/>
      <c r="SX10" s="364"/>
      <c r="SY10" s="364"/>
      <c r="SZ10" s="364"/>
      <c r="TA10" s="364"/>
      <c r="TB10" s="364"/>
      <c r="TC10" s="364"/>
      <c r="TD10" s="364"/>
      <c r="TE10" s="364"/>
      <c r="TF10" s="364"/>
      <c r="TG10" s="364"/>
      <c r="TH10" s="364"/>
      <c r="TI10" s="364"/>
      <c r="TJ10" s="364"/>
      <c r="TK10" s="364"/>
      <c r="TL10" s="364"/>
      <c r="TM10" s="364"/>
      <c r="TN10" s="364"/>
      <c r="TO10" s="364"/>
      <c r="TP10" s="364"/>
      <c r="TQ10" s="364"/>
      <c r="TR10" s="364"/>
      <c r="TS10" s="364"/>
      <c r="TT10" s="364"/>
      <c r="TU10" s="364"/>
      <c r="TV10" s="364"/>
      <c r="TW10" s="364"/>
      <c r="TX10" s="364"/>
      <c r="TY10" s="364"/>
      <c r="TZ10" s="364"/>
      <c r="UA10" s="364"/>
      <c r="UB10" s="364"/>
      <c r="UC10" s="364"/>
      <c r="UD10" s="364"/>
      <c r="UE10" s="364"/>
      <c r="UF10" s="364"/>
      <c r="UG10" s="364"/>
      <c r="UH10" s="364"/>
      <c r="UI10" s="364"/>
      <c r="UJ10" s="364"/>
      <c r="UK10" s="364"/>
      <c r="UL10" s="364"/>
      <c r="UM10" s="364"/>
      <c r="UN10" s="364"/>
      <c r="UO10" s="364"/>
      <c r="UP10" s="364"/>
      <c r="UQ10" s="364"/>
      <c r="UR10" s="364"/>
      <c r="US10" s="364"/>
      <c r="UT10" s="364"/>
      <c r="UU10" s="364"/>
      <c r="UV10" s="364"/>
      <c r="UW10" s="364"/>
      <c r="UX10" s="364"/>
      <c r="UY10" s="364"/>
      <c r="UZ10" s="364"/>
      <c r="VA10" s="364"/>
      <c r="VB10" s="364"/>
      <c r="VC10" s="364"/>
      <c r="VD10" s="364"/>
      <c r="VE10" s="364"/>
      <c r="VF10" s="364"/>
      <c r="VG10" s="364"/>
      <c r="VH10" s="364"/>
      <c r="VI10" s="364"/>
      <c r="VJ10" s="364"/>
      <c r="VK10" s="364"/>
      <c r="VL10" s="364"/>
      <c r="VM10" s="364"/>
      <c r="VN10" s="364"/>
      <c r="VO10" s="364"/>
      <c r="VP10" s="364"/>
      <c r="VQ10" s="364"/>
      <c r="VR10" s="364"/>
      <c r="VS10" s="364"/>
      <c r="VT10" s="364"/>
      <c r="VU10" s="364"/>
      <c r="VV10" s="364"/>
      <c r="VW10" s="364"/>
      <c r="VX10" s="364"/>
      <c r="VY10" s="364"/>
      <c r="VZ10" s="364"/>
      <c r="WA10" s="364"/>
      <c r="WB10" s="364"/>
      <c r="WC10" s="364"/>
      <c r="WD10" s="364"/>
      <c r="WE10" s="364"/>
      <c r="WF10" s="364"/>
      <c r="WG10" s="364"/>
      <c r="WH10" s="364"/>
      <c r="WI10" s="364"/>
      <c r="WJ10" s="364"/>
      <c r="WK10" s="364"/>
      <c r="WL10" s="364"/>
      <c r="WM10" s="364"/>
      <c r="WN10" s="364"/>
      <c r="WO10" s="364"/>
      <c r="WP10" s="364"/>
      <c r="WQ10" s="364"/>
      <c r="WR10" s="364"/>
      <c r="WS10" s="364"/>
      <c r="WT10" s="364"/>
      <c r="WU10" s="364"/>
      <c r="WV10" s="364"/>
      <c r="WW10" s="364"/>
      <c r="WX10" s="364"/>
      <c r="WY10" s="364"/>
      <c r="WZ10" s="364"/>
      <c r="XA10" s="364"/>
      <c r="XB10" s="364"/>
      <c r="XC10" s="364"/>
      <c r="XD10" s="364"/>
      <c r="XE10" s="364"/>
      <c r="XF10" s="364"/>
      <c r="XG10" s="364"/>
      <c r="XH10" s="364"/>
      <c r="XI10" s="364"/>
      <c r="XJ10" s="364"/>
      <c r="XK10" s="364"/>
      <c r="XL10" s="364"/>
      <c r="XM10" s="364"/>
      <c r="XN10" s="364"/>
      <c r="XO10" s="364"/>
      <c r="XP10" s="364"/>
      <c r="XQ10" s="364"/>
      <c r="XR10" s="364"/>
      <c r="XS10" s="364"/>
      <c r="XT10" s="364"/>
      <c r="XU10" s="364"/>
      <c r="XV10" s="364"/>
      <c r="XW10" s="364"/>
      <c r="XX10" s="364"/>
      <c r="XY10" s="364"/>
      <c r="XZ10" s="364"/>
      <c r="YA10" s="364"/>
      <c r="YB10" s="364"/>
      <c r="YC10" s="364"/>
      <c r="YD10" s="364"/>
      <c r="YE10" s="364"/>
      <c r="YF10" s="364"/>
      <c r="YG10" s="364"/>
      <c r="YH10" s="364"/>
      <c r="YI10" s="364"/>
      <c r="YJ10" s="364"/>
      <c r="YK10" s="364"/>
      <c r="YL10" s="364"/>
      <c r="YM10" s="364"/>
      <c r="YN10" s="364"/>
      <c r="YO10" s="364"/>
      <c r="YP10" s="364"/>
      <c r="YQ10" s="364"/>
      <c r="YR10" s="364"/>
      <c r="YS10" s="364"/>
      <c r="YT10" s="364"/>
      <c r="YU10" s="364"/>
      <c r="YV10" s="364"/>
      <c r="YW10" s="364"/>
      <c r="YX10" s="364"/>
      <c r="YY10" s="364"/>
      <c r="YZ10" s="364"/>
      <c r="ZA10" s="364"/>
      <c r="ZB10" s="364"/>
      <c r="ZC10" s="364"/>
      <c r="ZD10" s="364"/>
      <c r="ZE10" s="364"/>
      <c r="ZF10" s="364"/>
      <c r="ZG10" s="364"/>
      <c r="ZH10" s="364"/>
      <c r="ZI10" s="364"/>
      <c r="ZJ10" s="364"/>
      <c r="ZK10" s="364"/>
      <c r="ZL10" s="364"/>
      <c r="ZM10" s="364"/>
      <c r="ZN10" s="364"/>
      <c r="ZO10" s="364"/>
      <c r="ZP10" s="364"/>
      <c r="ZQ10" s="364"/>
      <c r="ZR10" s="364"/>
      <c r="ZS10" s="364"/>
      <c r="ZT10" s="364"/>
      <c r="ZU10" s="364"/>
      <c r="ZV10" s="364"/>
      <c r="ZW10" s="364"/>
      <c r="ZX10" s="364"/>
      <c r="ZY10" s="364"/>
      <c r="ZZ10" s="364"/>
      <c r="AAA10" s="364"/>
      <c r="AAB10" s="364"/>
      <c r="AAC10" s="364"/>
      <c r="AAD10" s="364"/>
      <c r="AAE10" s="364"/>
      <c r="AAF10" s="364"/>
      <c r="AAG10" s="364"/>
      <c r="AAH10" s="364"/>
      <c r="AAI10" s="364"/>
      <c r="AAJ10" s="364"/>
      <c r="AAK10" s="364"/>
      <c r="AAL10" s="364"/>
      <c r="AAM10" s="364"/>
      <c r="AAN10" s="364"/>
      <c r="AAO10" s="364"/>
      <c r="AAP10" s="364"/>
      <c r="AAQ10" s="364"/>
      <c r="AAR10" s="364"/>
      <c r="AAS10" s="364"/>
      <c r="AAT10" s="364"/>
      <c r="AAU10" s="364"/>
      <c r="AAV10" s="364"/>
      <c r="AAW10" s="364"/>
      <c r="AAX10" s="364"/>
      <c r="AAY10" s="364"/>
      <c r="AAZ10" s="364"/>
      <c r="ABA10" s="364"/>
      <c r="ABB10" s="364"/>
      <c r="ABC10" s="364"/>
      <c r="ABD10" s="364"/>
      <c r="ABE10" s="364"/>
      <c r="ABF10" s="364"/>
      <c r="ABG10" s="364"/>
      <c r="ABH10" s="364"/>
      <c r="ABI10" s="364"/>
      <c r="ABJ10" s="364"/>
      <c r="ABK10" s="364"/>
      <c r="ABL10" s="364"/>
      <c r="ABM10" s="364"/>
      <c r="ABN10" s="364"/>
      <c r="ABO10" s="364"/>
      <c r="ABP10" s="364"/>
      <c r="ABQ10" s="364"/>
      <c r="ABR10" s="364"/>
      <c r="ABS10" s="364"/>
      <c r="ABT10" s="364"/>
      <c r="ABU10" s="364"/>
      <c r="ABV10" s="364"/>
      <c r="ABW10" s="364"/>
      <c r="ABX10" s="364"/>
      <c r="ABY10" s="364"/>
      <c r="ABZ10" s="364"/>
      <c r="ACA10" s="364"/>
      <c r="ACB10" s="364"/>
      <c r="ACC10" s="364"/>
      <c r="ACD10" s="364"/>
      <c r="ACE10" s="364"/>
      <c r="ACF10" s="364"/>
      <c r="ACG10" s="364"/>
      <c r="ACH10" s="364"/>
      <c r="ACI10" s="364"/>
      <c r="ACJ10" s="364"/>
      <c r="ACK10" s="364"/>
      <c r="ACL10" s="364"/>
      <c r="ACM10" s="364"/>
      <c r="ACN10" s="364"/>
      <c r="ACO10" s="364"/>
      <c r="ACP10" s="364"/>
      <c r="ACQ10" s="364"/>
      <c r="ACR10" s="364"/>
      <c r="ACS10" s="364"/>
      <c r="ACT10" s="364"/>
      <c r="ACU10" s="364"/>
      <c r="ACV10" s="364"/>
      <c r="ACW10" s="364"/>
      <c r="ACX10" s="364"/>
      <c r="ACY10" s="364"/>
      <c r="ACZ10" s="364"/>
      <c r="ADA10" s="364"/>
      <c r="ADB10" s="364"/>
      <c r="ADC10" s="364"/>
      <c r="ADD10" s="364"/>
      <c r="ADE10" s="364"/>
      <c r="ADF10" s="364"/>
      <c r="ADG10" s="364"/>
      <c r="ADH10" s="364"/>
      <c r="ADI10" s="364"/>
      <c r="ADJ10" s="364"/>
      <c r="ADK10" s="364"/>
      <c r="ADL10" s="364"/>
      <c r="ADM10" s="364"/>
      <c r="ADN10" s="364"/>
      <c r="ADO10" s="364"/>
      <c r="ADP10" s="364"/>
      <c r="ADQ10" s="364"/>
      <c r="ADR10" s="364"/>
      <c r="ADS10" s="364"/>
      <c r="ADT10" s="364"/>
      <c r="ADU10" s="364"/>
      <c r="ADV10" s="364"/>
      <c r="ADW10" s="364"/>
      <c r="ADX10" s="364"/>
      <c r="ADY10" s="364"/>
      <c r="ADZ10" s="364"/>
      <c r="AEA10" s="364"/>
      <c r="AEB10" s="364"/>
      <c r="AEC10" s="364"/>
      <c r="AED10" s="364"/>
      <c r="AEE10" s="364"/>
      <c r="AEF10" s="364"/>
      <c r="AEG10" s="364"/>
      <c r="AEH10" s="364"/>
      <c r="AEI10" s="364"/>
      <c r="AEJ10" s="364"/>
      <c r="AEK10" s="364"/>
      <c r="AEL10" s="364"/>
      <c r="AEM10" s="364"/>
      <c r="AEN10" s="364"/>
      <c r="AEO10" s="364"/>
      <c r="AEP10" s="364"/>
      <c r="AEQ10" s="364"/>
      <c r="AER10" s="364"/>
      <c r="AES10" s="364"/>
      <c r="AET10" s="364"/>
      <c r="AEU10" s="364"/>
      <c r="AEV10" s="364"/>
      <c r="AEW10" s="364"/>
      <c r="AEX10" s="364"/>
      <c r="AEY10" s="364"/>
      <c r="AEZ10" s="364"/>
      <c r="AFA10" s="364"/>
      <c r="AFB10" s="364"/>
      <c r="AFC10" s="364"/>
      <c r="AFD10" s="364"/>
      <c r="AFE10" s="364"/>
      <c r="AFF10" s="364"/>
      <c r="AFG10" s="364"/>
      <c r="AFH10" s="364"/>
      <c r="AFI10" s="364"/>
      <c r="AFJ10" s="364"/>
      <c r="AFK10" s="364"/>
      <c r="AFL10" s="364"/>
      <c r="AFM10" s="364"/>
      <c r="AFN10" s="364"/>
      <c r="AFO10" s="364"/>
      <c r="AFP10" s="364"/>
      <c r="AFQ10" s="364"/>
      <c r="AFR10" s="364"/>
      <c r="AFS10" s="364"/>
      <c r="AFT10" s="364"/>
      <c r="AFU10" s="364"/>
      <c r="AFV10" s="364"/>
      <c r="AFW10" s="364"/>
      <c r="AFX10" s="364"/>
      <c r="AFY10" s="364"/>
      <c r="AFZ10" s="364"/>
      <c r="AGA10" s="364"/>
      <c r="AGB10" s="364"/>
      <c r="AGC10" s="364"/>
      <c r="AGD10" s="364"/>
      <c r="AGE10" s="364"/>
      <c r="AGF10" s="364"/>
      <c r="AGG10" s="364"/>
      <c r="AGH10" s="364"/>
      <c r="AGI10" s="364"/>
    </row>
    <row r="11" spans="1:867" s="367" customFormat="1">
      <c r="A11" s="375" t="str">
        <f>+'P2'!B8</f>
        <v>2.1. Promoción, posicionamiento y fomento de las exportaciones del cacao colombiano y sus derivados</v>
      </c>
      <c r="B11" s="384">
        <f>+Estimación_Anualizada!V11</f>
        <v>42898021470</v>
      </c>
      <c r="C11" s="368">
        <v>0.8</v>
      </c>
      <c r="D11" s="368">
        <v>0.1</v>
      </c>
      <c r="E11" s="368">
        <v>0.1</v>
      </c>
      <c r="F11" s="384">
        <f>B11*C11</f>
        <v>34318417176</v>
      </c>
      <c r="G11" s="384">
        <f>B11*D11</f>
        <v>4289802147</v>
      </c>
      <c r="H11" s="384">
        <f>B11*E11</f>
        <v>4289802147</v>
      </c>
      <c r="I11" s="368">
        <f>100%-J11-K11-L11</f>
        <v>0.88</v>
      </c>
      <c r="J11" s="368"/>
      <c r="K11" s="368">
        <v>0.1</v>
      </c>
      <c r="L11" s="368">
        <v>0.02</v>
      </c>
      <c r="M11" s="366">
        <f>F11*I11</f>
        <v>30200207114.880001</v>
      </c>
      <c r="N11" s="366">
        <f>F11*J11</f>
        <v>0</v>
      </c>
      <c r="O11" s="366">
        <f>F11*K11</f>
        <v>3431841717.6000004</v>
      </c>
      <c r="P11" s="366">
        <f>F11*L11</f>
        <v>686368343.51999998</v>
      </c>
      <c r="Q11" s="360"/>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c r="IX11" s="364"/>
      <c r="IY11" s="364"/>
      <c r="IZ11" s="364"/>
      <c r="JA11" s="364"/>
      <c r="JB11" s="364"/>
      <c r="JC11" s="364"/>
      <c r="JD11" s="364"/>
      <c r="JE11" s="364"/>
      <c r="JF11" s="364"/>
      <c r="JG11" s="364"/>
      <c r="JH11" s="364"/>
      <c r="JI11" s="364"/>
      <c r="JJ11" s="364"/>
      <c r="JK11" s="364"/>
      <c r="JL11" s="364"/>
      <c r="JM11" s="364"/>
      <c r="JN11" s="364"/>
      <c r="JO11" s="364"/>
      <c r="JP11" s="364"/>
      <c r="JQ11" s="364"/>
      <c r="JR11" s="364"/>
      <c r="JS11" s="364"/>
      <c r="JT11" s="364"/>
      <c r="JU11" s="364"/>
      <c r="JV11" s="364"/>
      <c r="JW11" s="364"/>
      <c r="JX11" s="364"/>
      <c r="JY11" s="364"/>
      <c r="JZ11" s="364"/>
      <c r="KA11" s="364"/>
      <c r="KB11" s="364"/>
      <c r="KC11" s="364"/>
      <c r="KD11" s="364"/>
      <c r="KE11" s="364"/>
      <c r="KF11" s="364"/>
      <c r="KG11" s="364"/>
      <c r="KH11" s="364"/>
      <c r="KI11" s="364"/>
      <c r="KJ11" s="364"/>
      <c r="KK11" s="364"/>
      <c r="KL11" s="364"/>
      <c r="KM11" s="364"/>
      <c r="KN11" s="364"/>
      <c r="KO11" s="364"/>
      <c r="KP11" s="364"/>
      <c r="KQ11" s="364"/>
      <c r="KR11" s="364"/>
      <c r="KS11" s="364"/>
      <c r="KT11" s="364"/>
      <c r="KU11" s="364"/>
      <c r="KV11" s="364"/>
      <c r="KW11" s="364"/>
      <c r="KX11" s="364"/>
      <c r="KY11" s="364"/>
      <c r="KZ11" s="364"/>
      <c r="LA11" s="364"/>
      <c r="LB11" s="364"/>
      <c r="LC11" s="364"/>
      <c r="LD11" s="364"/>
      <c r="LE11" s="364"/>
      <c r="LF11" s="364"/>
      <c r="LG11" s="364"/>
      <c r="LH11" s="364"/>
      <c r="LI11" s="364"/>
      <c r="LJ11" s="364"/>
      <c r="LK11" s="364"/>
      <c r="LL11" s="364"/>
      <c r="LM11" s="364"/>
      <c r="LN11" s="364"/>
      <c r="LO11" s="364"/>
      <c r="LP11" s="364"/>
      <c r="LQ11" s="364"/>
      <c r="LR11" s="364"/>
      <c r="LS11" s="364"/>
      <c r="LT11" s="364"/>
      <c r="LU11" s="364"/>
      <c r="LV11" s="364"/>
      <c r="LW11" s="364"/>
      <c r="LX11" s="364"/>
      <c r="LY11" s="364"/>
      <c r="LZ11" s="364"/>
      <c r="MA11" s="364"/>
      <c r="MB11" s="364"/>
      <c r="MC11" s="364"/>
      <c r="MD11" s="364"/>
      <c r="ME11" s="364"/>
      <c r="MF11" s="364"/>
      <c r="MG11" s="364"/>
      <c r="MH11" s="364"/>
      <c r="MI11" s="364"/>
      <c r="MJ11" s="364"/>
      <c r="MK11" s="364"/>
      <c r="ML11" s="364"/>
      <c r="MM11" s="364"/>
      <c r="MN11" s="364"/>
      <c r="MO11" s="364"/>
      <c r="MP11" s="364"/>
      <c r="MQ11" s="364"/>
      <c r="MR11" s="364"/>
      <c r="MS11" s="364"/>
      <c r="MT11" s="364"/>
      <c r="MU11" s="364"/>
      <c r="MV11" s="364"/>
      <c r="MW11" s="364"/>
      <c r="MX11" s="364"/>
      <c r="MY11" s="364"/>
      <c r="MZ11" s="364"/>
      <c r="NA11" s="364"/>
      <c r="NB11" s="364"/>
      <c r="NC11" s="364"/>
      <c r="ND11" s="364"/>
      <c r="NE11" s="364"/>
      <c r="NF11" s="364"/>
      <c r="NG11" s="364"/>
      <c r="NH11" s="364"/>
      <c r="NI11" s="364"/>
      <c r="NJ11" s="364"/>
      <c r="NK11" s="364"/>
      <c r="NL11" s="364"/>
      <c r="NM11" s="364"/>
      <c r="NN11" s="364"/>
      <c r="NO11" s="364"/>
      <c r="NP11" s="364"/>
      <c r="NQ11" s="364"/>
      <c r="NR11" s="364"/>
      <c r="NS11" s="364"/>
      <c r="NT11" s="364"/>
      <c r="NU11" s="364"/>
      <c r="NV11" s="364"/>
      <c r="NW11" s="364"/>
      <c r="NX11" s="364"/>
      <c r="NY11" s="364"/>
      <c r="NZ11" s="364"/>
      <c r="OA11" s="364"/>
      <c r="OB11" s="364"/>
      <c r="OC11" s="364"/>
      <c r="OD11" s="364"/>
      <c r="OE11" s="364"/>
      <c r="OF11" s="364"/>
      <c r="OG11" s="364"/>
      <c r="OH11" s="364"/>
      <c r="OI11" s="364"/>
      <c r="OJ11" s="364"/>
      <c r="OK11" s="364"/>
      <c r="OL11" s="364"/>
      <c r="OM11" s="364"/>
      <c r="ON11" s="364"/>
      <c r="OO11" s="364"/>
      <c r="OP11" s="364"/>
      <c r="OQ11" s="364"/>
      <c r="OR11" s="364"/>
      <c r="OS11" s="364"/>
      <c r="OT11" s="364"/>
      <c r="OU11" s="364"/>
      <c r="OV11" s="364"/>
      <c r="OW11" s="364"/>
      <c r="OX11" s="364"/>
      <c r="OY11" s="364"/>
      <c r="OZ11" s="364"/>
      <c r="PA11" s="364"/>
      <c r="PB11" s="364"/>
      <c r="PC11" s="364"/>
      <c r="PD11" s="364"/>
      <c r="PE11" s="364"/>
      <c r="PF11" s="364"/>
      <c r="PG11" s="364"/>
      <c r="PH11" s="364"/>
      <c r="PI11" s="364"/>
      <c r="PJ11" s="364"/>
      <c r="PK11" s="364"/>
      <c r="PL11" s="364"/>
      <c r="PM11" s="364"/>
      <c r="PN11" s="364"/>
      <c r="PO11" s="364"/>
      <c r="PP11" s="364"/>
      <c r="PQ11" s="364"/>
      <c r="PR11" s="364"/>
      <c r="PS11" s="364"/>
      <c r="PT11" s="364"/>
      <c r="PU11" s="364"/>
      <c r="PV11" s="364"/>
      <c r="PW11" s="364"/>
      <c r="PX11" s="364"/>
      <c r="PY11" s="364"/>
      <c r="PZ11" s="364"/>
      <c r="QA11" s="364"/>
      <c r="QB11" s="364"/>
      <c r="QC11" s="364"/>
      <c r="QD11" s="364"/>
      <c r="QE11" s="364"/>
      <c r="QF11" s="364"/>
      <c r="QG11" s="364"/>
      <c r="QH11" s="364"/>
      <c r="QI11" s="364"/>
      <c r="QJ11" s="364"/>
      <c r="QK11" s="364"/>
      <c r="QL11" s="364"/>
      <c r="QM11" s="364"/>
      <c r="QN11" s="364"/>
      <c r="QO11" s="364"/>
      <c r="QP11" s="364"/>
      <c r="QQ11" s="364"/>
      <c r="QR11" s="364"/>
      <c r="QS11" s="364"/>
      <c r="QT11" s="364"/>
      <c r="QU11" s="364"/>
      <c r="QV11" s="364"/>
      <c r="QW11" s="364"/>
      <c r="QX11" s="364"/>
      <c r="QY11" s="364"/>
      <c r="QZ11" s="364"/>
      <c r="RA11" s="364"/>
      <c r="RB11" s="364"/>
      <c r="RC11" s="364"/>
      <c r="RD11" s="364"/>
      <c r="RE11" s="364"/>
      <c r="RF11" s="364"/>
      <c r="RG11" s="364"/>
      <c r="RH11" s="364"/>
      <c r="RI11" s="364"/>
      <c r="RJ11" s="364"/>
      <c r="RK11" s="364"/>
      <c r="RL11" s="364"/>
      <c r="RM11" s="364"/>
      <c r="RN11" s="364"/>
      <c r="RO11" s="364"/>
      <c r="RP11" s="364"/>
      <c r="RQ11" s="364"/>
      <c r="RR11" s="364"/>
      <c r="RS11" s="364"/>
      <c r="RT11" s="364"/>
      <c r="RU11" s="364"/>
      <c r="RV11" s="364"/>
      <c r="RW11" s="364"/>
      <c r="RX11" s="364"/>
      <c r="RY11" s="364"/>
      <c r="RZ11" s="364"/>
      <c r="SA11" s="364"/>
      <c r="SB11" s="364"/>
      <c r="SC11" s="364"/>
      <c r="SD11" s="364"/>
      <c r="SE11" s="364"/>
      <c r="SF11" s="364"/>
      <c r="SG11" s="364"/>
      <c r="SH11" s="364"/>
      <c r="SI11" s="364"/>
      <c r="SJ11" s="364"/>
      <c r="SK11" s="364"/>
      <c r="SL11" s="364"/>
      <c r="SM11" s="364"/>
      <c r="SN11" s="364"/>
      <c r="SO11" s="364"/>
      <c r="SP11" s="364"/>
      <c r="SQ11" s="364"/>
      <c r="SR11" s="364"/>
      <c r="SS11" s="364"/>
      <c r="ST11" s="364"/>
      <c r="SU11" s="364"/>
      <c r="SV11" s="364"/>
      <c r="SW11" s="364"/>
      <c r="SX11" s="364"/>
      <c r="SY11" s="364"/>
      <c r="SZ11" s="364"/>
      <c r="TA11" s="364"/>
      <c r="TB11" s="364"/>
      <c r="TC11" s="364"/>
      <c r="TD11" s="364"/>
      <c r="TE11" s="364"/>
      <c r="TF11" s="364"/>
      <c r="TG11" s="364"/>
      <c r="TH11" s="364"/>
      <c r="TI11" s="364"/>
      <c r="TJ11" s="364"/>
      <c r="TK11" s="364"/>
      <c r="TL11" s="364"/>
      <c r="TM11" s="364"/>
      <c r="TN11" s="364"/>
      <c r="TO11" s="364"/>
      <c r="TP11" s="364"/>
      <c r="TQ11" s="364"/>
      <c r="TR11" s="364"/>
      <c r="TS11" s="364"/>
      <c r="TT11" s="364"/>
      <c r="TU11" s="364"/>
      <c r="TV11" s="364"/>
      <c r="TW11" s="364"/>
      <c r="TX11" s="364"/>
      <c r="TY11" s="364"/>
      <c r="TZ11" s="364"/>
      <c r="UA11" s="364"/>
      <c r="UB11" s="364"/>
      <c r="UC11" s="364"/>
      <c r="UD11" s="364"/>
      <c r="UE11" s="364"/>
      <c r="UF11" s="364"/>
      <c r="UG11" s="364"/>
      <c r="UH11" s="364"/>
      <c r="UI11" s="364"/>
      <c r="UJ11" s="364"/>
      <c r="UK11" s="364"/>
      <c r="UL11" s="364"/>
      <c r="UM11" s="364"/>
      <c r="UN11" s="364"/>
      <c r="UO11" s="364"/>
      <c r="UP11" s="364"/>
      <c r="UQ11" s="364"/>
      <c r="UR11" s="364"/>
      <c r="US11" s="364"/>
      <c r="UT11" s="364"/>
      <c r="UU11" s="364"/>
      <c r="UV11" s="364"/>
      <c r="UW11" s="364"/>
      <c r="UX11" s="364"/>
      <c r="UY11" s="364"/>
      <c r="UZ11" s="364"/>
      <c r="VA11" s="364"/>
      <c r="VB11" s="364"/>
      <c r="VC11" s="364"/>
      <c r="VD11" s="364"/>
      <c r="VE11" s="364"/>
      <c r="VF11" s="364"/>
      <c r="VG11" s="364"/>
      <c r="VH11" s="364"/>
      <c r="VI11" s="364"/>
      <c r="VJ11" s="364"/>
      <c r="VK11" s="364"/>
      <c r="VL11" s="364"/>
      <c r="VM11" s="364"/>
      <c r="VN11" s="364"/>
      <c r="VO11" s="364"/>
      <c r="VP11" s="364"/>
      <c r="VQ11" s="364"/>
      <c r="VR11" s="364"/>
      <c r="VS11" s="364"/>
      <c r="VT11" s="364"/>
      <c r="VU11" s="364"/>
      <c r="VV11" s="364"/>
      <c r="VW11" s="364"/>
      <c r="VX11" s="364"/>
      <c r="VY11" s="364"/>
      <c r="VZ11" s="364"/>
      <c r="WA11" s="364"/>
      <c r="WB11" s="364"/>
      <c r="WC11" s="364"/>
      <c r="WD11" s="364"/>
      <c r="WE11" s="364"/>
      <c r="WF11" s="364"/>
      <c r="WG11" s="364"/>
      <c r="WH11" s="364"/>
      <c r="WI11" s="364"/>
      <c r="WJ11" s="364"/>
      <c r="WK11" s="364"/>
      <c r="WL11" s="364"/>
      <c r="WM11" s="364"/>
      <c r="WN11" s="364"/>
      <c r="WO11" s="364"/>
      <c r="WP11" s="364"/>
      <c r="WQ11" s="364"/>
      <c r="WR11" s="364"/>
      <c r="WS11" s="364"/>
      <c r="WT11" s="364"/>
      <c r="WU11" s="364"/>
      <c r="WV11" s="364"/>
      <c r="WW11" s="364"/>
      <c r="WX11" s="364"/>
      <c r="WY11" s="364"/>
      <c r="WZ11" s="364"/>
      <c r="XA11" s="364"/>
      <c r="XB11" s="364"/>
      <c r="XC11" s="364"/>
      <c r="XD11" s="364"/>
      <c r="XE11" s="364"/>
      <c r="XF11" s="364"/>
      <c r="XG11" s="364"/>
      <c r="XH11" s="364"/>
      <c r="XI11" s="364"/>
      <c r="XJ11" s="364"/>
      <c r="XK11" s="364"/>
      <c r="XL11" s="364"/>
      <c r="XM11" s="364"/>
      <c r="XN11" s="364"/>
      <c r="XO11" s="364"/>
      <c r="XP11" s="364"/>
      <c r="XQ11" s="364"/>
      <c r="XR11" s="364"/>
      <c r="XS11" s="364"/>
      <c r="XT11" s="364"/>
      <c r="XU11" s="364"/>
      <c r="XV11" s="364"/>
      <c r="XW11" s="364"/>
      <c r="XX11" s="364"/>
      <c r="XY11" s="364"/>
      <c r="XZ11" s="364"/>
      <c r="YA11" s="364"/>
      <c r="YB11" s="364"/>
      <c r="YC11" s="364"/>
      <c r="YD11" s="364"/>
      <c r="YE11" s="364"/>
      <c r="YF11" s="364"/>
      <c r="YG11" s="364"/>
      <c r="YH11" s="364"/>
      <c r="YI11" s="364"/>
      <c r="YJ11" s="364"/>
      <c r="YK11" s="364"/>
      <c r="YL11" s="364"/>
      <c r="YM11" s="364"/>
      <c r="YN11" s="364"/>
      <c r="YO11" s="364"/>
      <c r="YP11" s="364"/>
      <c r="YQ11" s="364"/>
      <c r="YR11" s="364"/>
      <c r="YS11" s="364"/>
      <c r="YT11" s="364"/>
      <c r="YU11" s="364"/>
      <c r="YV11" s="364"/>
      <c r="YW11" s="364"/>
      <c r="YX11" s="364"/>
      <c r="YY11" s="364"/>
      <c r="YZ11" s="364"/>
      <c r="ZA11" s="364"/>
      <c r="ZB11" s="364"/>
      <c r="ZC11" s="364"/>
      <c r="ZD11" s="364"/>
      <c r="ZE11" s="364"/>
      <c r="ZF11" s="364"/>
      <c r="ZG11" s="364"/>
      <c r="ZH11" s="364"/>
      <c r="ZI11" s="364"/>
      <c r="ZJ11" s="364"/>
      <c r="ZK11" s="364"/>
      <c r="ZL11" s="364"/>
      <c r="ZM11" s="364"/>
      <c r="ZN11" s="364"/>
      <c r="ZO11" s="364"/>
      <c r="ZP11" s="364"/>
      <c r="ZQ11" s="364"/>
      <c r="ZR11" s="364"/>
      <c r="ZS11" s="364"/>
      <c r="ZT11" s="364"/>
      <c r="ZU11" s="364"/>
      <c r="ZV11" s="364"/>
      <c r="ZW11" s="364"/>
      <c r="ZX11" s="364"/>
      <c r="ZY11" s="364"/>
      <c r="ZZ11" s="364"/>
      <c r="AAA11" s="364"/>
      <c r="AAB11" s="364"/>
      <c r="AAC11" s="364"/>
      <c r="AAD11" s="364"/>
      <c r="AAE11" s="364"/>
      <c r="AAF11" s="364"/>
      <c r="AAG11" s="364"/>
      <c r="AAH11" s="364"/>
      <c r="AAI11" s="364"/>
      <c r="AAJ11" s="364"/>
      <c r="AAK11" s="364"/>
      <c r="AAL11" s="364"/>
      <c r="AAM11" s="364"/>
      <c r="AAN11" s="364"/>
      <c r="AAO11" s="364"/>
      <c r="AAP11" s="364"/>
      <c r="AAQ11" s="364"/>
      <c r="AAR11" s="364"/>
      <c r="AAS11" s="364"/>
      <c r="AAT11" s="364"/>
      <c r="AAU11" s="364"/>
      <c r="AAV11" s="364"/>
      <c r="AAW11" s="364"/>
      <c r="AAX11" s="364"/>
      <c r="AAY11" s="364"/>
      <c r="AAZ11" s="364"/>
      <c r="ABA11" s="364"/>
      <c r="ABB11" s="364"/>
      <c r="ABC11" s="364"/>
      <c r="ABD11" s="364"/>
      <c r="ABE11" s="364"/>
      <c r="ABF11" s="364"/>
      <c r="ABG11" s="364"/>
      <c r="ABH11" s="364"/>
      <c r="ABI11" s="364"/>
      <c r="ABJ11" s="364"/>
      <c r="ABK11" s="364"/>
      <c r="ABL11" s="364"/>
      <c r="ABM11" s="364"/>
      <c r="ABN11" s="364"/>
      <c r="ABO11" s="364"/>
      <c r="ABP11" s="364"/>
      <c r="ABQ11" s="364"/>
      <c r="ABR11" s="364"/>
      <c r="ABS11" s="364"/>
      <c r="ABT11" s="364"/>
      <c r="ABU11" s="364"/>
      <c r="ABV11" s="364"/>
      <c r="ABW11" s="364"/>
      <c r="ABX11" s="364"/>
      <c r="ABY11" s="364"/>
      <c r="ABZ11" s="364"/>
      <c r="ACA11" s="364"/>
      <c r="ACB11" s="364"/>
      <c r="ACC11" s="364"/>
      <c r="ACD11" s="364"/>
      <c r="ACE11" s="364"/>
      <c r="ACF11" s="364"/>
      <c r="ACG11" s="364"/>
      <c r="ACH11" s="364"/>
      <c r="ACI11" s="364"/>
      <c r="ACJ11" s="364"/>
      <c r="ACK11" s="364"/>
      <c r="ACL11" s="364"/>
      <c r="ACM11" s="364"/>
      <c r="ACN11" s="364"/>
      <c r="ACO11" s="364"/>
      <c r="ACP11" s="364"/>
      <c r="ACQ11" s="364"/>
      <c r="ACR11" s="364"/>
      <c r="ACS11" s="364"/>
      <c r="ACT11" s="364"/>
      <c r="ACU11" s="364"/>
      <c r="ACV11" s="364"/>
      <c r="ACW11" s="364"/>
      <c r="ACX11" s="364"/>
      <c r="ACY11" s="364"/>
      <c r="ACZ11" s="364"/>
      <c r="ADA11" s="364"/>
      <c r="ADB11" s="364"/>
      <c r="ADC11" s="364"/>
      <c r="ADD11" s="364"/>
      <c r="ADE11" s="364"/>
      <c r="ADF11" s="364"/>
      <c r="ADG11" s="364"/>
      <c r="ADH11" s="364"/>
      <c r="ADI11" s="364"/>
      <c r="ADJ11" s="364"/>
      <c r="ADK11" s="364"/>
      <c r="ADL11" s="364"/>
      <c r="ADM11" s="364"/>
      <c r="ADN11" s="364"/>
      <c r="ADO11" s="364"/>
      <c r="ADP11" s="364"/>
      <c r="ADQ11" s="364"/>
      <c r="ADR11" s="364"/>
      <c r="ADS11" s="364"/>
      <c r="ADT11" s="364"/>
      <c r="ADU11" s="364"/>
      <c r="ADV11" s="364"/>
      <c r="ADW11" s="364"/>
      <c r="ADX11" s="364"/>
      <c r="ADY11" s="364"/>
      <c r="ADZ11" s="364"/>
      <c r="AEA11" s="364"/>
      <c r="AEB11" s="364"/>
      <c r="AEC11" s="364"/>
      <c r="AED11" s="364"/>
      <c r="AEE11" s="364"/>
      <c r="AEF11" s="364"/>
      <c r="AEG11" s="364"/>
      <c r="AEH11" s="364"/>
      <c r="AEI11" s="364"/>
      <c r="AEJ11" s="364"/>
      <c r="AEK11" s="364"/>
      <c r="AEL11" s="364"/>
      <c r="AEM11" s="364"/>
      <c r="AEN11" s="364"/>
      <c r="AEO11" s="364"/>
      <c r="AEP11" s="364"/>
      <c r="AEQ11" s="364"/>
      <c r="AER11" s="364"/>
      <c r="AES11" s="364"/>
      <c r="AET11" s="364"/>
      <c r="AEU11" s="364"/>
      <c r="AEV11" s="364"/>
      <c r="AEW11" s="364"/>
      <c r="AEX11" s="364"/>
      <c r="AEY11" s="364"/>
      <c r="AEZ11" s="364"/>
      <c r="AFA11" s="364"/>
      <c r="AFB11" s="364"/>
      <c r="AFC11" s="364"/>
      <c r="AFD11" s="364"/>
      <c r="AFE11" s="364"/>
      <c r="AFF11" s="364"/>
      <c r="AFG11" s="364"/>
      <c r="AFH11" s="364"/>
      <c r="AFI11" s="364"/>
      <c r="AFJ11" s="364"/>
      <c r="AFK11" s="364"/>
      <c r="AFL11" s="364"/>
      <c r="AFM11" s="364"/>
      <c r="AFN11" s="364"/>
      <c r="AFO11" s="364"/>
      <c r="AFP11" s="364"/>
      <c r="AFQ11" s="364"/>
      <c r="AFR11" s="364"/>
      <c r="AFS11" s="364"/>
      <c r="AFT11" s="364"/>
      <c r="AFU11" s="364"/>
      <c r="AFV11" s="364"/>
      <c r="AFW11" s="364"/>
      <c r="AFX11" s="364"/>
      <c r="AFY11" s="364"/>
      <c r="AFZ11" s="364"/>
      <c r="AGA11" s="364"/>
      <c r="AGB11" s="364"/>
      <c r="AGC11" s="364"/>
      <c r="AGD11" s="364"/>
      <c r="AGE11" s="364"/>
      <c r="AGF11" s="364"/>
      <c r="AGG11" s="364"/>
      <c r="AGH11" s="364"/>
      <c r="AGI11" s="364"/>
    </row>
    <row r="12" spans="1:867" s="367" customFormat="1">
      <c r="A12" s="375" t="str">
        <f>+'P2'!B9</f>
        <v>2.2. Fomento del consumo nacional del cacao y sus derivados</v>
      </c>
      <c r="B12" s="384">
        <f>+Estimación_Anualizada!V12</f>
        <v>50816809533.803337</v>
      </c>
      <c r="C12" s="368">
        <v>0.85</v>
      </c>
      <c r="D12" s="368">
        <v>0.1</v>
      </c>
      <c r="E12" s="368">
        <v>0.05</v>
      </c>
      <c r="F12" s="384">
        <f>B12*C12</f>
        <v>43194288103.732834</v>
      </c>
      <c r="G12" s="384">
        <f>B12*D12</f>
        <v>5081680953.3803339</v>
      </c>
      <c r="H12" s="384">
        <f>B12*E12</f>
        <v>2540840476.690167</v>
      </c>
      <c r="I12" s="368">
        <f>100%-J12-K12-L12</f>
        <v>0.83</v>
      </c>
      <c r="J12" s="368"/>
      <c r="K12" s="368">
        <v>0.15</v>
      </c>
      <c r="L12" s="368">
        <v>0.02</v>
      </c>
      <c r="M12" s="366">
        <f t="shared" ref="M12:M13" si="4">F12*I12</f>
        <v>35851259126.098251</v>
      </c>
      <c r="N12" s="366">
        <f t="shared" ref="N12:N13" si="5">F12*J12</f>
        <v>0</v>
      </c>
      <c r="O12" s="366">
        <f t="shared" ref="O12:O13" si="6">F12*K12</f>
        <v>6479143215.5599251</v>
      </c>
      <c r="P12" s="366">
        <f t="shared" ref="P12:P13" si="7">F12*L12</f>
        <v>863885762.07465672</v>
      </c>
      <c r="Q12" s="360"/>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c r="IX12" s="364"/>
      <c r="IY12" s="364"/>
      <c r="IZ12" s="364"/>
      <c r="JA12" s="364"/>
      <c r="JB12" s="364"/>
      <c r="JC12" s="364"/>
      <c r="JD12" s="364"/>
      <c r="JE12" s="364"/>
      <c r="JF12" s="364"/>
      <c r="JG12" s="364"/>
      <c r="JH12" s="364"/>
      <c r="JI12" s="364"/>
      <c r="JJ12" s="364"/>
      <c r="JK12" s="364"/>
      <c r="JL12" s="364"/>
      <c r="JM12" s="364"/>
      <c r="JN12" s="364"/>
      <c r="JO12" s="364"/>
      <c r="JP12" s="364"/>
      <c r="JQ12" s="364"/>
      <c r="JR12" s="364"/>
      <c r="JS12" s="364"/>
      <c r="JT12" s="364"/>
      <c r="JU12" s="364"/>
      <c r="JV12" s="364"/>
      <c r="JW12" s="364"/>
      <c r="JX12" s="364"/>
      <c r="JY12" s="364"/>
      <c r="JZ12" s="364"/>
      <c r="KA12" s="364"/>
      <c r="KB12" s="364"/>
      <c r="KC12" s="364"/>
      <c r="KD12" s="364"/>
      <c r="KE12" s="364"/>
      <c r="KF12" s="364"/>
      <c r="KG12" s="364"/>
      <c r="KH12" s="364"/>
      <c r="KI12" s="364"/>
      <c r="KJ12" s="364"/>
      <c r="KK12" s="364"/>
      <c r="KL12" s="364"/>
      <c r="KM12" s="364"/>
      <c r="KN12" s="364"/>
      <c r="KO12" s="364"/>
      <c r="KP12" s="364"/>
      <c r="KQ12" s="364"/>
      <c r="KR12" s="364"/>
      <c r="KS12" s="364"/>
      <c r="KT12" s="364"/>
      <c r="KU12" s="364"/>
      <c r="KV12" s="364"/>
      <c r="KW12" s="364"/>
      <c r="KX12" s="364"/>
      <c r="KY12" s="364"/>
      <c r="KZ12" s="364"/>
      <c r="LA12" s="364"/>
      <c r="LB12" s="364"/>
      <c r="LC12" s="364"/>
      <c r="LD12" s="364"/>
      <c r="LE12" s="364"/>
      <c r="LF12" s="364"/>
      <c r="LG12" s="364"/>
      <c r="LH12" s="364"/>
      <c r="LI12" s="364"/>
      <c r="LJ12" s="364"/>
      <c r="LK12" s="364"/>
      <c r="LL12" s="364"/>
      <c r="LM12" s="364"/>
      <c r="LN12" s="364"/>
      <c r="LO12" s="364"/>
      <c r="LP12" s="364"/>
      <c r="LQ12" s="364"/>
      <c r="LR12" s="364"/>
      <c r="LS12" s="364"/>
      <c r="LT12" s="364"/>
      <c r="LU12" s="364"/>
      <c r="LV12" s="364"/>
      <c r="LW12" s="364"/>
      <c r="LX12" s="364"/>
      <c r="LY12" s="364"/>
      <c r="LZ12" s="364"/>
      <c r="MA12" s="364"/>
      <c r="MB12" s="364"/>
      <c r="MC12" s="364"/>
      <c r="MD12" s="364"/>
      <c r="ME12" s="364"/>
      <c r="MF12" s="364"/>
      <c r="MG12" s="364"/>
      <c r="MH12" s="364"/>
      <c r="MI12" s="364"/>
      <c r="MJ12" s="364"/>
      <c r="MK12" s="364"/>
      <c r="ML12" s="364"/>
      <c r="MM12" s="364"/>
      <c r="MN12" s="364"/>
      <c r="MO12" s="364"/>
      <c r="MP12" s="364"/>
      <c r="MQ12" s="364"/>
      <c r="MR12" s="364"/>
      <c r="MS12" s="364"/>
      <c r="MT12" s="364"/>
      <c r="MU12" s="364"/>
      <c r="MV12" s="364"/>
      <c r="MW12" s="364"/>
      <c r="MX12" s="364"/>
      <c r="MY12" s="364"/>
      <c r="MZ12" s="364"/>
      <c r="NA12" s="364"/>
      <c r="NB12" s="364"/>
      <c r="NC12" s="364"/>
      <c r="ND12" s="364"/>
      <c r="NE12" s="364"/>
      <c r="NF12" s="364"/>
      <c r="NG12" s="364"/>
      <c r="NH12" s="364"/>
      <c r="NI12" s="364"/>
      <c r="NJ12" s="364"/>
      <c r="NK12" s="364"/>
      <c r="NL12" s="364"/>
      <c r="NM12" s="364"/>
      <c r="NN12" s="364"/>
      <c r="NO12" s="364"/>
      <c r="NP12" s="364"/>
      <c r="NQ12" s="364"/>
      <c r="NR12" s="364"/>
      <c r="NS12" s="364"/>
      <c r="NT12" s="364"/>
      <c r="NU12" s="364"/>
      <c r="NV12" s="364"/>
      <c r="NW12" s="364"/>
      <c r="NX12" s="364"/>
      <c r="NY12" s="364"/>
      <c r="NZ12" s="364"/>
      <c r="OA12" s="364"/>
      <c r="OB12" s="364"/>
      <c r="OC12" s="364"/>
      <c r="OD12" s="364"/>
      <c r="OE12" s="364"/>
      <c r="OF12" s="364"/>
      <c r="OG12" s="364"/>
      <c r="OH12" s="364"/>
      <c r="OI12" s="364"/>
      <c r="OJ12" s="364"/>
      <c r="OK12" s="364"/>
      <c r="OL12" s="364"/>
      <c r="OM12" s="364"/>
      <c r="ON12" s="364"/>
      <c r="OO12" s="364"/>
      <c r="OP12" s="364"/>
      <c r="OQ12" s="364"/>
      <c r="OR12" s="364"/>
      <c r="OS12" s="364"/>
      <c r="OT12" s="364"/>
      <c r="OU12" s="364"/>
      <c r="OV12" s="364"/>
      <c r="OW12" s="364"/>
      <c r="OX12" s="364"/>
      <c r="OY12" s="364"/>
      <c r="OZ12" s="364"/>
      <c r="PA12" s="364"/>
      <c r="PB12" s="364"/>
      <c r="PC12" s="364"/>
      <c r="PD12" s="364"/>
      <c r="PE12" s="364"/>
      <c r="PF12" s="364"/>
      <c r="PG12" s="364"/>
      <c r="PH12" s="364"/>
      <c r="PI12" s="364"/>
      <c r="PJ12" s="364"/>
      <c r="PK12" s="364"/>
      <c r="PL12" s="364"/>
      <c r="PM12" s="364"/>
      <c r="PN12" s="364"/>
      <c r="PO12" s="364"/>
      <c r="PP12" s="364"/>
      <c r="PQ12" s="364"/>
      <c r="PR12" s="364"/>
      <c r="PS12" s="364"/>
      <c r="PT12" s="364"/>
      <c r="PU12" s="364"/>
      <c r="PV12" s="364"/>
      <c r="PW12" s="364"/>
      <c r="PX12" s="364"/>
      <c r="PY12" s="364"/>
      <c r="PZ12" s="364"/>
      <c r="QA12" s="364"/>
      <c r="QB12" s="364"/>
      <c r="QC12" s="364"/>
      <c r="QD12" s="364"/>
      <c r="QE12" s="364"/>
      <c r="QF12" s="364"/>
      <c r="QG12" s="364"/>
      <c r="QH12" s="364"/>
      <c r="QI12" s="364"/>
      <c r="QJ12" s="364"/>
      <c r="QK12" s="364"/>
      <c r="QL12" s="364"/>
      <c r="QM12" s="364"/>
      <c r="QN12" s="364"/>
      <c r="QO12" s="364"/>
      <c r="QP12" s="364"/>
      <c r="QQ12" s="364"/>
      <c r="QR12" s="364"/>
      <c r="QS12" s="364"/>
      <c r="QT12" s="364"/>
      <c r="QU12" s="364"/>
      <c r="QV12" s="364"/>
      <c r="QW12" s="364"/>
      <c r="QX12" s="364"/>
      <c r="QY12" s="364"/>
      <c r="QZ12" s="364"/>
      <c r="RA12" s="364"/>
      <c r="RB12" s="364"/>
      <c r="RC12" s="364"/>
      <c r="RD12" s="364"/>
      <c r="RE12" s="364"/>
      <c r="RF12" s="364"/>
      <c r="RG12" s="364"/>
      <c r="RH12" s="364"/>
      <c r="RI12" s="364"/>
      <c r="RJ12" s="364"/>
      <c r="RK12" s="364"/>
      <c r="RL12" s="364"/>
      <c r="RM12" s="364"/>
      <c r="RN12" s="364"/>
      <c r="RO12" s="364"/>
      <c r="RP12" s="364"/>
      <c r="RQ12" s="364"/>
      <c r="RR12" s="364"/>
      <c r="RS12" s="364"/>
      <c r="RT12" s="364"/>
      <c r="RU12" s="364"/>
      <c r="RV12" s="364"/>
      <c r="RW12" s="364"/>
      <c r="RX12" s="364"/>
      <c r="RY12" s="364"/>
      <c r="RZ12" s="364"/>
      <c r="SA12" s="364"/>
      <c r="SB12" s="364"/>
      <c r="SC12" s="364"/>
      <c r="SD12" s="364"/>
      <c r="SE12" s="364"/>
      <c r="SF12" s="364"/>
      <c r="SG12" s="364"/>
      <c r="SH12" s="364"/>
      <c r="SI12" s="364"/>
      <c r="SJ12" s="364"/>
      <c r="SK12" s="364"/>
      <c r="SL12" s="364"/>
      <c r="SM12" s="364"/>
      <c r="SN12" s="364"/>
      <c r="SO12" s="364"/>
      <c r="SP12" s="364"/>
      <c r="SQ12" s="364"/>
      <c r="SR12" s="364"/>
      <c r="SS12" s="364"/>
      <c r="ST12" s="364"/>
      <c r="SU12" s="364"/>
      <c r="SV12" s="364"/>
      <c r="SW12" s="364"/>
      <c r="SX12" s="364"/>
      <c r="SY12" s="364"/>
      <c r="SZ12" s="364"/>
      <c r="TA12" s="364"/>
      <c r="TB12" s="364"/>
      <c r="TC12" s="364"/>
      <c r="TD12" s="364"/>
      <c r="TE12" s="364"/>
      <c r="TF12" s="364"/>
      <c r="TG12" s="364"/>
      <c r="TH12" s="364"/>
      <c r="TI12" s="364"/>
      <c r="TJ12" s="364"/>
      <c r="TK12" s="364"/>
      <c r="TL12" s="364"/>
      <c r="TM12" s="364"/>
      <c r="TN12" s="364"/>
      <c r="TO12" s="364"/>
      <c r="TP12" s="364"/>
      <c r="TQ12" s="364"/>
      <c r="TR12" s="364"/>
      <c r="TS12" s="364"/>
      <c r="TT12" s="364"/>
      <c r="TU12" s="364"/>
      <c r="TV12" s="364"/>
      <c r="TW12" s="364"/>
      <c r="TX12" s="364"/>
      <c r="TY12" s="364"/>
      <c r="TZ12" s="364"/>
      <c r="UA12" s="364"/>
      <c r="UB12" s="364"/>
      <c r="UC12" s="364"/>
      <c r="UD12" s="364"/>
      <c r="UE12" s="364"/>
      <c r="UF12" s="364"/>
      <c r="UG12" s="364"/>
      <c r="UH12" s="364"/>
      <c r="UI12" s="364"/>
      <c r="UJ12" s="364"/>
      <c r="UK12" s="364"/>
      <c r="UL12" s="364"/>
      <c r="UM12" s="364"/>
      <c r="UN12" s="364"/>
      <c r="UO12" s="364"/>
      <c r="UP12" s="364"/>
      <c r="UQ12" s="364"/>
      <c r="UR12" s="364"/>
      <c r="US12" s="364"/>
      <c r="UT12" s="364"/>
      <c r="UU12" s="364"/>
      <c r="UV12" s="364"/>
      <c r="UW12" s="364"/>
      <c r="UX12" s="364"/>
      <c r="UY12" s="364"/>
      <c r="UZ12" s="364"/>
      <c r="VA12" s="364"/>
      <c r="VB12" s="364"/>
      <c r="VC12" s="364"/>
      <c r="VD12" s="364"/>
      <c r="VE12" s="364"/>
      <c r="VF12" s="364"/>
      <c r="VG12" s="364"/>
      <c r="VH12" s="364"/>
      <c r="VI12" s="364"/>
      <c r="VJ12" s="364"/>
      <c r="VK12" s="364"/>
      <c r="VL12" s="364"/>
      <c r="VM12" s="364"/>
      <c r="VN12" s="364"/>
      <c r="VO12" s="364"/>
      <c r="VP12" s="364"/>
      <c r="VQ12" s="364"/>
      <c r="VR12" s="364"/>
      <c r="VS12" s="364"/>
      <c r="VT12" s="364"/>
      <c r="VU12" s="364"/>
      <c r="VV12" s="364"/>
      <c r="VW12" s="364"/>
      <c r="VX12" s="364"/>
      <c r="VY12" s="364"/>
      <c r="VZ12" s="364"/>
      <c r="WA12" s="364"/>
      <c r="WB12" s="364"/>
      <c r="WC12" s="364"/>
      <c r="WD12" s="364"/>
      <c r="WE12" s="364"/>
      <c r="WF12" s="364"/>
      <c r="WG12" s="364"/>
      <c r="WH12" s="364"/>
      <c r="WI12" s="364"/>
      <c r="WJ12" s="364"/>
      <c r="WK12" s="364"/>
      <c r="WL12" s="364"/>
      <c r="WM12" s="364"/>
      <c r="WN12" s="364"/>
      <c r="WO12" s="364"/>
      <c r="WP12" s="364"/>
      <c r="WQ12" s="364"/>
      <c r="WR12" s="364"/>
      <c r="WS12" s="364"/>
      <c r="WT12" s="364"/>
      <c r="WU12" s="364"/>
      <c r="WV12" s="364"/>
      <c r="WW12" s="364"/>
      <c r="WX12" s="364"/>
      <c r="WY12" s="364"/>
      <c r="WZ12" s="364"/>
      <c r="XA12" s="364"/>
      <c r="XB12" s="364"/>
      <c r="XC12" s="364"/>
      <c r="XD12" s="364"/>
      <c r="XE12" s="364"/>
      <c r="XF12" s="364"/>
      <c r="XG12" s="364"/>
      <c r="XH12" s="364"/>
      <c r="XI12" s="364"/>
      <c r="XJ12" s="364"/>
      <c r="XK12" s="364"/>
      <c r="XL12" s="364"/>
      <c r="XM12" s="364"/>
      <c r="XN12" s="364"/>
      <c r="XO12" s="364"/>
      <c r="XP12" s="364"/>
      <c r="XQ12" s="364"/>
      <c r="XR12" s="364"/>
      <c r="XS12" s="364"/>
      <c r="XT12" s="364"/>
      <c r="XU12" s="364"/>
      <c r="XV12" s="364"/>
      <c r="XW12" s="364"/>
      <c r="XX12" s="364"/>
      <c r="XY12" s="364"/>
      <c r="XZ12" s="364"/>
      <c r="YA12" s="364"/>
      <c r="YB12" s="364"/>
      <c r="YC12" s="364"/>
      <c r="YD12" s="364"/>
      <c r="YE12" s="364"/>
      <c r="YF12" s="364"/>
      <c r="YG12" s="364"/>
      <c r="YH12" s="364"/>
      <c r="YI12" s="364"/>
      <c r="YJ12" s="364"/>
      <c r="YK12" s="364"/>
      <c r="YL12" s="364"/>
      <c r="YM12" s="364"/>
      <c r="YN12" s="364"/>
      <c r="YO12" s="364"/>
      <c r="YP12" s="364"/>
      <c r="YQ12" s="364"/>
      <c r="YR12" s="364"/>
      <c r="YS12" s="364"/>
      <c r="YT12" s="364"/>
      <c r="YU12" s="364"/>
      <c r="YV12" s="364"/>
      <c r="YW12" s="364"/>
      <c r="YX12" s="364"/>
      <c r="YY12" s="364"/>
      <c r="YZ12" s="364"/>
      <c r="ZA12" s="364"/>
      <c r="ZB12" s="364"/>
      <c r="ZC12" s="364"/>
      <c r="ZD12" s="364"/>
      <c r="ZE12" s="364"/>
      <c r="ZF12" s="364"/>
      <c r="ZG12" s="364"/>
      <c r="ZH12" s="364"/>
      <c r="ZI12" s="364"/>
      <c r="ZJ12" s="364"/>
      <c r="ZK12" s="364"/>
      <c r="ZL12" s="364"/>
      <c r="ZM12" s="364"/>
      <c r="ZN12" s="364"/>
      <c r="ZO12" s="364"/>
      <c r="ZP12" s="364"/>
      <c r="ZQ12" s="364"/>
      <c r="ZR12" s="364"/>
      <c r="ZS12" s="364"/>
      <c r="ZT12" s="364"/>
      <c r="ZU12" s="364"/>
      <c r="ZV12" s="364"/>
      <c r="ZW12" s="364"/>
      <c r="ZX12" s="364"/>
      <c r="ZY12" s="364"/>
      <c r="ZZ12" s="364"/>
      <c r="AAA12" s="364"/>
      <c r="AAB12" s="364"/>
      <c r="AAC12" s="364"/>
      <c r="AAD12" s="364"/>
      <c r="AAE12" s="364"/>
      <c r="AAF12" s="364"/>
      <c r="AAG12" s="364"/>
      <c r="AAH12" s="364"/>
      <c r="AAI12" s="364"/>
      <c r="AAJ12" s="364"/>
      <c r="AAK12" s="364"/>
      <c r="AAL12" s="364"/>
      <c r="AAM12" s="364"/>
      <c r="AAN12" s="364"/>
      <c r="AAO12" s="364"/>
      <c r="AAP12" s="364"/>
      <c r="AAQ12" s="364"/>
      <c r="AAR12" s="364"/>
      <c r="AAS12" s="364"/>
      <c r="AAT12" s="364"/>
      <c r="AAU12" s="364"/>
      <c r="AAV12" s="364"/>
      <c r="AAW12" s="364"/>
      <c r="AAX12" s="364"/>
      <c r="AAY12" s="364"/>
      <c r="AAZ12" s="364"/>
      <c r="ABA12" s="364"/>
      <c r="ABB12" s="364"/>
      <c r="ABC12" s="364"/>
      <c r="ABD12" s="364"/>
      <c r="ABE12" s="364"/>
      <c r="ABF12" s="364"/>
      <c r="ABG12" s="364"/>
      <c r="ABH12" s="364"/>
      <c r="ABI12" s="364"/>
      <c r="ABJ12" s="364"/>
      <c r="ABK12" s="364"/>
      <c r="ABL12" s="364"/>
      <c r="ABM12" s="364"/>
      <c r="ABN12" s="364"/>
      <c r="ABO12" s="364"/>
      <c r="ABP12" s="364"/>
      <c r="ABQ12" s="364"/>
      <c r="ABR12" s="364"/>
      <c r="ABS12" s="364"/>
      <c r="ABT12" s="364"/>
      <c r="ABU12" s="364"/>
      <c r="ABV12" s="364"/>
      <c r="ABW12" s="364"/>
      <c r="ABX12" s="364"/>
      <c r="ABY12" s="364"/>
      <c r="ABZ12" s="364"/>
      <c r="ACA12" s="364"/>
      <c r="ACB12" s="364"/>
      <c r="ACC12" s="364"/>
      <c r="ACD12" s="364"/>
      <c r="ACE12" s="364"/>
      <c r="ACF12" s="364"/>
      <c r="ACG12" s="364"/>
      <c r="ACH12" s="364"/>
      <c r="ACI12" s="364"/>
      <c r="ACJ12" s="364"/>
      <c r="ACK12" s="364"/>
      <c r="ACL12" s="364"/>
      <c r="ACM12" s="364"/>
      <c r="ACN12" s="364"/>
      <c r="ACO12" s="364"/>
      <c r="ACP12" s="364"/>
      <c r="ACQ12" s="364"/>
      <c r="ACR12" s="364"/>
      <c r="ACS12" s="364"/>
      <c r="ACT12" s="364"/>
      <c r="ACU12" s="364"/>
      <c r="ACV12" s="364"/>
      <c r="ACW12" s="364"/>
      <c r="ACX12" s="364"/>
      <c r="ACY12" s="364"/>
      <c r="ACZ12" s="364"/>
      <c r="ADA12" s="364"/>
      <c r="ADB12" s="364"/>
      <c r="ADC12" s="364"/>
      <c r="ADD12" s="364"/>
      <c r="ADE12" s="364"/>
      <c r="ADF12" s="364"/>
      <c r="ADG12" s="364"/>
      <c r="ADH12" s="364"/>
      <c r="ADI12" s="364"/>
      <c r="ADJ12" s="364"/>
      <c r="ADK12" s="364"/>
      <c r="ADL12" s="364"/>
      <c r="ADM12" s="364"/>
      <c r="ADN12" s="364"/>
      <c r="ADO12" s="364"/>
      <c r="ADP12" s="364"/>
      <c r="ADQ12" s="364"/>
      <c r="ADR12" s="364"/>
      <c r="ADS12" s="364"/>
      <c r="ADT12" s="364"/>
      <c r="ADU12" s="364"/>
      <c r="ADV12" s="364"/>
      <c r="ADW12" s="364"/>
      <c r="ADX12" s="364"/>
      <c r="ADY12" s="364"/>
      <c r="ADZ12" s="364"/>
      <c r="AEA12" s="364"/>
      <c r="AEB12" s="364"/>
      <c r="AEC12" s="364"/>
      <c r="AED12" s="364"/>
      <c r="AEE12" s="364"/>
      <c r="AEF12" s="364"/>
      <c r="AEG12" s="364"/>
      <c r="AEH12" s="364"/>
      <c r="AEI12" s="364"/>
      <c r="AEJ12" s="364"/>
      <c r="AEK12" s="364"/>
      <c r="AEL12" s="364"/>
      <c r="AEM12" s="364"/>
      <c r="AEN12" s="364"/>
      <c r="AEO12" s="364"/>
      <c r="AEP12" s="364"/>
      <c r="AEQ12" s="364"/>
      <c r="AER12" s="364"/>
      <c r="AES12" s="364"/>
      <c r="AET12" s="364"/>
      <c r="AEU12" s="364"/>
      <c r="AEV12" s="364"/>
      <c r="AEW12" s="364"/>
      <c r="AEX12" s="364"/>
      <c r="AEY12" s="364"/>
      <c r="AEZ12" s="364"/>
      <c r="AFA12" s="364"/>
      <c r="AFB12" s="364"/>
      <c r="AFC12" s="364"/>
      <c r="AFD12" s="364"/>
      <c r="AFE12" s="364"/>
      <c r="AFF12" s="364"/>
      <c r="AFG12" s="364"/>
      <c r="AFH12" s="364"/>
      <c r="AFI12" s="364"/>
      <c r="AFJ12" s="364"/>
      <c r="AFK12" s="364"/>
      <c r="AFL12" s="364"/>
      <c r="AFM12" s="364"/>
      <c r="AFN12" s="364"/>
      <c r="AFO12" s="364"/>
      <c r="AFP12" s="364"/>
      <c r="AFQ12" s="364"/>
      <c r="AFR12" s="364"/>
      <c r="AFS12" s="364"/>
      <c r="AFT12" s="364"/>
      <c r="AFU12" s="364"/>
      <c r="AFV12" s="364"/>
      <c r="AFW12" s="364"/>
      <c r="AFX12" s="364"/>
      <c r="AFY12" s="364"/>
      <c r="AFZ12" s="364"/>
      <c r="AGA12" s="364"/>
      <c r="AGB12" s="364"/>
      <c r="AGC12" s="364"/>
      <c r="AGD12" s="364"/>
      <c r="AGE12" s="364"/>
      <c r="AGF12" s="364"/>
      <c r="AGG12" s="364"/>
      <c r="AGH12" s="364"/>
      <c r="AGI12" s="364"/>
    </row>
    <row r="13" spans="1:867" s="367" customFormat="1">
      <c r="A13" s="375" t="str">
        <f>+'P2'!B10</f>
        <v>2.3. Fortalecimiento de mecanismos y canales de comercialización nacionales</v>
      </c>
      <c r="B13" s="384">
        <f>+Estimación_Anualizada!V13</f>
        <v>52705568340</v>
      </c>
      <c r="C13" s="368">
        <v>0.85</v>
      </c>
      <c r="D13" s="368">
        <v>0.1</v>
      </c>
      <c r="E13" s="368">
        <v>0.05</v>
      </c>
      <c r="F13" s="384">
        <f>B13*C13</f>
        <v>44799733089</v>
      </c>
      <c r="G13" s="384">
        <f>B13*D13</f>
        <v>5270556834</v>
      </c>
      <c r="H13" s="384">
        <f>B13*E13</f>
        <v>2635278417</v>
      </c>
      <c r="I13" s="368">
        <f t="shared" ref="I13" si="8">100%-J13-K13-L13</f>
        <v>0.83</v>
      </c>
      <c r="J13" s="368"/>
      <c r="K13" s="368">
        <v>0.15</v>
      </c>
      <c r="L13" s="368">
        <v>0.02</v>
      </c>
      <c r="M13" s="366">
        <f t="shared" si="4"/>
        <v>37183778463.869995</v>
      </c>
      <c r="N13" s="366">
        <f t="shared" si="5"/>
        <v>0</v>
      </c>
      <c r="O13" s="366">
        <f t="shared" si="6"/>
        <v>6719959963.3499994</v>
      </c>
      <c r="P13" s="366">
        <f t="shared" si="7"/>
        <v>895994661.77999997</v>
      </c>
      <c r="Q13" s="360"/>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c r="IX13" s="364"/>
      <c r="IY13" s="364"/>
      <c r="IZ13" s="364"/>
      <c r="JA13" s="364"/>
      <c r="JB13" s="364"/>
      <c r="JC13" s="364"/>
      <c r="JD13" s="364"/>
      <c r="JE13" s="364"/>
      <c r="JF13" s="364"/>
      <c r="JG13" s="364"/>
      <c r="JH13" s="364"/>
      <c r="JI13" s="364"/>
      <c r="JJ13" s="364"/>
      <c r="JK13" s="364"/>
      <c r="JL13" s="364"/>
      <c r="JM13" s="364"/>
      <c r="JN13" s="364"/>
      <c r="JO13" s="364"/>
      <c r="JP13" s="364"/>
      <c r="JQ13" s="364"/>
      <c r="JR13" s="364"/>
      <c r="JS13" s="364"/>
      <c r="JT13" s="364"/>
      <c r="JU13" s="364"/>
      <c r="JV13" s="364"/>
      <c r="JW13" s="364"/>
      <c r="JX13" s="364"/>
      <c r="JY13" s="364"/>
      <c r="JZ13" s="364"/>
      <c r="KA13" s="364"/>
      <c r="KB13" s="364"/>
      <c r="KC13" s="364"/>
      <c r="KD13" s="364"/>
      <c r="KE13" s="364"/>
      <c r="KF13" s="364"/>
      <c r="KG13" s="364"/>
      <c r="KH13" s="364"/>
      <c r="KI13" s="364"/>
      <c r="KJ13" s="364"/>
      <c r="KK13" s="364"/>
      <c r="KL13" s="364"/>
      <c r="KM13" s="364"/>
      <c r="KN13" s="364"/>
      <c r="KO13" s="364"/>
      <c r="KP13" s="364"/>
      <c r="KQ13" s="364"/>
      <c r="KR13" s="364"/>
      <c r="KS13" s="364"/>
      <c r="KT13" s="364"/>
      <c r="KU13" s="364"/>
      <c r="KV13" s="364"/>
      <c r="KW13" s="364"/>
      <c r="KX13" s="364"/>
      <c r="KY13" s="364"/>
      <c r="KZ13" s="364"/>
      <c r="LA13" s="364"/>
      <c r="LB13" s="364"/>
      <c r="LC13" s="364"/>
      <c r="LD13" s="364"/>
      <c r="LE13" s="364"/>
      <c r="LF13" s="364"/>
      <c r="LG13" s="364"/>
      <c r="LH13" s="364"/>
      <c r="LI13" s="364"/>
      <c r="LJ13" s="364"/>
      <c r="LK13" s="364"/>
      <c r="LL13" s="364"/>
      <c r="LM13" s="364"/>
      <c r="LN13" s="364"/>
      <c r="LO13" s="364"/>
      <c r="LP13" s="364"/>
      <c r="LQ13" s="364"/>
      <c r="LR13" s="364"/>
      <c r="LS13" s="364"/>
      <c r="LT13" s="364"/>
      <c r="LU13" s="364"/>
      <c r="LV13" s="364"/>
      <c r="LW13" s="364"/>
      <c r="LX13" s="364"/>
      <c r="LY13" s="364"/>
      <c r="LZ13" s="364"/>
      <c r="MA13" s="364"/>
      <c r="MB13" s="364"/>
      <c r="MC13" s="364"/>
      <c r="MD13" s="364"/>
      <c r="ME13" s="364"/>
      <c r="MF13" s="364"/>
      <c r="MG13" s="364"/>
      <c r="MH13" s="364"/>
      <c r="MI13" s="364"/>
      <c r="MJ13" s="364"/>
      <c r="MK13" s="364"/>
      <c r="ML13" s="364"/>
      <c r="MM13" s="364"/>
      <c r="MN13" s="364"/>
      <c r="MO13" s="364"/>
      <c r="MP13" s="364"/>
      <c r="MQ13" s="364"/>
      <c r="MR13" s="364"/>
      <c r="MS13" s="364"/>
      <c r="MT13" s="364"/>
      <c r="MU13" s="364"/>
      <c r="MV13" s="364"/>
      <c r="MW13" s="364"/>
      <c r="MX13" s="364"/>
      <c r="MY13" s="364"/>
      <c r="MZ13" s="364"/>
      <c r="NA13" s="364"/>
      <c r="NB13" s="364"/>
      <c r="NC13" s="364"/>
      <c r="ND13" s="364"/>
      <c r="NE13" s="364"/>
      <c r="NF13" s="364"/>
      <c r="NG13" s="364"/>
      <c r="NH13" s="364"/>
      <c r="NI13" s="364"/>
      <c r="NJ13" s="364"/>
      <c r="NK13" s="364"/>
      <c r="NL13" s="364"/>
      <c r="NM13" s="364"/>
      <c r="NN13" s="364"/>
      <c r="NO13" s="364"/>
      <c r="NP13" s="364"/>
      <c r="NQ13" s="364"/>
      <c r="NR13" s="364"/>
      <c r="NS13" s="364"/>
      <c r="NT13" s="364"/>
      <c r="NU13" s="364"/>
      <c r="NV13" s="364"/>
      <c r="NW13" s="364"/>
      <c r="NX13" s="364"/>
      <c r="NY13" s="364"/>
      <c r="NZ13" s="364"/>
      <c r="OA13" s="364"/>
      <c r="OB13" s="364"/>
      <c r="OC13" s="364"/>
      <c r="OD13" s="364"/>
      <c r="OE13" s="364"/>
      <c r="OF13" s="364"/>
      <c r="OG13" s="364"/>
      <c r="OH13" s="364"/>
      <c r="OI13" s="364"/>
      <c r="OJ13" s="364"/>
      <c r="OK13" s="364"/>
      <c r="OL13" s="364"/>
      <c r="OM13" s="364"/>
      <c r="ON13" s="364"/>
      <c r="OO13" s="364"/>
      <c r="OP13" s="364"/>
      <c r="OQ13" s="364"/>
      <c r="OR13" s="364"/>
      <c r="OS13" s="364"/>
      <c r="OT13" s="364"/>
      <c r="OU13" s="364"/>
      <c r="OV13" s="364"/>
      <c r="OW13" s="364"/>
      <c r="OX13" s="364"/>
      <c r="OY13" s="364"/>
      <c r="OZ13" s="364"/>
      <c r="PA13" s="364"/>
      <c r="PB13" s="364"/>
      <c r="PC13" s="364"/>
      <c r="PD13" s="364"/>
      <c r="PE13" s="364"/>
      <c r="PF13" s="364"/>
      <c r="PG13" s="364"/>
      <c r="PH13" s="364"/>
      <c r="PI13" s="364"/>
      <c r="PJ13" s="364"/>
      <c r="PK13" s="364"/>
      <c r="PL13" s="364"/>
      <c r="PM13" s="364"/>
      <c r="PN13" s="364"/>
      <c r="PO13" s="364"/>
      <c r="PP13" s="364"/>
      <c r="PQ13" s="364"/>
      <c r="PR13" s="364"/>
      <c r="PS13" s="364"/>
      <c r="PT13" s="364"/>
      <c r="PU13" s="364"/>
      <c r="PV13" s="364"/>
      <c r="PW13" s="364"/>
      <c r="PX13" s="364"/>
      <c r="PY13" s="364"/>
      <c r="PZ13" s="364"/>
      <c r="QA13" s="364"/>
      <c r="QB13" s="364"/>
      <c r="QC13" s="364"/>
      <c r="QD13" s="364"/>
      <c r="QE13" s="364"/>
      <c r="QF13" s="364"/>
      <c r="QG13" s="364"/>
      <c r="QH13" s="364"/>
      <c r="QI13" s="364"/>
      <c r="QJ13" s="364"/>
      <c r="QK13" s="364"/>
      <c r="QL13" s="364"/>
      <c r="QM13" s="364"/>
      <c r="QN13" s="364"/>
      <c r="QO13" s="364"/>
      <c r="QP13" s="364"/>
      <c r="QQ13" s="364"/>
      <c r="QR13" s="364"/>
      <c r="QS13" s="364"/>
      <c r="QT13" s="364"/>
      <c r="QU13" s="364"/>
      <c r="QV13" s="364"/>
      <c r="QW13" s="364"/>
      <c r="QX13" s="364"/>
      <c r="QY13" s="364"/>
      <c r="QZ13" s="364"/>
      <c r="RA13" s="364"/>
      <c r="RB13" s="364"/>
      <c r="RC13" s="364"/>
      <c r="RD13" s="364"/>
      <c r="RE13" s="364"/>
      <c r="RF13" s="364"/>
      <c r="RG13" s="364"/>
      <c r="RH13" s="364"/>
      <c r="RI13" s="364"/>
      <c r="RJ13" s="364"/>
      <c r="RK13" s="364"/>
      <c r="RL13" s="364"/>
      <c r="RM13" s="364"/>
      <c r="RN13" s="364"/>
      <c r="RO13" s="364"/>
      <c r="RP13" s="364"/>
      <c r="RQ13" s="364"/>
      <c r="RR13" s="364"/>
      <c r="RS13" s="364"/>
      <c r="RT13" s="364"/>
      <c r="RU13" s="364"/>
      <c r="RV13" s="364"/>
      <c r="RW13" s="364"/>
      <c r="RX13" s="364"/>
      <c r="RY13" s="364"/>
      <c r="RZ13" s="364"/>
      <c r="SA13" s="364"/>
      <c r="SB13" s="364"/>
      <c r="SC13" s="364"/>
      <c r="SD13" s="364"/>
      <c r="SE13" s="364"/>
      <c r="SF13" s="364"/>
      <c r="SG13" s="364"/>
      <c r="SH13" s="364"/>
      <c r="SI13" s="364"/>
      <c r="SJ13" s="364"/>
      <c r="SK13" s="364"/>
      <c r="SL13" s="364"/>
      <c r="SM13" s="364"/>
      <c r="SN13" s="364"/>
      <c r="SO13" s="364"/>
      <c r="SP13" s="364"/>
      <c r="SQ13" s="364"/>
      <c r="SR13" s="364"/>
      <c r="SS13" s="364"/>
      <c r="ST13" s="364"/>
      <c r="SU13" s="364"/>
      <c r="SV13" s="364"/>
      <c r="SW13" s="364"/>
      <c r="SX13" s="364"/>
      <c r="SY13" s="364"/>
      <c r="SZ13" s="364"/>
      <c r="TA13" s="364"/>
      <c r="TB13" s="364"/>
      <c r="TC13" s="364"/>
      <c r="TD13" s="364"/>
      <c r="TE13" s="364"/>
      <c r="TF13" s="364"/>
      <c r="TG13" s="364"/>
      <c r="TH13" s="364"/>
      <c r="TI13" s="364"/>
      <c r="TJ13" s="364"/>
      <c r="TK13" s="364"/>
      <c r="TL13" s="364"/>
      <c r="TM13" s="364"/>
      <c r="TN13" s="364"/>
      <c r="TO13" s="364"/>
      <c r="TP13" s="364"/>
      <c r="TQ13" s="364"/>
      <c r="TR13" s="364"/>
      <c r="TS13" s="364"/>
      <c r="TT13" s="364"/>
      <c r="TU13" s="364"/>
      <c r="TV13" s="364"/>
      <c r="TW13" s="364"/>
      <c r="TX13" s="364"/>
      <c r="TY13" s="364"/>
      <c r="TZ13" s="364"/>
      <c r="UA13" s="364"/>
      <c r="UB13" s="364"/>
      <c r="UC13" s="364"/>
      <c r="UD13" s="364"/>
      <c r="UE13" s="364"/>
      <c r="UF13" s="364"/>
      <c r="UG13" s="364"/>
      <c r="UH13" s="364"/>
      <c r="UI13" s="364"/>
      <c r="UJ13" s="364"/>
      <c r="UK13" s="364"/>
      <c r="UL13" s="364"/>
      <c r="UM13" s="364"/>
      <c r="UN13" s="364"/>
      <c r="UO13" s="364"/>
      <c r="UP13" s="364"/>
      <c r="UQ13" s="364"/>
      <c r="UR13" s="364"/>
      <c r="US13" s="364"/>
      <c r="UT13" s="364"/>
      <c r="UU13" s="364"/>
      <c r="UV13" s="364"/>
      <c r="UW13" s="364"/>
      <c r="UX13" s="364"/>
      <c r="UY13" s="364"/>
      <c r="UZ13" s="364"/>
      <c r="VA13" s="364"/>
      <c r="VB13" s="364"/>
      <c r="VC13" s="364"/>
      <c r="VD13" s="364"/>
      <c r="VE13" s="364"/>
      <c r="VF13" s="364"/>
      <c r="VG13" s="364"/>
      <c r="VH13" s="364"/>
      <c r="VI13" s="364"/>
      <c r="VJ13" s="364"/>
      <c r="VK13" s="364"/>
      <c r="VL13" s="364"/>
      <c r="VM13" s="364"/>
      <c r="VN13" s="364"/>
      <c r="VO13" s="364"/>
      <c r="VP13" s="364"/>
      <c r="VQ13" s="364"/>
      <c r="VR13" s="364"/>
      <c r="VS13" s="364"/>
      <c r="VT13" s="364"/>
      <c r="VU13" s="364"/>
      <c r="VV13" s="364"/>
      <c r="VW13" s="364"/>
      <c r="VX13" s="364"/>
      <c r="VY13" s="364"/>
      <c r="VZ13" s="364"/>
      <c r="WA13" s="364"/>
      <c r="WB13" s="364"/>
      <c r="WC13" s="364"/>
      <c r="WD13" s="364"/>
      <c r="WE13" s="364"/>
      <c r="WF13" s="364"/>
      <c r="WG13" s="364"/>
      <c r="WH13" s="364"/>
      <c r="WI13" s="364"/>
      <c r="WJ13" s="364"/>
      <c r="WK13" s="364"/>
      <c r="WL13" s="364"/>
      <c r="WM13" s="364"/>
      <c r="WN13" s="364"/>
      <c r="WO13" s="364"/>
      <c r="WP13" s="364"/>
      <c r="WQ13" s="364"/>
      <c r="WR13" s="364"/>
      <c r="WS13" s="364"/>
      <c r="WT13" s="364"/>
      <c r="WU13" s="364"/>
      <c r="WV13" s="364"/>
      <c r="WW13" s="364"/>
      <c r="WX13" s="364"/>
      <c r="WY13" s="364"/>
      <c r="WZ13" s="364"/>
      <c r="XA13" s="364"/>
      <c r="XB13" s="364"/>
      <c r="XC13" s="364"/>
      <c r="XD13" s="364"/>
      <c r="XE13" s="364"/>
      <c r="XF13" s="364"/>
      <c r="XG13" s="364"/>
      <c r="XH13" s="364"/>
      <c r="XI13" s="364"/>
      <c r="XJ13" s="364"/>
      <c r="XK13" s="364"/>
      <c r="XL13" s="364"/>
      <c r="XM13" s="364"/>
      <c r="XN13" s="364"/>
      <c r="XO13" s="364"/>
      <c r="XP13" s="364"/>
      <c r="XQ13" s="364"/>
      <c r="XR13" s="364"/>
      <c r="XS13" s="364"/>
      <c r="XT13" s="364"/>
      <c r="XU13" s="364"/>
      <c r="XV13" s="364"/>
      <c r="XW13" s="364"/>
      <c r="XX13" s="364"/>
      <c r="XY13" s="364"/>
      <c r="XZ13" s="364"/>
      <c r="YA13" s="364"/>
      <c r="YB13" s="364"/>
      <c r="YC13" s="364"/>
      <c r="YD13" s="364"/>
      <c r="YE13" s="364"/>
      <c r="YF13" s="364"/>
      <c r="YG13" s="364"/>
      <c r="YH13" s="364"/>
      <c r="YI13" s="364"/>
      <c r="YJ13" s="364"/>
      <c r="YK13" s="364"/>
      <c r="YL13" s="364"/>
      <c r="YM13" s="364"/>
      <c r="YN13" s="364"/>
      <c r="YO13" s="364"/>
      <c r="YP13" s="364"/>
      <c r="YQ13" s="364"/>
      <c r="YR13" s="364"/>
      <c r="YS13" s="364"/>
      <c r="YT13" s="364"/>
      <c r="YU13" s="364"/>
      <c r="YV13" s="364"/>
      <c r="YW13" s="364"/>
      <c r="YX13" s="364"/>
      <c r="YY13" s="364"/>
      <c r="YZ13" s="364"/>
      <c r="ZA13" s="364"/>
      <c r="ZB13" s="364"/>
      <c r="ZC13" s="364"/>
      <c r="ZD13" s="364"/>
      <c r="ZE13" s="364"/>
      <c r="ZF13" s="364"/>
      <c r="ZG13" s="364"/>
      <c r="ZH13" s="364"/>
      <c r="ZI13" s="364"/>
      <c r="ZJ13" s="364"/>
      <c r="ZK13" s="364"/>
      <c r="ZL13" s="364"/>
      <c r="ZM13" s="364"/>
      <c r="ZN13" s="364"/>
      <c r="ZO13" s="364"/>
      <c r="ZP13" s="364"/>
      <c r="ZQ13" s="364"/>
      <c r="ZR13" s="364"/>
      <c r="ZS13" s="364"/>
      <c r="ZT13" s="364"/>
      <c r="ZU13" s="364"/>
      <c r="ZV13" s="364"/>
      <c r="ZW13" s="364"/>
      <c r="ZX13" s="364"/>
      <c r="ZY13" s="364"/>
      <c r="ZZ13" s="364"/>
      <c r="AAA13" s="364"/>
      <c r="AAB13" s="364"/>
      <c r="AAC13" s="364"/>
      <c r="AAD13" s="364"/>
      <c r="AAE13" s="364"/>
      <c r="AAF13" s="364"/>
      <c r="AAG13" s="364"/>
      <c r="AAH13" s="364"/>
      <c r="AAI13" s="364"/>
      <c r="AAJ13" s="364"/>
      <c r="AAK13" s="364"/>
      <c r="AAL13" s="364"/>
      <c r="AAM13" s="364"/>
      <c r="AAN13" s="364"/>
      <c r="AAO13" s="364"/>
      <c r="AAP13" s="364"/>
      <c r="AAQ13" s="364"/>
      <c r="AAR13" s="364"/>
      <c r="AAS13" s="364"/>
      <c r="AAT13" s="364"/>
      <c r="AAU13" s="364"/>
      <c r="AAV13" s="364"/>
      <c r="AAW13" s="364"/>
      <c r="AAX13" s="364"/>
      <c r="AAY13" s="364"/>
      <c r="AAZ13" s="364"/>
      <c r="ABA13" s="364"/>
      <c r="ABB13" s="364"/>
      <c r="ABC13" s="364"/>
      <c r="ABD13" s="364"/>
      <c r="ABE13" s="364"/>
      <c r="ABF13" s="364"/>
      <c r="ABG13" s="364"/>
      <c r="ABH13" s="364"/>
      <c r="ABI13" s="364"/>
      <c r="ABJ13" s="364"/>
      <c r="ABK13" s="364"/>
      <c r="ABL13" s="364"/>
      <c r="ABM13" s="364"/>
      <c r="ABN13" s="364"/>
      <c r="ABO13" s="364"/>
      <c r="ABP13" s="364"/>
      <c r="ABQ13" s="364"/>
      <c r="ABR13" s="364"/>
      <c r="ABS13" s="364"/>
      <c r="ABT13" s="364"/>
      <c r="ABU13" s="364"/>
      <c r="ABV13" s="364"/>
      <c r="ABW13" s="364"/>
      <c r="ABX13" s="364"/>
      <c r="ABY13" s="364"/>
      <c r="ABZ13" s="364"/>
      <c r="ACA13" s="364"/>
      <c r="ACB13" s="364"/>
      <c r="ACC13" s="364"/>
      <c r="ACD13" s="364"/>
      <c r="ACE13" s="364"/>
      <c r="ACF13" s="364"/>
      <c r="ACG13" s="364"/>
      <c r="ACH13" s="364"/>
      <c r="ACI13" s="364"/>
      <c r="ACJ13" s="364"/>
      <c r="ACK13" s="364"/>
      <c r="ACL13" s="364"/>
      <c r="ACM13" s="364"/>
      <c r="ACN13" s="364"/>
      <c r="ACO13" s="364"/>
      <c r="ACP13" s="364"/>
      <c r="ACQ13" s="364"/>
      <c r="ACR13" s="364"/>
      <c r="ACS13" s="364"/>
      <c r="ACT13" s="364"/>
      <c r="ACU13" s="364"/>
      <c r="ACV13" s="364"/>
      <c r="ACW13" s="364"/>
      <c r="ACX13" s="364"/>
      <c r="ACY13" s="364"/>
      <c r="ACZ13" s="364"/>
      <c r="ADA13" s="364"/>
      <c r="ADB13" s="364"/>
      <c r="ADC13" s="364"/>
      <c r="ADD13" s="364"/>
      <c r="ADE13" s="364"/>
      <c r="ADF13" s="364"/>
      <c r="ADG13" s="364"/>
      <c r="ADH13" s="364"/>
      <c r="ADI13" s="364"/>
      <c r="ADJ13" s="364"/>
      <c r="ADK13" s="364"/>
      <c r="ADL13" s="364"/>
      <c r="ADM13" s="364"/>
      <c r="ADN13" s="364"/>
      <c r="ADO13" s="364"/>
      <c r="ADP13" s="364"/>
      <c r="ADQ13" s="364"/>
      <c r="ADR13" s="364"/>
      <c r="ADS13" s="364"/>
      <c r="ADT13" s="364"/>
      <c r="ADU13" s="364"/>
      <c r="ADV13" s="364"/>
      <c r="ADW13" s="364"/>
      <c r="ADX13" s="364"/>
      <c r="ADY13" s="364"/>
      <c r="ADZ13" s="364"/>
      <c r="AEA13" s="364"/>
      <c r="AEB13" s="364"/>
      <c r="AEC13" s="364"/>
      <c r="AED13" s="364"/>
      <c r="AEE13" s="364"/>
      <c r="AEF13" s="364"/>
      <c r="AEG13" s="364"/>
      <c r="AEH13" s="364"/>
      <c r="AEI13" s="364"/>
      <c r="AEJ13" s="364"/>
      <c r="AEK13" s="364"/>
      <c r="AEL13" s="364"/>
      <c r="AEM13" s="364"/>
      <c r="AEN13" s="364"/>
      <c r="AEO13" s="364"/>
      <c r="AEP13" s="364"/>
      <c r="AEQ13" s="364"/>
      <c r="AER13" s="364"/>
      <c r="AES13" s="364"/>
      <c r="AET13" s="364"/>
      <c r="AEU13" s="364"/>
      <c r="AEV13" s="364"/>
      <c r="AEW13" s="364"/>
      <c r="AEX13" s="364"/>
      <c r="AEY13" s="364"/>
      <c r="AEZ13" s="364"/>
      <c r="AFA13" s="364"/>
      <c r="AFB13" s="364"/>
      <c r="AFC13" s="364"/>
      <c r="AFD13" s="364"/>
      <c r="AFE13" s="364"/>
      <c r="AFF13" s="364"/>
      <c r="AFG13" s="364"/>
      <c r="AFH13" s="364"/>
      <c r="AFI13" s="364"/>
      <c r="AFJ13" s="364"/>
      <c r="AFK13" s="364"/>
      <c r="AFL13" s="364"/>
      <c r="AFM13" s="364"/>
      <c r="AFN13" s="364"/>
      <c r="AFO13" s="364"/>
      <c r="AFP13" s="364"/>
      <c r="AFQ13" s="364"/>
      <c r="AFR13" s="364"/>
      <c r="AFS13" s="364"/>
      <c r="AFT13" s="364"/>
      <c r="AFU13" s="364"/>
      <c r="AFV13" s="364"/>
      <c r="AFW13" s="364"/>
      <c r="AFX13" s="364"/>
      <c r="AFY13" s="364"/>
      <c r="AFZ13" s="364"/>
      <c r="AGA13" s="364"/>
      <c r="AGB13" s="364"/>
      <c r="AGC13" s="364"/>
      <c r="AGD13" s="364"/>
      <c r="AGE13" s="364"/>
      <c r="AGF13" s="364"/>
      <c r="AGG13" s="364"/>
      <c r="AGH13" s="364"/>
      <c r="AGI13" s="364"/>
    </row>
    <row r="14" spans="1:867" s="365" customFormat="1" ht="15">
      <c r="A14" s="379" t="str">
        <f>+'P3'!B5</f>
        <v xml:space="preserve">3. Contribución al ordenamiento productivo y social de la propiedad en la cadena </v>
      </c>
      <c r="B14" s="380">
        <f>+Estimación_Anualizada!V14</f>
        <v>48959335663.566673</v>
      </c>
      <c r="C14" s="401">
        <f>F14/B14</f>
        <v>0.8</v>
      </c>
      <c r="D14" s="401">
        <f>G14/B14</f>
        <v>0.1</v>
      </c>
      <c r="E14" s="401">
        <f>H14/B14</f>
        <v>0.1</v>
      </c>
      <c r="F14" s="380">
        <f>SUM(F15:F16)</f>
        <v>39167468530.85334</v>
      </c>
      <c r="G14" s="380">
        <f t="shared" ref="G14:H14" si="9">SUM(G15:G16)</f>
        <v>4895933566.3566675</v>
      </c>
      <c r="H14" s="380">
        <f t="shared" si="9"/>
        <v>4895933566.3566675</v>
      </c>
      <c r="I14" s="401">
        <f>+M14/F14</f>
        <v>0.84999999999999987</v>
      </c>
      <c r="J14" s="401">
        <f>N14/F14</f>
        <v>0</v>
      </c>
      <c r="K14" s="401">
        <f>O14/F14</f>
        <v>0.14999999999999997</v>
      </c>
      <c r="L14" s="401">
        <f>P14/F14</f>
        <v>0</v>
      </c>
      <c r="M14" s="380">
        <f>SUM(M15:M16)</f>
        <v>33292348251.225334</v>
      </c>
      <c r="N14" s="380">
        <f t="shared" ref="N14:P14" si="10">SUM(N15:N16)</f>
        <v>0</v>
      </c>
      <c r="O14" s="380">
        <f t="shared" si="10"/>
        <v>5875120279.6280003</v>
      </c>
      <c r="P14" s="380">
        <f t="shared" si="10"/>
        <v>0</v>
      </c>
      <c r="Q14" s="360"/>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c r="IX14" s="364"/>
      <c r="IY14" s="364"/>
      <c r="IZ14" s="364"/>
      <c r="JA14" s="364"/>
      <c r="JB14" s="364"/>
      <c r="JC14" s="364"/>
      <c r="JD14" s="364"/>
      <c r="JE14" s="364"/>
      <c r="JF14" s="364"/>
      <c r="JG14" s="364"/>
      <c r="JH14" s="364"/>
      <c r="JI14" s="364"/>
      <c r="JJ14" s="364"/>
      <c r="JK14" s="364"/>
      <c r="JL14" s="364"/>
      <c r="JM14" s="364"/>
      <c r="JN14" s="364"/>
      <c r="JO14" s="364"/>
      <c r="JP14" s="364"/>
      <c r="JQ14" s="364"/>
      <c r="JR14" s="364"/>
      <c r="JS14" s="364"/>
      <c r="JT14" s="364"/>
      <c r="JU14" s="364"/>
      <c r="JV14" s="364"/>
      <c r="JW14" s="364"/>
      <c r="JX14" s="364"/>
      <c r="JY14" s="364"/>
      <c r="JZ14" s="364"/>
      <c r="KA14" s="364"/>
      <c r="KB14" s="364"/>
      <c r="KC14" s="364"/>
      <c r="KD14" s="364"/>
      <c r="KE14" s="364"/>
      <c r="KF14" s="364"/>
      <c r="KG14" s="364"/>
      <c r="KH14" s="364"/>
      <c r="KI14" s="364"/>
      <c r="KJ14" s="364"/>
      <c r="KK14" s="364"/>
      <c r="KL14" s="364"/>
      <c r="KM14" s="364"/>
      <c r="KN14" s="364"/>
      <c r="KO14" s="364"/>
      <c r="KP14" s="364"/>
      <c r="KQ14" s="364"/>
      <c r="KR14" s="364"/>
      <c r="KS14" s="364"/>
      <c r="KT14" s="364"/>
      <c r="KU14" s="364"/>
      <c r="KV14" s="364"/>
      <c r="KW14" s="364"/>
      <c r="KX14" s="364"/>
      <c r="KY14" s="364"/>
      <c r="KZ14" s="364"/>
      <c r="LA14" s="364"/>
      <c r="LB14" s="364"/>
      <c r="LC14" s="364"/>
      <c r="LD14" s="364"/>
      <c r="LE14" s="364"/>
      <c r="LF14" s="364"/>
      <c r="LG14" s="364"/>
      <c r="LH14" s="364"/>
      <c r="LI14" s="364"/>
      <c r="LJ14" s="364"/>
      <c r="LK14" s="364"/>
      <c r="LL14" s="364"/>
      <c r="LM14" s="364"/>
      <c r="LN14" s="364"/>
      <c r="LO14" s="364"/>
      <c r="LP14" s="364"/>
      <c r="LQ14" s="364"/>
      <c r="LR14" s="364"/>
      <c r="LS14" s="364"/>
      <c r="LT14" s="364"/>
      <c r="LU14" s="364"/>
      <c r="LV14" s="364"/>
      <c r="LW14" s="364"/>
      <c r="LX14" s="364"/>
      <c r="LY14" s="364"/>
      <c r="LZ14" s="364"/>
      <c r="MA14" s="364"/>
      <c r="MB14" s="364"/>
      <c r="MC14" s="364"/>
      <c r="MD14" s="364"/>
      <c r="ME14" s="364"/>
      <c r="MF14" s="364"/>
      <c r="MG14" s="364"/>
      <c r="MH14" s="364"/>
      <c r="MI14" s="364"/>
      <c r="MJ14" s="364"/>
      <c r="MK14" s="364"/>
      <c r="ML14" s="364"/>
      <c r="MM14" s="364"/>
      <c r="MN14" s="364"/>
      <c r="MO14" s="364"/>
      <c r="MP14" s="364"/>
      <c r="MQ14" s="364"/>
      <c r="MR14" s="364"/>
      <c r="MS14" s="364"/>
      <c r="MT14" s="364"/>
      <c r="MU14" s="364"/>
      <c r="MV14" s="364"/>
      <c r="MW14" s="364"/>
      <c r="MX14" s="364"/>
      <c r="MY14" s="364"/>
      <c r="MZ14" s="364"/>
      <c r="NA14" s="364"/>
      <c r="NB14" s="364"/>
      <c r="NC14" s="364"/>
      <c r="ND14" s="364"/>
      <c r="NE14" s="364"/>
      <c r="NF14" s="364"/>
      <c r="NG14" s="364"/>
      <c r="NH14" s="364"/>
      <c r="NI14" s="364"/>
      <c r="NJ14" s="364"/>
      <c r="NK14" s="364"/>
      <c r="NL14" s="364"/>
      <c r="NM14" s="364"/>
      <c r="NN14" s="364"/>
      <c r="NO14" s="364"/>
      <c r="NP14" s="364"/>
      <c r="NQ14" s="364"/>
      <c r="NR14" s="364"/>
      <c r="NS14" s="364"/>
      <c r="NT14" s="364"/>
      <c r="NU14" s="364"/>
      <c r="NV14" s="364"/>
      <c r="NW14" s="364"/>
      <c r="NX14" s="364"/>
      <c r="NY14" s="364"/>
      <c r="NZ14" s="364"/>
      <c r="OA14" s="364"/>
      <c r="OB14" s="364"/>
      <c r="OC14" s="364"/>
      <c r="OD14" s="364"/>
      <c r="OE14" s="364"/>
      <c r="OF14" s="364"/>
      <c r="OG14" s="364"/>
      <c r="OH14" s="364"/>
      <c r="OI14" s="364"/>
      <c r="OJ14" s="364"/>
      <c r="OK14" s="364"/>
      <c r="OL14" s="364"/>
      <c r="OM14" s="364"/>
      <c r="ON14" s="364"/>
      <c r="OO14" s="364"/>
      <c r="OP14" s="364"/>
      <c r="OQ14" s="364"/>
      <c r="OR14" s="364"/>
      <c r="OS14" s="364"/>
      <c r="OT14" s="364"/>
      <c r="OU14" s="364"/>
      <c r="OV14" s="364"/>
      <c r="OW14" s="364"/>
      <c r="OX14" s="364"/>
      <c r="OY14" s="364"/>
      <c r="OZ14" s="364"/>
      <c r="PA14" s="364"/>
      <c r="PB14" s="364"/>
      <c r="PC14" s="364"/>
      <c r="PD14" s="364"/>
      <c r="PE14" s="364"/>
      <c r="PF14" s="364"/>
      <c r="PG14" s="364"/>
      <c r="PH14" s="364"/>
      <c r="PI14" s="364"/>
      <c r="PJ14" s="364"/>
      <c r="PK14" s="364"/>
      <c r="PL14" s="364"/>
      <c r="PM14" s="364"/>
      <c r="PN14" s="364"/>
      <c r="PO14" s="364"/>
      <c r="PP14" s="364"/>
      <c r="PQ14" s="364"/>
      <c r="PR14" s="364"/>
      <c r="PS14" s="364"/>
      <c r="PT14" s="364"/>
      <c r="PU14" s="364"/>
      <c r="PV14" s="364"/>
      <c r="PW14" s="364"/>
      <c r="PX14" s="364"/>
      <c r="PY14" s="364"/>
      <c r="PZ14" s="364"/>
      <c r="QA14" s="364"/>
      <c r="QB14" s="364"/>
      <c r="QC14" s="364"/>
      <c r="QD14" s="364"/>
      <c r="QE14" s="364"/>
      <c r="QF14" s="364"/>
      <c r="QG14" s="364"/>
      <c r="QH14" s="364"/>
      <c r="QI14" s="364"/>
      <c r="QJ14" s="364"/>
      <c r="QK14" s="364"/>
      <c r="QL14" s="364"/>
      <c r="QM14" s="364"/>
      <c r="QN14" s="364"/>
      <c r="QO14" s="364"/>
      <c r="QP14" s="364"/>
      <c r="QQ14" s="364"/>
      <c r="QR14" s="364"/>
      <c r="QS14" s="364"/>
      <c r="QT14" s="364"/>
      <c r="QU14" s="364"/>
      <c r="QV14" s="364"/>
      <c r="QW14" s="364"/>
      <c r="QX14" s="364"/>
      <c r="QY14" s="364"/>
      <c r="QZ14" s="364"/>
      <c r="RA14" s="364"/>
      <c r="RB14" s="364"/>
      <c r="RC14" s="364"/>
      <c r="RD14" s="364"/>
      <c r="RE14" s="364"/>
      <c r="RF14" s="364"/>
      <c r="RG14" s="364"/>
      <c r="RH14" s="364"/>
      <c r="RI14" s="364"/>
      <c r="RJ14" s="364"/>
      <c r="RK14" s="364"/>
      <c r="RL14" s="364"/>
      <c r="RM14" s="364"/>
      <c r="RN14" s="364"/>
      <c r="RO14" s="364"/>
      <c r="RP14" s="364"/>
      <c r="RQ14" s="364"/>
      <c r="RR14" s="364"/>
      <c r="RS14" s="364"/>
      <c r="RT14" s="364"/>
      <c r="RU14" s="364"/>
      <c r="RV14" s="364"/>
      <c r="RW14" s="364"/>
      <c r="RX14" s="364"/>
      <c r="RY14" s="364"/>
      <c r="RZ14" s="364"/>
      <c r="SA14" s="364"/>
      <c r="SB14" s="364"/>
      <c r="SC14" s="364"/>
      <c r="SD14" s="364"/>
      <c r="SE14" s="364"/>
      <c r="SF14" s="364"/>
      <c r="SG14" s="364"/>
      <c r="SH14" s="364"/>
      <c r="SI14" s="364"/>
      <c r="SJ14" s="364"/>
      <c r="SK14" s="364"/>
      <c r="SL14" s="364"/>
      <c r="SM14" s="364"/>
      <c r="SN14" s="364"/>
      <c r="SO14" s="364"/>
      <c r="SP14" s="364"/>
      <c r="SQ14" s="364"/>
      <c r="SR14" s="364"/>
      <c r="SS14" s="364"/>
      <c r="ST14" s="364"/>
      <c r="SU14" s="364"/>
      <c r="SV14" s="364"/>
      <c r="SW14" s="364"/>
      <c r="SX14" s="364"/>
      <c r="SY14" s="364"/>
      <c r="SZ14" s="364"/>
      <c r="TA14" s="364"/>
      <c r="TB14" s="364"/>
      <c r="TC14" s="364"/>
      <c r="TD14" s="364"/>
      <c r="TE14" s="364"/>
      <c r="TF14" s="364"/>
      <c r="TG14" s="364"/>
      <c r="TH14" s="364"/>
      <c r="TI14" s="364"/>
      <c r="TJ14" s="364"/>
      <c r="TK14" s="364"/>
      <c r="TL14" s="364"/>
      <c r="TM14" s="364"/>
      <c r="TN14" s="364"/>
      <c r="TO14" s="364"/>
      <c r="TP14" s="364"/>
      <c r="TQ14" s="364"/>
      <c r="TR14" s="364"/>
      <c r="TS14" s="364"/>
      <c r="TT14" s="364"/>
      <c r="TU14" s="364"/>
      <c r="TV14" s="364"/>
      <c r="TW14" s="364"/>
      <c r="TX14" s="364"/>
      <c r="TY14" s="364"/>
      <c r="TZ14" s="364"/>
      <c r="UA14" s="364"/>
      <c r="UB14" s="364"/>
      <c r="UC14" s="364"/>
      <c r="UD14" s="364"/>
      <c r="UE14" s="364"/>
      <c r="UF14" s="364"/>
      <c r="UG14" s="364"/>
      <c r="UH14" s="364"/>
      <c r="UI14" s="364"/>
      <c r="UJ14" s="364"/>
      <c r="UK14" s="364"/>
      <c r="UL14" s="364"/>
      <c r="UM14" s="364"/>
      <c r="UN14" s="364"/>
      <c r="UO14" s="364"/>
      <c r="UP14" s="364"/>
      <c r="UQ14" s="364"/>
      <c r="UR14" s="364"/>
      <c r="US14" s="364"/>
      <c r="UT14" s="364"/>
      <c r="UU14" s="364"/>
      <c r="UV14" s="364"/>
      <c r="UW14" s="364"/>
      <c r="UX14" s="364"/>
      <c r="UY14" s="364"/>
      <c r="UZ14" s="364"/>
      <c r="VA14" s="364"/>
      <c r="VB14" s="364"/>
      <c r="VC14" s="364"/>
      <c r="VD14" s="364"/>
      <c r="VE14" s="364"/>
      <c r="VF14" s="364"/>
      <c r="VG14" s="364"/>
      <c r="VH14" s="364"/>
      <c r="VI14" s="364"/>
      <c r="VJ14" s="364"/>
      <c r="VK14" s="364"/>
      <c r="VL14" s="364"/>
      <c r="VM14" s="364"/>
      <c r="VN14" s="364"/>
      <c r="VO14" s="364"/>
      <c r="VP14" s="364"/>
      <c r="VQ14" s="364"/>
      <c r="VR14" s="364"/>
      <c r="VS14" s="364"/>
      <c r="VT14" s="364"/>
      <c r="VU14" s="364"/>
      <c r="VV14" s="364"/>
      <c r="VW14" s="364"/>
      <c r="VX14" s="364"/>
      <c r="VY14" s="364"/>
      <c r="VZ14" s="364"/>
      <c r="WA14" s="364"/>
      <c r="WB14" s="364"/>
      <c r="WC14" s="364"/>
      <c r="WD14" s="364"/>
      <c r="WE14" s="364"/>
      <c r="WF14" s="364"/>
      <c r="WG14" s="364"/>
      <c r="WH14" s="364"/>
      <c r="WI14" s="364"/>
      <c r="WJ14" s="364"/>
      <c r="WK14" s="364"/>
      <c r="WL14" s="364"/>
      <c r="WM14" s="364"/>
      <c r="WN14" s="364"/>
      <c r="WO14" s="364"/>
      <c r="WP14" s="364"/>
      <c r="WQ14" s="364"/>
      <c r="WR14" s="364"/>
      <c r="WS14" s="364"/>
      <c r="WT14" s="364"/>
      <c r="WU14" s="364"/>
      <c r="WV14" s="364"/>
      <c r="WW14" s="364"/>
      <c r="WX14" s="364"/>
      <c r="WY14" s="364"/>
      <c r="WZ14" s="364"/>
      <c r="XA14" s="364"/>
      <c r="XB14" s="364"/>
      <c r="XC14" s="364"/>
      <c r="XD14" s="364"/>
      <c r="XE14" s="364"/>
      <c r="XF14" s="364"/>
      <c r="XG14" s="364"/>
      <c r="XH14" s="364"/>
      <c r="XI14" s="364"/>
      <c r="XJ14" s="364"/>
      <c r="XK14" s="364"/>
      <c r="XL14" s="364"/>
      <c r="XM14" s="364"/>
      <c r="XN14" s="364"/>
      <c r="XO14" s="364"/>
      <c r="XP14" s="364"/>
      <c r="XQ14" s="364"/>
      <c r="XR14" s="364"/>
      <c r="XS14" s="364"/>
      <c r="XT14" s="364"/>
      <c r="XU14" s="364"/>
      <c r="XV14" s="364"/>
      <c r="XW14" s="364"/>
      <c r="XX14" s="364"/>
      <c r="XY14" s="364"/>
      <c r="XZ14" s="364"/>
      <c r="YA14" s="364"/>
      <c r="YB14" s="364"/>
      <c r="YC14" s="364"/>
      <c r="YD14" s="364"/>
      <c r="YE14" s="364"/>
      <c r="YF14" s="364"/>
      <c r="YG14" s="364"/>
      <c r="YH14" s="364"/>
      <c r="YI14" s="364"/>
      <c r="YJ14" s="364"/>
      <c r="YK14" s="364"/>
      <c r="YL14" s="364"/>
      <c r="YM14" s="364"/>
      <c r="YN14" s="364"/>
      <c r="YO14" s="364"/>
      <c r="YP14" s="364"/>
      <c r="YQ14" s="364"/>
      <c r="YR14" s="364"/>
      <c r="YS14" s="364"/>
      <c r="YT14" s="364"/>
      <c r="YU14" s="364"/>
      <c r="YV14" s="364"/>
      <c r="YW14" s="364"/>
      <c r="YX14" s="364"/>
      <c r="YY14" s="364"/>
      <c r="YZ14" s="364"/>
      <c r="ZA14" s="364"/>
      <c r="ZB14" s="364"/>
      <c r="ZC14" s="364"/>
      <c r="ZD14" s="364"/>
      <c r="ZE14" s="364"/>
      <c r="ZF14" s="364"/>
      <c r="ZG14" s="364"/>
      <c r="ZH14" s="364"/>
      <c r="ZI14" s="364"/>
      <c r="ZJ14" s="364"/>
      <c r="ZK14" s="364"/>
      <c r="ZL14" s="364"/>
      <c r="ZM14" s="364"/>
      <c r="ZN14" s="364"/>
      <c r="ZO14" s="364"/>
      <c r="ZP14" s="364"/>
      <c r="ZQ14" s="364"/>
      <c r="ZR14" s="364"/>
      <c r="ZS14" s="364"/>
      <c r="ZT14" s="364"/>
      <c r="ZU14" s="364"/>
      <c r="ZV14" s="364"/>
      <c r="ZW14" s="364"/>
      <c r="ZX14" s="364"/>
      <c r="ZY14" s="364"/>
      <c r="ZZ14" s="364"/>
      <c r="AAA14" s="364"/>
      <c r="AAB14" s="364"/>
      <c r="AAC14" s="364"/>
      <c r="AAD14" s="364"/>
      <c r="AAE14" s="364"/>
      <c r="AAF14" s="364"/>
      <c r="AAG14" s="364"/>
      <c r="AAH14" s="364"/>
      <c r="AAI14" s="364"/>
      <c r="AAJ14" s="364"/>
      <c r="AAK14" s="364"/>
      <c r="AAL14" s="364"/>
      <c r="AAM14" s="364"/>
      <c r="AAN14" s="364"/>
      <c r="AAO14" s="364"/>
      <c r="AAP14" s="364"/>
      <c r="AAQ14" s="364"/>
      <c r="AAR14" s="364"/>
      <c r="AAS14" s="364"/>
      <c r="AAT14" s="364"/>
      <c r="AAU14" s="364"/>
      <c r="AAV14" s="364"/>
      <c r="AAW14" s="364"/>
      <c r="AAX14" s="364"/>
      <c r="AAY14" s="364"/>
      <c r="AAZ14" s="364"/>
      <c r="ABA14" s="364"/>
      <c r="ABB14" s="364"/>
      <c r="ABC14" s="364"/>
      <c r="ABD14" s="364"/>
      <c r="ABE14" s="364"/>
      <c r="ABF14" s="364"/>
      <c r="ABG14" s="364"/>
      <c r="ABH14" s="364"/>
      <c r="ABI14" s="364"/>
      <c r="ABJ14" s="364"/>
      <c r="ABK14" s="364"/>
      <c r="ABL14" s="364"/>
      <c r="ABM14" s="364"/>
      <c r="ABN14" s="364"/>
      <c r="ABO14" s="364"/>
      <c r="ABP14" s="364"/>
      <c r="ABQ14" s="364"/>
      <c r="ABR14" s="364"/>
      <c r="ABS14" s="364"/>
      <c r="ABT14" s="364"/>
      <c r="ABU14" s="364"/>
      <c r="ABV14" s="364"/>
      <c r="ABW14" s="364"/>
      <c r="ABX14" s="364"/>
      <c r="ABY14" s="364"/>
      <c r="ABZ14" s="364"/>
      <c r="ACA14" s="364"/>
      <c r="ACB14" s="364"/>
      <c r="ACC14" s="364"/>
      <c r="ACD14" s="364"/>
      <c r="ACE14" s="364"/>
      <c r="ACF14" s="364"/>
      <c r="ACG14" s="364"/>
      <c r="ACH14" s="364"/>
      <c r="ACI14" s="364"/>
      <c r="ACJ14" s="364"/>
      <c r="ACK14" s="364"/>
      <c r="ACL14" s="364"/>
      <c r="ACM14" s="364"/>
      <c r="ACN14" s="364"/>
      <c r="ACO14" s="364"/>
      <c r="ACP14" s="364"/>
      <c r="ACQ14" s="364"/>
      <c r="ACR14" s="364"/>
      <c r="ACS14" s="364"/>
      <c r="ACT14" s="364"/>
      <c r="ACU14" s="364"/>
      <c r="ACV14" s="364"/>
      <c r="ACW14" s="364"/>
      <c r="ACX14" s="364"/>
      <c r="ACY14" s="364"/>
      <c r="ACZ14" s="364"/>
      <c r="ADA14" s="364"/>
      <c r="ADB14" s="364"/>
      <c r="ADC14" s="364"/>
      <c r="ADD14" s="364"/>
      <c r="ADE14" s="364"/>
      <c r="ADF14" s="364"/>
      <c r="ADG14" s="364"/>
      <c r="ADH14" s="364"/>
      <c r="ADI14" s="364"/>
      <c r="ADJ14" s="364"/>
      <c r="ADK14" s="364"/>
      <c r="ADL14" s="364"/>
      <c r="ADM14" s="364"/>
      <c r="ADN14" s="364"/>
      <c r="ADO14" s="364"/>
      <c r="ADP14" s="364"/>
      <c r="ADQ14" s="364"/>
      <c r="ADR14" s="364"/>
      <c r="ADS14" s="364"/>
      <c r="ADT14" s="364"/>
      <c r="ADU14" s="364"/>
      <c r="ADV14" s="364"/>
      <c r="ADW14" s="364"/>
      <c r="ADX14" s="364"/>
      <c r="ADY14" s="364"/>
      <c r="ADZ14" s="364"/>
      <c r="AEA14" s="364"/>
      <c r="AEB14" s="364"/>
      <c r="AEC14" s="364"/>
      <c r="AED14" s="364"/>
      <c r="AEE14" s="364"/>
      <c r="AEF14" s="364"/>
      <c r="AEG14" s="364"/>
      <c r="AEH14" s="364"/>
      <c r="AEI14" s="364"/>
      <c r="AEJ14" s="364"/>
      <c r="AEK14" s="364"/>
      <c r="AEL14" s="364"/>
      <c r="AEM14" s="364"/>
      <c r="AEN14" s="364"/>
      <c r="AEO14" s="364"/>
      <c r="AEP14" s="364"/>
      <c r="AEQ14" s="364"/>
      <c r="AER14" s="364"/>
      <c r="AES14" s="364"/>
      <c r="AET14" s="364"/>
      <c r="AEU14" s="364"/>
      <c r="AEV14" s="364"/>
      <c r="AEW14" s="364"/>
      <c r="AEX14" s="364"/>
      <c r="AEY14" s="364"/>
      <c r="AEZ14" s="364"/>
      <c r="AFA14" s="364"/>
      <c r="AFB14" s="364"/>
      <c r="AFC14" s="364"/>
      <c r="AFD14" s="364"/>
      <c r="AFE14" s="364"/>
      <c r="AFF14" s="364"/>
      <c r="AFG14" s="364"/>
      <c r="AFH14" s="364"/>
      <c r="AFI14" s="364"/>
      <c r="AFJ14" s="364"/>
      <c r="AFK14" s="364"/>
      <c r="AFL14" s="364"/>
      <c r="AFM14" s="364"/>
      <c r="AFN14" s="364"/>
      <c r="AFO14" s="364"/>
      <c r="AFP14" s="364"/>
      <c r="AFQ14" s="364"/>
      <c r="AFR14" s="364"/>
      <c r="AFS14" s="364"/>
      <c r="AFT14" s="364"/>
      <c r="AFU14" s="364"/>
      <c r="AFV14" s="364"/>
      <c r="AFW14" s="364"/>
      <c r="AFX14" s="364"/>
      <c r="AFY14" s="364"/>
      <c r="AFZ14" s="364"/>
      <c r="AGA14" s="364"/>
      <c r="AGB14" s="364"/>
      <c r="AGC14" s="364"/>
      <c r="AGD14" s="364"/>
      <c r="AGE14" s="364"/>
      <c r="AGF14" s="364"/>
      <c r="AGG14" s="364"/>
      <c r="AGH14" s="364"/>
      <c r="AGI14" s="364"/>
    </row>
    <row r="15" spans="1:867" s="367" customFormat="1">
      <c r="A15" s="375" t="str">
        <f>+'P3'!B8</f>
        <v xml:space="preserve">3.1. Fortalecimiento de la gestión territorial en las regiones productoras de cacao </v>
      </c>
      <c r="B15" s="384">
        <f>+Estimación_Anualizada!V15</f>
        <v>37604966612.76667</v>
      </c>
      <c r="C15" s="368">
        <v>0.8</v>
      </c>
      <c r="D15" s="368">
        <v>0.1</v>
      </c>
      <c r="E15" s="368">
        <v>0.1</v>
      </c>
      <c r="F15" s="384">
        <f>B15*C15</f>
        <v>30083973290.213337</v>
      </c>
      <c r="G15" s="384">
        <f>B15*D15</f>
        <v>3760496661.2766671</v>
      </c>
      <c r="H15" s="384">
        <f>B15*E15</f>
        <v>3760496661.2766671</v>
      </c>
      <c r="I15" s="368">
        <f>100%-J15-K15-L15</f>
        <v>0.85</v>
      </c>
      <c r="J15" s="368"/>
      <c r="K15" s="368">
        <v>0.15</v>
      </c>
      <c r="L15" s="369"/>
      <c r="M15" s="366">
        <f>F15*I15</f>
        <v>25571377296.681335</v>
      </c>
      <c r="N15" s="366"/>
      <c r="O15" s="366">
        <f>F15*K15</f>
        <v>4512595993.5320005</v>
      </c>
      <c r="P15" s="366">
        <f>F15*L15</f>
        <v>0</v>
      </c>
      <c r="Q15" s="360"/>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c r="IM15" s="364"/>
      <c r="IN15" s="364"/>
      <c r="IO15" s="364"/>
      <c r="IP15" s="364"/>
      <c r="IQ15" s="364"/>
      <c r="IR15" s="364"/>
      <c r="IS15" s="364"/>
      <c r="IT15" s="364"/>
      <c r="IU15" s="364"/>
      <c r="IV15" s="364"/>
      <c r="IW15" s="364"/>
      <c r="IX15" s="364"/>
      <c r="IY15" s="364"/>
      <c r="IZ15" s="364"/>
      <c r="JA15" s="364"/>
      <c r="JB15" s="364"/>
      <c r="JC15" s="364"/>
      <c r="JD15" s="364"/>
      <c r="JE15" s="364"/>
      <c r="JF15" s="364"/>
      <c r="JG15" s="364"/>
      <c r="JH15" s="364"/>
      <c r="JI15" s="364"/>
      <c r="JJ15" s="364"/>
      <c r="JK15" s="364"/>
      <c r="JL15" s="364"/>
      <c r="JM15" s="364"/>
      <c r="JN15" s="364"/>
      <c r="JO15" s="364"/>
      <c r="JP15" s="364"/>
      <c r="JQ15" s="364"/>
      <c r="JR15" s="364"/>
      <c r="JS15" s="364"/>
      <c r="JT15" s="364"/>
      <c r="JU15" s="364"/>
      <c r="JV15" s="364"/>
      <c r="JW15" s="364"/>
      <c r="JX15" s="364"/>
      <c r="JY15" s="364"/>
      <c r="JZ15" s="364"/>
      <c r="KA15" s="364"/>
      <c r="KB15" s="364"/>
      <c r="KC15" s="364"/>
      <c r="KD15" s="364"/>
      <c r="KE15" s="364"/>
      <c r="KF15" s="364"/>
      <c r="KG15" s="364"/>
      <c r="KH15" s="364"/>
      <c r="KI15" s="364"/>
      <c r="KJ15" s="364"/>
      <c r="KK15" s="364"/>
      <c r="KL15" s="364"/>
      <c r="KM15" s="364"/>
      <c r="KN15" s="364"/>
      <c r="KO15" s="364"/>
      <c r="KP15" s="364"/>
      <c r="KQ15" s="364"/>
      <c r="KR15" s="364"/>
      <c r="KS15" s="364"/>
      <c r="KT15" s="364"/>
      <c r="KU15" s="364"/>
      <c r="KV15" s="364"/>
      <c r="KW15" s="364"/>
      <c r="KX15" s="364"/>
      <c r="KY15" s="364"/>
      <c r="KZ15" s="364"/>
      <c r="LA15" s="364"/>
      <c r="LB15" s="364"/>
      <c r="LC15" s="364"/>
      <c r="LD15" s="364"/>
      <c r="LE15" s="364"/>
      <c r="LF15" s="364"/>
      <c r="LG15" s="364"/>
      <c r="LH15" s="364"/>
      <c r="LI15" s="364"/>
      <c r="LJ15" s="364"/>
      <c r="LK15" s="364"/>
      <c r="LL15" s="364"/>
      <c r="LM15" s="364"/>
      <c r="LN15" s="364"/>
      <c r="LO15" s="364"/>
      <c r="LP15" s="364"/>
      <c r="LQ15" s="364"/>
      <c r="LR15" s="364"/>
      <c r="LS15" s="364"/>
      <c r="LT15" s="364"/>
      <c r="LU15" s="364"/>
      <c r="LV15" s="364"/>
      <c r="LW15" s="364"/>
      <c r="LX15" s="364"/>
      <c r="LY15" s="364"/>
      <c r="LZ15" s="364"/>
      <c r="MA15" s="364"/>
      <c r="MB15" s="364"/>
      <c r="MC15" s="364"/>
      <c r="MD15" s="364"/>
      <c r="ME15" s="364"/>
      <c r="MF15" s="364"/>
      <c r="MG15" s="364"/>
      <c r="MH15" s="364"/>
      <c r="MI15" s="364"/>
      <c r="MJ15" s="364"/>
      <c r="MK15" s="364"/>
      <c r="ML15" s="364"/>
      <c r="MM15" s="364"/>
      <c r="MN15" s="364"/>
      <c r="MO15" s="364"/>
      <c r="MP15" s="364"/>
      <c r="MQ15" s="364"/>
      <c r="MR15" s="364"/>
      <c r="MS15" s="364"/>
      <c r="MT15" s="364"/>
      <c r="MU15" s="364"/>
      <c r="MV15" s="364"/>
      <c r="MW15" s="364"/>
      <c r="MX15" s="364"/>
      <c r="MY15" s="364"/>
      <c r="MZ15" s="364"/>
      <c r="NA15" s="364"/>
      <c r="NB15" s="364"/>
      <c r="NC15" s="364"/>
      <c r="ND15" s="364"/>
      <c r="NE15" s="364"/>
      <c r="NF15" s="364"/>
      <c r="NG15" s="364"/>
      <c r="NH15" s="364"/>
      <c r="NI15" s="364"/>
      <c r="NJ15" s="364"/>
      <c r="NK15" s="364"/>
      <c r="NL15" s="364"/>
      <c r="NM15" s="364"/>
      <c r="NN15" s="364"/>
      <c r="NO15" s="364"/>
      <c r="NP15" s="364"/>
      <c r="NQ15" s="364"/>
      <c r="NR15" s="364"/>
      <c r="NS15" s="364"/>
      <c r="NT15" s="364"/>
      <c r="NU15" s="364"/>
      <c r="NV15" s="364"/>
      <c r="NW15" s="364"/>
      <c r="NX15" s="364"/>
      <c r="NY15" s="364"/>
      <c r="NZ15" s="364"/>
      <c r="OA15" s="364"/>
      <c r="OB15" s="364"/>
      <c r="OC15" s="364"/>
      <c r="OD15" s="364"/>
      <c r="OE15" s="364"/>
      <c r="OF15" s="364"/>
      <c r="OG15" s="364"/>
      <c r="OH15" s="364"/>
      <c r="OI15" s="364"/>
      <c r="OJ15" s="364"/>
      <c r="OK15" s="364"/>
      <c r="OL15" s="364"/>
      <c r="OM15" s="364"/>
      <c r="ON15" s="364"/>
      <c r="OO15" s="364"/>
      <c r="OP15" s="364"/>
      <c r="OQ15" s="364"/>
      <c r="OR15" s="364"/>
      <c r="OS15" s="364"/>
      <c r="OT15" s="364"/>
      <c r="OU15" s="364"/>
      <c r="OV15" s="364"/>
      <c r="OW15" s="364"/>
      <c r="OX15" s="364"/>
      <c r="OY15" s="364"/>
      <c r="OZ15" s="364"/>
      <c r="PA15" s="364"/>
      <c r="PB15" s="364"/>
      <c r="PC15" s="364"/>
      <c r="PD15" s="364"/>
      <c r="PE15" s="364"/>
      <c r="PF15" s="364"/>
      <c r="PG15" s="364"/>
      <c r="PH15" s="364"/>
      <c r="PI15" s="364"/>
      <c r="PJ15" s="364"/>
      <c r="PK15" s="364"/>
      <c r="PL15" s="364"/>
      <c r="PM15" s="364"/>
      <c r="PN15" s="364"/>
      <c r="PO15" s="364"/>
      <c r="PP15" s="364"/>
      <c r="PQ15" s="364"/>
      <c r="PR15" s="364"/>
      <c r="PS15" s="364"/>
      <c r="PT15" s="364"/>
      <c r="PU15" s="364"/>
      <c r="PV15" s="364"/>
      <c r="PW15" s="364"/>
      <c r="PX15" s="364"/>
      <c r="PY15" s="364"/>
      <c r="PZ15" s="364"/>
      <c r="QA15" s="364"/>
      <c r="QB15" s="364"/>
      <c r="QC15" s="364"/>
      <c r="QD15" s="364"/>
      <c r="QE15" s="364"/>
      <c r="QF15" s="364"/>
      <c r="QG15" s="364"/>
      <c r="QH15" s="364"/>
      <c r="QI15" s="364"/>
      <c r="QJ15" s="364"/>
      <c r="QK15" s="364"/>
      <c r="QL15" s="364"/>
      <c r="QM15" s="364"/>
      <c r="QN15" s="364"/>
      <c r="QO15" s="364"/>
      <c r="QP15" s="364"/>
      <c r="QQ15" s="364"/>
      <c r="QR15" s="364"/>
      <c r="QS15" s="364"/>
      <c r="QT15" s="364"/>
      <c r="QU15" s="364"/>
      <c r="QV15" s="364"/>
      <c r="QW15" s="364"/>
      <c r="QX15" s="364"/>
      <c r="QY15" s="364"/>
      <c r="QZ15" s="364"/>
      <c r="RA15" s="364"/>
      <c r="RB15" s="364"/>
      <c r="RC15" s="364"/>
      <c r="RD15" s="364"/>
      <c r="RE15" s="364"/>
      <c r="RF15" s="364"/>
      <c r="RG15" s="364"/>
      <c r="RH15" s="364"/>
      <c r="RI15" s="364"/>
      <c r="RJ15" s="364"/>
      <c r="RK15" s="364"/>
      <c r="RL15" s="364"/>
      <c r="RM15" s="364"/>
      <c r="RN15" s="364"/>
      <c r="RO15" s="364"/>
      <c r="RP15" s="364"/>
      <c r="RQ15" s="364"/>
      <c r="RR15" s="364"/>
      <c r="RS15" s="364"/>
      <c r="RT15" s="364"/>
      <c r="RU15" s="364"/>
      <c r="RV15" s="364"/>
      <c r="RW15" s="364"/>
      <c r="RX15" s="364"/>
      <c r="RY15" s="364"/>
      <c r="RZ15" s="364"/>
      <c r="SA15" s="364"/>
      <c r="SB15" s="364"/>
      <c r="SC15" s="364"/>
      <c r="SD15" s="364"/>
      <c r="SE15" s="364"/>
      <c r="SF15" s="364"/>
      <c r="SG15" s="364"/>
      <c r="SH15" s="364"/>
      <c r="SI15" s="364"/>
      <c r="SJ15" s="364"/>
      <c r="SK15" s="364"/>
      <c r="SL15" s="364"/>
      <c r="SM15" s="364"/>
      <c r="SN15" s="364"/>
      <c r="SO15" s="364"/>
      <c r="SP15" s="364"/>
      <c r="SQ15" s="364"/>
      <c r="SR15" s="364"/>
      <c r="SS15" s="364"/>
      <c r="ST15" s="364"/>
      <c r="SU15" s="364"/>
      <c r="SV15" s="364"/>
      <c r="SW15" s="364"/>
      <c r="SX15" s="364"/>
      <c r="SY15" s="364"/>
      <c r="SZ15" s="364"/>
      <c r="TA15" s="364"/>
      <c r="TB15" s="364"/>
      <c r="TC15" s="364"/>
      <c r="TD15" s="364"/>
      <c r="TE15" s="364"/>
      <c r="TF15" s="364"/>
      <c r="TG15" s="364"/>
      <c r="TH15" s="364"/>
      <c r="TI15" s="364"/>
      <c r="TJ15" s="364"/>
      <c r="TK15" s="364"/>
      <c r="TL15" s="364"/>
      <c r="TM15" s="364"/>
      <c r="TN15" s="364"/>
      <c r="TO15" s="364"/>
      <c r="TP15" s="364"/>
      <c r="TQ15" s="364"/>
      <c r="TR15" s="364"/>
      <c r="TS15" s="364"/>
      <c r="TT15" s="364"/>
      <c r="TU15" s="364"/>
      <c r="TV15" s="364"/>
      <c r="TW15" s="364"/>
      <c r="TX15" s="364"/>
      <c r="TY15" s="364"/>
      <c r="TZ15" s="364"/>
      <c r="UA15" s="364"/>
      <c r="UB15" s="364"/>
      <c r="UC15" s="364"/>
      <c r="UD15" s="364"/>
      <c r="UE15" s="364"/>
      <c r="UF15" s="364"/>
      <c r="UG15" s="364"/>
      <c r="UH15" s="364"/>
      <c r="UI15" s="364"/>
      <c r="UJ15" s="364"/>
      <c r="UK15" s="364"/>
      <c r="UL15" s="364"/>
      <c r="UM15" s="364"/>
      <c r="UN15" s="364"/>
      <c r="UO15" s="364"/>
      <c r="UP15" s="364"/>
      <c r="UQ15" s="364"/>
      <c r="UR15" s="364"/>
      <c r="US15" s="364"/>
      <c r="UT15" s="364"/>
      <c r="UU15" s="364"/>
      <c r="UV15" s="364"/>
      <c r="UW15" s="364"/>
      <c r="UX15" s="364"/>
      <c r="UY15" s="364"/>
      <c r="UZ15" s="364"/>
      <c r="VA15" s="364"/>
      <c r="VB15" s="364"/>
      <c r="VC15" s="364"/>
      <c r="VD15" s="364"/>
      <c r="VE15" s="364"/>
      <c r="VF15" s="364"/>
      <c r="VG15" s="364"/>
      <c r="VH15" s="364"/>
      <c r="VI15" s="364"/>
      <c r="VJ15" s="364"/>
      <c r="VK15" s="364"/>
      <c r="VL15" s="364"/>
      <c r="VM15" s="364"/>
      <c r="VN15" s="364"/>
      <c r="VO15" s="364"/>
      <c r="VP15" s="364"/>
      <c r="VQ15" s="364"/>
      <c r="VR15" s="364"/>
      <c r="VS15" s="364"/>
      <c r="VT15" s="364"/>
      <c r="VU15" s="364"/>
      <c r="VV15" s="364"/>
      <c r="VW15" s="364"/>
      <c r="VX15" s="364"/>
      <c r="VY15" s="364"/>
      <c r="VZ15" s="364"/>
      <c r="WA15" s="364"/>
      <c r="WB15" s="364"/>
      <c r="WC15" s="364"/>
      <c r="WD15" s="364"/>
      <c r="WE15" s="364"/>
      <c r="WF15" s="364"/>
      <c r="WG15" s="364"/>
      <c r="WH15" s="364"/>
      <c r="WI15" s="364"/>
      <c r="WJ15" s="364"/>
      <c r="WK15" s="364"/>
      <c r="WL15" s="364"/>
      <c r="WM15" s="364"/>
      <c r="WN15" s="364"/>
      <c r="WO15" s="364"/>
      <c r="WP15" s="364"/>
      <c r="WQ15" s="364"/>
      <c r="WR15" s="364"/>
      <c r="WS15" s="364"/>
      <c r="WT15" s="364"/>
      <c r="WU15" s="364"/>
      <c r="WV15" s="364"/>
      <c r="WW15" s="364"/>
      <c r="WX15" s="364"/>
      <c r="WY15" s="364"/>
      <c r="WZ15" s="364"/>
      <c r="XA15" s="364"/>
      <c r="XB15" s="364"/>
      <c r="XC15" s="364"/>
      <c r="XD15" s="364"/>
      <c r="XE15" s="364"/>
      <c r="XF15" s="364"/>
      <c r="XG15" s="364"/>
      <c r="XH15" s="364"/>
      <c r="XI15" s="364"/>
      <c r="XJ15" s="364"/>
      <c r="XK15" s="364"/>
      <c r="XL15" s="364"/>
      <c r="XM15" s="364"/>
      <c r="XN15" s="364"/>
      <c r="XO15" s="364"/>
      <c r="XP15" s="364"/>
      <c r="XQ15" s="364"/>
      <c r="XR15" s="364"/>
      <c r="XS15" s="364"/>
      <c r="XT15" s="364"/>
      <c r="XU15" s="364"/>
      <c r="XV15" s="364"/>
      <c r="XW15" s="364"/>
      <c r="XX15" s="364"/>
      <c r="XY15" s="364"/>
      <c r="XZ15" s="364"/>
      <c r="YA15" s="364"/>
      <c r="YB15" s="364"/>
      <c r="YC15" s="364"/>
      <c r="YD15" s="364"/>
      <c r="YE15" s="364"/>
      <c r="YF15" s="364"/>
      <c r="YG15" s="364"/>
      <c r="YH15" s="364"/>
      <c r="YI15" s="364"/>
      <c r="YJ15" s="364"/>
      <c r="YK15" s="364"/>
      <c r="YL15" s="364"/>
      <c r="YM15" s="364"/>
      <c r="YN15" s="364"/>
      <c r="YO15" s="364"/>
      <c r="YP15" s="364"/>
      <c r="YQ15" s="364"/>
      <c r="YR15" s="364"/>
      <c r="YS15" s="364"/>
      <c r="YT15" s="364"/>
      <c r="YU15" s="364"/>
      <c r="YV15" s="364"/>
      <c r="YW15" s="364"/>
      <c r="YX15" s="364"/>
      <c r="YY15" s="364"/>
      <c r="YZ15" s="364"/>
      <c r="ZA15" s="364"/>
      <c r="ZB15" s="364"/>
      <c r="ZC15" s="364"/>
      <c r="ZD15" s="364"/>
      <c r="ZE15" s="364"/>
      <c r="ZF15" s="364"/>
      <c r="ZG15" s="364"/>
      <c r="ZH15" s="364"/>
      <c r="ZI15" s="364"/>
      <c r="ZJ15" s="364"/>
      <c r="ZK15" s="364"/>
      <c r="ZL15" s="364"/>
      <c r="ZM15" s="364"/>
      <c r="ZN15" s="364"/>
      <c r="ZO15" s="364"/>
      <c r="ZP15" s="364"/>
      <c r="ZQ15" s="364"/>
      <c r="ZR15" s="364"/>
      <c r="ZS15" s="364"/>
      <c r="ZT15" s="364"/>
      <c r="ZU15" s="364"/>
      <c r="ZV15" s="364"/>
      <c r="ZW15" s="364"/>
      <c r="ZX15" s="364"/>
      <c r="ZY15" s="364"/>
      <c r="ZZ15" s="364"/>
      <c r="AAA15" s="364"/>
      <c r="AAB15" s="364"/>
      <c r="AAC15" s="364"/>
      <c r="AAD15" s="364"/>
      <c r="AAE15" s="364"/>
      <c r="AAF15" s="364"/>
      <c r="AAG15" s="364"/>
      <c r="AAH15" s="364"/>
      <c r="AAI15" s="364"/>
      <c r="AAJ15" s="364"/>
      <c r="AAK15" s="364"/>
      <c r="AAL15" s="364"/>
      <c r="AAM15" s="364"/>
      <c r="AAN15" s="364"/>
      <c r="AAO15" s="364"/>
      <c r="AAP15" s="364"/>
      <c r="AAQ15" s="364"/>
      <c r="AAR15" s="364"/>
      <c r="AAS15" s="364"/>
      <c r="AAT15" s="364"/>
      <c r="AAU15" s="364"/>
      <c r="AAV15" s="364"/>
      <c r="AAW15" s="364"/>
      <c r="AAX15" s="364"/>
      <c r="AAY15" s="364"/>
      <c r="AAZ15" s="364"/>
      <c r="ABA15" s="364"/>
      <c r="ABB15" s="364"/>
      <c r="ABC15" s="364"/>
      <c r="ABD15" s="364"/>
      <c r="ABE15" s="364"/>
      <c r="ABF15" s="364"/>
      <c r="ABG15" s="364"/>
      <c r="ABH15" s="364"/>
      <c r="ABI15" s="364"/>
      <c r="ABJ15" s="364"/>
      <c r="ABK15" s="364"/>
      <c r="ABL15" s="364"/>
      <c r="ABM15" s="364"/>
      <c r="ABN15" s="364"/>
      <c r="ABO15" s="364"/>
      <c r="ABP15" s="364"/>
      <c r="ABQ15" s="364"/>
      <c r="ABR15" s="364"/>
      <c r="ABS15" s="364"/>
      <c r="ABT15" s="364"/>
      <c r="ABU15" s="364"/>
      <c r="ABV15" s="364"/>
      <c r="ABW15" s="364"/>
      <c r="ABX15" s="364"/>
      <c r="ABY15" s="364"/>
      <c r="ABZ15" s="364"/>
      <c r="ACA15" s="364"/>
      <c r="ACB15" s="364"/>
      <c r="ACC15" s="364"/>
      <c r="ACD15" s="364"/>
      <c r="ACE15" s="364"/>
      <c r="ACF15" s="364"/>
      <c r="ACG15" s="364"/>
      <c r="ACH15" s="364"/>
      <c r="ACI15" s="364"/>
      <c r="ACJ15" s="364"/>
      <c r="ACK15" s="364"/>
      <c r="ACL15" s="364"/>
      <c r="ACM15" s="364"/>
      <c r="ACN15" s="364"/>
      <c r="ACO15" s="364"/>
      <c r="ACP15" s="364"/>
      <c r="ACQ15" s="364"/>
      <c r="ACR15" s="364"/>
      <c r="ACS15" s="364"/>
      <c r="ACT15" s="364"/>
      <c r="ACU15" s="364"/>
      <c r="ACV15" s="364"/>
      <c r="ACW15" s="364"/>
      <c r="ACX15" s="364"/>
      <c r="ACY15" s="364"/>
      <c r="ACZ15" s="364"/>
      <c r="ADA15" s="364"/>
      <c r="ADB15" s="364"/>
      <c r="ADC15" s="364"/>
      <c r="ADD15" s="364"/>
      <c r="ADE15" s="364"/>
      <c r="ADF15" s="364"/>
      <c r="ADG15" s="364"/>
      <c r="ADH15" s="364"/>
      <c r="ADI15" s="364"/>
      <c r="ADJ15" s="364"/>
      <c r="ADK15" s="364"/>
      <c r="ADL15" s="364"/>
      <c r="ADM15" s="364"/>
      <c r="ADN15" s="364"/>
      <c r="ADO15" s="364"/>
      <c r="ADP15" s="364"/>
      <c r="ADQ15" s="364"/>
      <c r="ADR15" s="364"/>
      <c r="ADS15" s="364"/>
      <c r="ADT15" s="364"/>
      <c r="ADU15" s="364"/>
      <c r="ADV15" s="364"/>
      <c r="ADW15" s="364"/>
      <c r="ADX15" s="364"/>
      <c r="ADY15" s="364"/>
      <c r="ADZ15" s="364"/>
      <c r="AEA15" s="364"/>
      <c r="AEB15" s="364"/>
      <c r="AEC15" s="364"/>
      <c r="AED15" s="364"/>
      <c r="AEE15" s="364"/>
      <c r="AEF15" s="364"/>
      <c r="AEG15" s="364"/>
      <c r="AEH15" s="364"/>
      <c r="AEI15" s="364"/>
      <c r="AEJ15" s="364"/>
      <c r="AEK15" s="364"/>
      <c r="AEL15" s="364"/>
      <c r="AEM15" s="364"/>
      <c r="AEN15" s="364"/>
      <c r="AEO15" s="364"/>
      <c r="AEP15" s="364"/>
      <c r="AEQ15" s="364"/>
      <c r="AER15" s="364"/>
      <c r="AES15" s="364"/>
      <c r="AET15" s="364"/>
      <c r="AEU15" s="364"/>
      <c r="AEV15" s="364"/>
      <c r="AEW15" s="364"/>
      <c r="AEX15" s="364"/>
      <c r="AEY15" s="364"/>
      <c r="AEZ15" s="364"/>
      <c r="AFA15" s="364"/>
      <c r="AFB15" s="364"/>
      <c r="AFC15" s="364"/>
      <c r="AFD15" s="364"/>
      <c r="AFE15" s="364"/>
      <c r="AFF15" s="364"/>
      <c r="AFG15" s="364"/>
      <c r="AFH15" s="364"/>
      <c r="AFI15" s="364"/>
      <c r="AFJ15" s="364"/>
      <c r="AFK15" s="364"/>
      <c r="AFL15" s="364"/>
      <c r="AFM15" s="364"/>
      <c r="AFN15" s="364"/>
      <c r="AFO15" s="364"/>
      <c r="AFP15" s="364"/>
      <c r="AFQ15" s="364"/>
      <c r="AFR15" s="364"/>
      <c r="AFS15" s="364"/>
      <c r="AFT15" s="364"/>
      <c r="AFU15" s="364"/>
      <c r="AFV15" s="364"/>
      <c r="AFW15" s="364"/>
      <c r="AFX15" s="364"/>
      <c r="AFY15" s="364"/>
      <c r="AFZ15" s="364"/>
      <c r="AGA15" s="364"/>
      <c r="AGB15" s="364"/>
      <c r="AGC15" s="364"/>
      <c r="AGD15" s="364"/>
      <c r="AGE15" s="364"/>
      <c r="AGF15" s="364"/>
      <c r="AGG15" s="364"/>
      <c r="AGH15" s="364"/>
      <c r="AGI15" s="364"/>
    </row>
    <row r="16" spans="1:867" s="367" customFormat="1">
      <c r="A16" s="375" t="str">
        <f>+'P3'!B9</f>
        <v>3.2. Contribución al acceso a la tierra para producción de cacao</v>
      </c>
      <c r="B16" s="384">
        <f>+Estimación_Anualizada!V16</f>
        <v>11354369050.800001</v>
      </c>
      <c r="C16" s="368">
        <v>0.8</v>
      </c>
      <c r="D16" s="368">
        <v>0.1</v>
      </c>
      <c r="E16" s="368">
        <v>0.1</v>
      </c>
      <c r="F16" s="384">
        <f>B16*C16</f>
        <v>9083495240.6400013</v>
      </c>
      <c r="G16" s="384">
        <f>B16*D16</f>
        <v>1135436905.0800002</v>
      </c>
      <c r="H16" s="384">
        <f>B16*E16</f>
        <v>1135436905.0800002</v>
      </c>
      <c r="I16" s="368">
        <f>100%-J16-K16-L16</f>
        <v>0.85</v>
      </c>
      <c r="J16" s="368"/>
      <c r="K16" s="368">
        <v>0.15</v>
      </c>
      <c r="L16" s="369"/>
      <c r="M16" s="366">
        <f>F16*I16</f>
        <v>7720970954.5440006</v>
      </c>
      <c r="N16" s="366"/>
      <c r="O16" s="366">
        <f>F16*K16</f>
        <v>1362524286.0960002</v>
      </c>
      <c r="P16" s="366">
        <f>F16*L16</f>
        <v>0</v>
      </c>
      <c r="Q16" s="360"/>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c r="IM16" s="364"/>
      <c r="IN16" s="364"/>
      <c r="IO16" s="364"/>
      <c r="IP16" s="364"/>
      <c r="IQ16" s="364"/>
      <c r="IR16" s="364"/>
      <c r="IS16" s="364"/>
      <c r="IT16" s="364"/>
      <c r="IU16" s="364"/>
      <c r="IV16" s="364"/>
      <c r="IW16" s="364"/>
      <c r="IX16" s="364"/>
      <c r="IY16" s="364"/>
      <c r="IZ16" s="364"/>
      <c r="JA16" s="364"/>
      <c r="JB16" s="364"/>
      <c r="JC16" s="364"/>
      <c r="JD16" s="364"/>
      <c r="JE16" s="364"/>
      <c r="JF16" s="364"/>
      <c r="JG16" s="364"/>
      <c r="JH16" s="364"/>
      <c r="JI16" s="364"/>
      <c r="JJ16" s="364"/>
      <c r="JK16" s="364"/>
      <c r="JL16" s="364"/>
      <c r="JM16" s="364"/>
      <c r="JN16" s="364"/>
      <c r="JO16" s="364"/>
      <c r="JP16" s="364"/>
      <c r="JQ16" s="364"/>
      <c r="JR16" s="364"/>
      <c r="JS16" s="364"/>
      <c r="JT16" s="364"/>
      <c r="JU16" s="364"/>
      <c r="JV16" s="364"/>
      <c r="JW16" s="364"/>
      <c r="JX16" s="364"/>
      <c r="JY16" s="364"/>
      <c r="JZ16" s="364"/>
      <c r="KA16" s="364"/>
      <c r="KB16" s="364"/>
      <c r="KC16" s="364"/>
      <c r="KD16" s="364"/>
      <c r="KE16" s="364"/>
      <c r="KF16" s="364"/>
      <c r="KG16" s="364"/>
      <c r="KH16" s="364"/>
      <c r="KI16" s="364"/>
      <c r="KJ16" s="364"/>
      <c r="KK16" s="364"/>
      <c r="KL16" s="364"/>
      <c r="KM16" s="364"/>
      <c r="KN16" s="364"/>
      <c r="KO16" s="364"/>
      <c r="KP16" s="364"/>
      <c r="KQ16" s="364"/>
      <c r="KR16" s="364"/>
      <c r="KS16" s="364"/>
      <c r="KT16" s="364"/>
      <c r="KU16" s="364"/>
      <c r="KV16" s="364"/>
      <c r="KW16" s="364"/>
      <c r="KX16" s="364"/>
      <c r="KY16" s="364"/>
      <c r="KZ16" s="364"/>
      <c r="LA16" s="364"/>
      <c r="LB16" s="364"/>
      <c r="LC16" s="364"/>
      <c r="LD16" s="364"/>
      <c r="LE16" s="364"/>
      <c r="LF16" s="364"/>
      <c r="LG16" s="364"/>
      <c r="LH16" s="364"/>
      <c r="LI16" s="364"/>
      <c r="LJ16" s="364"/>
      <c r="LK16" s="364"/>
      <c r="LL16" s="364"/>
      <c r="LM16" s="364"/>
      <c r="LN16" s="364"/>
      <c r="LO16" s="364"/>
      <c r="LP16" s="364"/>
      <c r="LQ16" s="364"/>
      <c r="LR16" s="364"/>
      <c r="LS16" s="364"/>
      <c r="LT16" s="364"/>
      <c r="LU16" s="364"/>
      <c r="LV16" s="364"/>
      <c r="LW16" s="364"/>
      <c r="LX16" s="364"/>
      <c r="LY16" s="364"/>
      <c r="LZ16" s="364"/>
      <c r="MA16" s="364"/>
      <c r="MB16" s="364"/>
      <c r="MC16" s="364"/>
      <c r="MD16" s="364"/>
      <c r="ME16" s="364"/>
      <c r="MF16" s="364"/>
      <c r="MG16" s="364"/>
      <c r="MH16" s="364"/>
      <c r="MI16" s="364"/>
      <c r="MJ16" s="364"/>
      <c r="MK16" s="364"/>
      <c r="ML16" s="364"/>
      <c r="MM16" s="364"/>
      <c r="MN16" s="364"/>
      <c r="MO16" s="364"/>
      <c r="MP16" s="364"/>
      <c r="MQ16" s="364"/>
      <c r="MR16" s="364"/>
      <c r="MS16" s="364"/>
      <c r="MT16" s="364"/>
      <c r="MU16" s="364"/>
      <c r="MV16" s="364"/>
      <c r="MW16" s="364"/>
      <c r="MX16" s="364"/>
      <c r="MY16" s="364"/>
      <c r="MZ16" s="364"/>
      <c r="NA16" s="364"/>
      <c r="NB16" s="364"/>
      <c r="NC16" s="364"/>
      <c r="ND16" s="364"/>
      <c r="NE16" s="364"/>
      <c r="NF16" s="364"/>
      <c r="NG16" s="364"/>
      <c r="NH16" s="364"/>
      <c r="NI16" s="364"/>
      <c r="NJ16" s="364"/>
      <c r="NK16" s="364"/>
      <c r="NL16" s="364"/>
      <c r="NM16" s="364"/>
      <c r="NN16" s="364"/>
      <c r="NO16" s="364"/>
      <c r="NP16" s="364"/>
      <c r="NQ16" s="364"/>
      <c r="NR16" s="364"/>
      <c r="NS16" s="364"/>
      <c r="NT16" s="364"/>
      <c r="NU16" s="364"/>
      <c r="NV16" s="364"/>
      <c r="NW16" s="364"/>
      <c r="NX16" s="364"/>
      <c r="NY16" s="364"/>
      <c r="NZ16" s="364"/>
      <c r="OA16" s="364"/>
      <c r="OB16" s="364"/>
      <c r="OC16" s="364"/>
      <c r="OD16" s="364"/>
      <c r="OE16" s="364"/>
      <c r="OF16" s="364"/>
      <c r="OG16" s="364"/>
      <c r="OH16" s="364"/>
      <c r="OI16" s="364"/>
      <c r="OJ16" s="364"/>
      <c r="OK16" s="364"/>
      <c r="OL16" s="364"/>
      <c r="OM16" s="364"/>
      <c r="ON16" s="364"/>
      <c r="OO16" s="364"/>
      <c r="OP16" s="364"/>
      <c r="OQ16" s="364"/>
      <c r="OR16" s="364"/>
      <c r="OS16" s="364"/>
      <c r="OT16" s="364"/>
      <c r="OU16" s="364"/>
      <c r="OV16" s="364"/>
      <c r="OW16" s="364"/>
      <c r="OX16" s="364"/>
      <c r="OY16" s="364"/>
      <c r="OZ16" s="364"/>
      <c r="PA16" s="364"/>
      <c r="PB16" s="364"/>
      <c r="PC16" s="364"/>
      <c r="PD16" s="364"/>
      <c r="PE16" s="364"/>
      <c r="PF16" s="364"/>
      <c r="PG16" s="364"/>
      <c r="PH16" s="364"/>
      <c r="PI16" s="364"/>
      <c r="PJ16" s="364"/>
      <c r="PK16" s="364"/>
      <c r="PL16" s="364"/>
      <c r="PM16" s="364"/>
      <c r="PN16" s="364"/>
      <c r="PO16" s="364"/>
      <c r="PP16" s="364"/>
      <c r="PQ16" s="364"/>
      <c r="PR16" s="364"/>
      <c r="PS16" s="364"/>
      <c r="PT16" s="364"/>
      <c r="PU16" s="364"/>
      <c r="PV16" s="364"/>
      <c r="PW16" s="364"/>
      <c r="PX16" s="364"/>
      <c r="PY16" s="364"/>
      <c r="PZ16" s="364"/>
      <c r="QA16" s="364"/>
      <c r="QB16" s="364"/>
      <c r="QC16" s="364"/>
      <c r="QD16" s="364"/>
      <c r="QE16" s="364"/>
      <c r="QF16" s="364"/>
      <c r="QG16" s="364"/>
      <c r="QH16" s="364"/>
      <c r="QI16" s="364"/>
      <c r="QJ16" s="364"/>
      <c r="QK16" s="364"/>
      <c r="QL16" s="364"/>
      <c r="QM16" s="364"/>
      <c r="QN16" s="364"/>
      <c r="QO16" s="364"/>
      <c r="QP16" s="364"/>
      <c r="QQ16" s="364"/>
      <c r="QR16" s="364"/>
      <c r="QS16" s="364"/>
      <c r="QT16" s="364"/>
      <c r="QU16" s="364"/>
      <c r="QV16" s="364"/>
      <c r="QW16" s="364"/>
      <c r="QX16" s="364"/>
      <c r="QY16" s="364"/>
      <c r="QZ16" s="364"/>
      <c r="RA16" s="364"/>
      <c r="RB16" s="364"/>
      <c r="RC16" s="364"/>
      <c r="RD16" s="364"/>
      <c r="RE16" s="364"/>
      <c r="RF16" s="364"/>
      <c r="RG16" s="364"/>
      <c r="RH16" s="364"/>
      <c r="RI16" s="364"/>
      <c r="RJ16" s="364"/>
      <c r="RK16" s="364"/>
      <c r="RL16" s="364"/>
      <c r="RM16" s="364"/>
      <c r="RN16" s="364"/>
      <c r="RO16" s="364"/>
      <c r="RP16" s="364"/>
      <c r="RQ16" s="364"/>
      <c r="RR16" s="364"/>
      <c r="RS16" s="364"/>
      <c r="RT16" s="364"/>
      <c r="RU16" s="364"/>
      <c r="RV16" s="364"/>
      <c r="RW16" s="364"/>
      <c r="RX16" s="364"/>
      <c r="RY16" s="364"/>
      <c r="RZ16" s="364"/>
      <c r="SA16" s="364"/>
      <c r="SB16" s="364"/>
      <c r="SC16" s="364"/>
      <c r="SD16" s="364"/>
      <c r="SE16" s="364"/>
      <c r="SF16" s="364"/>
      <c r="SG16" s="364"/>
      <c r="SH16" s="364"/>
      <c r="SI16" s="364"/>
      <c r="SJ16" s="364"/>
      <c r="SK16" s="364"/>
      <c r="SL16" s="364"/>
      <c r="SM16" s="364"/>
      <c r="SN16" s="364"/>
      <c r="SO16" s="364"/>
      <c r="SP16" s="364"/>
      <c r="SQ16" s="364"/>
      <c r="SR16" s="364"/>
      <c r="SS16" s="364"/>
      <c r="ST16" s="364"/>
      <c r="SU16" s="364"/>
      <c r="SV16" s="364"/>
      <c r="SW16" s="364"/>
      <c r="SX16" s="364"/>
      <c r="SY16" s="364"/>
      <c r="SZ16" s="364"/>
      <c r="TA16" s="364"/>
      <c r="TB16" s="364"/>
      <c r="TC16" s="364"/>
      <c r="TD16" s="364"/>
      <c r="TE16" s="364"/>
      <c r="TF16" s="364"/>
      <c r="TG16" s="364"/>
      <c r="TH16" s="364"/>
      <c r="TI16" s="364"/>
      <c r="TJ16" s="364"/>
      <c r="TK16" s="364"/>
      <c r="TL16" s="364"/>
      <c r="TM16" s="364"/>
      <c r="TN16" s="364"/>
      <c r="TO16" s="364"/>
      <c r="TP16" s="364"/>
      <c r="TQ16" s="364"/>
      <c r="TR16" s="364"/>
      <c r="TS16" s="364"/>
      <c r="TT16" s="364"/>
      <c r="TU16" s="364"/>
      <c r="TV16" s="364"/>
      <c r="TW16" s="364"/>
      <c r="TX16" s="364"/>
      <c r="TY16" s="364"/>
      <c r="TZ16" s="364"/>
      <c r="UA16" s="364"/>
      <c r="UB16" s="364"/>
      <c r="UC16" s="364"/>
      <c r="UD16" s="364"/>
      <c r="UE16" s="364"/>
      <c r="UF16" s="364"/>
      <c r="UG16" s="364"/>
      <c r="UH16" s="364"/>
      <c r="UI16" s="364"/>
      <c r="UJ16" s="364"/>
      <c r="UK16" s="364"/>
      <c r="UL16" s="364"/>
      <c r="UM16" s="364"/>
      <c r="UN16" s="364"/>
      <c r="UO16" s="364"/>
      <c r="UP16" s="364"/>
      <c r="UQ16" s="364"/>
      <c r="UR16" s="364"/>
      <c r="US16" s="364"/>
      <c r="UT16" s="364"/>
      <c r="UU16" s="364"/>
      <c r="UV16" s="364"/>
      <c r="UW16" s="364"/>
      <c r="UX16" s="364"/>
      <c r="UY16" s="364"/>
      <c r="UZ16" s="364"/>
      <c r="VA16" s="364"/>
      <c r="VB16" s="364"/>
      <c r="VC16" s="364"/>
      <c r="VD16" s="364"/>
      <c r="VE16" s="364"/>
      <c r="VF16" s="364"/>
      <c r="VG16" s="364"/>
      <c r="VH16" s="364"/>
      <c r="VI16" s="364"/>
      <c r="VJ16" s="364"/>
      <c r="VK16" s="364"/>
      <c r="VL16" s="364"/>
      <c r="VM16" s="364"/>
      <c r="VN16" s="364"/>
      <c r="VO16" s="364"/>
      <c r="VP16" s="364"/>
      <c r="VQ16" s="364"/>
      <c r="VR16" s="364"/>
      <c r="VS16" s="364"/>
      <c r="VT16" s="364"/>
      <c r="VU16" s="364"/>
      <c r="VV16" s="364"/>
      <c r="VW16" s="364"/>
      <c r="VX16" s="364"/>
      <c r="VY16" s="364"/>
      <c r="VZ16" s="364"/>
      <c r="WA16" s="364"/>
      <c r="WB16" s="364"/>
      <c r="WC16" s="364"/>
      <c r="WD16" s="364"/>
      <c r="WE16" s="364"/>
      <c r="WF16" s="364"/>
      <c r="WG16" s="364"/>
      <c r="WH16" s="364"/>
      <c r="WI16" s="364"/>
      <c r="WJ16" s="364"/>
      <c r="WK16" s="364"/>
      <c r="WL16" s="364"/>
      <c r="WM16" s="364"/>
      <c r="WN16" s="364"/>
      <c r="WO16" s="364"/>
      <c r="WP16" s="364"/>
      <c r="WQ16" s="364"/>
      <c r="WR16" s="364"/>
      <c r="WS16" s="364"/>
      <c r="WT16" s="364"/>
      <c r="WU16" s="364"/>
      <c r="WV16" s="364"/>
      <c r="WW16" s="364"/>
      <c r="WX16" s="364"/>
      <c r="WY16" s="364"/>
      <c r="WZ16" s="364"/>
      <c r="XA16" s="364"/>
      <c r="XB16" s="364"/>
      <c r="XC16" s="364"/>
      <c r="XD16" s="364"/>
      <c r="XE16" s="364"/>
      <c r="XF16" s="364"/>
      <c r="XG16" s="364"/>
      <c r="XH16" s="364"/>
      <c r="XI16" s="364"/>
      <c r="XJ16" s="364"/>
      <c r="XK16" s="364"/>
      <c r="XL16" s="364"/>
      <c r="XM16" s="364"/>
      <c r="XN16" s="364"/>
      <c r="XO16" s="364"/>
      <c r="XP16" s="364"/>
      <c r="XQ16" s="364"/>
      <c r="XR16" s="364"/>
      <c r="XS16" s="364"/>
      <c r="XT16" s="364"/>
      <c r="XU16" s="364"/>
      <c r="XV16" s="364"/>
      <c r="XW16" s="364"/>
      <c r="XX16" s="364"/>
      <c r="XY16" s="364"/>
      <c r="XZ16" s="364"/>
      <c r="YA16" s="364"/>
      <c r="YB16" s="364"/>
      <c r="YC16" s="364"/>
      <c r="YD16" s="364"/>
      <c r="YE16" s="364"/>
      <c r="YF16" s="364"/>
      <c r="YG16" s="364"/>
      <c r="YH16" s="364"/>
      <c r="YI16" s="364"/>
      <c r="YJ16" s="364"/>
      <c r="YK16" s="364"/>
      <c r="YL16" s="364"/>
      <c r="YM16" s="364"/>
      <c r="YN16" s="364"/>
      <c r="YO16" s="364"/>
      <c r="YP16" s="364"/>
      <c r="YQ16" s="364"/>
      <c r="YR16" s="364"/>
      <c r="YS16" s="364"/>
      <c r="YT16" s="364"/>
      <c r="YU16" s="364"/>
      <c r="YV16" s="364"/>
      <c r="YW16" s="364"/>
      <c r="YX16" s="364"/>
      <c r="YY16" s="364"/>
      <c r="YZ16" s="364"/>
      <c r="ZA16" s="364"/>
      <c r="ZB16" s="364"/>
      <c r="ZC16" s="364"/>
      <c r="ZD16" s="364"/>
      <c r="ZE16" s="364"/>
      <c r="ZF16" s="364"/>
      <c r="ZG16" s="364"/>
      <c r="ZH16" s="364"/>
      <c r="ZI16" s="364"/>
      <c r="ZJ16" s="364"/>
      <c r="ZK16" s="364"/>
      <c r="ZL16" s="364"/>
      <c r="ZM16" s="364"/>
      <c r="ZN16" s="364"/>
      <c r="ZO16" s="364"/>
      <c r="ZP16" s="364"/>
      <c r="ZQ16" s="364"/>
      <c r="ZR16" s="364"/>
      <c r="ZS16" s="364"/>
      <c r="ZT16" s="364"/>
      <c r="ZU16" s="364"/>
      <c r="ZV16" s="364"/>
      <c r="ZW16" s="364"/>
      <c r="ZX16" s="364"/>
      <c r="ZY16" s="364"/>
      <c r="ZZ16" s="364"/>
      <c r="AAA16" s="364"/>
      <c r="AAB16" s="364"/>
      <c r="AAC16" s="364"/>
      <c r="AAD16" s="364"/>
      <c r="AAE16" s="364"/>
      <c r="AAF16" s="364"/>
      <c r="AAG16" s="364"/>
      <c r="AAH16" s="364"/>
      <c r="AAI16" s="364"/>
      <c r="AAJ16" s="364"/>
      <c r="AAK16" s="364"/>
      <c r="AAL16" s="364"/>
      <c r="AAM16" s="364"/>
      <c r="AAN16" s="364"/>
      <c r="AAO16" s="364"/>
      <c r="AAP16" s="364"/>
      <c r="AAQ16" s="364"/>
      <c r="AAR16" s="364"/>
      <c r="AAS16" s="364"/>
      <c r="AAT16" s="364"/>
      <c r="AAU16" s="364"/>
      <c r="AAV16" s="364"/>
      <c r="AAW16" s="364"/>
      <c r="AAX16" s="364"/>
      <c r="AAY16" s="364"/>
      <c r="AAZ16" s="364"/>
      <c r="ABA16" s="364"/>
      <c r="ABB16" s="364"/>
      <c r="ABC16" s="364"/>
      <c r="ABD16" s="364"/>
      <c r="ABE16" s="364"/>
      <c r="ABF16" s="364"/>
      <c r="ABG16" s="364"/>
      <c r="ABH16" s="364"/>
      <c r="ABI16" s="364"/>
      <c r="ABJ16" s="364"/>
      <c r="ABK16" s="364"/>
      <c r="ABL16" s="364"/>
      <c r="ABM16" s="364"/>
      <c r="ABN16" s="364"/>
      <c r="ABO16" s="364"/>
      <c r="ABP16" s="364"/>
      <c r="ABQ16" s="364"/>
      <c r="ABR16" s="364"/>
      <c r="ABS16" s="364"/>
      <c r="ABT16" s="364"/>
      <c r="ABU16" s="364"/>
      <c r="ABV16" s="364"/>
      <c r="ABW16" s="364"/>
      <c r="ABX16" s="364"/>
      <c r="ABY16" s="364"/>
      <c r="ABZ16" s="364"/>
      <c r="ACA16" s="364"/>
      <c r="ACB16" s="364"/>
      <c r="ACC16" s="364"/>
      <c r="ACD16" s="364"/>
      <c r="ACE16" s="364"/>
      <c r="ACF16" s="364"/>
      <c r="ACG16" s="364"/>
      <c r="ACH16" s="364"/>
      <c r="ACI16" s="364"/>
      <c r="ACJ16" s="364"/>
      <c r="ACK16" s="364"/>
      <c r="ACL16" s="364"/>
      <c r="ACM16" s="364"/>
      <c r="ACN16" s="364"/>
      <c r="ACO16" s="364"/>
      <c r="ACP16" s="364"/>
      <c r="ACQ16" s="364"/>
      <c r="ACR16" s="364"/>
      <c r="ACS16" s="364"/>
      <c r="ACT16" s="364"/>
      <c r="ACU16" s="364"/>
      <c r="ACV16" s="364"/>
      <c r="ACW16" s="364"/>
      <c r="ACX16" s="364"/>
      <c r="ACY16" s="364"/>
      <c r="ACZ16" s="364"/>
      <c r="ADA16" s="364"/>
      <c r="ADB16" s="364"/>
      <c r="ADC16" s="364"/>
      <c r="ADD16" s="364"/>
      <c r="ADE16" s="364"/>
      <c r="ADF16" s="364"/>
      <c r="ADG16" s="364"/>
      <c r="ADH16" s="364"/>
      <c r="ADI16" s="364"/>
      <c r="ADJ16" s="364"/>
      <c r="ADK16" s="364"/>
      <c r="ADL16" s="364"/>
      <c r="ADM16" s="364"/>
      <c r="ADN16" s="364"/>
      <c r="ADO16" s="364"/>
      <c r="ADP16" s="364"/>
      <c r="ADQ16" s="364"/>
      <c r="ADR16" s="364"/>
      <c r="ADS16" s="364"/>
      <c r="ADT16" s="364"/>
      <c r="ADU16" s="364"/>
      <c r="ADV16" s="364"/>
      <c r="ADW16" s="364"/>
      <c r="ADX16" s="364"/>
      <c r="ADY16" s="364"/>
      <c r="ADZ16" s="364"/>
      <c r="AEA16" s="364"/>
      <c r="AEB16" s="364"/>
      <c r="AEC16" s="364"/>
      <c r="AED16" s="364"/>
      <c r="AEE16" s="364"/>
      <c r="AEF16" s="364"/>
      <c r="AEG16" s="364"/>
      <c r="AEH16" s="364"/>
      <c r="AEI16" s="364"/>
      <c r="AEJ16" s="364"/>
      <c r="AEK16" s="364"/>
      <c r="AEL16" s="364"/>
      <c r="AEM16" s="364"/>
      <c r="AEN16" s="364"/>
      <c r="AEO16" s="364"/>
      <c r="AEP16" s="364"/>
      <c r="AEQ16" s="364"/>
      <c r="AER16" s="364"/>
      <c r="AES16" s="364"/>
      <c r="AET16" s="364"/>
      <c r="AEU16" s="364"/>
      <c r="AEV16" s="364"/>
      <c r="AEW16" s="364"/>
      <c r="AEX16" s="364"/>
      <c r="AEY16" s="364"/>
      <c r="AEZ16" s="364"/>
      <c r="AFA16" s="364"/>
      <c r="AFB16" s="364"/>
      <c r="AFC16" s="364"/>
      <c r="AFD16" s="364"/>
      <c r="AFE16" s="364"/>
      <c r="AFF16" s="364"/>
      <c r="AFG16" s="364"/>
      <c r="AFH16" s="364"/>
      <c r="AFI16" s="364"/>
      <c r="AFJ16" s="364"/>
      <c r="AFK16" s="364"/>
      <c r="AFL16" s="364"/>
      <c r="AFM16" s="364"/>
      <c r="AFN16" s="364"/>
      <c r="AFO16" s="364"/>
      <c r="AFP16" s="364"/>
      <c r="AFQ16" s="364"/>
      <c r="AFR16" s="364"/>
      <c r="AFS16" s="364"/>
      <c r="AFT16" s="364"/>
      <c r="AFU16" s="364"/>
      <c r="AFV16" s="364"/>
      <c r="AFW16" s="364"/>
      <c r="AFX16" s="364"/>
      <c r="AFY16" s="364"/>
      <c r="AFZ16" s="364"/>
      <c r="AGA16" s="364"/>
      <c r="AGB16" s="364"/>
      <c r="AGC16" s="364"/>
      <c r="AGD16" s="364"/>
      <c r="AGE16" s="364"/>
      <c r="AGF16" s="364"/>
      <c r="AGG16" s="364"/>
      <c r="AGH16" s="364"/>
      <c r="AGI16" s="364"/>
    </row>
    <row r="17" spans="1:867" s="367" customFormat="1" ht="15">
      <c r="A17" s="379" t="str">
        <f>+'P4'!B5</f>
        <v>4. Fortalecimiento rural y de la inclusión en la cadena del cacao y su agroindustria</v>
      </c>
      <c r="B17" s="380">
        <f>+Estimación_Anualizada!V17</f>
        <v>97038996078.599991</v>
      </c>
      <c r="C17" s="401">
        <f>F17/B17</f>
        <v>0.86012145947629604</v>
      </c>
      <c r="D17" s="401">
        <f>G17/B17</f>
        <v>5.000000000000001E-2</v>
      </c>
      <c r="E17" s="401">
        <f>H17/B17</f>
        <v>8.9878540523703976E-2</v>
      </c>
      <c r="F17" s="380">
        <f>SUM(F18:F21)</f>
        <v>83465322933.23999</v>
      </c>
      <c r="G17" s="380">
        <f t="shared" ref="G17:H17" si="11">SUM(G18:G21)</f>
        <v>4851949803.9300003</v>
      </c>
      <c r="H17" s="380">
        <f t="shared" si="11"/>
        <v>8721723341.4300003</v>
      </c>
      <c r="I17" s="401">
        <f>M17/F17</f>
        <v>0.86247282266281633</v>
      </c>
      <c r="J17" s="401">
        <f>N17/F17</f>
        <v>0</v>
      </c>
      <c r="K17" s="401">
        <f>O17/F17</f>
        <v>0.11123628516927843</v>
      </c>
      <c r="L17" s="401">
        <f>P17/F17</f>
        <v>2.6290892167905224E-2</v>
      </c>
      <c r="M17" s="380">
        <f>SUM(M18:M21)</f>
        <v>71986572664.694992</v>
      </c>
      <c r="N17" s="380">
        <f t="shared" ref="N17:P17" si="12">SUM(N18:N21)</f>
        <v>0</v>
      </c>
      <c r="O17" s="380">
        <f t="shared" si="12"/>
        <v>9284372463.5477982</v>
      </c>
      <c r="P17" s="380">
        <f t="shared" si="12"/>
        <v>2194377804.9971995</v>
      </c>
      <c r="Q17" s="360"/>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64"/>
      <c r="EP17" s="364"/>
      <c r="EQ17" s="364"/>
      <c r="ER17" s="364"/>
      <c r="ES17" s="364"/>
      <c r="ET17" s="364"/>
      <c r="EU17" s="364"/>
      <c r="EV17" s="364"/>
      <c r="EW17" s="364"/>
      <c r="EX17" s="364"/>
      <c r="EY17" s="364"/>
      <c r="EZ17" s="364"/>
      <c r="FA17" s="364"/>
      <c r="FB17" s="364"/>
      <c r="FC17" s="364"/>
      <c r="FD17" s="364"/>
      <c r="FE17" s="364"/>
      <c r="FF17" s="364"/>
      <c r="FG17" s="364"/>
      <c r="FH17" s="364"/>
      <c r="FI17" s="364"/>
      <c r="FJ17" s="364"/>
      <c r="FK17" s="364"/>
      <c r="FL17" s="364"/>
      <c r="FM17" s="364"/>
      <c r="FN17" s="364"/>
      <c r="FO17" s="364"/>
      <c r="FP17" s="364"/>
      <c r="FQ17" s="364"/>
      <c r="FR17" s="364"/>
      <c r="FS17" s="364"/>
      <c r="FT17" s="364"/>
      <c r="FU17" s="364"/>
      <c r="FV17" s="364"/>
      <c r="FW17" s="364"/>
      <c r="FX17" s="364"/>
      <c r="FY17" s="364"/>
      <c r="FZ17" s="364"/>
      <c r="GA17" s="364"/>
      <c r="GB17" s="364"/>
      <c r="GC17" s="364"/>
      <c r="GD17" s="364"/>
      <c r="GE17" s="364"/>
      <c r="GF17" s="364"/>
      <c r="GG17" s="364"/>
      <c r="GH17" s="364"/>
      <c r="GI17" s="364"/>
      <c r="GJ17" s="364"/>
      <c r="GK17" s="364"/>
      <c r="GL17" s="364"/>
      <c r="GM17" s="364"/>
      <c r="GN17" s="364"/>
      <c r="GO17" s="364"/>
      <c r="GP17" s="364"/>
      <c r="GQ17" s="364"/>
      <c r="GR17" s="364"/>
      <c r="GS17" s="364"/>
      <c r="GT17" s="364"/>
      <c r="GU17" s="364"/>
      <c r="GV17" s="364"/>
      <c r="GW17" s="364"/>
      <c r="GX17" s="364"/>
      <c r="GY17" s="364"/>
      <c r="GZ17" s="364"/>
      <c r="HA17" s="364"/>
      <c r="HB17" s="364"/>
      <c r="HC17" s="364"/>
      <c r="HD17" s="364"/>
      <c r="HE17" s="364"/>
      <c r="HF17" s="364"/>
      <c r="HG17" s="364"/>
      <c r="HH17" s="364"/>
      <c r="HI17" s="364"/>
      <c r="HJ17" s="364"/>
      <c r="HK17" s="364"/>
      <c r="HL17" s="364"/>
      <c r="HM17" s="364"/>
      <c r="HN17" s="364"/>
      <c r="HO17" s="364"/>
      <c r="HP17" s="364"/>
      <c r="HQ17" s="364"/>
      <c r="HR17" s="364"/>
      <c r="HS17" s="364"/>
      <c r="HT17" s="364"/>
      <c r="HU17" s="364"/>
      <c r="HV17" s="364"/>
      <c r="HW17" s="364"/>
      <c r="HX17" s="364"/>
      <c r="HY17" s="364"/>
      <c r="HZ17" s="364"/>
      <c r="IA17" s="364"/>
      <c r="IB17" s="364"/>
      <c r="IC17" s="364"/>
      <c r="ID17" s="364"/>
      <c r="IE17" s="364"/>
      <c r="IF17" s="364"/>
      <c r="IG17" s="364"/>
      <c r="IH17" s="364"/>
      <c r="II17" s="364"/>
      <c r="IJ17" s="364"/>
      <c r="IK17" s="364"/>
      <c r="IL17" s="364"/>
      <c r="IM17" s="364"/>
      <c r="IN17" s="364"/>
      <c r="IO17" s="364"/>
      <c r="IP17" s="364"/>
      <c r="IQ17" s="364"/>
      <c r="IR17" s="364"/>
      <c r="IS17" s="364"/>
      <c r="IT17" s="364"/>
      <c r="IU17" s="364"/>
      <c r="IV17" s="364"/>
      <c r="IW17" s="364"/>
      <c r="IX17" s="364"/>
      <c r="IY17" s="364"/>
      <c r="IZ17" s="364"/>
      <c r="JA17" s="364"/>
      <c r="JB17" s="364"/>
      <c r="JC17" s="364"/>
      <c r="JD17" s="364"/>
      <c r="JE17" s="364"/>
      <c r="JF17" s="364"/>
      <c r="JG17" s="364"/>
      <c r="JH17" s="364"/>
      <c r="JI17" s="364"/>
      <c r="JJ17" s="364"/>
      <c r="JK17" s="364"/>
      <c r="JL17" s="364"/>
      <c r="JM17" s="364"/>
      <c r="JN17" s="364"/>
      <c r="JO17" s="364"/>
      <c r="JP17" s="364"/>
      <c r="JQ17" s="364"/>
      <c r="JR17" s="364"/>
      <c r="JS17" s="364"/>
      <c r="JT17" s="364"/>
      <c r="JU17" s="364"/>
      <c r="JV17" s="364"/>
      <c r="JW17" s="364"/>
      <c r="JX17" s="364"/>
      <c r="JY17" s="364"/>
      <c r="JZ17" s="364"/>
      <c r="KA17" s="364"/>
      <c r="KB17" s="364"/>
      <c r="KC17" s="364"/>
      <c r="KD17" s="364"/>
      <c r="KE17" s="364"/>
      <c r="KF17" s="364"/>
      <c r="KG17" s="364"/>
      <c r="KH17" s="364"/>
      <c r="KI17" s="364"/>
      <c r="KJ17" s="364"/>
      <c r="KK17" s="364"/>
      <c r="KL17" s="364"/>
      <c r="KM17" s="364"/>
      <c r="KN17" s="364"/>
      <c r="KO17" s="364"/>
      <c r="KP17" s="364"/>
      <c r="KQ17" s="364"/>
      <c r="KR17" s="364"/>
      <c r="KS17" s="364"/>
      <c r="KT17" s="364"/>
      <c r="KU17" s="364"/>
      <c r="KV17" s="364"/>
      <c r="KW17" s="364"/>
      <c r="KX17" s="364"/>
      <c r="KY17" s="364"/>
      <c r="KZ17" s="364"/>
      <c r="LA17" s="364"/>
      <c r="LB17" s="364"/>
      <c r="LC17" s="364"/>
      <c r="LD17" s="364"/>
      <c r="LE17" s="364"/>
      <c r="LF17" s="364"/>
      <c r="LG17" s="364"/>
      <c r="LH17" s="364"/>
      <c r="LI17" s="364"/>
      <c r="LJ17" s="364"/>
      <c r="LK17" s="364"/>
      <c r="LL17" s="364"/>
      <c r="LM17" s="364"/>
      <c r="LN17" s="364"/>
      <c r="LO17" s="364"/>
      <c r="LP17" s="364"/>
      <c r="LQ17" s="364"/>
      <c r="LR17" s="364"/>
      <c r="LS17" s="364"/>
      <c r="LT17" s="364"/>
      <c r="LU17" s="364"/>
      <c r="LV17" s="364"/>
      <c r="LW17" s="364"/>
      <c r="LX17" s="364"/>
      <c r="LY17" s="364"/>
      <c r="LZ17" s="364"/>
      <c r="MA17" s="364"/>
      <c r="MB17" s="364"/>
      <c r="MC17" s="364"/>
      <c r="MD17" s="364"/>
      <c r="ME17" s="364"/>
      <c r="MF17" s="364"/>
      <c r="MG17" s="364"/>
      <c r="MH17" s="364"/>
      <c r="MI17" s="364"/>
      <c r="MJ17" s="364"/>
      <c r="MK17" s="364"/>
      <c r="ML17" s="364"/>
      <c r="MM17" s="364"/>
      <c r="MN17" s="364"/>
      <c r="MO17" s="364"/>
      <c r="MP17" s="364"/>
      <c r="MQ17" s="364"/>
      <c r="MR17" s="364"/>
      <c r="MS17" s="364"/>
      <c r="MT17" s="364"/>
      <c r="MU17" s="364"/>
      <c r="MV17" s="364"/>
      <c r="MW17" s="364"/>
      <c r="MX17" s="364"/>
      <c r="MY17" s="364"/>
      <c r="MZ17" s="364"/>
      <c r="NA17" s="364"/>
      <c r="NB17" s="364"/>
      <c r="NC17" s="364"/>
      <c r="ND17" s="364"/>
      <c r="NE17" s="364"/>
      <c r="NF17" s="364"/>
      <c r="NG17" s="364"/>
      <c r="NH17" s="364"/>
      <c r="NI17" s="364"/>
      <c r="NJ17" s="364"/>
      <c r="NK17" s="364"/>
      <c r="NL17" s="364"/>
      <c r="NM17" s="364"/>
      <c r="NN17" s="364"/>
      <c r="NO17" s="364"/>
      <c r="NP17" s="364"/>
      <c r="NQ17" s="364"/>
      <c r="NR17" s="364"/>
      <c r="NS17" s="364"/>
      <c r="NT17" s="364"/>
      <c r="NU17" s="364"/>
      <c r="NV17" s="364"/>
      <c r="NW17" s="364"/>
      <c r="NX17" s="364"/>
      <c r="NY17" s="364"/>
      <c r="NZ17" s="364"/>
      <c r="OA17" s="364"/>
      <c r="OB17" s="364"/>
      <c r="OC17" s="364"/>
      <c r="OD17" s="364"/>
      <c r="OE17" s="364"/>
      <c r="OF17" s="364"/>
      <c r="OG17" s="364"/>
      <c r="OH17" s="364"/>
      <c r="OI17" s="364"/>
      <c r="OJ17" s="364"/>
      <c r="OK17" s="364"/>
      <c r="OL17" s="364"/>
      <c r="OM17" s="364"/>
      <c r="ON17" s="364"/>
      <c r="OO17" s="364"/>
      <c r="OP17" s="364"/>
      <c r="OQ17" s="364"/>
      <c r="OR17" s="364"/>
      <c r="OS17" s="364"/>
      <c r="OT17" s="364"/>
      <c r="OU17" s="364"/>
      <c r="OV17" s="364"/>
      <c r="OW17" s="364"/>
      <c r="OX17" s="364"/>
      <c r="OY17" s="364"/>
      <c r="OZ17" s="364"/>
      <c r="PA17" s="364"/>
      <c r="PB17" s="364"/>
      <c r="PC17" s="364"/>
      <c r="PD17" s="364"/>
      <c r="PE17" s="364"/>
      <c r="PF17" s="364"/>
      <c r="PG17" s="364"/>
      <c r="PH17" s="364"/>
      <c r="PI17" s="364"/>
      <c r="PJ17" s="364"/>
      <c r="PK17" s="364"/>
      <c r="PL17" s="364"/>
      <c r="PM17" s="364"/>
      <c r="PN17" s="364"/>
      <c r="PO17" s="364"/>
      <c r="PP17" s="364"/>
      <c r="PQ17" s="364"/>
      <c r="PR17" s="364"/>
      <c r="PS17" s="364"/>
      <c r="PT17" s="364"/>
      <c r="PU17" s="364"/>
      <c r="PV17" s="364"/>
      <c r="PW17" s="364"/>
      <c r="PX17" s="364"/>
      <c r="PY17" s="364"/>
      <c r="PZ17" s="364"/>
      <c r="QA17" s="364"/>
      <c r="QB17" s="364"/>
      <c r="QC17" s="364"/>
      <c r="QD17" s="364"/>
      <c r="QE17" s="364"/>
      <c r="QF17" s="364"/>
      <c r="QG17" s="364"/>
      <c r="QH17" s="364"/>
      <c r="QI17" s="364"/>
      <c r="QJ17" s="364"/>
      <c r="QK17" s="364"/>
      <c r="QL17" s="364"/>
      <c r="QM17" s="364"/>
      <c r="QN17" s="364"/>
      <c r="QO17" s="364"/>
      <c r="QP17" s="364"/>
      <c r="QQ17" s="364"/>
      <c r="QR17" s="364"/>
      <c r="QS17" s="364"/>
      <c r="QT17" s="364"/>
      <c r="QU17" s="364"/>
      <c r="QV17" s="364"/>
      <c r="QW17" s="364"/>
      <c r="QX17" s="364"/>
      <c r="QY17" s="364"/>
      <c r="QZ17" s="364"/>
      <c r="RA17" s="364"/>
      <c r="RB17" s="364"/>
      <c r="RC17" s="364"/>
      <c r="RD17" s="364"/>
      <c r="RE17" s="364"/>
      <c r="RF17" s="364"/>
      <c r="RG17" s="364"/>
      <c r="RH17" s="364"/>
      <c r="RI17" s="364"/>
      <c r="RJ17" s="364"/>
      <c r="RK17" s="364"/>
      <c r="RL17" s="364"/>
      <c r="RM17" s="364"/>
      <c r="RN17" s="364"/>
      <c r="RO17" s="364"/>
      <c r="RP17" s="364"/>
      <c r="RQ17" s="364"/>
      <c r="RR17" s="364"/>
      <c r="RS17" s="364"/>
      <c r="RT17" s="364"/>
      <c r="RU17" s="364"/>
      <c r="RV17" s="364"/>
      <c r="RW17" s="364"/>
      <c r="RX17" s="364"/>
      <c r="RY17" s="364"/>
      <c r="RZ17" s="364"/>
      <c r="SA17" s="364"/>
      <c r="SB17" s="364"/>
      <c r="SC17" s="364"/>
      <c r="SD17" s="364"/>
      <c r="SE17" s="364"/>
      <c r="SF17" s="364"/>
      <c r="SG17" s="364"/>
      <c r="SH17" s="364"/>
      <c r="SI17" s="364"/>
      <c r="SJ17" s="364"/>
      <c r="SK17" s="364"/>
      <c r="SL17" s="364"/>
      <c r="SM17" s="364"/>
      <c r="SN17" s="364"/>
      <c r="SO17" s="364"/>
      <c r="SP17" s="364"/>
      <c r="SQ17" s="364"/>
      <c r="SR17" s="364"/>
      <c r="SS17" s="364"/>
      <c r="ST17" s="364"/>
      <c r="SU17" s="364"/>
      <c r="SV17" s="364"/>
      <c r="SW17" s="364"/>
      <c r="SX17" s="364"/>
      <c r="SY17" s="364"/>
      <c r="SZ17" s="364"/>
      <c r="TA17" s="364"/>
      <c r="TB17" s="364"/>
      <c r="TC17" s="364"/>
      <c r="TD17" s="364"/>
      <c r="TE17" s="364"/>
      <c r="TF17" s="364"/>
      <c r="TG17" s="364"/>
      <c r="TH17" s="364"/>
      <c r="TI17" s="364"/>
      <c r="TJ17" s="364"/>
      <c r="TK17" s="364"/>
      <c r="TL17" s="364"/>
      <c r="TM17" s="364"/>
      <c r="TN17" s="364"/>
      <c r="TO17" s="364"/>
      <c r="TP17" s="364"/>
      <c r="TQ17" s="364"/>
      <c r="TR17" s="364"/>
      <c r="TS17" s="364"/>
      <c r="TT17" s="364"/>
      <c r="TU17" s="364"/>
      <c r="TV17" s="364"/>
      <c r="TW17" s="364"/>
      <c r="TX17" s="364"/>
      <c r="TY17" s="364"/>
      <c r="TZ17" s="364"/>
      <c r="UA17" s="364"/>
      <c r="UB17" s="364"/>
      <c r="UC17" s="364"/>
      <c r="UD17" s="364"/>
      <c r="UE17" s="364"/>
      <c r="UF17" s="364"/>
      <c r="UG17" s="364"/>
      <c r="UH17" s="364"/>
      <c r="UI17" s="364"/>
      <c r="UJ17" s="364"/>
      <c r="UK17" s="364"/>
      <c r="UL17" s="364"/>
      <c r="UM17" s="364"/>
      <c r="UN17" s="364"/>
      <c r="UO17" s="364"/>
      <c r="UP17" s="364"/>
      <c r="UQ17" s="364"/>
      <c r="UR17" s="364"/>
      <c r="US17" s="364"/>
      <c r="UT17" s="364"/>
      <c r="UU17" s="364"/>
      <c r="UV17" s="364"/>
      <c r="UW17" s="364"/>
      <c r="UX17" s="364"/>
      <c r="UY17" s="364"/>
      <c r="UZ17" s="364"/>
      <c r="VA17" s="364"/>
      <c r="VB17" s="364"/>
      <c r="VC17" s="364"/>
      <c r="VD17" s="364"/>
      <c r="VE17" s="364"/>
      <c r="VF17" s="364"/>
      <c r="VG17" s="364"/>
      <c r="VH17" s="364"/>
      <c r="VI17" s="364"/>
      <c r="VJ17" s="364"/>
      <c r="VK17" s="364"/>
      <c r="VL17" s="364"/>
      <c r="VM17" s="364"/>
      <c r="VN17" s="364"/>
      <c r="VO17" s="364"/>
      <c r="VP17" s="364"/>
      <c r="VQ17" s="364"/>
      <c r="VR17" s="364"/>
      <c r="VS17" s="364"/>
      <c r="VT17" s="364"/>
      <c r="VU17" s="364"/>
      <c r="VV17" s="364"/>
      <c r="VW17" s="364"/>
      <c r="VX17" s="364"/>
      <c r="VY17" s="364"/>
      <c r="VZ17" s="364"/>
      <c r="WA17" s="364"/>
      <c r="WB17" s="364"/>
      <c r="WC17" s="364"/>
      <c r="WD17" s="364"/>
      <c r="WE17" s="364"/>
      <c r="WF17" s="364"/>
      <c r="WG17" s="364"/>
      <c r="WH17" s="364"/>
      <c r="WI17" s="364"/>
      <c r="WJ17" s="364"/>
      <c r="WK17" s="364"/>
      <c r="WL17" s="364"/>
      <c r="WM17" s="364"/>
      <c r="WN17" s="364"/>
      <c r="WO17" s="364"/>
      <c r="WP17" s="364"/>
      <c r="WQ17" s="364"/>
      <c r="WR17" s="364"/>
      <c r="WS17" s="364"/>
      <c r="WT17" s="364"/>
      <c r="WU17" s="364"/>
      <c r="WV17" s="364"/>
      <c r="WW17" s="364"/>
      <c r="WX17" s="364"/>
      <c r="WY17" s="364"/>
      <c r="WZ17" s="364"/>
      <c r="XA17" s="364"/>
      <c r="XB17" s="364"/>
      <c r="XC17" s="364"/>
      <c r="XD17" s="364"/>
      <c r="XE17" s="364"/>
      <c r="XF17" s="364"/>
      <c r="XG17" s="364"/>
      <c r="XH17" s="364"/>
      <c r="XI17" s="364"/>
      <c r="XJ17" s="364"/>
      <c r="XK17" s="364"/>
      <c r="XL17" s="364"/>
      <c r="XM17" s="364"/>
      <c r="XN17" s="364"/>
      <c r="XO17" s="364"/>
      <c r="XP17" s="364"/>
      <c r="XQ17" s="364"/>
      <c r="XR17" s="364"/>
      <c r="XS17" s="364"/>
      <c r="XT17" s="364"/>
      <c r="XU17" s="364"/>
      <c r="XV17" s="364"/>
      <c r="XW17" s="364"/>
      <c r="XX17" s="364"/>
      <c r="XY17" s="364"/>
      <c r="XZ17" s="364"/>
      <c r="YA17" s="364"/>
      <c r="YB17" s="364"/>
      <c r="YC17" s="364"/>
      <c r="YD17" s="364"/>
      <c r="YE17" s="364"/>
      <c r="YF17" s="364"/>
      <c r="YG17" s="364"/>
      <c r="YH17" s="364"/>
      <c r="YI17" s="364"/>
      <c r="YJ17" s="364"/>
      <c r="YK17" s="364"/>
      <c r="YL17" s="364"/>
      <c r="YM17" s="364"/>
      <c r="YN17" s="364"/>
      <c r="YO17" s="364"/>
      <c r="YP17" s="364"/>
      <c r="YQ17" s="364"/>
      <c r="YR17" s="364"/>
      <c r="YS17" s="364"/>
      <c r="YT17" s="364"/>
      <c r="YU17" s="364"/>
      <c r="YV17" s="364"/>
      <c r="YW17" s="364"/>
      <c r="YX17" s="364"/>
      <c r="YY17" s="364"/>
      <c r="YZ17" s="364"/>
      <c r="ZA17" s="364"/>
      <c r="ZB17" s="364"/>
      <c r="ZC17" s="364"/>
      <c r="ZD17" s="364"/>
      <c r="ZE17" s="364"/>
      <c r="ZF17" s="364"/>
      <c r="ZG17" s="364"/>
      <c r="ZH17" s="364"/>
      <c r="ZI17" s="364"/>
      <c r="ZJ17" s="364"/>
      <c r="ZK17" s="364"/>
      <c r="ZL17" s="364"/>
      <c r="ZM17" s="364"/>
      <c r="ZN17" s="364"/>
      <c r="ZO17" s="364"/>
      <c r="ZP17" s="364"/>
      <c r="ZQ17" s="364"/>
      <c r="ZR17" s="364"/>
      <c r="ZS17" s="364"/>
      <c r="ZT17" s="364"/>
      <c r="ZU17" s="364"/>
      <c r="ZV17" s="364"/>
      <c r="ZW17" s="364"/>
      <c r="ZX17" s="364"/>
      <c r="ZY17" s="364"/>
      <c r="ZZ17" s="364"/>
      <c r="AAA17" s="364"/>
      <c r="AAB17" s="364"/>
      <c r="AAC17" s="364"/>
      <c r="AAD17" s="364"/>
      <c r="AAE17" s="364"/>
      <c r="AAF17" s="364"/>
      <c r="AAG17" s="364"/>
      <c r="AAH17" s="364"/>
      <c r="AAI17" s="364"/>
      <c r="AAJ17" s="364"/>
      <c r="AAK17" s="364"/>
      <c r="AAL17" s="364"/>
      <c r="AAM17" s="364"/>
      <c r="AAN17" s="364"/>
      <c r="AAO17" s="364"/>
      <c r="AAP17" s="364"/>
      <c r="AAQ17" s="364"/>
      <c r="AAR17" s="364"/>
      <c r="AAS17" s="364"/>
      <c r="AAT17" s="364"/>
      <c r="AAU17" s="364"/>
      <c r="AAV17" s="364"/>
      <c r="AAW17" s="364"/>
      <c r="AAX17" s="364"/>
      <c r="AAY17" s="364"/>
      <c r="AAZ17" s="364"/>
      <c r="ABA17" s="364"/>
      <c r="ABB17" s="364"/>
      <c r="ABC17" s="364"/>
      <c r="ABD17" s="364"/>
      <c r="ABE17" s="364"/>
      <c r="ABF17" s="364"/>
      <c r="ABG17" s="364"/>
      <c r="ABH17" s="364"/>
      <c r="ABI17" s="364"/>
      <c r="ABJ17" s="364"/>
      <c r="ABK17" s="364"/>
      <c r="ABL17" s="364"/>
      <c r="ABM17" s="364"/>
      <c r="ABN17" s="364"/>
      <c r="ABO17" s="364"/>
      <c r="ABP17" s="364"/>
      <c r="ABQ17" s="364"/>
      <c r="ABR17" s="364"/>
      <c r="ABS17" s="364"/>
      <c r="ABT17" s="364"/>
      <c r="ABU17" s="364"/>
      <c r="ABV17" s="364"/>
      <c r="ABW17" s="364"/>
      <c r="ABX17" s="364"/>
      <c r="ABY17" s="364"/>
      <c r="ABZ17" s="364"/>
      <c r="ACA17" s="364"/>
      <c r="ACB17" s="364"/>
      <c r="ACC17" s="364"/>
      <c r="ACD17" s="364"/>
      <c r="ACE17" s="364"/>
      <c r="ACF17" s="364"/>
      <c r="ACG17" s="364"/>
      <c r="ACH17" s="364"/>
      <c r="ACI17" s="364"/>
      <c r="ACJ17" s="364"/>
      <c r="ACK17" s="364"/>
      <c r="ACL17" s="364"/>
      <c r="ACM17" s="364"/>
      <c r="ACN17" s="364"/>
      <c r="ACO17" s="364"/>
      <c r="ACP17" s="364"/>
      <c r="ACQ17" s="364"/>
      <c r="ACR17" s="364"/>
      <c r="ACS17" s="364"/>
      <c r="ACT17" s="364"/>
      <c r="ACU17" s="364"/>
      <c r="ACV17" s="364"/>
      <c r="ACW17" s="364"/>
      <c r="ACX17" s="364"/>
      <c r="ACY17" s="364"/>
      <c r="ACZ17" s="364"/>
      <c r="ADA17" s="364"/>
      <c r="ADB17" s="364"/>
      <c r="ADC17" s="364"/>
      <c r="ADD17" s="364"/>
      <c r="ADE17" s="364"/>
      <c r="ADF17" s="364"/>
      <c r="ADG17" s="364"/>
      <c r="ADH17" s="364"/>
      <c r="ADI17" s="364"/>
      <c r="ADJ17" s="364"/>
      <c r="ADK17" s="364"/>
      <c r="ADL17" s="364"/>
      <c r="ADM17" s="364"/>
      <c r="ADN17" s="364"/>
      <c r="ADO17" s="364"/>
      <c r="ADP17" s="364"/>
      <c r="ADQ17" s="364"/>
      <c r="ADR17" s="364"/>
      <c r="ADS17" s="364"/>
      <c r="ADT17" s="364"/>
      <c r="ADU17" s="364"/>
      <c r="ADV17" s="364"/>
      <c r="ADW17" s="364"/>
      <c r="ADX17" s="364"/>
      <c r="ADY17" s="364"/>
      <c r="ADZ17" s="364"/>
      <c r="AEA17" s="364"/>
      <c r="AEB17" s="364"/>
      <c r="AEC17" s="364"/>
      <c r="AED17" s="364"/>
      <c r="AEE17" s="364"/>
      <c r="AEF17" s="364"/>
      <c r="AEG17" s="364"/>
      <c r="AEH17" s="364"/>
      <c r="AEI17" s="364"/>
      <c r="AEJ17" s="364"/>
      <c r="AEK17" s="364"/>
      <c r="AEL17" s="364"/>
      <c r="AEM17" s="364"/>
      <c r="AEN17" s="364"/>
      <c r="AEO17" s="364"/>
      <c r="AEP17" s="364"/>
      <c r="AEQ17" s="364"/>
      <c r="AER17" s="364"/>
      <c r="AES17" s="364"/>
      <c r="AET17" s="364"/>
      <c r="AEU17" s="364"/>
      <c r="AEV17" s="364"/>
      <c r="AEW17" s="364"/>
      <c r="AEX17" s="364"/>
      <c r="AEY17" s="364"/>
      <c r="AEZ17" s="364"/>
      <c r="AFA17" s="364"/>
      <c r="AFB17" s="364"/>
      <c r="AFC17" s="364"/>
      <c r="AFD17" s="364"/>
      <c r="AFE17" s="364"/>
      <c r="AFF17" s="364"/>
      <c r="AFG17" s="364"/>
      <c r="AFH17" s="364"/>
      <c r="AFI17" s="364"/>
      <c r="AFJ17" s="364"/>
      <c r="AFK17" s="364"/>
      <c r="AFL17" s="364"/>
      <c r="AFM17" s="364"/>
      <c r="AFN17" s="364"/>
      <c r="AFO17" s="364"/>
      <c r="AFP17" s="364"/>
      <c r="AFQ17" s="364"/>
      <c r="AFR17" s="364"/>
      <c r="AFS17" s="364"/>
      <c r="AFT17" s="364"/>
      <c r="AFU17" s="364"/>
      <c r="AFV17" s="364"/>
      <c r="AFW17" s="364"/>
      <c r="AFX17" s="364"/>
      <c r="AFY17" s="364"/>
      <c r="AFZ17" s="364"/>
      <c r="AGA17" s="364"/>
      <c r="AGB17" s="364"/>
      <c r="AGC17" s="364"/>
      <c r="AGD17" s="364"/>
      <c r="AGE17" s="364"/>
      <c r="AGF17" s="364"/>
      <c r="AGG17" s="364"/>
      <c r="AGH17" s="364"/>
      <c r="AGI17" s="364"/>
    </row>
    <row r="18" spans="1:867" s="367" customFormat="1">
      <c r="A18" s="375" t="str">
        <f>+'P4'!B8</f>
        <v xml:space="preserve">4.1. Fortalecimiento de la Agricultura Campesina, Familiar y Comunitaria (ACFC) de la cadena </v>
      </c>
      <c r="B18" s="384">
        <f>+Estimación_Anualizada!V18</f>
        <v>24559851375</v>
      </c>
      <c r="C18" s="368">
        <v>0.8</v>
      </c>
      <c r="D18" s="368">
        <v>0.05</v>
      </c>
      <c r="E18" s="368">
        <v>0.15</v>
      </c>
      <c r="F18" s="384">
        <f>B18*C18</f>
        <v>19647881100</v>
      </c>
      <c r="G18" s="384">
        <f>B18*D18</f>
        <v>1227992568.75</v>
      </c>
      <c r="H18" s="384">
        <f>B18*E18</f>
        <v>3683977706.25</v>
      </c>
      <c r="I18" s="368">
        <f>100%-J18-K18-L18</f>
        <v>0.86</v>
      </c>
      <c r="J18" s="368"/>
      <c r="K18" s="368">
        <v>0.12</v>
      </c>
      <c r="L18" s="369">
        <v>0.02</v>
      </c>
      <c r="M18" s="366">
        <f>F18*I18</f>
        <v>16897177746</v>
      </c>
      <c r="N18" s="366"/>
      <c r="O18" s="366">
        <f>F18*K18</f>
        <v>2357745732</v>
      </c>
      <c r="P18" s="366">
        <f>F18*L18</f>
        <v>392957622</v>
      </c>
      <c r="Q18" s="360"/>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S18" s="364"/>
      <c r="ET18" s="364"/>
      <c r="EU18" s="364"/>
      <c r="EV18" s="364"/>
      <c r="EW18" s="364"/>
      <c r="EX18" s="364"/>
      <c r="EY18" s="364"/>
      <c r="EZ18" s="364"/>
      <c r="FA18" s="364"/>
      <c r="FB18" s="364"/>
      <c r="FC18" s="364"/>
      <c r="FD18" s="364"/>
      <c r="FE18" s="364"/>
      <c r="FF18" s="364"/>
      <c r="FG18" s="364"/>
      <c r="FH18" s="364"/>
      <c r="FI18" s="364"/>
      <c r="FJ18" s="364"/>
      <c r="FK18" s="364"/>
      <c r="FL18" s="364"/>
      <c r="FM18" s="364"/>
      <c r="FN18" s="364"/>
      <c r="FO18" s="364"/>
      <c r="FP18" s="364"/>
      <c r="FQ18" s="364"/>
      <c r="FR18" s="364"/>
      <c r="FS18" s="364"/>
      <c r="FT18" s="364"/>
      <c r="FU18" s="364"/>
      <c r="FV18" s="364"/>
      <c r="FW18" s="364"/>
      <c r="FX18" s="364"/>
      <c r="FY18" s="364"/>
      <c r="FZ18" s="364"/>
      <c r="GA18" s="364"/>
      <c r="GB18" s="364"/>
      <c r="GC18" s="364"/>
      <c r="GD18" s="364"/>
      <c r="GE18" s="364"/>
      <c r="GF18" s="364"/>
      <c r="GG18" s="364"/>
      <c r="GH18" s="364"/>
      <c r="GI18" s="364"/>
      <c r="GJ18" s="364"/>
      <c r="GK18" s="364"/>
      <c r="GL18" s="364"/>
      <c r="GM18" s="364"/>
      <c r="GN18" s="364"/>
      <c r="GO18" s="364"/>
      <c r="GP18" s="364"/>
      <c r="GQ18" s="364"/>
      <c r="GR18" s="364"/>
      <c r="GS18" s="364"/>
      <c r="GT18" s="364"/>
      <c r="GU18" s="364"/>
      <c r="GV18" s="364"/>
      <c r="GW18" s="364"/>
      <c r="GX18" s="364"/>
      <c r="GY18" s="364"/>
      <c r="GZ18" s="364"/>
      <c r="HA18" s="364"/>
      <c r="HB18" s="364"/>
      <c r="HC18" s="364"/>
      <c r="HD18" s="364"/>
      <c r="HE18" s="364"/>
      <c r="HF18" s="364"/>
      <c r="HG18" s="364"/>
      <c r="HH18" s="364"/>
      <c r="HI18" s="364"/>
      <c r="HJ18" s="364"/>
      <c r="HK18" s="364"/>
      <c r="HL18" s="364"/>
      <c r="HM18" s="364"/>
      <c r="HN18" s="364"/>
      <c r="HO18" s="364"/>
      <c r="HP18" s="364"/>
      <c r="HQ18" s="364"/>
      <c r="HR18" s="364"/>
      <c r="HS18" s="364"/>
      <c r="HT18" s="364"/>
      <c r="HU18" s="364"/>
      <c r="HV18" s="364"/>
      <c r="HW18" s="364"/>
      <c r="HX18" s="364"/>
      <c r="HY18" s="364"/>
      <c r="HZ18" s="364"/>
      <c r="IA18" s="364"/>
      <c r="IB18" s="364"/>
      <c r="IC18" s="364"/>
      <c r="ID18" s="364"/>
      <c r="IE18" s="364"/>
      <c r="IF18" s="364"/>
      <c r="IG18" s="364"/>
      <c r="IH18" s="364"/>
      <c r="II18" s="364"/>
      <c r="IJ18" s="364"/>
      <c r="IK18" s="364"/>
      <c r="IL18" s="364"/>
      <c r="IM18" s="364"/>
      <c r="IN18" s="364"/>
      <c r="IO18" s="364"/>
      <c r="IP18" s="364"/>
      <c r="IQ18" s="364"/>
      <c r="IR18" s="364"/>
      <c r="IS18" s="364"/>
      <c r="IT18" s="364"/>
      <c r="IU18" s="364"/>
      <c r="IV18" s="364"/>
      <c r="IW18" s="364"/>
      <c r="IX18" s="364"/>
      <c r="IY18" s="364"/>
      <c r="IZ18" s="364"/>
      <c r="JA18" s="364"/>
      <c r="JB18" s="364"/>
      <c r="JC18" s="364"/>
      <c r="JD18" s="364"/>
      <c r="JE18" s="364"/>
      <c r="JF18" s="364"/>
      <c r="JG18" s="364"/>
      <c r="JH18" s="364"/>
      <c r="JI18" s="364"/>
      <c r="JJ18" s="364"/>
      <c r="JK18" s="364"/>
      <c r="JL18" s="364"/>
      <c r="JM18" s="364"/>
      <c r="JN18" s="364"/>
      <c r="JO18" s="364"/>
      <c r="JP18" s="364"/>
      <c r="JQ18" s="364"/>
      <c r="JR18" s="364"/>
      <c r="JS18" s="364"/>
      <c r="JT18" s="364"/>
      <c r="JU18" s="364"/>
      <c r="JV18" s="364"/>
      <c r="JW18" s="364"/>
      <c r="JX18" s="364"/>
      <c r="JY18" s="364"/>
      <c r="JZ18" s="364"/>
      <c r="KA18" s="364"/>
      <c r="KB18" s="364"/>
      <c r="KC18" s="364"/>
      <c r="KD18" s="364"/>
      <c r="KE18" s="364"/>
      <c r="KF18" s="364"/>
      <c r="KG18" s="364"/>
      <c r="KH18" s="364"/>
      <c r="KI18" s="364"/>
      <c r="KJ18" s="364"/>
      <c r="KK18" s="364"/>
      <c r="KL18" s="364"/>
      <c r="KM18" s="364"/>
      <c r="KN18" s="364"/>
      <c r="KO18" s="364"/>
      <c r="KP18" s="364"/>
      <c r="KQ18" s="364"/>
      <c r="KR18" s="364"/>
      <c r="KS18" s="364"/>
      <c r="KT18" s="364"/>
      <c r="KU18" s="364"/>
      <c r="KV18" s="364"/>
      <c r="KW18" s="364"/>
      <c r="KX18" s="364"/>
      <c r="KY18" s="364"/>
      <c r="KZ18" s="364"/>
      <c r="LA18" s="364"/>
      <c r="LB18" s="364"/>
      <c r="LC18" s="364"/>
      <c r="LD18" s="364"/>
      <c r="LE18" s="364"/>
      <c r="LF18" s="364"/>
      <c r="LG18" s="364"/>
      <c r="LH18" s="364"/>
      <c r="LI18" s="364"/>
      <c r="LJ18" s="364"/>
      <c r="LK18" s="364"/>
      <c r="LL18" s="364"/>
      <c r="LM18" s="364"/>
      <c r="LN18" s="364"/>
      <c r="LO18" s="364"/>
      <c r="LP18" s="364"/>
      <c r="LQ18" s="364"/>
      <c r="LR18" s="364"/>
      <c r="LS18" s="364"/>
      <c r="LT18" s="364"/>
      <c r="LU18" s="364"/>
      <c r="LV18" s="364"/>
      <c r="LW18" s="364"/>
      <c r="LX18" s="364"/>
      <c r="LY18" s="364"/>
      <c r="LZ18" s="364"/>
      <c r="MA18" s="364"/>
      <c r="MB18" s="364"/>
      <c r="MC18" s="364"/>
      <c r="MD18" s="364"/>
      <c r="ME18" s="364"/>
      <c r="MF18" s="364"/>
      <c r="MG18" s="364"/>
      <c r="MH18" s="364"/>
      <c r="MI18" s="364"/>
      <c r="MJ18" s="364"/>
      <c r="MK18" s="364"/>
      <c r="ML18" s="364"/>
      <c r="MM18" s="364"/>
      <c r="MN18" s="364"/>
      <c r="MO18" s="364"/>
      <c r="MP18" s="364"/>
      <c r="MQ18" s="364"/>
      <c r="MR18" s="364"/>
      <c r="MS18" s="364"/>
      <c r="MT18" s="364"/>
      <c r="MU18" s="364"/>
      <c r="MV18" s="364"/>
      <c r="MW18" s="364"/>
      <c r="MX18" s="364"/>
      <c r="MY18" s="364"/>
      <c r="MZ18" s="364"/>
      <c r="NA18" s="364"/>
      <c r="NB18" s="364"/>
      <c r="NC18" s="364"/>
      <c r="ND18" s="364"/>
      <c r="NE18" s="364"/>
      <c r="NF18" s="364"/>
      <c r="NG18" s="364"/>
      <c r="NH18" s="364"/>
      <c r="NI18" s="364"/>
      <c r="NJ18" s="364"/>
      <c r="NK18" s="364"/>
      <c r="NL18" s="364"/>
      <c r="NM18" s="364"/>
      <c r="NN18" s="364"/>
      <c r="NO18" s="364"/>
      <c r="NP18" s="364"/>
      <c r="NQ18" s="364"/>
      <c r="NR18" s="364"/>
      <c r="NS18" s="364"/>
      <c r="NT18" s="364"/>
      <c r="NU18" s="364"/>
      <c r="NV18" s="364"/>
      <c r="NW18" s="364"/>
      <c r="NX18" s="364"/>
      <c r="NY18" s="364"/>
      <c r="NZ18" s="364"/>
      <c r="OA18" s="364"/>
      <c r="OB18" s="364"/>
      <c r="OC18" s="364"/>
      <c r="OD18" s="364"/>
      <c r="OE18" s="364"/>
      <c r="OF18" s="364"/>
      <c r="OG18" s="364"/>
      <c r="OH18" s="364"/>
      <c r="OI18" s="364"/>
      <c r="OJ18" s="364"/>
      <c r="OK18" s="364"/>
      <c r="OL18" s="364"/>
      <c r="OM18" s="364"/>
      <c r="ON18" s="364"/>
      <c r="OO18" s="364"/>
      <c r="OP18" s="364"/>
      <c r="OQ18" s="364"/>
      <c r="OR18" s="364"/>
      <c r="OS18" s="364"/>
      <c r="OT18" s="364"/>
      <c r="OU18" s="364"/>
      <c r="OV18" s="364"/>
      <c r="OW18" s="364"/>
      <c r="OX18" s="364"/>
      <c r="OY18" s="364"/>
      <c r="OZ18" s="364"/>
      <c r="PA18" s="364"/>
      <c r="PB18" s="364"/>
      <c r="PC18" s="364"/>
      <c r="PD18" s="364"/>
      <c r="PE18" s="364"/>
      <c r="PF18" s="364"/>
      <c r="PG18" s="364"/>
      <c r="PH18" s="364"/>
      <c r="PI18" s="364"/>
      <c r="PJ18" s="364"/>
      <c r="PK18" s="364"/>
      <c r="PL18" s="364"/>
      <c r="PM18" s="364"/>
      <c r="PN18" s="364"/>
      <c r="PO18" s="364"/>
      <c r="PP18" s="364"/>
      <c r="PQ18" s="364"/>
      <c r="PR18" s="364"/>
      <c r="PS18" s="364"/>
      <c r="PT18" s="364"/>
      <c r="PU18" s="364"/>
      <c r="PV18" s="364"/>
      <c r="PW18" s="364"/>
      <c r="PX18" s="364"/>
      <c r="PY18" s="364"/>
      <c r="PZ18" s="364"/>
      <c r="QA18" s="364"/>
      <c r="QB18" s="364"/>
      <c r="QC18" s="364"/>
      <c r="QD18" s="364"/>
      <c r="QE18" s="364"/>
      <c r="QF18" s="364"/>
      <c r="QG18" s="364"/>
      <c r="QH18" s="364"/>
      <c r="QI18" s="364"/>
      <c r="QJ18" s="364"/>
      <c r="QK18" s="364"/>
      <c r="QL18" s="364"/>
      <c r="QM18" s="364"/>
      <c r="QN18" s="364"/>
      <c r="QO18" s="364"/>
      <c r="QP18" s="364"/>
      <c r="QQ18" s="364"/>
      <c r="QR18" s="364"/>
      <c r="QS18" s="364"/>
      <c r="QT18" s="364"/>
      <c r="QU18" s="364"/>
      <c r="QV18" s="364"/>
      <c r="QW18" s="364"/>
      <c r="QX18" s="364"/>
      <c r="QY18" s="364"/>
      <c r="QZ18" s="364"/>
      <c r="RA18" s="364"/>
      <c r="RB18" s="364"/>
      <c r="RC18" s="364"/>
      <c r="RD18" s="364"/>
      <c r="RE18" s="364"/>
      <c r="RF18" s="364"/>
      <c r="RG18" s="364"/>
      <c r="RH18" s="364"/>
      <c r="RI18" s="364"/>
      <c r="RJ18" s="364"/>
      <c r="RK18" s="364"/>
      <c r="RL18" s="364"/>
      <c r="RM18" s="364"/>
      <c r="RN18" s="364"/>
      <c r="RO18" s="364"/>
      <c r="RP18" s="364"/>
      <c r="RQ18" s="364"/>
      <c r="RR18" s="364"/>
      <c r="RS18" s="364"/>
      <c r="RT18" s="364"/>
      <c r="RU18" s="364"/>
      <c r="RV18" s="364"/>
      <c r="RW18" s="364"/>
      <c r="RX18" s="364"/>
      <c r="RY18" s="364"/>
      <c r="RZ18" s="364"/>
      <c r="SA18" s="364"/>
      <c r="SB18" s="364"/>
      <c r="SC18" s="364"/>
      <c r="SD18" s="364"/>
      <c r="SE18" s="364"/>
      <c r="SF18" s="364"/>
      <c r="SG18" s="364"/>
      <c r="SH18" s="364"/>
      <c r="SI18" s="364"/>
      <c r="SJ18" s="364"/>
      <c r="SK18" s="364"/>
      <c r="SL18" s="364"/>
      <c r="SM18" s="364"/>
      <c r="SN18" s="364"/>
      <c r="SO18" s="364"/>
      <c r="SP18" s="364"/>
      <c r="SQ18" s="364"/>
      <c r="SR18" s="364"/>
      <c r="SS18" s="364"/>
      <c r="ST18" s="364"/>
      <c r="SU18" s="364"/>
      <c r="SV18" s="364"/>
      <c r="SW18" s="364"/>
      <c r="SX18" s="364"/>
      <c r="SY18" s="364"/>
      <c r="SZ18" s="364"/>
      <c r="TA18" s="364"/>
      <c r="TB18" s="364"/>
      <c r="TC18" s="364"/>
      <c r="TD18" s="364"/>
      <c r="TE18" s="364"/>
      <c r="TF18" s="364"/>
      <c r="TG18" s="364"/>
      <c r="TH18" s="364"/>
      <c r="TI18" s="364"/>
      <c r="TJ18" s="364"/>
      <c r="TK18" s="364"/>
      <c r="TL18" s="364"/>
      <c r="TM18" s="364"/>
      <c r="TN18" s="364"/>
      <c r="TO18" s="364"/>
      <c r="TP18" s="364"/>
      <c r="TQ18" s="364"/>
      <c r="TR18" s="364"/>
      <c r="TS18" s="364"/>
      <c r="TT18" s="364"/>
      <c r="TU18" s="364"/>
      <c r="TV18" s="364"/>
      <c r="TW18" s="364"/>
      <c r="TX18" s="364"/>
      <c r="TY18" s="364"/>
      <c r="TZ18" s="364"/>
      <c r="UA18" s="364"/>
      <c r="UB18" s="364"/>
      <c r="UC18" s="364"/>
      <c r="UD18" s="364"/>
      <c r="UE18" s="364"/>
      <c r="UF18" s="364"/>
      <c r="UG18" s="364"/>
      <c r="UH18" s="364"/>
      <c r="UI18" s="364"/>
      <c r="UJ18" s="364"/>
      <c r="UK18" s="364"/>
      <c r="UL18" s="364"/>
      <c r="UM18" s="364"/>
      <c r="UN18" s="364"/>
      <c r="UO18" s="364"/>
      <c r="UP18" s="364"/>
      <c r="UQ18" s="364"/>
      <c r="UR18" s="364"/>
      <c r="US18" s="364"/>
      <c r="UT18" s="364"/>
      <c r="UU18" s="364"/>
      <c r="UV18" s="364"/>
      <c r="UW18" s="364"/>
      <c r="UX18" s="364"/>
      <c r="UY18" s="364"/>
      <c r="UZ18" s="364"/>
      <c r="VA18" s="364"/>
      <c r="VB18" s="364"/>
      <c r="VC18" s="364"/>
      <c r="VD18" s="364"/>
      <c r="VE18" s="364"/>
      <c r="VF18" s="364"/>
      <c r="VG18" s="364"/>
      <c r="VH18" s="364"/>
      <c r="VI18" s="364"/>
      <c r="VJ18" s="364"/>
      <c r="VK18" s="364"/>
      <c r="VL18" s="364"/>
      <c r="VM18" s="364"/>
      <c r="VN18" s="364"/>
      <c r="VO18" s="364"/>
      <c r="VP18" s="364"/>
      <c r="VQ18" s="364"/>
      <c r="VR18" s="364"/>
      <c r="VS18" s="364"/>
      <c r="VT18" s="364"/>
      <c r="VU18" s="364"/>
      <c r="VV18" s="364"/>
      <c r="VW18" s="364"/>
      <c r="VX18" s="364"/>
      <c r="VY18" s="364"/>
      <c r="VZ18" s="364"/>
      <c r="WA18" s="364"/>
      <c r="WB18" s="364"/>
      <c r="WC18" s="364"/>
      <c r="WD18" s="364"/>
      <c r="WE18" s="364"/>
      <c r="WF18" s="364"/>
      <c r="WG18" s="364"/>
      <c r="WH18" s="364"/>
      <c r="WI18" s="364"/>
      <c r="WJ18" s="364"/>
      <c r="WK18" s="364"/>
      <c r="WL18" s="364"/>
      <c r="WM18" s="364"/>
      <c r="WN18" s="364"/>
      <c r="WO18" s="364"/>
      <c r="WP18" s="364"/>
      <c r="WQ18" s="364"/>
      <c r="WR18" s="364"/>
      <c r="WS18" s="364"/>
      <c r="WT18" s="364"/>
      <c r="WU18" s="364"/>
      <c r="WV18" s="364"/>
      <c r="WW18" s="364"/>
      <c r="WX18" s="364"/>
      <c r="WY18" s="364"/>
      <c r="WZ18" s="364"/>
      <c r="XA18" s="364"/>
      <c r="XB18" s="364"/>
      <c r="XC18" s="364"/>
      <c r="XD18" s="364"/>
      <c r="XE18" s="364"/>
      <c r="XF18" s="364"/>
      <c r="XG18" s="364"/>
      <c r="XH18" s="364"/>
      <c r="XI18" s="364"/>
      <c r="XJ18" s="364"/>
      <c r="XK18" s="364"/>
      <c r="XL18" s="364"/>
      <c r="XM18" s="364"/>
      <c r="XN18" s="364"/>
      <c r="XO18" s="364"/>
      <c r="XP18" s="364"/>
      <c r="XQ18" s="364"/>
      <c r="XR18" s="364"/>
      <c r="XS18" s="364"/>
      <c r="XT18" s="364"/>
      <c r="XU18" s="364"/>
      <c r="XV18" s="364"/>
      <c r="XW18" s="364"/>
      <c r="XX18" s="364"/>
      <c r="XY18" s="364"/>
      <c r="XZ18" s="364"/>
      <c r="YA18" s="364"/>
      <c r="YB18" s="364"/>
      <c r="YC18" s="364"/>
      <c r="YD18" s="364"/>
      <c r="YE18" s="364"/>
      <c r="YF18" s="364"/>
      <c r="YG18" s="364"/>
      <c r="YH18" s="364"/>
      <c r="YI18" s="364"/>
      <c r="YJ18" s="364"/>
      <c r="YK18" s="364"/>
      <c r="YL18" s="364"/>
      <c r="YM18" s="364"/>
      <c r="YN18" s="364"/>
      <c r="YO18" s="364"/>
      <c r="YP18" s="364"/>
      <c r="YQ18" s="364"/>
      <c r="YR18" s="364"/>
      <c r="YS18" s="364"/>
      <c r="YT18" s="364"/>
      <c r="YU18" s="364"/>
      <c r="YV18" s="364"/>
      <c r="YW18" s="364"/>
      <c r="YX18" s="364"/>
      <c r="YY18" s="364"/>
      <c r="YZ18" s="364"/>
      <c r="ZA18" s="364"/>
      <c r="ZB18" s="364"/>
      <c r="ZC18" s="364"/>
      <c r="ZD18" s="364"/>
      <c r="ZE18" s="364"/>
      <c r="ZF18" s="364"/>
      <c r="ZG18" s="364"/>
      <c r="ZH18" s="364"/>
      <c r="ZI18" s="364"/>
      <c r="ZJ18" s="364"/>
      <c r="ZK18" s="364"/>
      <c r="ZL18" s="364"/>
      <c r="ZM18" s="364"/>
      <c r="ZN18" s="364"/>
      <c r="ZO18" s="364"/>
      <c r="ZP18" s="364"/>
      <c r="ZQ18" s="364"/>
      <c r="ZR18" s="364"/>
      <c r="ZS18" s="364"/>
      <c r="ZT18" s="364"/>
      <c r="ZU18" s="364"/>
      <c r="ZV18" s="364"/>
      <c r="ZW18" s="364"/>
      <c r="ZX18" s="364"/>
      <c r="ZY18" s="364"/>
      <c r="ZZ18" s="364"/>
      <c r="AAA18" s="364"/>
      <c r="AAB18" s="364"/>
      <c r="AAC18" s="364"/>
      <c r="AAD18" s="364"/>
      <c r="AAE18" s="364"/>
      <c r="AAF18" s="364"/>
      <c r="AAG18" s="364"/>
      <c r="AAH18" s="364"/>
      <c r="AAI18" s="364"/>
      <c r="AAJ18" s="364"/>
      <c r="AAK18" s="364"/>
      <c r="AAL18" s="364"/>
      <c r="AAM18" s="364"/>
      <c r="AAN18" s="364"/>
      <c r="AAO18" s="364"/>
      <c r="AAP18" s="364"/>
      <c r="AAQ18" s="364"/>
      <c r="AAR18" s="364"/>
      <c r="AAS18" s="364"/>
      <c r="AAT18" s="364"/>
      <c r="AAU18" s="364"/>
      <c r="AAV18" s="364"/>
      <c r="AAW18" s="364"/>
      <c r="AAX18" s="364"/>
      <c r="AAY18" s="364"/>
      <c r="AAZ18" s="364"/>
      <c r="ABA18" s="364"/>
      <c r="ABB18" s="364"/>
      <c r="ABC18" s="364"/>
      <c r="ABD18" s="364"/>
      <c r="ABE18" s="364"/>
      <c r="ABF18" s="364"/>
      <c r="ABG18" s="364"/>
      <c r="ABH18" s="364"/>
      <c r="ABI18" s="364"/>
      <c r="ABJ18" s="364"/>
      <c r="ABK18" s="364"/>
      <c r="ABL18" s="364"/>
      <c r="ABM18" s="364"/>
      <c r="ABN18" s="364"/>
      <c r="ABO18" s="364"/>
      <c r="ABP18" s="364"/>
      <c r="ABQ18" s="364"/>
      <c r="ABR18" s="364"/>
      <c r="ABS18" s="364"/>
      <c r="ABT18" s="364"/>
      <c r="ABU18" s="364"/>
      <c r="ABV18" s="364"/>
      <c r="ABW18" s="364"/>
      <c r="ABX18" s="364"/>
      <c r="ABY18" s="364"/>
      <c r="ABZ18" s="364"/>
      <c r="ACA18" s="364"/>
      <c r="ACB18" s="364"/>
      <c r="ACC18" s="364"/>
      <c r="ACD18" s="364"/>
      <c r="ACE18" s="364"/>
      <c r="ACF18" s="364"/>
      <c r="ACG18" s="364"/>
      <c r="ACH18" s="364"/>
      <c r="ACI18" s="364"/>
      <c r="ACJ18" s="364"/>
      <c r="ACK18" s="364"/>
      <c r="ACL18" s="364"/>
      <c r="ACM18" s="364"/>
      <c r="ACN18" s="364"/>
      <c r="ACO18" s="364"/>
      <c r="ACP18" s="364"/>
      <c r="ACQ18" s="364"/>
      <c r="ACR18" s="364"/>
      <c r="ACS18" s="364"/>
      <c r="ACT18" s="364"/>
      <c r="ACU18" s="364"/>
      <c r="ACV18" s="364"/>
      <c r="ACW18" s="364"/>
      <c r="ACX18" s="364"/>
      <c r="ACY18" s="364"/>
      <c r="ACZ18" s="364"/>
      <c r="ADA18" s="364"/>
      <c r="ADB18" s="364"/>
      <c r="ADC18" s="364"/>
      <c r="ADD18" s="364"/>
      <c r="ADE18" s="364"/>
      <c r="ADF18" s="364"/>
      <c r="ADG18" s="364"/>
      <c r="ADH18" s="364"/>
      <c r="ADI18" s="364"/>
      <c r="ADJ18" s="364"/>
      <c r="ADK18" s="364"/>
      <c r="ADL18" s="364"/>
      <c r="ADM18" s="364"/>
      <c r="ADN18" s="364"/>
      <c r="ADO18" s="364"/>
      <c r="ADP18" s="364"/>
      <c r="ADQ18" s="364"/>
      <c r="ADR18" s="364"/>
      <c r="ADS18" s="364"/>
      <c r="ADT18" s="364"/>
      <c r="ADU18" s="364"/>
      <c r="ADV18" s="364"/>
      <c r="ADW18" s="364"/>
      <c r="ADX18" s="364"/>
      <c r="ADY18" s="364"/>
      <c r="ADZ18" s="364"/>
      <c r="AEA18" s="364"/>
      <c r="AEB18" s="364"/>
      <c r="AEC18" s="364"/>
      <c r="AED18" s="364"/>
      <c r="AEE18" s="364"/>
      <c r="AEF18" s="364"/>
      <c r="AEG18" s="364"/>
      <c r="AEH18" s="364"/>
      <c r="AEI18" s="364"/>
      <c r="AEJ18" s="364"/>
      <c r="AEK18" s="364"/>
      <c r="AEL18" s="364"/>
      <c r="AEM18" s="364"/>
      <c r="AEN18" s="364"/>
      <c r="AEO18" s="364"/>
      <c r="AEP18" s="364"/>
      <c r="AEQ18" s="364"/>
      <c r="AER18" s="364"/>
      <c r="AES18" s="364"/>
      <c r="AET18" s="364"/>
      <c r="AEU18" s="364"/>
      <c r="AEV18" s="364"/>
      <c r="AEW18" s="364"/>
      <c r="AEX18" s="364"/>
      <c r="AEY18" s="364"/>
      <c r="AEZ18" s="364"/>
      <c r="AFA18" s="364"/>
      <c r="AFB18" s="364"/>
      <c r="AFC18" s="364"/>
      <c r="AFD18" s="364"/>
      <c r="AFE18" s="364"/>
      <c r="AFF18" s="364"/>
      <c r="AFG18" s="364"/>
      <c r="AFH18" s="364"/>
      <c r="AFI18" s="364"/>
      <c r="AFJ18" s="364"/>
      <c r="AFK18" s="364"/>
      <c r="AFL18" s="364"/>
      <c r="AFM18" s="364"/>
      <c r="AFN18" s="364"/>
      <c r="AFO18" s="364"/>
      <c r="AFP18" s="364"/>
      <c r="AFQ18" s="364"/>
      <c r="AFR18" s="364"/>
      <c r="AFS18" s="364"/>
      <c r="AFT18" s="364"/>
      <c r="AFU18" s="364"/>
      <c r="AFV18" s="364"/>
      <c r="AFW18" s="364"/>
      <c r="AFX18" s="364"/>
      <c r="AFY18" s="364"/>
      <c r="AFZ18" s="364"/>
      <c r="AGA18" s="364"/>
      <c r="AGB18" s="364"/>
      <c r="AGC18" s="364"/>
      <c r="AGD18" s="364"/>
      <c r="AGE18" s="364"/>
      <c r="AGF18" s="364"/>
      <c r="AGG18" s="364"/>
      <c r="AGH18" s="364"/>
      <c r="AGI18" s="364"/>
    </row>
    <row r="19" spans="1:867" s="365" customFormat="1" ht="27" customHeight="1">
      <c r="A19" s="375" t="str">
        <f>+'P4'!B9</f>
        <v>4.2. Promoción del desarrollo e inclusión de la mujer rural y joven rural, en la cadena</v>
      </c>
      <c r="B19" s="384">
        <f>+Estimación_Anualizada!V19</f>
        <v>14137884000</v>
      </c>
      <c r="C19" s="368">
        <v>0.8</v>
      </c>
      <c r="D19" s="368">
        <v>0.05</v>
      </c>
      <c r="E19" s="368">
        <v>0.15</v>
      </c>
      <c r="F19" s="384">
        <f>B19*C19</f>
        <v>11310307200</v>
      </c>
      <c r="G19" s="384">
        <f>B19*D19</f>
        <v>706894200</v>
      </c>
      <c r="H19" s="384">
        <f>B19*E19</f>
        <v>2120682600</v>
      </c>
      <c r="I19" s="368">
        <f t="shared" ref="I19:I40" si="13">100%-J19-K19-L19</f>
        <v>0.88</v>
      </c>
      <c r="J19" s="368"/>
      <c r="K19" s="368">
        <v>0.1</v>
      </c>
      <c r="L19" s="369">
        <v>0.02</v>
      </c>
      <c r="M19" s="366">
        <f t="shared" ref="M19:M21" si="14">F19*I19</f>
        <v>9953070336</v>
      </c>
      <c r="N19" s="366"/>
      <c r="O19" s="366">
        <f t="shared" ref="O19:O21" si="15">F19*K19</f>
        <v>1131030720</v>
      </c>
      <c r="P19" s="366">
        <f t="shared" ref="P19:P21" si="16">F19*L19</f>
        <v>226206144</v>
      </c>
      <c r="Q19" s="360"/>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64"/>
      <c r="EP19" s="364"/>
      <c r="EQ19" s="364"/>
      <c r="ER19" s="364"/>
      <c r="ES19" s="364"/>
      <c r="ET19" s="364"/>
      <c r="EU19" s="364"/>
      <c r="EV19" s="364"/>
      <c r="EW19" s="364"/>
      <c r="EX19" s="364"/>
      <c r="EY19" s="364"/>
      <c r="EZ19" s="364"/>
      <c r="FA19" s="364"/>
      <c r="FB19" s="364"/>
      <c r="FC19" s="364"/>
      <c r="FD19" s="364"/>
      <c r="FE19" s="364"/>
      <c r="FF19" s="364"/>
      <c r="FG19" s="364"/>
      <c r="FH19" s="364"/>
      <c r="FI19" s="364"/>
      <c r="FJ19" s="364"/>
      <c r="FK19" s="364"/>
      <c r="FL19" s="364"/>
      <c r="FM19" s="364"/>
      <c r="FN19" s="364"/>
      <c r="FO19" s="364"/>
      <c r="FP19" s="364"/>
      <c r="FQ19" s="364"/>
      <c r="FR19" s="364"/>
      <c r="FS19" s="364"/>
      <c r="FT19" s="364"/>
      <c r="FU19" s="364"/>
      <c r="FV19" s="364"/>
      <c r="FW19" s="364"/>
      <c r="FX19" s="364"/>
      <c r="FY19" s="364"/>
      <c r="FZ19" s="364"/>
      <c r="GA19" s="364"/>
      <c r="GB19" s="364"/>
      <c r="GC19" s="364"/>
      <c r="GD19" s="364"/>
      <c r="GE19" s="364"/>
      <c r="GF19" s="364"/>
      <c r="GG19" s="364"/>
      <c r="GH19" s="364"/>
      <c r="GI19" s="364"/>
      <c r="GJ19" s="364"/>
      <c r="GK19" s="364"/>
      <c r="GL19" s="364"/>
      <c r="GM19" s="364"/>
      <c r="GN19" s="364"/>
      <c r="GO19" s="364"/>
      <c r="GP19" s="364"/>
      <c r="GQ19" s="364"/>
      <c r="GR19" s="364"/>
      <c r="GS19" s="364"/>
      <c r="GT19" s="364"/>
      <c r="GU19" s="364"/>
      <c r="GV19" s="364"/>
      <c r="GW19" s="364"/>
      <c r="GX19" s="364"/>
      <c r="GY19" s="364"/>
      <c r="GZ19" s="364"/>
      <c r="HA19" s="364"/>
      <c r="HB19" s="364"/>
      <c r="HC19" s="364"/>
      <c r="HD19" s="364"/>
      <c r="HE19" s="364"/>
      <c r="HF19" s="364"/>
      <c r="HG19" s="364"/>
      <c r="HH19" s="364"/>
      <c r="HI19" s="364"/>
      <c r="HJ19" s="364"/>
      <c r="HK19" s="364"/>
      <c r="HL19" s="364"/>
      <c r="HM19" s="364"/>
      <c r="HN19" s="364"/>
      <c r="HO19" s="364"/>
      <c r="HP19" s="364"/>
      <c r="HQ19" s="364"/>
      <c r="HR19" s="364"/>
      <c r="HS19" s="364"/>
      <c r="HT19" s="364"/>
      <c r="HU19" s="364"/>
      <c r="HV19" s="364"/>
      <c r="HW19" s="364"/>
      <c r="HX19" s="364"/>
      <c r="HY19" s="364"/>
      <c r="HZ19" s="364"/>
      <c r="IA19" s="364"/>
      <c r="IB19" s="364"/>
      <c r="IC19" s="364"/>
      <c r="ID19" s="364"/>
      <c r="IE19" s="364"/>
      <c r="IF19" s="364"/>
      <c r="IG19" s="364"/>
      <c r="IH19" s="364"/>
      <c r="II19" s="364"/>
      <c r="IJ19" s="364"/>
      <c r="IK19" s="364"/>
      <c r="IL19" s="364"/>
      <c r="IM19" s="364"/>
      <c r="IN19" s="364"/>
      <c r="IO19" s="364"/>
      <c r="IP19" s="364"/>
      <c r="IQ19" s="364"/>
      <c r="IR19" s="364"/>
      <c r="IS19" s="364"/>
      <c r="IT19" s="364"/>
      <c r="IU19" s="364"/>
      <c r="IV19" s="364"/>
      <c r="IW19" s="364"/>
      <c r="IX19" s="364"/>
      <c r="IY19" s="364"/>
      <c r="IZ19" s="364"/>
      <c r="JA19" s="364"/>
      <c r="JB19" s="364"/>
      <c r="JC19" s="364"/>
      <c r="JD19" s="364"/>
      <c r="JE19" s="364"/>
      <c r="JF19" s="364"/>
      <c r="JG19" s="364"/>
      <c r="JH19" s="364"/>
      <c r="JI19" s="364"/>
      <c r="JJ19" s="364"/>
      <c r="JK19" s="364"/>
      <c r="JL19" s="364"/>
      <c r="JM19" s="364"/>
      <c r="JN19" s="364"/>
      <c r="JO19" s="364"/>
      <c r="JP19" s="364"/>
      <c r="JQ19" s="364"/>
      <c r="JR19" s="364"/>
      <c r="JS19" s="364"/>
      <c r="JT19" s="364"/>
      <c r="JU19" s="364"/>
      <c r="JV19" s="364"/>
      <c r="JW19" s="364"/>
      <c r="JX19" s="364"/>
      <c r="JY19" s="364"/>
      <c r="JZ19" s="364"/>
      <c r="KA19" s="364"/>
      <c r="KB19" s="364"/>
      <c r="KC19" s="364"/>
      <c r="KD19" s="364"/>
      <c r="KE19" s="364"/>
      <c r="KF19" s="364"/>
      <c r="KG19" s="364"/>
      <c r="KH19" s="364"/>
      <c r="KI19" s="364"/>
      <c r="KJ19" s="364"/>
      <c r="KK19" s="364"/>
      <c r="KL19" s="364"/>
      <c r="KM19" s="364"/>
      <c r="KN19" s="364"/>
      <c r="KO19" s="364"/>
      <c r="KP19" s="364"/>
      <c r="KQ19" s="364"/>
      <c r="KR19" s="364"/>
      <c r="KS19" s="364"/>
      <c r="KT19" s="364"/>
      <c r="KU19" s="364"/>
      <c r="KV19" s="364"/>
      <c r="KW19" s="364"/>
      <c r="KX19" s="364"/>
      <c r="KY19" s="364"/>
      <c r="KZ19" s="364"/>
      <c r="LA19" s="364"/>
      <c r="LB19" s="364"/>
      <c r="LC19" s="364"/>
      <c r="LD19" s="364"/>
      <c r="LE19" s="364"/>
      <c r="LF19" s="364"/>
      <c r="LG19" s="364"/>
      <c r="LH19" s="364"/>
      <c r="LI19" s="364"/>
      <c r="LJ19" s="364"/>
      <c r="LK19" s="364"/>
      <c r="LL19" s="364"/>
      <c r="LM19" s="364"/>
      <c r="LN19" s="364"/>
      <c r="LO19" s="364"/>
      <c r="LP19" s="364"/>
      <c r="LQ19" s="364"/>
      <c r="LR19" s="364"/>
      <c r="LS19" s="364"/>
      <c r="LT19" s="364"/>
      <c r="LU19" s="364"/>
      <c r="LV19" s="364"/>
      <c r="LW19" s="364"/>
      <c r="LX19" s="364"/>
      <c r="LY19" s="364"/>
      <c r="LZ19" s="364"/>
      <c r="MA19" s="364"/>
      <c r="MB19" s="364"/>
      <c r="MC19" s="364"/>
      <c r="MD19" s="364"/>
      <c r="ME19" s="364"/>
      <c r="MF19" s="364"/>
      <c r="MG19" s="364"/>
      <c r="MH19" s="364"/>
      <c r="MI19" s="364"/>
      <c r="MJ19" s="364"/>
      <c r="MK19" s="364"/>
      <c r="ML19" s="364"/>
      <c r="MM19" s="364"/>
      <c r="MN19" s="364"/>
      <c r="MO19" s="364"/>
      <c r="MP19" s="364"/>
      <c r="MQ19" s="364"/>
      <c r="MR19" s="364"/>
      <c r="MS19" s="364"/>
      <c r="MT19" s="364"/>
      <c r="MU19" s="364"/>
      <c r="MV19" s="364"/>
      <c r="MW19" s="364"/>
      <c r="MX19" s="364"/>
      <c r="MY19" s="364"/>
      <c r="MZ19" s="364"/>
      <c r="NA19" s="364"/>
      <c r="NB19" s="364"/>
      <c r="NC19" s="364"/>
      <c r="ND19" s="364"/>
      <c r="NE19" s="364"/>
      <c r="NF19" s="364"/>
      <c r="NG19" s="364"/>
      <c r="NH19" s="364"/>
      <c r="NI19" s="364"/>
      <c r="NJ19" s="364"/>
      <c r="NK19" s="364"/>
      <c r="NL19" s="364"/>
      <c r="NM19" s="364"/>
      <c r="NN19" s="364"/>
      <c r="NO19" s="364"/>
      <c r="NP19" s="364"/>
      <c r="NQ19" s="364"/>
      <c r="NR19" s="364"/>
      <c r="NS19" s="364"/>
      <c r="NT19" s="364"/>
      <c r="NU19" s="364"/>
      <c r="NV19" s="364"/>
      <c r="NW19" s="364"/>
      <c r="NX19" s="364"/>
      <c r="NY19" s="364"/>
      <c r="NZ19" s="364"/>
      <c r="OA19" s="364"/>
      <c r="OB19" s="364"/>
      <c r="OC19" s="364"/>
      <c r="OD19" s="364"/>
      <c r="OE19" s="364"/>
      <c r="OF19" s="364"/>
      <c r="OG19" s="364"/>
      <c r="OH19" s="364"/>
      <c r="OI19" s="364"/>
      <c r="OJ19" s="364"/>
      <c r="OK19" s="364"/>
      <c r="OL19" s="364"/>
      <c r="OM19" s="364"/>
      <c r="ON19" s="364"/>
      <c r="OO19" s="364"/>
      <c r="OP19" s="364"/>
      <c r="OQ19" s="364"/>
      <c r="OR19" s="364"/>
      <c r="OS19" s="364"/>
      <c r="OT19" s="364"/>
      <c r="OU19" s="364"/>
      <c r="OV19" s="364"/>
      <c r="OW19" s="364"/>
      <c r="OX19" s="364"/>
      <c r="OY19" s="364"/>
      <c r="OZ19" s="364"/>
      <c r="PA19" s="364"/>
      <c r="PB19" s="364"/>
      <c r="PC19" s="364"/>
      <c r="PD19" s="364"/>
      <c r="PE19" s="364"/>
      <c r="PF19" s="364"/>
      <c r="PG19" s="364"/>
      <c r="PH19" s="364"/>
      <c r="PI19" s="364"/>
      <c r="PJ19" s="364"/>
      <c r="PK19" s="364"/>
      <c r="PL19" s="364"/>
      <c r="PM19" s="364"/>
      <c r="PN19" s="364"/>
      <c r="PO19" s="364"/>
      <c r="PP19" s="364"/>
      <c r="PQ19" s="364"/>
      <c r="PR19" s="364"/>
      <c r="PS19" s="364"/>
      <c r="PT19" s="364"/>
      <c r="PU19" s="364"/>
      <c r="PV19" s="364"/>
      <c r="PW19" s="364"/>
      <c r="PX19" s="364"/>
      <c r="PY19" s="364"/>
      <c r="PZ19" s="364"/>
      <c r="QA19" s="364"/>
      <c r="QB19" s="364"/>
      <c r="QC19" s="364"/>
      <c r="QD19" s="364"/>
      <c r="QE19" s="364"/>
      <c r="QF19" s="364"/>
      <c r="QG19" s="364"/>
      <c r="QH19" s="364"/>
      <c r="QI19" s="364"/>
      <c r="QJ19" s="364"/>
      <c r="QK19" s="364"/>
      <c r="QL19" s="364"/>
      <c r="QM19" s="364"/>
      <c r="QN19" s="364"/>
      <c r="QO19" s="364"/>
      <c r="QP19" s="364"/>
      <c r="QQ19" s="364"/>
      <c r="QR19" s="364"/>
      <c r="QS19" s="364"/>
      <c r="QT19" s="364"/>
      <c r="QU19" s="364"/>
      <c r="QV19" s="364"/>
      <c r="QW19" s="364"/>
      <c r="QX19" s="364"/>
      <c r="QY19" s="364"/>
      <c r="QZ19" s="364"/>
      <c r="RA19" s="364"/>
      <c r="RB19" s="364"/>
      <c r="RC19" s="364"/>
      <c r="RD19" s="364"/>
      <c r="RE19" s="364"/>
      <c r="RF19" s="364"/>
      <c r="RG19" s="364"/>
      <c r="RH19" s="364"/>
      <c r="RI19" s="364"/>
      <c r="RJ19" s="364"/>
      <c r="RK19" s="364"/>
      <c r="RL19" s="364"/>
      <c r="RM19" s="364"/>
      <c r="RN19" s="364"/>
      <c r="RO19" s="364"/>
      <c r="RP19" s="364"/>
      <c r="RQ19" s="364"/>
      <c r="RR19" s="364"/>
      <c r="RS19" s="364"/>
      <c r="RT19" s="364"/>
      <c r="RU19" s="364"/>
      <c r="RV19" s="364"/>
      <c r="RW19" s="364"/>
      <c r="RX19" s="364"/>
      <c r="RY19" s="364"/>
      <c r="RZ19" s="364"/>
      <c r="SA19" s="364"/>
      <c r="SB19" s="364"/>
      <c r="SC19" s="364"/>
      <c r="SD19" s="364"/>
      <c r="SE19" s="364"/>
      <c r="SF19" s="364"/>
      <c r="SG19" s="364"/>
      <c r="SH19" s="364"/>
      <c r="SI19" s="364"/>
      <c r="SJ19" s="364"/>
      <c r="SK19" s="364"/>
      <c r="SL19" s="364"/>
      <c r="SM19" s="364"/>
      <c r="SN19" s="364"/>
      <c r="SO19" s="364"/>
      <c r="SP19" s="364"/>
      <c r="SQ19" s="364"/>
      <c r="SR19" s="364"/>
      <c r="SS19" s="364"/>
      <c r="ST19" s="364"/>
      <c r="SU19" s="364"/>
      <c r="SV19" s="364"/>
      <c r="SW19" s="364"/>
      <c r="SX19" s="364"/>
      <c r="SY19" s="364"/>
      <c r="SZ19" s="364"/>
      <c r="TA19" s="364"/>
      <c r="TB19" s="364"/>
      <c r="TC19" s="364"/>
      <c r="TD19" s="364"/>
      <c r="TE19" s="364"/>
      <c r="TF19" s="364"/>
      <c r="TG19" s="364"/>
      <c r="TH19" s="364"/>
      <c r="TI19" s="364"/>
      <c r="TJ19" s="364"/>
      <c r="TK19" s="364"/>
      <c r="TL19" s="364"/>
      <c r="TM19" s="364"/>
      <c r="TN19" s="364"/>
      <c r="TO19" s="364"/>
      <c r="TP19" s="364"/>
      <c r="TQ19" s="364"/>
      <c r="TR19" s="364"/>
      <c r="TS19" s="364"/>
      <c r="TT19" s="364"/>
      <c r="TU19" s="364"/>
      <c r="TV19" s="364"/>
      <c r="TW19" s="364"/>
      <c r="TX19" s="364"/>
      <c r="TY19" s="364"/>
      <c r="TZ19" s="364"/>
      <c r="UA19" s="364"/>
      <c r="UB19" s="364"/>
      <c r="UC19" s="364"/>
      <c r="UD19" s="364"/>
      <c r="UE19" s="364"/>
      <c r="UF19" s="364"/>
      <c r="UG19" s="364"/>
      <c r="UH19" s="364"/>
      <c r="UI19" s="364"/>
      <c r="UJ19" s="364"/>
      <c r="UK19" s="364"/>
      <c r="UL19" s="364"/>
      <c r="UM19" s="364"/>
      <c r="UN19" s="364"/>
      <c r="UO19" s="364"/>
      <c r="UP19" s="364"/>
      <c r="UQ19" s="364"/>
      <c r="UR19" s="364"/>
      <c r="US19" s="364"/>
      <c r="UT19" s="364"/>
      <c r="UU19" s="364"/>
      <c r="UV19" s="364"/>
      <c r="UW19" s="364"/>
      <c r="UX19" s="364"/>
      <c r="UY19" s="364"/>
      <c r="UZ19" s="364"/>
      <c r="VA19" s="364"/>
      <c r="VB19" s="364"/>
      <c r="VC19" s="364"/>
      <c r="VD19" s="364"/>
      <c r="VE19" s="364"/>
      <c r="VF19" s="364"/>
      <c r="VG19" s="364"/>
      <c r="VH19" s="364"/>
      <c r="VI19" s="364"/>
      <c r="VJ19" s="364"/>
      <c r="VK19" s="364"/>
      <c r="VL19" s="364"/>
      <c r="VM19" s="364"/>
      <c r="VN19" s="364"/>
      <c r="VO19" s="364"/>
      <c r="VP19" s="364"/>
      <c r="VQ19" s="364"/>
      <c r="VR19" s="364"/>
      <c r="VS19" s="364"/>
      <c r="VT19" s="364"/>
      <c r="VU19" s="364"/>
      <c r="VV19" s="364"/>
      <c r="VW19" s="364"/>
      <c r="VX19" s="364"/>
      <c r="VY19" s="364"/>
      <c r="VZ19" s="364"/>
      <c r="WA19" s="364"/>
      <c r="WB19" s="364"/>
      <c r="WC19" s="364"/>
      <c r="WD19" s="364"/>
      <c r="WE19" s="364"/>
      <c r="WF19" s="364"/>
      <c r="WG19" s="364"/>
      <c r="WH19" s="364"/>
      <c r="WI19" s="364"/>
      <c r="WJ19" s="364"/>
      <c r="WK19" s="364"/>
      <c r="WL19" s="364"/>
      <c r="WM19" s="364"/>
      <c r="WN19" s="364"/>
      <c r="WO19" s="364"/>
      <c r="WP19" s="364"/>
      <c r="WQ19" s="364"/>
      <c r="WR19" s="364"/>
      <c r="WS19" s="364"/>
      <c r="WT19" s="364"/>
      <c r="WU19" s="364"/>
      <c r="WV19" s="364"/>
      <c r="WW19" s="364"/>
      <c r="WX19" s="364"/>
      <c r="WY19" s="364"/>
      <c r="WZ19" s="364"/>
      <c r="XA19" s="364"/>
      <c r="XB19" s="364"/>
      <c r="XC19" s="364"/>
      <c r="XD19" s="364"/>
      <c r="XE19" s="364"/>
      <c r="XF19" s="364"/>
      <c r="XG19" s="364"/>
      <c r="XH19" s="364"/>
      <c r="XI19" s="364"/>
      <c r="XJ19" s="364"/>
      <c r="XK19" s="364"/>
      <c r="XL19" s="364"/>
      <c r="XM19" s="364"/>
      <c r="XN19" s="364"/>
      <c r="XO19" s="364"/>
      <c r="XP19" s="364"/>
      <c r="XQ19" s="364"/>
      <c r="XR19" s="364"/>
      <c r="XS19" s="364"/>
      <c r="XT19" s="364"/>
      <c r="XU19" s="364"/>
      <c r="XV19" s="364"/>
      <c r="XW19" s="364"/>
      <c r="XX19" s="364"/>
      <c r="XY19" s="364"/>
      <c r="XZ19" s="364"/>
      <c r="YA19" s="364"/>
      <c r="YB19" s="364"/>
      <c r="YC19" s="364"/>
      <c r="YD19" s="364"/>
      <c r="YE19" s="364"/>
      <c r="YF19" s="364"/>
      <c r="YG19" s="364"/>
      <c r="YH19" s="364"/>
      <c r="YI19" s="364"/>
      <c r="YJ19" s="364"/>
      <c r="YK19" s="364"/>
      <c r="YL19" s="364"/>
      <c r="YM19" s="364"/>
      <c r="YN19" s="364"/>
      <c r="YO19" s="364"/>
      <c r="YP19" s="364"/>
      <c r="YQ19" s="364"/>
      <c r="YR19" s="364"/>
      <c r="YS19" s="364"/>
      <c r="YT19" s="364"/>
      <c r="YU19" s="364"/>
      <c r="YV19" s="364"/>
      <c r="YW19" s="364"/>
      <c r="YX19" s="364"/>
      <c r="YY19" s="364"/>
      <c r="YZ19" s="364"/>
      <c r="ZA19" s="364"/>
      <c r="ZB19" s="364"/>
      <c r="ZC19" s="364"/>
      <c r="ZD19" s="364"/>
      <c r="ZE19" s="364"/>
      <c r="ZF19" s="364"/>
      <c r="ZG19" s="364"/>
      <c r="ZH19" s="364"/>
      <c r="ZI19" s="364"/>
      <c r="ZJ19" s="364"/>
      <c r="ZK19" s="364"/>
      <c r="ZL19" s="364"/>
      <c r="ZM19" s="364"/>
      <c r="ZN19" s="364"/>
      <c r="ZO19" s="364"/>
      <c r="ZP19" s="364"/>
      <c r="ZQ19" s="364"/>
      <c r="ZR19" s="364"/>
      <c r="ZS19" s="364"/>
      <c r="ZT19" s="364"/>
      <c r="ZU19" s="364"/>
      <c r="ZV19" s="364"/>
      <c r="ZW19" s="364"/>
      <c r="ZX19" s="364"/>
      <c r="ZY19" s="364"/>
      <c r="ZZ19" s="364"/>
      <c r="AAA19" s="364"/>
      <c r="AAB19" s="364"/>
      <c r="AAC19" s="364"/>
      <c r="AAD19" s="364"/>
      <c r="AAE19" s="364"/>
      <c r="AAF19" s="364"/>
      <c r="AAG19" s="364"/>
      <c r="AAH19" s="364"/>
      <c r="AAI19" s="364"/>
      <c r="AAJ19" s="364"/>
      <c r="AAK19" s="364"/>
      <c r="AAL19" s="364"/>
      <c r="AAM19" s="364"/>
      <c r="AAN19" s="364"/>
      <c r="AAO19" s="364"/>
      <c r="AAP19" s="364"/>
      <c r="AAQ19" s="364"/>
      <c r="AAR19" s="364"/>
      <c r="AAS19" s="364"/>
      <c r="AAT19" s="364"/>
      <c r="AAU19" s="364"/>
      <c r="AAV19" s="364"/>
      <c r="AAW19" s="364"/>
      <c r="AAX19" s="364"/>
      <c r="AAY19" s="364"/>
      <c r="AAZ19" s="364"/>
      <c r="ABA19" s="364"/>
      <c r="ABB19" s="364"/>
      <c r="ABC19" s="364"/>
      <c r="ABD19" s="364"/>
      <c r="ABE19" s="364"/>
      <c r="ABF19" s="364"/>
      <c r="ABG19" s="364"/>
      <c r="ABH19" s="364"/>
      <c r="ABI19" s="364"/>
      <c r="ABJ19" s="364"/>
      <c r="ABK19" s="364"/>
      <c r="ABL19" s="364"/>
      <c r="ABM19" s="364"/>
      <c r="ABN19" s="364"/>
      <c r="ABO19" s="364"/>
      <c r="ABP19" s="364"/>
      <c r="ABQ19" s="364"/>
      <c r="ABR19" s="364"/>
      <c r="ABS19" s="364"/>
      <c r="ABT19" s="364"/>
      <c r="ABU19" s="364"/>
      <c r="ABV19" s="364"/>
      <c r="ABW19" s="364"/>
      <c r="ABX19" s="364"/>
      <c r="ABY19" s="364"/>
      <c r="ABZ19" s="364"/>
      <c r="ACA19" s="364"/>
      <c r="ACB19" s="364"/>
      <c r="ACC19" s="364"/>
      <c r="ACD19" s="364"/>
      <c r="ACE19" s="364"/>
      <c r="ACF19" s="364"/>
      <c r="ACG19" s="364"/>
      <c r="ACH19" s="364"/>
      <c r="ACI19" s="364"/>
      <c r="ACJ19" s="364"/>
      <c r="ACK19" s="364"/>
      <c r="ACL19" s="364"/>
      <c r="ACM19" s="364"/>
      <c r="ACN19" s="364"/>
      <c r="ACO19" s="364"/>
      <c r="ACP19" s="364"/>
      <c r="ACQ19" s="364"/>
      <c r="ACR19" s="364"/>
      <c r="ACS19" s="364"/>
      <c r="ACT19" s="364"/>
      <c r="ACU19" s="364"/>
      <c r="ACV19" s="364"/>
      <c r="ACW19" s="364"/>
      <c r="ACX19" s="364"/>
      <c r="ACY19" s="364"/>
      <c r="ACZ19" s="364"/>
      <c r="ADA19" s="364"/>
      <c r="ADB19" s="364"/>
      <c r="ADC19" s="364"/>
      <c r="ADD19" s="364"/>
      <c r="ADE19" s="364"/>
      <c r="ADF19" s="364"/>
      <c r="ADG19" s="364"/>
      <c r="ADH19" s="364"/>
      <c r="ADI19" s="364"/>
      <c r="ADJ19" s="364"/>
      <c r="ADK19" s="364"/>
      <c r="ADL19" s="364"/>
      <c r="ADM19" s="364"/>
      <c r="ADN19" s="364"/>
      <c r="ADO19" s="364"/>
      <c r="ADP19" s="364"/>
      <c r="ADQ19" s="364"/>
      <c r="ADR19" s="364"/>
      <c r="ADS19" s="364"/>
      <c r="ADT19" s="364"/>
      <c r="ADU19" s="364"/>
      <c r="ADV19" s="364"/>
      <c r="ADW19" s="364"/>
      <c r="ADX19" s="364"/>
      <c r="ADY19" s="364"/>
      <c r="ADZ19" s="364"/>
      <c r="AEA19" s="364"/>
      <c r="AEB19" s="364"/>
      <c r="AEC19" s="364"/>
      <c r="AED19" s="364"/>
      <c r="AEE19" s="364"/>
      <c r="AEF19" s="364"/>
      <c r="AEG19" s="364"/>
      <c r="AEH19" s="364"/>
      <c r="AEI19" s="364"/>
      <c r="AEJ19" s="364"/>
      <c r="AEK19" s="364"/>
      <c r="AEL19" s="364"/>
      <c r="AEM19" s="364"/>
      <c r="AEN19" s="364"/>
      <c r="AEO19" s="364"/>
      <c r="AEP19" s="364"/>
      <c r="AEQ19" s="364"/>
      <c r="AER19" s="364"/>
      <c r="AES19" s="364"/>
      <c r="AET19" s="364"/>
      <c r="AEU19" s="364"/>
      <c r="AEV19" s="364"/>
      <c r="AEW19" s="364"/>
      <c r="AEX19" s="364"/>
      <c r="AEY19" s="364"/>
      <c r="AEZ19" s="364"/>
      <c r="AFA19" s="364"/>
      <c r="AFB19" s="364"/>
      <c r="AFC19" s="364"/>
      <c r="AFD19" s="364"/>
      <c r="AFE19" s="364"/>
      <c r="AFF19" s="364"/>
      <c r="AFG19" s="364"/>
      <c r="AFH19" s="364"/>
      <c r="AFI19" s="364"/>
      <c r="AFJ19" s="364"/>
      <c r="AFK19" s="364"/>
      <c r="AFL19" s="364"/>
      <c r="AFM19" s="364"/>
      <c r="AFN19" s="364"/>
      <c r="AFO19" s="364"/>
      <c r="AFP19" s="364"/>
      <c r="AFQ19" s="364"/>
      <c r="AFR19" s="364"/>
      <c r="AFS19" s="364"/>
      <c r="AFT19" s="364"/>
      <c r="AFU19" s="364"/>
      <c r="AFV19" s="364"/>
      <c r="AFW19" s="364"/>
      <c r="AFX19" s="364"/>
      <c r="AFY19" s="364"/>
      <c r="AFZ19" s="364"/>
      <c r="AGA19" s="364"/>
      <c r="AGB19" s="364"/>
      <c r="AGC19" s="364"/>
      <c r="AGD19" s="364"/>
      <c r="AGE19" s="364"/>
      <c r="AGF19" s="364"/>
      <c r="AGG19" s="364"/>
      <c r="AGH19" s="364"/>
      <c r="AGI19" s="364"/>
    </row>
    <row r="20" spans="1:867" s="367" customFormat="1">
      <c r="A20" s="375" t="str">
        <f>+'P4'!B10</f>
        <v>4.3. Promoción de la asociatividad y la integración en la cadena del cacao y su agroindustria</v>
      </c>
      <c r="B20" s="384">
        <f>+Estimación_Anualizada!V20</f>
        <v>30271252679.099991</v>
      </c>
      <c r="C20" s="368">
        <v>0.9</v>
      </c>
      <c r="D20" s="368">
        <v>0.05</v>
      </c>
      <c r="E20" s="368">
        <v>0.05</v>
      </c>
      <c r="F20" s="384">
        <f>B20*C20</f>
        <v>27244127411.189991</v>
      </c>
      <c r="G20" s="384">
        <f>B20*D20</f>
        <v>1513562633.9549997</v>
      </c>
      <c r="H20" s="384">
        <f>B20*E20</f>
        <v>1513562633.9549997</v>
      </c>
      <c r="I20" s="368">
        <f t="shared" si="13"/>
        <v>0.85</v>
      </c>
      <c r="J20" s="368"/>
      <c r="K20" s="368">
        <v>0.12</v>
      </c>
      <c r="L20" s="369">
        <v>0.03</v>
      </c>
      <c r="M20" s="366">
        <f t="shared" si="14"/>
        <v>23157508299.51149</v>
      </c>
      <c r="N20" s="366"/>
      <c r="O20" s="366">
        <f t="shared" si="15"/>
        <v>3269295289.3427987</v>
      </c>
      <c r="P20" s="366">
        <f t="shared" si="16"/>
        <v>817323822.33569968</v>
      </c>
      <c r="Q20" s="360"/>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64"/>
      <c r="EP20" s="364"/>
      <c r="EQ20" s="364"/>
      <c r="ER20" s="364"/>
      <c r="ES20" s="364"/>
      <c r="ET20" s="364"/>
      <c r="EU20" s="364"/>
      <c r="EV20" s="364"/>
      <c r="EW20" s="364"/>
      <c r="EX20" s="364"/>
      <c r="EY20" s="364"/>
      <c r="EZ20" s="364"/>
      <c r="FA20" s="364"/>
      <c r="FB20" s="364"/>
      <c r="FC20" s="364"/>
      <c r="FD20" s="364"/>
      <c r="FE20" s="364"/>
      <c r="FF20" s="364"/>
      <c r="FG20" s="364"/>
      <c r="FH20" s="364"/>
      <c r="FI20" s="364"/>
      <c r="FJ20" s="364"/>
      <c r="FK20" s="364"/>
      <c r="FL20" s="364"/>
      <c r="FM20" s="364"/>
      <c r="FN20" s="364"/>
      <c r="FO20" s="364"/>
      <c r="FP20" s="364"/>
      <c r="FQ20" s="364"/>
      <c r="FR20" s="364"/>
      <c r="FS20" s="364"/>
      <c r="FT20" s="364"/>
      <c r="FU20" s="364"/>
      <c r="FV20" s="364"/>
      <c r="FW20" s="364"/>
      <c r="FX20" s="364"/>
      <c r="FY20" s="364"/>
      <c r="FZ20" s="364"/>
      <c r="GA20" s="364"/>
      <c r="GB20" s="364"/>
      <c r="GC20" s="364"/>
      <c r="GD20" s="364"/>
      <c r="GE20" s="364"/>
      <c r="GF20" s="364"/>
      <c r="GG20" s="364"/>
      <c r="GH20" s="364"/>
      <c r="GI20" s="364"/>
      <c r="GJ20" s="364"/>
      <c r="GK20" s="364"/>
      <c r="GL20" s="364"/>
      <c r="GM20" s="364"/>
      <c r="GN20" s="364"/>
      <c r="GO20" s="364"/>
      <c r="GP20" s="364"/>
      <c r="GQ20" s="364"/>
      <c r="GR20" s="364"/>
      <c r="GS20" s="364"/>
      <c r="GT20" s="364"/>
      <c r="GU20" s="364"/>
      <c r="GV20" s="364"/>
      <c r="GW20" s="364"/>
      <c r="GX20" s="364"/>
      <c r="GY20" s="364"/>
      <c r="GZ20" s="364"/>
      <c r="HA20" s="364"/>
      <c r="HB20" s="364"/>
      <c r="HC20" s="364"/>
      <c r="HD20" s="364"/>
      <c r="HE20" s="364"/>
      <c r="HF20" s="364"/>
      <c r="HG20" s="364"/>
      <c r="HH20" s="364"/>
      <c r="HI20" s="364"/>
      <c r="HJ20" s="364"/>
      <c r="HK20" s="364"/>
      <c r="HL20" s="364"/>
      <c r="HM20" s="364"/>
      <c r="HN20" s="364"/>
      <c r="HO20" s="364"/>
      <c r="HP20" s="364"/>
      <c r="HQ20" s="364"/>
      <c r="HR20" s="364"/>
      <c r="HS20" s="364"/>
      <c r="HT20" s="364"/>
      <c r="HU20" s="364"/>
      <c r="HV20" s="364"/>
      <c r="HW20" s="364"/>
      <c r="HX20" s="364"/>
      <c r="HY20" s="364"/>
      <c r="HZ20" s="364"/>
      <c r="IA20" s="364"/>
      <c r="IB20" s="364"/>
      <c r="IC20" s="364"/>
      <c r="ID20" s="364"/>
      <c r="IE20" s="364"/>
      <c r="IF20" s="364"/>
      <c r="IG20" s="364"/>
      <c r="IH20" s="364"/>
      <c r="II20" s="364"/>
      <c r="IJ20" s="364"/>
      <c r="IK20" s="364"/>
      <c r="IL20" s="364"/>
      <c r="IM20" s="364"/>
      <c r="IN20" s="364"/>
      <c r="IO20" s="364"/>
      <c r="IP20" s="364"/>
      <c r="IQ20" s="364"/>
      <c r="IR20" s="364"/>
      <c r="IS20" s="364"/>
      <c r="IT20" s="364"/>
      <c r="IU20" s="364"/>
      <c r="IV20" s="364"/>
      <c r="IW20" s="364"/>
      <c r="IX20" s="364"/>
      <c r="IY20" s="364"/>
      <c r="IZ20" s="364"/>
      <c r="JA20" s="364"/>
      <c r="JB20" s="364"/>
      <c r="JC20" s="364"/>
      <c r="JD20" s="364"/>
      <c r="JE20" s="364"/>
      <c r="JF20" s="364"/>
      <c r="JG20" s="364"/>
      <c r="JH20" s="364"/>
      <c r="JI20" s="364"/>
      <c r="JJ20" s="364"/>
      <c r="JK20" s="364"/>
      <c r="JL20" s="364"/>
      <c r="JM20" s="364"/>
      <c r="JN20" s="364"/>
      <c r="JO20" s="364"/>
      <c r="JP20" s="364"/>
      <c r="JQ20" s="364"/>
      <c r="JR20" s="364"/>
      <c r="JS20" s="364"/>
      <c r="JT20" s="364"/>
      <c r="JU20" s="364"/>
      <c r="JV20" s="364"/>
      <c r="JW20" s="364"/>
      <c r="JX20" s="364"/>
      <c r="JY20" s="364"/>
      <c r="JZ20" s="364"/>
      <c r="KA20" s="364"/>
      <c r="KB20" s="364"/>
      <c r="KC20" s="364"/>
      <c r="KD20" s="364"/>
      <c r="KE20" s="364"/>
      <c r="KF20" s="364"/>
      <c r="KG20" s="364"/>
      <c r="KH20" s="364"/>
      <c r="KI20" s="364"/>
      <c r="KJ20" s="364"/>
      <c r="KK20" s="364"/>
      <c r="KL20" s="364"/>
      <c r="KM20" s="364"/>
      <c r="KN20" s="364"/>
      <c r="KO20" s="364"/>
      <c r="KP20" s="364"/>
      <c r="KQ20" s="364"/>
      <c r="KR20" s="364"/>
      <c r="KS20" s="364"/>
      <c r="KT20" s="364"/>
      <c r="KU20" s="364"/>
      <c r="KV20" s="364"/>
      <c r="KW20" s="364"/>
      <c r="KX20" s="364"/>
      <c r="KY20" s="364"/>
      <c r="KZ20" s="364"/>
      <c r="LA20" s="364"/>
      <c r="LB20" s="364"/>
      <c r="LC20" s="364"/>
      <c r="LD20" s="364"/>
      <c r="LE20" s="364"/>
      <c r="LF20" s="364"/>
      <c r="LG20" s="364"/>
      <c r="LH20" s="364"/>
      <c r="LI20" s="364"/>
      <c r="LJ20" s="364"/>
      <c r="LK20" s="364"/>
      <c r="LL20" s="364"/>
      <c r="LM20" s="364"/>
      <c r="LN20" s="364"/>
      <c r="LO20" s="364"/>
      <c r="LP20" s="364"/>
      <c r="LQ20" s="364"/>
      <c r="LR20" s="364"/>
      <c r="LS20" s="364"/>
      <c r="LT20" s="364"/>
      <c r="LU20" s="364"/>
      <c r="LV20" s="364"/>
      <c r="LW20" s="364"/>
      <c r="LX20" s="364"/>
      <c r="LY20" s="364"/>
      <c r="LZ20" s="364"/>
      <c r="MA20" s="364"/>
      <c r="MB20" s="364"/>
      <c r="MC20" s="364"/>
      <c r="MD20" s="364"/>
      <c r="ME20" s="364"/>
      <c r="MF20" s="364"/>
      <c r="MG20" s="364"/>
      <c r="MH20" s="364"/>
      <c r="MI20" s="364"/>
      <c r="MJ20" s="364"/>
      <c r="MK20" s="364"/>
      <c r="ML20" s="364"/>
      <c r="MM20" s="364"/>
      <c r="MN20" s="364"/>
      <c r="MO20" s="364"/>
      <c r="MP20" s="364"/>
      <c r="MQ20" s="364"/>
      <c r="MR20" s="364"/>
      <c r="MS20" s="364"/>
      <c r="MT20" s="364"/>
      <c r="MU20" s="364"/>
      <c r="MV20" s="364"/>
      <c r="MW20" s="364"/>
      <c r="MX20" s="364"/>
      <c r="MY20" s="364"/>
      <c r="MZ20" s="364"/>
      <c r="NA20" s="364"/>
      <c r="NB20" s="364"/>
      <c r="NC20" s="364"/>
      <c r="ND20" s="364"/>
      <c r="NE20" s="364"/>
      <c r="NF20" s="364"/>
      <c r="NG20" s="364"/>
      <c r="NH20" s="364"/>
      <c r="NI20" s="364"/>
      <c r="NJ20" s="364"/>
      <c r="NK20" s="364"/>
      <c r="NL20" s="364"/>
      <c r="NM20" s="364"/>
      <c r="NN20" s="364"/>
      <c r="NO20" s="364"/>
      <c r="NP20" s="364"/>
      <c r="NQ20" s="364"/>
      <c r="NR20" s="364"/>
      <c r="NS20" s="364"/>
      <c r="NT20" s="364"/>
      <c r="NU20" s="364"/>
      <c r="NV20" s="364"/>
      <c r="NW20" s="364"/>
      <c r="NX20" s="364"/>
      <c r="NY20" s="364"/>
      <c r="NZ20" s="364"/>
      <c r="OA20" s="364"/>
      <c r="OB20" s="364"/>
      <c r="OC20" s="364"/>
      <c r="OD20" s="364"/>
      <c r="OE20" s="364"/>
      <c r="OF20" s="364"/>
      <c r="OG20" s="364"/>
      <c r="OH20" s="364"/>
      <c r="OI20" s="364"/>
      <c r="OJ20" s="364"/>
      <c r="OK20" s="364"/>
      <c r="OL20" s="364"/>
      <c r="OM20" s="364"/>
      <c r="ON20" s="364"/>
      <c r="OO20" s="364"/>
      <c r="OP20" s="364"/>
      <c r="OQ20" s="364"/>
      <c r="OR20" s="364"/>
      <c r="OS20" s="364"/>
      <c r="OT20" s="364"/>
      <c r="OU20" s="364"/>
      <c r="OV20" s="364"/>
      <c r="OW20" s="364"/>
      <c r="OX20" s="364"/>
      <c r="OY20" s="364"/>
      <c r="OZ20" s="364"/>
      <c r="PA20" s="364"/>
      <c r="PB20" s="364"/>
      <c r="PC20" s="364"/>
      <c r="PD20" s="364"/>
      <c r="PE20" s="364"/>
      <c r="PF20" s="364"/>
      <c r="PG20" s="364"/>
      <c r="PH20" s="364"/>
      <c r="PI20" s="364"/>
      <c r="PJ20" s="364"/>
      <c r="PK20" s="364"/>
      <c r="PL20" s="364"/>
      <c r="PM20" s="364"/>
      <c r="PN20" s="364"/>
      <c r="PO20" s="364"/>
      <c r="PP20" s="364"/>
      <c r="PQ20" s="364"/>
      <c r="PR20" s="364"/>
      <c r="PS20" s="364"/>
      <c r="PT20" s="364"/>
      <c r="PU20" s="364"/>
      <c r="PV20" s="364"/>
      <c r="PW20" s="364"/>
      <c r="PX20" s="364"/>
      <c r="PY20" s="364"/>
      <c r="PZ20" s="364"/>
      <c r="QA20" s="364"/>
      <c r="QB20" s="364"/>
      <c r="QC20" s="364"/>
      <c r="QD20" s="364"/>
      <c r="QE20" s="364"/>
      <c r="QF20" s="364"/>
      <c r="QG20" s="364"/>
      <c r="QH20" s="364"/>
      <c r="QI20" s="364"/>
      <c r="QJ20" s="364"/>
      <c r="QK20" s="364"/>
      <c r="QL20" s="364"/>
      <c r="QM20" s="364"/>
      <c r="QN20" s="364"/>
      <c r="QO20" s="364"/>
      <c r="QP20" s="364"/>
      <c r="QQ20" s="364"/>
      <c r="QR20" s="364"/>
      <c r="QS20" s="364"/>
      <c r="QT20" s="364"/>
      <c r="QU20" s="364"/>
      <c r="QV20" s="364"/>
      <c r="QW20" s="364"/>
      <c r="QX20" s="364"/>
      <c r="QY20" s="364"/>
      <c r="QZ20" s="364"/>
      <c r="RA20" s="364"/>
      <c r="RB20" s="364"/>
      <c r="RC20" s="364"/>
      <c r="RD20" s="364"/>
      <c r="RE20" s="364"/>
      <c r="RF20" s="364"/>
      <c r="RG20" s="364"/>
      <c r="RH20" s="364"/>
      <c r="RI20" s="364"/>
      <c r="RJ20" s="364"/>
      <c r="RK20" s="364"/>
      <c r="RL20" s="364"/>
      <c r="RM20" s="364"/>
      <c r="RN20" s="364"/>
      <c r="RO20" s="364"/>
      <c r="RP20" s="364"/>
      <c r="RQ20" s="364"/>
      <c r="RR20" s="364"/>
      <c r="RS20" s="364"/>
      <c r="RT20" s="364"/>
      <c r="RU20" s="364"/>
      <c r="RV20" s="364"/>
      <c r="RW20" s="364"/>
      <c r="RX20" s="364"/>
      <c r="RY20" s="364"/>
      <c r="RZ20" s="364"/>
      <c r="SA20" s="364"/>
      <c r="SB20" s="364"/>
      <c r="SC20" s="364"/>
      <c r="SD20" s="364"/>
      <c r="SE20" s="364"/>
      <c r="SF20" s="364"/>
      <c r="SG20" s="364"/>
      <c r="SH20" s="364"/>
      <c r="SI20" s="364"/>
      <c r="SJ20" s="364"/>
      <c r="SK20" s="364"/>
      <c r="SL20" s="364"/>
      <c r="SM20" s="364"/>
      <c r="SN20" s="364"/>
      <c r="SO20" s="364"/>
      <c r="SP20" s="364"/>
      <c r="SQ20" s="364"/>
      <c r="SR20" s="364"/>
      <c r="SS20" s="364"/>
      <c r="ST20" s="364"/>
      <c r="SU20" s="364"/>
      <c r="SV20" s="364"/>
      <c r="SW20" s="364"/>
      <c r="SX20" s="364"/>
      <c r="SY20" s="364"/>
      <c r="SZ20" s="364"/>
      <c r="TA20" s="364"/>
      <c r="TB20" s="364"/>
      <c r="TC20" s="364"/>
      <c r="TD20" s="364"/>
      <c r="TE20" s="364"/>
      <c r="TF20" s="364"/>
      <c r="TG20" s="364"/>
      <c r="TH20" s="364"/>
      <c r="TI20" s="364"/>
      <c r="TJ20" s="364"/>
      <c r="TK20" s="364"/>
      <c r="TL20" s="364"/>
      <c r="TM20" s="364"/>
      <c r="TN20" s="364"/>
      <c r="TO20" s="364"/>
      <c r="TP20" s="364"/>
      <c r="TQ20" s="364"/>
      <c r="TR20" s="364"/>
      <c r="TS20" s="364"/>
      <c r="TT20" s="364"/>
      <c r="TU20" s="364"/>
      <c r="TV20" s="364"/>
      <c r="TW20" s="364"/>
      <c r="TX20" s="364"/>
      <c r="TY20" s="364"/>
      <c r="TZ20" s="364"/>
      <c r="UA20" s="364"/>
      <c r="UB20" s="364"/>
      <c r="UC20" s="364"/>
      <c r="UD20" s="364"/>
      <c r="UE20" s="364"/>
      <c r="UF20" s="364"/>
      <c r="UG20" s="364"/>
      <c r="UH20" s="364"/>
      <c r="UI20" s="364"/>
      <c r="UJ20" s="364"/>
      <c r="UK20" s="364"/>
      <c r="UL20" s="364"/>
      <c r="UM20" s="364"/>
      <c r="UN20" s="364"/>
      <c r="UO20" s="364"/>
      <c r="UP20" s="364"/>
      <c r="UQ20" s="364"/>
      <c r="UR20" s="364"/>
      <c r="US20" s="364"/>
      <c r="UT20" s="364"/>
      <c r="UU20" s="364"/>
      <c r="UV20" s="364"/>
      <c r="UW20" s="364"/>
      <c r="UX20" s="364"/>
      <c r="UY20" s="364"/>
      <c r="UZ20" s="364"/>
      <c r="VA20" s="364"/>
      <c r="VB20" s="364"/>
      <c r="VC20" s="364"/>
      <c r="VD20" s="364"/>
      <c r="VE20" s="364"/>
      <c r="VF20" s="364"/>
      <c r="VG20" s="364"/>
      <c r="VH20" s="364"/>
      <c r="VI20" s="364"/>
      <c r="VJ20" s="364"/>
      <c r="VK20" s="364"/>
      <c r="VL20" s="364"/>
      <c r="VM20" s="364"/>
      <c r="VN20" s="364"/>
      <c r="VO20" s="364"/>
      <c r="VP20" s="364"/>
      <c r="VQ20" s="364"/>
      <c r="VR20" s="364"/>
      <c r="VS20" s="364"/>
      <c r="VT20" s="364"/>
      <c r="VU20" s="364"/>
      <c r="VV20" s="364"/>
      <c r="VW20" s="364"/>
      <c r="VX20" s="364"/>
      <c r="VY20" s="364"/>
      <c r="VZ20" s="364"/>
      <c r="WA20" s="364"/>
      <c r="WB20" s="364"/>
      <c r="WC20" s="364"/>
      <c r="WD20" s="364"/>
      <c r="WE20" s="364"/>
      <c r="WF20" s="364"/>
      <c r="WG20" s="364"/>
      <c r="WH20" s="364"/>
      <c r="WI20" s="364"/>
      <c r="WJ20" s="364"/>
      <c r="WK20" s="364"/>
      <c r="WL20" s="364"/>
      <c r="WM20" s="364"/>
      <c r="WN20" s="364"/>
      <c r="WO20" s="364"/>
      <c r="WP20" s="364"/>
      <c r="WQ20" s="364"/>
      <c r="WR20" s="364"/>
      <c r="WS20" s="364"/>
      <c r="WT20" s="364"/>
      <c r="WU20" s="364"/>
      <c r="WV20" s="364"/>
      <c r="WW20" s="364"/>
      <c r="WX20" s="364"/>
      <c r="WY20" s="364"/>
      <c r="WZ20" s="364"/>
      <c r="XA20" s="364"/>
      <c r="XB20" s="364"/>
      <c r="XC20" s="364"/>
      <c r="XD20" s="364"/>
      <c r="XE20" s="364"/>
      <c r="XF20" s="364"/>
      <c r="XG20" s="364"/>
      <c r="XH20" s="364"/>
      <c r="XI20" s="364"/>
      <c r="XJ20" s="364"/>
      <c r="XK20" s="364"/>
      <c r="XL20" s="364"/>
      <c r="XM20" s="364"/>
      <c r="XN20" s="364"/>
      <c r="XO20" s="364"/>
      <c r="XP20" s="364"/>
      <c r="XQ20" s="364"/>
      <c r="XR20" s="364"/>
      <c r="XS20" s="364"/>
      <c r="XT20" s="364"/>
      <c r="XU20" s="364"/>
      <c r="XV20" s="364"/>
      <c r="XW20" s="364"/>
      <c r="XX20" s="364"/>
      <c r="XY20" s="364"/>
      <c r="XZ20" s="364"/>
      <c r="YA20" s="364"/>
      <c r="YB20" s="364"/>
      <c r="YC20" s="364"/>
      <c r="YD20" s="364"/>
      <c r="YE20" s="364"/>
      <c r="YF20" s="364"/>
      <c r="YG20" s="364"/>
      <c r="YH20" s="364"/>
      <c r="YI20" s="364"/>
      <c r="YJ20" s="364"/>
      <c r="YK20" s="364"/>
      <c r="YL20" s="364"/>
      <c r="YM20" s="364"/>
      <c r="YN20" s="364"/>
      <c r="YO20" s="364"/>
      <c r="YP20" s="364"/>
      <c r="YQ20" s="364"/>
      <c r="YR20" s="364"/>
      <c r="YS20" s="364"/>
      <c r="YT20" s="364"/>
      <c r="YU20" s="364"/>
      <c r="YV20" s="364"/>
      <c r="YW20" s="364"/>
      <c r="YX20" s="364"/>
      <c r="YY20" s="364"/>
      <c r="YZ20" s="364"/>
      <c r="ZA20" s="364"/>
      <c r="ZB20" s="364"/>
      <c r="ZC20" s="364"/>
      <c r="ZD20" s="364"/>
      <c r="ZE20" s="364"/>
      <c r="ZF20" s="364"/>
      <c r="ZG20" s="364"/>
      <c r="ZH20" s="364"/>
      <c r="ZI20" s="364"/>
      <c r="ZJ20" s="364"/>
      <c r="ZK20" s="364"/>
      <c r="ZL20" s="364"/>
      <c r="ZM20" s="364"/>
      <c r="ZN20" s="364"/>
      <c r="ZO20" s="364"/>
      <c r="ZP20" s="364"/>
      <c r="ZQ20" s="364"/>
      <c r="ZR20" s="364"/>
      <c r="ZS20" s="364"/>
      <c r="ZT20" s="364"/>
      <c r="ZU20" s="364"/>
      <c r="ZV20" s="364"/>
      <c r="ZW20" s="364"/>
      <c r="ZX20" s="364"/>
      <c r="ZY20" s="364"/>
      <c r="ZZ20" s="364"/>
      <c r="AAA20" s="364"/>
      <c r="AAB20" s="364"/>
      <c r="AAC20" s="364"/>
      <c r="AAD20" s="364"/>
      <c r="AAE20" s="364"/>
      <c r="AAF20" s="364"/>
      <c r="AAG20" s="364"/>
      <c r="AAH20" s="364"/>
      <c r="AAI20" s="364"/>
      <c r="AAJ20" s="364"/>
      <c r="AAK20" s="364"/>
      <c r="AAL20" s="364"/>
      <c r="AAM20" s="364"/>
      <c r="AAN20" s="364"/>
      <c r="AAO20" s="364"/>
      <c r="AAP20" s="364"/>
      <c r="AAQ20" s="364"/>
      <c r="AAR20" s="364"/>
      <c r="AAS20" s="364"/>
      <c r="AAT20" s="364"/>
      <c r="AAU20" s="364"/>
      <c r="AAV20" s="364"/>
      <c r="AAW20" s="364"/>
      <c r="AAX20" s="364"/>
      <c r="AAY20" s="364"/>
      <c r="AAZ20" s="364"/>
      <c r="ABA20" s="364"/>
      <c r="ABB20" s="364"/>
      <c r="ABC20" s="364"/>
      <c r="ABD20" s="364"/>
      <c r="ABE20" s="364"/>
      <c r="ABF20" s="364"/>
      <c r="ABG20" s="364"/>
      <c r="ABH20" s="364"/>
      <c r="ABI20" s="364"/>
      <c r="ABJ20" s="364"/>
      <c r="ABK20" s="364"/>
      <c r="ABL20" s="364"/>
      <c r="ABM20" s="364"/>
      <c r="ABN20" s="364"/>
      <c r="ABO20" s="364"/>
      <c r="ABP20" s="364"/>
      <c r="ABQ20" s="364"/>
      <c r="ABR20" s="364"/>
      <c r="ABS20" s="364"/>
      <c r="ABT20" s="364"/>
      <c r="ABU20" s="364"/>
      <c r="ABV20" s="364"/>
      <c r="ABW20" s="364"/>
      <c r="ABX20" s="364"/>
      <c r="ABY20" s="364"/>
      <c r="ABZ20" s="364"/>
      <c r="ACA20" s="364"/>
      <c r="ACB20" s="364"/>
      <c r="ACC20" s="364"/>
      <c r="ACD20" s="364"/>
      <c r="ACE20" s="364"/>
      <c r="ACF20" s="364"/>
      <c r="ACG20" s="364"/>
      <c r="ACH20" s="364"/>
      <c r="ACI20" s="364"/>
      <c r="ACJ20" s="364"/>
      <c r="ACK20" s="364"/>
      <c r="ACL20" s="364"/>
      <c r="ACM20" s="364"/>
      <c r="ACN20" s="364"/>
      <c r="ACO20" s="364"/>
      <c r="ACP20" s="364"/>
      <c r="ACQ20" s="364"/>
      <c r="ACR20" s="364"/>
      <c r="ACS20" s="364"/>
      <c r="ACT20" s="364"/>
      <c r="ACU20" s="364"/>
      <c r="ACV20" s="364"/>
      <c r="ACW20" s="364"/>
      <c r="ACX20" s="364"/>
      <c r="ACY20" s="364"/>
      <c r="ACZ20" s="364"/>
      <c r="ADA20" s="364"/>
      <c r="ADB20" s="364"/>
      <c r="ADC20" s="364"/>
      <c r="ADD20" s="364"/>
      <c r="ADE20" s="364"/>
      <c r="ADF20" s="364"/>
      <c r="ADG20" s="364"/>
      <c r="ADH20" s="364"/>
      <c r="ADI20" s="364"/>
      <c r="ADJ20" s="364"/>
      <c r="ADK20" s="364"/>
      <c r="ADL20" s="364"/>
      <c r="ADM20" s="364"/>
      <c r="ADN20" s="364"/>
      <c r="ADO20" s="364"/>
      <c r="ADP20" s="364"/>
      <c r="ADQ20" s="364"/>
      <c r="ADR20" s="364"/>
      <c r="ADS20" s="364"/>
      <c r="ADT20" s="364"/>
      <c r="ADU20" s="364"/>
      <c r="ADV20" s="364"/>
      <c r="ADW20" s="364"/>
      <c r="ADX20" s="364"/>
      <c r="ADY20" s="364"/>
      <c r="ADZ20" s="364"/>
      <c r="AEA20" s="364"/>
      <c r="AEB20" s="364"/>
      <c r="AEC20" s="364"/>
      <c r="AED20" s="364"/>
      <c r="AEE20" s="364"/>
      <c r="AEF20" s="364"/>
      <c r="AEG20" s="364"/>
      <c r="AEH20" s="364"/>
      <c r="AEI20" s="364"/>
      <c r="AEJ20" s="364"/>
      <c r="AEK20" s="364"/>
      <c r="AEL20" s="364"/>
      <c r="AEM20" s="364"/>
      <c r="AEN20" s="364"/>
      <c r="AEO20" s="364"/>
      <c r="AEP20" s="364"/>
      <c r="AEQ20" s="364"/>
      <c r="AER20" s="364"/>
      <c r="AES20" s="364"/>
      <c r="AET20" s="364"/>
      <c r="AEU20" s="364"/>
      <c r="AEV20" s="364"/>
      <c r="AEW20" s="364"/>
      <c r="AEX20" s="364"/>
      <c r="AEY20" s="364"/>
      <c r="AEZ20" s="364"/>
      <c r="AFA20" s="364"/>
      <c r="AFB20" s="364"/>
      <c r="AFC20" s="364"/>
      <c r="AFD20" s="364"/>
      <c r="AFE20" s="364"/>
      <c r="AFF20" s="364"/>
      <c r="AFG20" s="364"/>
      <c r="AFH20" s="364"/>
      <c r="AFI20" s="364"/>
      <c r="AFJ20" s="364"/>
      <c r="AFK20" s="364"/>
      <c r="AFL20" s="364"/>
      <c r="AFM20" s="364"/>
      <c r="AFN20" s="364"/>
      <c r="AFO20" s="364"/>
      <c r="AFP20" s="364"/>
      <c r="AFQ20" s="364"/>
      <c r="AFR20" s="364"/>
      <c r="AFS20" s="364"/>
      <c r="AFT20" s="364"/>
      <c r="AFU20" s="364"/>
      <c r="AFV20" s="364"/>
      <c r="AFW20" s="364"/>
      <c r="AFX20" s="364"/>
      <c r="AFY20" s="364"/>
      <c r="AFZ20" s="364"/>
      <c r="AGA20" s="364"/>
      <c r="AGB20" s="364"/>
      <c r="AGC20" s="364"/>
      <c r="AGD20" s="364"/>
      <c r="AGE20" s="364"/>
      <c r="AGF20" s="364"/>
      <c r="AGG20" s="364"/>
      <c r="AGH20" s="364"/>
      <c r="AGI20" s="364"/>
    </row>
    <row r="21" spans="1:867" s="367" customFormat="1" ht="28.5">
      <c r="A21" s="375" t="str">
        <f>+'P4'!B11</f>
        <v>4.4. Mejora del nivel educativo, cualificación y desarrollo de competencias de pequeños y medianos productores, jóvenes y mujeres rurales</v>
      </c>
      <c r="B21" s="384">
        <f>+Estimación_Anualizada!V21</f>
        <v>28070008024.5</v>
      </c>
      <c r="C21" s="368">
        <v>0.9</v>
      </c>
      <c r="D21" s="368">
        <v>0.05</v>
      </c>
      <c r="E21" s="368">
        <v>0.05</v>
      </c>
      <c r="F21" s="384">
        <f>B21*C21</f>
        <v>25263007222.049999</v>
      </c>
      <c r="G21" s="384">
        <f>B21*D21</f>
        <v>1403500401.2250001</v>
      </c>
      <c r="H21" s="384">
        <f>B21*E21</f>
        <v>1403500401.2250001</v>
      </c>
      <c r="I21" s="368">
        <f t="shared" si="13"/>
        <v>0.87</v>
      </c>
      <c r="J21" s="368"/>
      <c r="K21" s="368">
        <v>0.1</v>
      </c>
      <c r="L21" s="369">
        <v>0.03</v>
      </c>
      <c r="M21" s="366">
        <f t="shared" si="14"/>
        <v>21978816283.183498</v>
      </c>
      <c r="N21" s="366"/>
      <c r="O21" s="366">
        <f t="shared" si="15"/>
        <v>2526300722.2049999</v>
      </c>
      <c r="P21" s="366">
        <f t="shared" si="16"/>
        <v>757890216.66149998</v>
      </c>
      <c r="Q21" s="360"/>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64"/>
      <c r="EP21" s="364"/>
      <c r="EQ21" s="364"/>
      <c r="ER21" s="364"/>
      <c r="ES21" s="364"/>
      <c r="ET21" s="364"/>
      <c r="EU21" s="364"/>
      <c r="EV21" s="364"/>
      <c r="EW21" s="364"/>
      <c r="EX21" s="364"/>
      <c r="EY21" s="364"/>
      <c r="EZ21" s="364"/>
      <c r="FA21" s="364"/>
      <c r="FB21" s="364"/>
      <c r="FC21" s="364"/>
      <c r="FD21" s="364"/>
      <c r="FE21" s="364"/>
      <c r="FF21" s="364"/>
      <c r="FG21" s="364"/>
      <c r="FH21" s="364"/>
      <c r="FI21" s="364"/>
      <c r="FJ21" s="364"/>
      <c r="FK21" s="364"/>
      <c r="FL21" s="364"/>
      <c r="FM21" s="364"/>
      <c r="FN21" s="364"/>
      <c r="FO21" s="364"/>
      <c r="FP21" s="364"/>
      <c r="FQ21" s="364"/>
      <c r="FR21" s="364"/>
      <c r="FS21" s="364"/>
      <c r="FT21" s="364"/>
      <c r="FU21" s="364"/>
      <c r="FV21" s="364"/>
      <c r="FW21" s="364"/>
      <c r="FX21" s="364"/>
      <c r="FY21" s="364"/>
      <c r="FZ21" s="364"/>
      <c r="GA21" s="364"/>
      <c r="GB21" s="364"/>
      <c r="GC21" s="364"/>
      <c r="GD21" s="364"/>
      <c r="GE21" s="364"/>
      <c r="GF21" s="364"/>
      <c r="GG21" s="364"/>
      <c r="GH21" s="364"/>
      <c r="GI21" s="364"/>
      <c r="GJ21" s="364"/>
      <c r="GK21" s="364"/>
      <c r="GL21" s="364"/>
      <c r="GM21" s="364"/>
      <c r="GN21" s="364"/>
      <c r="GO21" s="364"/>
      <c r="GP21" s="364"/>
      <c r="GQ21" s="364"/>
      <c r="GR21" s="364"/>
      <c r="GS21" s="364"/>
      <c r="GT21" s="364"/>
      <c r="GU21" s="364"/>
      <c r="GV21" s="364"/>
      <c r="GW21" s="364"/>
      <c r="GX21" s="364"/>
      <c r="GY21" s="364"/>
      <c r="GZ21" s="364"/>
      <c r="HA21" s="364"/>
      <c r="HB21" s="364"/>
      <c r="HC21" s="364"/>
      <c r="HD21" s="364"/>
      <c r="HE21" s="364"/>
      <c r="HF21" s="364"/>
      <c r="HG21" s="364"/>
      <c r="HH21" s="364"/>
      <c r="HI21" s="364"/>
      <c r="HJ21" s="364"/>
      <c r="HK21" s="364"/>
      <c r="HL21" s="364"/>
      <c r="HM21" s="364"/>
      <c r="HN21" s="364"/>
      <c r="HO21" s="364"/>
      <c r="HP21" s="364"/>
      <c r="HQ21" s="364"/>
      <c r="HR21" s="364"/>
      <c r="HS21" s="364"/>
      <c r="HT21" s="364"/>
      <c r="HU21" s="364"/>
      <c r="HV21" s="364"/>
      <c r="HW21" s="364"/>
      <c r="HX21" s="364"/>
      <c r="HY21" s="364"/>
      <c r="HZ21" s="364"/>
      <c r="IA21" s="364"/>
      <c r="IB21" s="364"/>
      <c r="IC21" s="364"/>
      <c r="ID21" s="364"/>
      <c r="IE21" s="364"/>
      <c r="IF21" s="364"/>
      <c r="IG21" s="364"/>
      <c r="IH21" s="364"/>
      <c r="II21" s="364"/>
      <c r="IJ21" s="364"/>
      <c r="IK21" s="364"/>
      <c r="IL21" s="364"/>
      <c r="IM21" s="364"/>
      <c r="IN21" s="364"/>
      <c r="IO21" s="364"/>
      <c r="IP21" s="364"/>
      <c r="IQ21" s="364"/>
      <c r="IR21" s="364"/>
      <c r="IS21" s="364"/>
      <c r="IT21" s="364"/>
      <c r="IU21" s="364"/>
      <c r="IV21" s="364"/>
      <c r="IW21" s="364"/>
      <c r="IX21" s="364"/>
      <c r="IY21" s="364"/>
      <c r="IZ21" s="364"/>
      <c r="JA21" s="364"/>
      <c r="JB21" s="364"/>
      <c r="JC21" s="364"/>
      <c r="JD21" s="364"/>
      <c r="JE21" s="364"/>
      <c r="JF21" s="364"/>
      <c r="JG21" s="364"/>
      <c r="JH21" s="364"/>
      <c r="JI21" s="364"/>
      <c r="JJ21" s="364"/>
      <c r="JK21" s="364"/>
      <c r="JL21" s="364"/>
      <c r="JM21" s="364"/>
      <c r="JN21" s="364"/>
      <c r="JO21" s="364"/>
      <c r="JP21" s="364"/>
      <c r="JQ21" s="364"/>
      <c r="JR21" s="364"/>
      <c r="JS21" s="364"/>
      <c r="JT21" s="364"/>
      <c r="JU21" s="364"/>
      <c r="JV21" s="364"/>
      <c r="JW21" s="364"/>
      <c r="JX21" s="364"/>
      <c r="JY21" s="364"/>
      <c r="JZ21" s="364"/>
      <c r="KA21" s="364"/>
      <c r="KB21" s="364"/>
      <c r="KC21" s="364"/>
      <c r="KD21" s="364"/>
      <c r="KE21" s="364"/>
      <c r="KF21" s="364"/>
      <c r="KG21" s="364"/>
      <c r="KH21" s="364"/>
      <c r="KI21" s="364"/>
      <c r="KJ21" s="364"/>
      <c r="KK21" s="364"/>
      <c r="KL21" s="364"/>
      <c r="KM21" s="364"/>
      <c r="KN21" s="364"/>
      <c r="KO21" s="364"/>
      <c r="KP21" s="364"/>
      <c r="KQ21" s="364"/>
      <c r="KR21" s="364"/>
      <c r="KS21" s="364"/>
      <c r="KT21" s="364"/>
      <c r="KU21" s="364"/>
      <c r="KV21" s="364"/>
      <c r="KW21" s="364"/>
      <c r="KX21" s="364"/>
      <c r="KY21" s="364"/>
      <c r="KZ21" s="364"/>
      <c r="LA21" s="364"/>
      <c r="LB21" s="364"/>
      <c r="LC21" s="364"/>
      <c r="LD21" s="364"/>
      <c r="LE21" s="364"/>
      <c r="LF21" s="364"/>
      <c r="LG21" s="364"/>
      <c r="LH21" s="364"/>
      <c r="LI21" s="364"/>
      <c r="LJ21" s="364"/>
      <c r="LK21" s="364"/>
      <c r="LL21" s="364"/>
      <c r="LM21" s="364"/>
      <c r="LN21" s="364"/>
      <c r="LO21" s="364"/>
      <c r="LP21" s="364"/>
      <c r="LQ21" s="364"/>
      <c r="LR21" s="364"/>
      <c r="LS21" s="364"/>
      <c r="LT21" s="364"/>
      <c r="LU21" s="364"/>
      <c r="LV21" s="364"/>
      <c r="LW21" s="364"/>
      <c r="LX21" s="364"/>
      <c r="LY21" s="364"/>
      <c r="LZ21" s="364"/>
      <c r="MA21" s="364"/>
      <c r="MB21" s="364"/>
      <c r="MC21" s="364"/>
      <c r="MD21" s="364"/>
      <c r="ME21" s="364"/>
      <c r="MF21" s="364"/>
      <c r="MG21" s="364"/>
      <c r="MH21" s="364"/>
      <c r="MI21" s="364"/>
      <c r="MJ21" s="364"/>
      <c r="MK21" s="364"/>
      <c r="ML21" s="364"/>
      <c r="MM21" s="364"/>
      <c r="MN21" s="364"/>
      <c r="MO21" s="364"/>
      <c r="MP21" s="364"/>
      <c r="MQ21" s="364"/>
      <c r="MR21" s="364"/>
      <c r="MS21" s="364"/>
      <c r="MT21" s="364"/>
      <c r="MU21" s="364"/>
      <c r="MV21" s="364"/>
      <c r="MW21" s="364"/>
      <c r="MX21" s="364"/>
      <c r="MY21" s="364"/>
      <c r="MZ21" s="364"/>
      <c r="NA21" s="364"/>
      <c r="NB21" s="364"/>
      <c r="NC21" s="364"/>
      <c r="ND21" s="364"/>
      <c r="NE21" s="364"/>
      <c r="NF21" s="364"/>
      <c r="NG21" s="364"/>
      <c r="NH21" s="364"/>
      <c r="NI21" s="364"/>
      <c r="NJ21" s="364"/>
      <c r="NK21" s="364"/>
      <c r="NL21" s="364"/>
      <c r="NM21" s="364"/>
      <c r="NN21" s="364"/>
      <c r="NO21" s="364"/>
      <c r="NP21" s="364"/>
      <c r="NQ21" s="364"/>
      <c r="NR21" s="364"/>
      <c r="NS21" s="364"/>
      <c r="NT21" s="364"/>
      <c r="NU21" s="364"/>
      <c r="NV21" s="364"/>
      <c r="NW21" s="364"/>
      <c r="NX21" s="364"/>
      <c r="NY21" s="364"/>
      <c r="NZ21" s="364"/>
      <c r="OA21" s="364"/>
      <c r="OB21" s="364"/>
      <c r="OC21" s="364"/>
      <c r="OD21" s="364"/>
      <c r="OE21" s="364"/>
      <c r="OF21" s="364"/>
      <c r="OG21" s="364"/>
      <c r="OH21" s="364"/>
      <c r="OI21" s="364"/>
      <c r="OJ21" s="364"/>
      <c r="OK21" s="364"/>
      <c r="OL21" s="364"/>
      <c r="OM21" s="364"/>
      <c r="ON21" s="364"/>
      <c r="OO21" s="364"/>
      <c r="OP21" s="364"/>
      <c r="OQ21" s="364"/>
      <c r="OR21" s="364"/>
      <c r="OS21" s="364"/>
      <c r="OT21" s="364"/>
      <c r="OU21" s="364"/>
      <c r="OV21" s="364"/>
      <c r="OW21" s="364"/>
      <c r="OX21" s="364"/>
      <c r="OY21" s="364"/>
      <c r="OZ21" s="364"/>
      <c r="PA21" s="364"/>
      <c r="PB21" s="364"/>
      <c r="PC21" s="364"/>
      <c r="PD21" s="364"/>
      <c r="PE21" s="364"/>
      <c r="PF21" s="364"/>
      <c r="PG21" s="364"/>
      <c r="PH21" s="364"/>
      <c r="PI21" s="364"/>
      <c r="PJ21" s="364"/>
      <c r="PK21" s="364"/>
      <c r="PL21" s="364"/>
      <c r="PM21" s="364"/>
      <c r="PN21" s="364"/>
      <c r="PO21" s="364"/>
      <c r="PP21" s="364"/>
      <c r="PQ21" s="364"/>
      <c r="PR21" s="364"/>
      <c r="PS21" s="364"/>
      <c r="PT21" s="364"/>
      <c r="PU21" s="364"/>
      <c r="PV21" s="364"/>
      <c r="PW21" s="364"/>
      <c r="PX21" s="364"/>
      <c r="PY21" s="364"/>
      <c r="PZ21" s="364"/>
      <c r="QA21" s="364"/>
      <c r="QB21" s="364"/>
      <c r="QC21" s="364"/>
      <c r="QD21" s="364"/>
      <c r="QE21" s="364"/>
      <c r="QF21" s="364"/>
      <c r="QG21" s="364"/>
      <c r="QH21" s="364"/>
      <c r="QI21" s="364"/>
      <c r="QJ21" s="364"/>
      <c r="QK21" s="364"/>
      <c r="QL21" s="364"/>
      <c r="QM21" s="364"/>
      <c r="QN21" s="364"/>
      <c r="QO21" s="364"/>
      <c r="QP21" s="364"/>
      <c r="QQ21" s="364"/>
      <c r="QR21" s="364"/>
      <c r="QS21" s="364"/>
      <c r="QT21" s="364"/>
      <c r="QU21" s="364"/>
      <c r="QV21" s="364"/>
      <c r="QW21" s="364"/>
      <c r="QX21" s="364"/>
      <c r="QY21" s="364"/>
      <c r="QZ21" s="364"/>
      <c r="RA21" s="364"/>
      <c r="RB21" s="364"/>
      <c r="RC21" s="364"/>
      <c r="RD21" s="364"/>
      <c r="RE21" s="364"/>
      <c r="RF21" s="364"/>
      <c r="RG21" s="364"/>
      <c r="RH21" s="364"/>
      <c r="RI21" s="364"/>
      <c r="RJ21" s="364"/>
      <c r="RK21" s="364"/>
      <c r="RL21" s="364"/>
      <c r="RM21" s="364"/>
      <c r="RN21" s="364"/>
      <c r="RO21" s="364"/>
      <c r="RP21" s="364"/>
      <c r="RQ21" s="364"/>
      <c r="RR21" s="364"/>
      <c r="RS21" s="364"/>
      <c r="RT21" s="364"/>
      <c r="RU21" s="364"/>
      <c r="RV21" s="364"/>
      <c r="RW21" s="364"/>
      <c r="RX21" s="364"/>
      <c r="RY21" s="364"/>
      <c r="RZ21" s="364"/>
      <c r="SA21" s="364"/>
      <c r="SB21" s="364"/>
      <c r="SC21" s="364"/>
      <c r="SD21" s="364"/>
      <c r="SE21" s="364"/>
      <c r="SF21" s="364"/>
      <c r="SG21" s="364"/>
      <c r="SH21" s="364"/>
      <c r="SI21" s="364"/>
      <c r="SJ21" s="364"/>
      <c r="SK21" s="364"/>
      <c r="SL21" s="364"/>
      <c r="SM21" s="364"/>
      <c r="SN21" s="364"/>
      <c r="SO21" s="364"/>
      <c r="SP21" s="364"/>
      <c r="SQ21" s="364"/>
      <c r="SR21" s="364"/>
      <c r="SS21" s="364"/>
      <c r="ST21" s="364"/>
      <c r="SU21" s="364"/>
      <c r="SV21" s="364"/>
      <c r="SW21" s="364"/>
      <c r="SX21" s="364"/>
      <c r="SY21" s="364"/>
      <c r="SZ21" s="364"/>
      <c r="TA21" s="364"/>
      <c r="TB21" s="364"/>
      <c r="TC21" s="364"/>
      <c r="TD21" s="364"/>
      <c r="TE21" s="364"/>
      <c r="TF21" s="364"/>
      <c r="TG21" s="364"/>
      <c r="TH21" s="364"/>
      <c r="TI21" s="364"/>
      <c r="TJ21" s="364"/>
      <c r="TK21" s="364"/>
      <c r="TL21" s="364"/>
      <c r="TM21" s="364"/>
      <c r="TN21" s="364"/>
      <c r="TO21" s="364"/>
      <c r="TP21" s="364"/>
      <c r="TQ21" s="364"/>
      <c r="TR21" s="364"/>
      <c r="TS21" s="364"/>
      <c r="TT21" s="364"/>
      <c r="TU21" s="364"/>
      <c r="TV21" s="364"/>
      <c r="TW21" s="364"/>
      <c r="TX21" s="364"/>
      <c r="TY21" s="364"/>
      <c r="TZ21" s="364"/>
      <c r="UA21" s="364"/>
      <c r="UB21" s="364"/>
      <c r="UC21" s="364"/>
      <c r="UD21" s="364"/>
      <c r="UE21" s="364"/>
      <c r="UF21" s="364"/>
      <c r="UG21" s="364"/>
      <c r="UH21" s="364"/>
      <c r="UI21" s="364"/>
      <c r="UJ21" s="364"/>
      <c r="UK21" s="364"/>
      <c r="UL21" s="364"/>
      <c r="UM21" s="364"/>
      <c r="UN21" s="364"/>
      <c r="UO21" s="364"/>
      <c r="UP21" s="364"/>
      <c r="UQ21" s="364"/>
      <c r="UR21" s="364"/>
      <c r="US21" s="364"/>
      <c r="UT21" s="364"/>
      <c r="UU21" s="364"/>
      <c r="UV21" s="364"/>
      <c r="UW21" s="364"/>
      <c r="UX21" s="364"/>
      <c r="UY21" s="364"/>
      <c r="UZ21" s="364"/>
      <c r="VA21" s="364"/>
      <c r="VB21" s="364"/>
      <c r="VC21" s="364"/>
      <c r="VD21" s="364"/>
      <c r="VE21" s="364"/>
      <c r="VF21" s="364"/>
      <c r="VG21" s="364"/>
      <c r="VH21" s="364"/>
      <c r="VI21" s="364"/>
      <c r="VJ21" s="364"/>
      <c r="VK21" s="364"/>
      <c r="VL21" s="364"/>
      <c r="VM21" s="364"/>
      <c r="VN21" s="364"/>
      <c r="VO21" s="364"/>
      <c r="VP21" s="364"/>
      <c r="VQ21" s="364"/>
      <c r="VR21" s="364"/>
      <c r="VS21" s="364"/>
      <c r="VT21" s="364"/>
      <c r="VU21" s="364"/>
      <c r="VV21" s="364"/>
      <c r="VW21" s="364"/>
      <c r="VX21" s="364"/>
      <c r="VY21" s="364"/>
      <c r="VZ21" s="364"/>
      <c r="WA21" s="364"/>
      <c r="WB21" s="364"/>
      <c r="WC21" s="364"/>
      <c r="WD21" s="364"/>
      <c r="WE21" s="364"/>
      <c r="WF21" s="364"/>
      <c r="WG21" s="364"/>
      <c r="WH21" s="364"/>
      <c r="WI21" s="364"/>
      <c r="WJ21" s="364"/>
      <c r="WK21" s="364"/>
      <c r="WL21" s="364"/>
      <c r="WM21" s="364"/>
      <c r="WN21" s="364"/>
      <c r="WO21" s="364"/>
      <c r="WP21" s="364"/>
      <c r="WQ21" s="364"/>
      <c r="WR21" s="364"/>
      <c r="WS21" s="364"/>
      <c r="WT21" s="364"/>
      <c r="WU21" s="364"/>
      <c r="WV21" s="364"/>
      <c r="WW21" s="364"/>
      <c r="WX21" s="364"/>
      <c r="WY21" s="364"/>
      <c r="WZ21" s="364"/>
      <c r="XA21" s="364"/>
      <c r="XB21" s="364"/>
      <c r="XC21" s="364"/>
      <c r="XD21" s="364"/>
      <c r="XE21" s="364"/>
      <c r="XF21" s="364"/>
      <c r="XG21" s="364"/>
      <c r="XH21" s="364"/>
      <c r="XI21" s="364"/>
      <c r="XJ21" s="364"/>
      <c r="XK21" s="364"/>
      <c r="XL21" s="364"/>
      <c r="XM21" s="364"/>
      <c r="XN21" s="364"/>
      <c r="XO21" s="364"/>
      <c r="XP21" s="364"/>
      <c r="XQ21" s="364"/>
      <c r="XR21" s="364"/>
      <c r="XS21" s="364"/>
      <c r="XT21" s="364"/>
      <c r="XU21" s="364"/>
      <c r="XV21" s="364"/>
      <c r="XW21" s="364"/>
      <c r="XX21" s="364"/>
      <c r="XY21" s="364"/>
      <c r="XZ21" s="364"/>
      <c r="YA21" s="364"/>
      <c r="YB21" s="364"/>
      <c r="YC21" s="364"/>
      <c r="YD21" s="364"/>
      <c r="YE21" s="364"/>
      <c r="YF21" s="364"/>
      <c r="YG21" s="364"/>
      <c r="YH21" s="364"/>
      <c r="YI21" s="364"/>
      <c r="YJ21" s="364"/>
      <c r="YK21" s="364"/>
      <c r="YL21" s="364"/>
      <c r="YM21" s="364"/>
      <c r="YN21" s="364"/>
      <c r="YO21" s="364"/>
      <c r="YP21" s="364"/>
      <c r="YQ21" s="364"/>
      <c r="YR21" s="364"/>
      <c r="YS21" s="364"/>
      <c r="YT21" s="364"/>
      <c r="YU21" s="364"/>
      <c r="YV21" s="364"/>
      <c r="YW21" s="364"/>
      <c r="YX21" s="364"/>
      <c r="YY21" s="364"/>
      <c r="YZ21" s="364"/>
      <c r="ZA21" s="364"/>
      <c r="ZB21" s="364"/>
      <c r="ZC21" s="364"/>
      <c r="ZD21" s="364"/>
      <c r="ZE21" s="364"/>
      <c r="ZF21" s="364"/>
      <c r="ZG21" s="364"/>
      <c r="ZH21" s="364"/>
      <c r="ZI21" s="364"/>
      <c r="ZJ21" s="364"/>
      <c r="ZK21" s="364"/>
      <c r="ZL21" s="364"/>
      <c r="ZM21" s="364"/>
      <c r="ZN21" s="364"/>
      <c r="ZO21" s="364"/>
      <c r="ZP21" s="364"/>
      <c r="ZQ21" s="364"/>
      <c r="ZR21" s="364"/>
      <c r="ZS21" s="364"/>
      <c r="ZT21" s="364"/>
      <c r="ZU21" s="364"/>
      <c r="ZV21" s="364"/>
      <c r="ZW21" s="364"/>
      <c r="ZX21" s="364"/>
      <c r="ZY21" s="364"/>
      <c r="ZZ21" s="364"/>
      <c r="AAA21" s="364"/>
      <c r="AAB21" s="364"/>
      <c r="AAC21" s="364"/>
      <c r="AAD21" s="364"/>
      <c r="AAE21" s="364"/>
      <c r="AAF21" s="364"/>
      <c r="AAG21" s="364"/>
      <c r="AAH21" s="364"/>
      <c r="AAI21" s="364"/>
      <c r="AAJ21" s="364"/>
      <c r="AAK21" s="364"/>
      <c r="AAL21" s="364"/>
      <c r="AAM21" s="364"/>
      <c r="AAN21" s="364"/>
      <c r="AAO21" s="364"/>
      <c r="AAP21" s="364"/>
      <c r="AAQ21" s="364"/>
      <c r="AAR21" s="364"/>
      <c r="AAS21" s="364"/>
      <c r="AAT21" s="364"/>
      <c r="AAU21" s="364"/>
      <c r="AAV21" s="364"/>
      <c r="AAW21" s="364"/>
      <c r="AAX21" s="364"/>
      <c r="AAY21" s="364"/>
      <c r="AAZ21" s="364"/>
      <c r="ABA21" s="364"/>
      <c r="ABB21" s="364"/>
      <c r="ABC21" s="364"/>
      <c r="ABD21" s="364"/>
      <c r="ABE21" s="364"/>
      <c r="ABF21" s="364"/>
      <c r="ABG21" s="364"/>
      <c r="ABH21" s="364"/>
      <c r="ABI21" s="364"/>
      <c r="ABJ21" s="364"/>
      <c r="ABK21" s="364"/>
      <c r="ABL21" s="364"/>
      <c r="ABM21" s="364"/>
      <c r="ABN21" s="364"/>
      <c r="ABO21" s="364"/>
      <c r="ABP21" s="364"/>
      <c r="ABQ21" s="364"/>
      <c r="ABR21" s="364"/>
      <c r="ABS21" s="364"/>
      <c r="ABT21" s="364"/>
      <c r="ABU21" s="364"/>
      <c r="ABV21" s="364"/>
      <c r="ABW21" s="364"/>
      <c r="ABX21" s="364"/>
      <c r="ABY21" s="364"/>
      <c r="ABZ21" s="364"/>
      <c r="ACA21" s="364"/>
      <c r="ACB21" s="364"/>
      <c r="ACC21" s="364"/>
      <c r="ACD21" s="364"/>
      <c r="ACE21" s="364"/>
      <c r="ACF21" s="364"/>
      <c r="ACG21" s="364"/>
      <c r="ACH21" s="364"/>
      <c r="ACI21" s="364"/>
      <c r="ACJ21" s="364"/>
      <c r="ACK21" s="364"/>
      <c r="ACL21" s="364"/>
      <c r="ACM21" s="364"/>
      <c r="ACN21" s="364"/>
      <c r="ACO21" s="364"/>
      <c r="ACP21" s="364"/>
      <c r="ACQ21" s="364"/>
      <c r="ACR21" s="364"/>
      <c r="ACS21" s="364"/>
      <c r="ACT21" s="364"/>
      <c r="ACU21" s="364"/>
      <c r="ACV21" s="364"/>
      <c r="ACW21" s="364"/>
      <c r="ACX21" s="364"/>
      <c r="ACY21" s="364"/>
      <c r="ACZ21" s="364"/>
      <c r="ADA21" s="364"/>
      <c r="ADB21" s="364"/>
      <c r="ADC21" s="364"/>
      <c r="ADD21" s="364"/>
      <c r="ADE21" s="364"/>
      <c r="ADF21" s="364"/>
      <c r="ADG21" s="364"/>
      <c r="ADH21" s="364"/>
      <c r="ADI21" s="364"/>
      <c r="ADJ21" s="364"/>
      <c r="ADK21" s="364"/>
      <c r="ADL21" s="364"/>
      <c r="ADM21" s="364"/>
      <c r="ADN21" s="364"/>
      <c r="ADO21" s="364"/>
      <c r="ADP21" s="364"/>
      <c r="ADQ21" s="364"/>
      <c r="ADR21" s="364"/>
      <c r="ADS21" s="364"/>
      <c r="ADT21" s="364"/>
      <c r="ADU21" s="364"/>
      <c r="ADV21" s="364"/>
      <c r="ADW21" s="364"/>
      <c r="ADX21" s="364"/>
      <c r="ADY21" s="364"/>
      <c r="ADZ21" s="364"/>
      <c r="AEA21" s="364"/>
      <c r="AEB21" s="364"/>
      <c r="AEC21" s="364"/>
      <c r="AED21" s="364"/>
      <c r="AEE21" s="364"/>
      <c r="AEF21" s="364"/>
      <c r="AEG21" s="364"/>
      <c r="AEH21" s="364"/>
      <c r="AEI21" s="364"/>
      <c r="AEJ21" s="364"/>
      <c r="AEK21" s="364"/>
      <c r="AEL21" s="364"/>
      <c r="AEM21" s="364"/>
      <c r="AEN21" s="364"/>
      <c r="AEO21" s="364"/>
      <c r="AEP21" s="364"/>
      <c r="AEQ21" s="364"/>
      <c r="AER21" s="364"/>
      <c r="AES21" s="364"/>
      <c r="AET21" s="364"/>
      <c r="AEU21" s="364"/>
      <c r="AEV21" s="364"/>
      <c r="AEW21" s="364"/>
      <c r="AEX21" s="364"/>
      <c r="AEY21" s="364"/>
      <c r="AEZ21" s="364"/>
      <c r="AFA21" s="364"/>
      <c r="AFB21" s="364"/>
      <c r="AFC21" s="364"/>
      <c r="AFD21" s="364"/>
      <c r="AFE21" s="364"/>
      <c r="AFF21" s="364"/>
      <c r="AFG21" s="364"/>
      <c r="AFH21" s="364"/>
      <c r="AFI21" s="364"/>
      <c r="AFJ21" s="364"/>
      <c r="AFK21" s="364"/>
      <c r="AFL21" s="364"/>
      <c r="AFM21" s="364"/>
      <c r="AFN21" s="364"/>
      <c r="AFO21" s="364"/>
      <c r="AFP21" s="364"/>
      <c r="AFQ21" s="364"/>
      <c r="AFR21" s="364"/>
      <c r="AFS21" s="364"/>
      <c r="AFT21" s="364"/>
      <c r="AFU21" s="364"/>
      <c r="AFV21" s="364"/>
      <c r="AFW21" s="364"/>
      <c r="AFX21" s="364"/>
      <c r="AFY21" s="364"/>
      <c r="AFZ21" s="364"/>
      <c r="AGA21" s="364"/>
      <c r="AGB21" s="364"/>
      <c r="AGC21" s="364"/>
      <c r="AGD21" s="364"/>
      <c r="AGE21" s="364"/>
      <c r="AGF21" s="364"/>
      <c r="AGG21" s="364"/>
      <c r="AGH21" s="364"/>
      <c r="AGI21" s="364"/>
    </row>
    <row r="22" spans="1:867" s="365" customFormat="1" ht="15">
      <c r="A22" s="379" t="str">
        <f>+'P5'!B5</f>
        <v>5. Mejora del entorno social y de la formalización en la cadena</v>
      </c>
      <c r="B22" s="380">
        <f>+Estimación_Anualizada!V22</f>
        <v>15934684242</v>
      </c>
      <c r="C22" s="401">
        <f>F22/B22</f>
        <v>0.82159309519564183</v>
      </c>
      <c r="D22" s="401">
        <f>G22/B22</f>
        <v>0.1</v>
      </c>
      <c r="E22" s="401">
        <f>H22/B22</f>
        <v>7.8406904804358163E-2</v>
      </c>
      <c r="F22" s="380">
        <f>SUM(F23:F24)</f>
        <v>13091826547.35</v>
      </c>
      <c r="G22" s="380">
        <f>SUM(G23:G24)</f>
        <v>1593468424.2</v>
      </c>
      <c r="H22" s="380">
        <f>SUM(H23:H24)</f>
        <v>1249389270.45</v>
      </c>
      <c r="I22" s="401">
        <f>M22/F22</f>
        <v>0.87766031503474973</v>
      </c>
      <c r="J22" s="401">
        <f>N22/F22</f>
        <v>0</v>
      </c>
      <c r="K22" s="401">
        <f>O22/F22</f>
        <v>0.12233968496525034</v>
      </c>
      <c r="L22" s="401">
        <f>P22/F22</f>
        <v>0</v>
      </c>
      <c r="M22" s="380">
        <f>SUM(M23:M24)</f>
        <v>11490176611.927502</v>
      </c>
      <c r="N22" s="380">
        <f t="shared" ref="N22:P22" si="17">SUM(N23:N24)</f>
        <v>0</v>
      </c>
      <c r="O22" s="380">
        <f t="shared" si="17"/>
        <v>1601649935.4225001</v>
      </c>
      <c r="P22" s="380">
        <f t="shared" si="17"/>
        <v>0</v>
      </c>
      <c r="Q22" s="360"/>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64"/>
      <c r="EP22" s="364"/>
      <c r="EQ22" s="364"/>
      <c r="ER22" s="364"/>
      <c r="ES22" s="364"/>
      <c r="ET22" s="364"/>
      <c r="EU22" s="364"/>
      <c r="EV22" s="364"/>
      <c r="EW22" s="364"/>
      <c r="EX22" s="364"/>
      <c r="EY22" s="364"/>
      <c r="EZ22" s="364"/>
      <c r="FA22" s="364"/>
      <c r="FB22" s="364"/>
      <c r="FC22" s="364"/>
      <c r="FD22" s="364"/>
      <c r="FE22" s="364"/>
      <c r="FF22" s="364"/>
      <c r="FG22" s="364"/>
      <c r="FH22" s="364"/>
      <c r="FI22" s="364"/>
      <c r="FJ22" s="364"/>
      <c r="FK22" s="364"/>
      <c r="FL22" s="364"/>
      <c r="FM22" s="364"/>
      <c r="FN22" s="364"/>
      <c r="FO22" s="364"/>
      <c r="FP22" s="364"/>
      <c r="FQ22" s="364"/>
      <c r="FR22" s="364"/>
      <c r="FS22" s="364"/>
      <c r="FT22" s="364"/>
      <c r="FU22" s="364"/>
      <c r="FV22" s="364"/>
      <c r="FW22" s="364"/>
      <c r="FX22" s="364"/>
      <c r="FY22" s="364"/>
      <c r="FZ22" s="364"/>
      <c r="GA22" s="364"/>
      <c r="GB22" s="364"/>
      <c r="GC22" s="364"/>
      <c r="GD22" s="364"/>
      <c r="GE22" s="364"/>
      <c r="GF22" s="364"/>
      <c r="GG22" s="364"/>
      <c r="GH22" s="364"/>
      <c r="GI22" s="364"/>
      <c r="GJ22" s="364"/>
      <c r="GK22" s="364"/>
      <c r="GL22" s="364"/>
      <c r="GM22" s="364"/>
      <c r="GN22" s="364"/>
      <c r="GO22" s="364"/>
      <c r="GP22" s="364"/>
      <c r="GQ22" s="364"/>
      <c r="GR22" s="364"/>
      <c r="GS22" s="364"/>
      <c r="GT22" s="364"/>
      <c r="GU22" s="364"/>
      <c r="GV22" s="364"/>
      <c r="GW22" s="364"/>
      <c r="GX22" s="364"/>
      <c r="GY22" s="364"/>
      <c r="GZ22" s="364"/>
      <c r="HA22" s="364"/>
      <c r="HB22" s="364"/>
      <c r="HC22" s="364"/>
      <c r="HD22" s="364"/>
      <c r="HE22" s="364"/>
      <c r="HF22" s="364"/>
      <c r="HG22" s="364"/>
      <c r="HH22" s="364"/>
      <c r="HI22" s="364"/>
      <c r="HJ22" s="364"/>
      <c r="HK22" s="364"/>
      <c r="HL22" s="364"/>
      <c r="HM22" s="364"/>
      <c r="HN22" s="364"/>
      <c r="HO22" s="364"/>
      <c r="HP22" s="364"/>
      <c r="HQ22" s="364"/>
      <c r="HR22" s="364"/>
      <c r="HS22" s="364"/>
      <c r="HT22" s="364"/>
      <c r="HU22" s="364"/>
      <c r="HV22" s="364"/>
      <c r="HW22" s="364"/>
      <c r="HX22" s="364"/>
      <c r="HY22" s="364"/>
      <c r="HZ22" s="364"/>
      <c r="IA22" s="364"/>
      <c r="IB22" s="364"/>
      <c r="IC22" s="364"/>
      <c r="ID22" s="364"/>
      <c r="IE22" s="364"/>
      <c r="IF22" s="364"/>
      <c r="IG22" s="364"/>
      <c r="IH22" s="364"/>
      <c r="II22" s="364"/>
      <c r="IJ22" s="364"/>
      <c r="IK22" s="364"/>
      <c r="IL22" s="364"/>
      <c r="IM22" s="364"/>
      <c r="IN22" s="364"/>
      <c r="IO22" s="364"/>
      <c r="IP22" s="364"/>
      <c r="IQ22" s="364"/>
      <c r="IR22" s="364"/>
      <c r="IS22" s="364"/>
      <c r="IT22" s="364"/>
      <c r="IU22" s="364"/>
      <c r="IV22" s="364"/>
      <c r="IW22" s="364"/>
      <c r="IX22" s="364"/>
      <c r="IY22" s="364"/>
      <c r="IZ22" s="364"/>
      <c r="JA22" s="364"/>
      <c r="JB22" s="364"/>
      <c r="JC22" s="364"/>
      <c r="JD22" s="364"/>
      <c r="JE22" s="364"/>
      <c r="JF22" s="364"/>
      <c r="JG22" s="364"/>
      <c r="JH22" s="364"/>
      <c r="JI22" s="364"/>
      <c r="JJ22" s="364"/>
      <c r="JK22" s="364"/>
      <c r="JL22" s="364"/>
      <c r="JM22" s="364"/>
      <c r="JN22" s="364"/>
      <c r="JO22" s="364"/>
      <c r="JP22" s="364"/>
      <c r="JQ22" s="364"/>
      <c r="JR22" s="364"/>
      <c r="JS22" s="364"/>
      <c r="JT22" s="364"/>
      <c r="JU22" s="364"/>
      <c r="JV22" s="364"/>
      <c r="JW22" s="364"/>
      <c r="JX22" s="364"/>
      <c r="JY22" s="364"/>
      <c r="JZ22" s="364"/>
      <c r="KA22" s="364"/>
      <c r="KB22" s="364"/>
      <c r="KC22" s="364"/>
      <c r="KD22" s="364"/>
      <c r="KE22" s="364"/>
      <c r="KF22" s="364"/>
      <c r="KG22" s="364"/>
      <c r="KH22" s="364"/>
      <c r="KI22" s="364"/>
      <c r="KJ22" s="364"/>
      <c r="KK22" s="364"/>
      <c r="KL22" s="364"/>
      <c r="KM22" s="364"/>
      <c r="KN22" s="364"/>
      <c r="KO22" s="364"/>
      <c r="KP22" s="364"/>
      <c r="KQ22" s="364"/>
      <c r="KR22" s="364"/>
      <c r="KS22" s="364"/>
      <c r="KT22" s="364"/>
      <c r="KU22" s="364"/>
      <c r="KV22" s="364"/>
      <c r="KW22" s="364"/>
      <c r="KX22" s="364"/>
      <c r="KY22" s="364"/>
      <c r="KZ22" s="364"/>
      <c r="LA22" s="364"/>
      <c r="LB22" s="364"/>
      <c r="LC22" s="364"/>
      <c r="LD22" s="364"/>
      <c r="LE22" s="364"/>
      <c r="LF22" s="364"/>
      <c r="LG22" s="364"/>
      <c r="LH22" s="364"/>
      <c r="LI22" s="364"/>
      <c r="LJ22" s="364"/>
      <c r="LK22" s="364"/>
      <c r="LL22" s="364"/>
      <c r="LM22" s="364"/>
      <c r="LN22" s="364"/>
      <c r="LO22" s="364"/>
      <c r="LP22" s="364"/>
      <c r="LQ22" s="364"/>
      <c r="LR22" s="364"/>
      <c r="LS22" s="364"/>
      <c r="LT22" s="364"/>
      <c r="LU22" s="364"/>
      <c r="LV22" s="364"/>
      <c r="LW22" s="364"/>
      <c r="LX22" s="364"/>
      <c r="LY22" s="364"/>
      <c r="LZ22" s="364"/>
      <c r="MA22" s="364"/>
      <c r="MB22" s="364"/>
      <c r="MC22" s="364"/>
      <c r="MD22" s="364"/>
      <c r="ME22" s="364"/>
      <c r="MF22" s="364"/>
      <c r="MG22" s="364"/>
      <c r="MH22" s="364"/>
      <c r="MI22" s="364"/>
      <c r="MJ22" s="364"/>
      <c r="MK22" s="364"/>
      <c r="ML22" s="364"/>
      <c r="MM22" s="364"/>
      <c r="MN22" s="364"/>
      <c r="MO22" s="364"/>
      <c r="MP22" s="364"/>
      <c r="MQ22" s="364"/>
      <c r="MR22" s="364"/>
      <c r="MS22" s="364"/>
      <c r="MT22" s="364"/>
      <c r="MU22" s="364"/>
      <c r="MV22" s="364"/>
      <c r="MW22" s="364"/>
      <c r="MX22" s="364"/>
      <c r="MY22" s="364"/>
      <c r="MZ22" s="364"/>
      <c r="NA22" s="364"/>
      <c r="NB22" s="364"/>
      <c r="NC22" s="364"/>
      <c r="ND22" s="364"/>
      <c r="NE22" s="364"/>
      <c r="NF22" s="364"/>
      <c r="NG22" s="364"/>
      <c r="NH22" s="364"/>
      <c r="NI22" s="364"/>
      <c r="NJ22" s="364"/>
      <c r="NK22" s="364"/>
      <c r="NL22" s="364"/>
      <c r="NM22" s="364"/>
      <c r="NN22" s="364"/>
      <c r="NO22" s="364"/>
      <c r="NP22" s="364"/>
      <c r="NQ22" s="364"/>
      <c r="NR22" s="364"/>
      <c r="NS22" s="364"/>
      <c r="NT22" s="364"/>
      <c r="NU22" s="364"/>
      <c r="NV22" s="364"/>
      <c r="NW22" s="364"/>
      <c r="NX22" s="364"/>
      <c r="NY22" s="364"/>
      <c r="NZ22" s="364"/>
      <c r="OA22" s="364"/>
      <c r="OB22" s="364"/>
      <c r="OC22" s="364"/>
      <c r="OD22" s="364"/>
      <c r="OE22" s="364"/>
      <c r="OF22" s="364"/>
      <c r="OG22" s="364"/>
      <c r="OH22" s="364"/>
      <c r="OI22" s="364"/>
      <c r="OJ22" s="364"/>
      <c r="OK22" s="364"/>
      <c r="OL22" s="364"/>
      <c r="OM22" s="364"/>
      <c r="ON22" s="364"/>
      <c r="OO22" s="364"/>
      <c r="OP22" s="364"/>
      <c r="OQ22" s="364"/>
      <c r="OR22" s="364"/>
      <c r="OS22" s="364"/>
      <c r="OT22" s="364"/>
      <c r="OU22" s="364"/>
      <c r="OV22" s="364"/>
      <c r="OW22" s="364"/>
      <c r="OX22" s="364"/>
      <c r="OY22" s="364"/>
      <c r="OZ22" s="364"/>
      <c r="PA22" s="364"/>
      <c r="PB22" s="364"/>
      <c r="PC22" s="364"/>
      <c r="PD22" s="364"/>
      <c r="PE22" s="364"/>
      <c r="PF22" s="364"/>
      <c r="PG22" s="364"/>
      <c r="PH22" s="364"/>
      <c r="PI22" s="364"/>
      <c r="PJ22" s="364"/>
      <c r="PK22" s="364"/>
      <c r="PL22" s="364"/>
      <c r="PM22" s="364"/>
      <c r="PN22" s="364"/>
      <c r="PO22" s="364"/>
      <c r="PP22" s="364"/>
      <c r="PQ22" s="364"/>
      <c r="PR22" s="364"/>
      <c r="PS22" s="364"/>
      <c r="PT22" s="364"/>
      <c r="PU22" s="364"/>
      <c r="PV22" s="364"/>
      <c r="PW22" s="364"/>
      <c r="PX22" s="364"/>
      <c r="PY22" s="364"/>
      <c r="PZ22" s="364"/>
      <c r="QA22" s="364"/>
      <c r="QB22" s="364"/>
      <c r="QC22" s="364"/>
      <c r="QD22" s="364"/>
      <c r="QE22" s="364"/>
      <c r="QF22" s="364"/>
      <c r="QG22" s="364"/>
      <c r="QH22" s="364"/>
      <c r="QI22" s="364"/>
      <c r="QJ22" s="364"/>
      <c r="QK22" s="364"/>
      <c r="QL22" s="364"/>
      <c r="QM22" s="364"/>
      <c r="QN22" s="364"/>
      <c r="QO22" s="364"/>
      <c r="QP22" s="364"/>
      <c r="QQ22" s="364"/>
      <c r="QR22" s="364"/>
      <c r="QS22" s="364"/>
      <c r="QT22" s="364"/>
      <c r="QU22" s="364"/>
      <c r="QV22" s="364"/>
      <c r="QW22" s="364"/>
      <c r="QX22" s="364"/>
      <c r="QY22" s="364"/>
      <c r="QZ22" s="364"/>
      <c r="RA22" s="364"/>
      <c r="RB22" s="364"/>
      <c r="RC22" s="364"/>
      <c r="RD22" s="364"/>
      <c r="RE22" s="364"/>
      <c r="RF22" s="364"/>
      <c r="RG22" s="364"/>
      <c r="RH22" s="364"/>
      <c r="RI22" s="364"/>
      <c r="RJ22" s="364"/>
      <c r="RK22" s="364"/>
      <c r="RL22" s="364"/>
      <c r="RM22" s="364"/>
      <c r="RN22" s="364"/>
      <c r="RO22" s="364"/>
      <c r="RP22" s="364"/>
      <c r="RQ22" s="364"/>
      <c r="RR22" s="364"/>
      <c r="RS22" s="364"/>
      <c r="RT22" s="364"/>
      <c r="RU22" s="364"/>
      <c r="RV22" s="364"/>
      <c r="RW22" s="364"/>
      <c r="RX22" s="364"/>
      <c r="RY22" s="364"/>
      <c r="RZ22" s="364"/>
      <c r="SA22" s="364"/>
      <c r="SB22" s="364"/>
      <c r="SC22" s="364"/>
      <c r="SD22" s="364"/>
      <c r="SE22" s="364"/>
      <c r="SF22" s="364"/>
      <c r="SG22" s="364"/>
      <c r="SH22" s="364"/>
      <c r="SI22" s="364"/>
      <c r="SJ22" s="364"/>
      <c r="SK22" s="364"/>
      <c r="SL22" s="364"/>
      <c r="SM22" s="364"/>
      <c r="SN22" s="364"/>
      <c r="SO22" s="364"/>
      <c r="SP22" s="364"/>
      <c r="SQ22" s="364"/>
      <c r="SR22" s="364"/>
      <c r="SS22" s="364"/>
      <c r="ST22" s="364"/>
      <c r="SU22" s="364"/>
      <c r="SV22" s="364"/>
      <c r="SW22" s="364"/>
      <c r="SX22" s="364"/>
      <c r="SY22" s="364"/>
      <c r="SZ22" s="364"/>
      <c r="TA22" s="364"/>
      <c r="TB22" s="364"/>
      <c r="TC22" s="364"/>
      <c r="TD22" s="364"/>
      <c r="TE22" s="364"/>
      <c r="TF22" s="364"/>
      <c r="TG22" s="364"/>
      <c r="TH22" s="364"/>
      <c r="TI22" s="364"/>
      <c r="TJ22" s="364"/>
      <c r="TK22" s="364"/>
      <c r="TL22" s="364"/>
      <c r="TM22" s="364"/>
      <c r="TN22" s="364"/>
      <c r="TO22" s="364"/>
      <c r="TP22" s="364"/>
      <c r="TQ22" s="364"/>
      <c r="TR22" s="364"/>
      <c r="TS22" s="364"/>
      <c r="TT22" s="364"/>
      <c r="TU22" s="364"/>
      <c r="TV22" s="364"/>
      <c r="TW22" s="364"/>
      <c r="TX22" s="364"/>
      <c r="TY22" s="364"/>
      <c r="TZ22" s="364"/>
      <c r="UA22" s="364"/>
      <c r="UB22" s="364"/>
      <c r="UC22" s="364"/>
      <c r="UD22" s="364"/>
      <c r="UE22" s="364"/>
      <c r="UF22" s="364"/>
      <c r="UG22" s="364"/>
      <c r="UH22" s="364"/>
      <c r="UI22" s="364"/>
      <c r="UJ22" s="364"/>
      <c r="UK22" s="364"/>
      <c r="UL22" s="364"/>
      <c r="UM22" s="364"/>
      <c r="UN22" s="364"/>
      <c r="UO22" s="364"/>
      <c r="UP22" s="364"/>
      <c r="UQ22" s="364"/>
      <c r="UR22" s="364"/>
      <c r="US22" s="364"/>
      <c r="UT22" s="364"/>
      <c r="UU22" s="364"/>
      <c r="UV22" s="364"/>
      <c r="UW22" s="364"/>
      <c r="UX22" s="364"/>
      <c r="UY22" s="364"/>
      <c r="UZ22" s="364"/>
      <c r="VA22" s="364"/>
      <c r="VB22" s="364"/>
      <c r="VC22" s="364"/>
      <c r="VD22" s="364"/>
      <c r="VE22" s="364"/>
      <c r="VF22" s="364"/>
      <c r="VG22" s="364"/>
      <c r="VH22" s="364"/>
      <c r="VI22" s="364"/>
      <c r="VJ22" s="364"/>
      <c r="VK22" s="364"/>
      <c r="VL22" s="364"/>
      <c r="VM22" s="364"/>
      <c r="VN22" s="364"/>
      <c r="VO22" s="364"/>
      <c r="VP22" s="364"/>
      <c r="VQ22" s="364"/>
      <c r="VR22" s="364"/>
      <c r="VS22" s="364"/>
      <c r="VT22" s="364"/>
      <c r="VU22" s="364"/>
      <c r="VV22" s="364"/>
      <c r="VW22" s="364"/>
      <c r="VX22" s="364"/>
      <c r="VY22" s="364"/>
      <c r="VZ22" s="364"/>
      <c r="WA22" s="364"/>
      <c r="WB22" s="364"/>
      <c r="WC22" s="364"/>
      <c r="WD22" s="364"/>
      <c r="WE22" s="364"/>
      <c r="WF22" s="364"/>
      <c r="WG22" s="364"/>
      <c r="WH22" s="364"/>
      <c r="WI22" s="364"/>
      <c r="WJ22" s="364"/>
      <c r="WK22" s="364"/>
      <c r="WL22" s="364"/>
      <c r="WM22" s="364"/>
      <c r="WN22" s="364"/>
      <c r="WO22" s="364"/>
      <c r="WP22" s="364"/>
      <c r="WQ22" s="364"/>
      <c r="WR22" s="364"/>
      <c r="WS22" s="364"/>
      <c r="WT22" s="364"/>
      <c r="WU22" s="364"/>
      <c r="WV22" s="364"/>
      <c r="WW22" s="364"/>
      <c r="WX22" s="364"/>
      <c r="WY22" s="364"/>
      <c r="WZ22" s="364"/>
      <c r="XA22" s="364"/>
      <c r="XB22" s="364"/>
      <c r="XC22" s="364"/>
      <c r="XD22" s="364"/>
      <c r="XE22" s="364"/>
      <c r="XF22" s="364"/>
      <c r="XG22" s="364"/>
      <c r="XH22" s="364"/>
      <c r="XI22" s="364"/>
      <c r="XJ22" s="364"/>
      <c r="XK22" s="364"/>
      <c r="XL22" s="364"/>
      <c r="XM22" s="364"/>
      <c r="XN22" s="364"/>
      <c r="XO22" s="364"/>
      <c r="XP22" s="364"/>
      <c r="XQ22" s="364"/>
      <c r="XR22" s="364"/>
      <c r="XS22" s="364"/>
      <c r="XT22" s="364"/>
      <c r="XU22" s="364"/>
      <c r="XV22" s="364"/>
      <c r="XW22" s="364"/>
      <c r="XX22" s="364"/>
      <c r="XY22" s="364"/>
      <c r="XZ22" s="364"/>
      <c r="YA22" s="364"/>
      <c r="YB22" s="364"/>
      <c r="YC22" s="364"/>
      <c r="YD22" s="364"/>
      <c r="YE22" s="364"/>
      <c r="YF22" s="364"/>
      <c r="YG22" s="364"/>
      <c r="YH22" s="364"/>
      <c r="YI22" s="364"/>
      <c r="YJ22" s="364"/>
      <c r="YK22" s="364"/>
      <c r="YL22" s="364"/>
      <c r="YM22" s="364"/>
      <c r="YN22" s="364"/>
      <c r="YO22" s="364"/>
      <c r="YP22" s="364"/>
      <c r="YQ22" s="364"/>
      <c r="YR22" s="364"/>
      <c r="YS22" s="364"/>
      <c r="YT22" s="364"/>
      <c r="YU22" s="364"/>
      <c r="YV22" s="364"/>
      <c r="YW22" s="364"/>
      <c r="YX22" s="364"/>
      <c r="YY22" s="364"/>
      <c r="YZ22" s="364"/>
      <c r="ZA22" s="364"/>
      <c r="ZB22" s="364"/>
      <c r="ZC22" s="364"/>
      <c r="ZD22" s="364"/>
      <c r="ZE22" s="364"/>
      <c r="ZF22" s="364"/>
      <c r="ZG22" s="364"/>
      <c r="ZH22" s="364"/>
      <c r="ZI22" s="364"/>
      <c r="ZJ22" s="364"/>
      <c r="ZK22" s="364"/>
      <c r="ZL22" s="364"/>
      <c r="ZM22" s="364"/>
      <c r="ZN22" s="364"/>
      <c r="ZO22" s="364"/>
      <c r="ZP22" s="364"/>
      <c r="ZQ22" s="364"/>
      <c r="ZR22" s="364"/>
      <c r="ZS22" s="364"/>
      <c r="ZT22" s="364"/>
      <c r="ZU22" s="364"/>
      <c r="ZV22" s="364"/>
      <c r="ZW22" s="364"/>
      <c r="ZX22" s="364"/>
      <c r="ZY22" s="364"/>
      <c r="ZZ22" s="364"/>
      <c r="AAA22" s="364"/>
      <c r="AAB22" s="364"/>
      <c r="AAC22" s="364"/>
      <c r="AAD22" s="364"/>
      <c r="AAE22" s="364"/>
      <c r="AAF22" s="364"/>
      <c r="AAG22" s="364"/>
      <c r="AAH22" s="364"/>
      <c r="AAI22" s="364"/>
      <c r="AAJ22" s="364"/>
      <c r="AAK22" s="364"/>
      <c r="AAL22" s="364"/>
      <c r="AAM22" s="364"/>
      <c r="AAN22" s="364"/>
      <c r="AAO22" s="364"/>
      <c r="AAP22" s="364"/>
      <c r="AAQ22" s="364"/>
      <c r="AAR22" s="364"/>
      <c r="AAS22" s="364"/>
      <c r="AAT22" s="364"/>
      <c r="AAU22" s="364"/>
      <c r="AAV22" s="364"/>
      <c r="AAW22" s="364"/>
      <c r="AAX22" s="364"/>
      <c r="AAY22" s="364"/>
      <c r="AAZ22" s="364"/>
      <c r="ABA22" s="364"/>
      <c r="ABB22" s="364"/>
      <c r="ABC22" s="364"/>
      <c r="ABD22" s="364"/>
      <c r="ABE22" s="364"/>
      <c r="ABF22" s="364"/>
      <c r="ABG22" s="364"/>
      <c r="ABH22" s="364"/>
      <c r="ABI22" s="364"/>
      <c r="ABJ22" s="364"/>
      <c r="ABK22" s="364"/>
      <c r="ABL22" s="364"/>
      <c r="ABM22" s="364"/>
      <c r="ABN22" s="364"/>
      <c r="ABO22" s="364"/>
      <c r="ABP22" s="364"/>
      <c r="ABQ22" s="364"/>
      <c r="ABR22" s="364"/>
      <c r="ABS22" s="364"/>
      <c r="ABT22" s="364"/>
      <c r="ABU22" s="364"/>
      <c r="ABV22" s="364"/>
      <c r="ABW22" s="364"/>
      <c r="ABX22" s="364"/>
      <c r="ABY22" s="364"/>
      <c r="ABZ22" s="364"/>
      <c r="ACA22" s="364"/>
      <c r="ACB22" s="364"/>
      <c r="ACC22" s="364"/>
      <c r="ACD22" s="364"/>
      <c r="ACE22" s="364"/>
      <c r="ACF22" s="364"/>
      <c r="ACG22" s="364"/>
      <c r="ACH22" s="364"/>
      <c r="ACI22" s="364"/>
      <c r="ACJ22" s="364"/>
      <c r="ACK22" s="364"/>
      <c r="ACL22" s="364"/>
      <c r="ACM22" s="364"/>
      <c r="ACN22" s="364"/>
      <c r="ACO22" s="364"/>
      <c r="ACP22" s="364"/>
      <c r="ACQ22" s="364"/>
      <c r="ACR22" s="364"/>
      <c r="ACS22" s="364"/>
      <c r="ACT22" s="364"/>
      <c r="ACU22" s="364"/>
      <c r="ACV22" s="364"/>
      <c r="ACW22" s="364"/>
      <c r="ACX22" s="364"/>
      <c r="ACY22" s="364"/>
      <c r="ACZ22" s="364"/>
      <c r="ADA22" s="364"/>
      <c r="ADB22" s="364"/>
      <c r="ADC22" s="364"/>
      <c r="ADD22" s="364"/>
      <c r="ADE22" s="364"/>
      <c r="ADF22" s="364"/>
      <c r="ADG22" s="364"/>
      <c r="ADH22" s="364"/>
      <c r="ADI22" s="364"/>
      <c r="ADJ22" s="364"/>
      <c r="ADK22" s="364"/>
      <c r="ADL22" s="364"/>
      <c r="ADM22" s="364"/>
      <c r="ADN22" s="364"/>
      <c r="ADO22" s="364"/>
      <c r="ADP22" s="364"/>
      <c r="ADQ22" s="364"/>
      <c r="ADR22" s="364"/>
      <c r="ADS22" s="364"/>
      <c r="ADT22" s="364"/>
      <c r="ADU22" s="364"/>
      <c r="ADV22" s="364"/>
      <c r="ADW22" s="364"/>
      <c r="ADX22" s="364"/>
      <c r="ADY22" s="364"/>
      <c r="ADZ22" s="364"/>
      <c r="AEA22" s="364"/>
      <c r="AEB22" s="364"/>
      <c r="AEC22" s="364"/>
      <c r="AED22" s="364"/>
      <c r="AEE22" s="364"/>
      <c r="AEF22" s="364"/>
      <c r="AEG22" s="364"/>
      <c r="AEH22" s="364"/>
      <c r="AEI22" s="364"/>
      <c r="AEJ22" s="364"/>
      <c r="AEK22" s="364"/>
      <c r="AEL22" s="364"/>
      <c r="AEM22" s="364"/>
      <c r="AEN22" s="364"/>
      <c r="AEO22" s="364"/>
      <c r="AEP22" s="364"/>
      <c r="AEQ22" s="364"/>
      <c r="AER22" s="364"/>
      <c r="AES22" s="364"/>
      <c r="AET22" s="364"/>
      <c r="AEU22" s="364"/>
      <c r="AEV22" s="364"/>
      <c r="AEW22" s="364"/>
      <c r="AEX22" s="364"/>
      <c r="AEY22" s="364"/>
      <c r="AEZ22" s="364"/>
      <c r="AFA22" s="364"/>
      <c r="AFB22" s="364"/>
      <c r="AFC22" s="364"/>
      <c r="AFD22" s="364"/>
      <c r="AFE22" s="364"/>
      <c r="AFF22" s="364"/>
      <c r="AFG22" s="364"/>
      <c r="AFH22" s="364"/>
      <c r="AFI22" s="364"/>
      <c r="AFJ22" s="364"/>
      <c r="AFK22" s="364"/>
      <c r="AFL22" s="364"/>
      <c r="AFM22" s="364"/>
      <c r="AFN22" s="364"/>
      <c r="AFO22" s="364"/>
      <c r="AFP22" s="364"/>
      <c r="AFQ22" s="364"/>
      <c r="AFR22" s="364"/>
      <c r="AFS22" s="364"/>
      <c r="AFT22" s="364"/>
      <c r="AFU22" s="364"/>
      <c r="AFV22" s="364"/>
      <c r="AFW22" s="364"/>
      <c r="AFX22" s="364"/>
      <c r="AFY22" s="364"/>
      <c r="AFZ22" s="364"/>
      <c r="AGA22" s="364"/>
      <c r="AGB22" s="364"/>
      <c r="AGC22" s="364"/>
      <c r="AGD22" s="364"/>
      <c r="AGE22" s="364"/>
      <c r="AGF22" s="364"/>
      <c r="AGG22" s="364"/>
      <c r="AGH22" s="364"/>
      <c r="AGI22" s="364"/>
    </row>
    <row r="23" spans="1:867" s="367" customFormat="1" ht="28.5">
      <c r="A23" s="375" t="str">
        <f>+'P5'!B8</f>
        <v>5.1. Gestión para el acceso a bienes y servicios públicos no sectoriales con incidencia en el desarrollo social y productivo de la cadena</v>
      </c>
      <c r="B23" s="384">
        <f>+Estimación_Anualizada!V23</f>
        <v>6881583075</v>
      </c>
      <c r="C23" s="368">
        <v>0.85</v>
      </c>
      <c r="D23" s="368">
        <v>0.1</v>
      </c>
      <c r="E23" s="368">
        <v>0.05</v>
      </c>
      <c r="F23" s="384">
        <f>B23*C23</f>
        <v>5849345613.75</v>
      </c>
      <c r="G23" s="384">
        <f>B23*D23</f>
        <v>688158307.5</v>
      </c>
      <c r="H23" s="384">
        <f>B23*E23</f>
        <v>344079153.75</v>
      </c>
      <c r="I23" s="368">
        <f t="shared" si="13"/>
        <v>0.85</v>
      </c>
      <c r="J23" s="409"/>
      <c r="K23" s="409">
        <v>0.15</v>
      </c>
      <c r="L23" s="409"/>
      <c r="M23" s="366">
        <f>F23*I23</f>
        <v>4971943771.6875</v>
      </c>
      <c r="N23" s="366">
        <f>F23*J23</f>
        <v>0</v>
      </c>
      <c r="O23" s="366">
        <f>F23*K23</f>
        <v>877401842.0625</v>
      </c>
      <c r="P23" s="366">
        <f>F23*L23</f>
        <v>0</v>
      </c>
      <c r="Q23" s="360"/>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J23" s="364"/>
      <c r="FK23" s="364"/>
      <c r="FL23" s="364"/>
      <c r="FM23" s="364"/>
      <c r="FN23" s="364"/>
      <c r="FO23" s="364"/>
      <c r="FP23" s="364"/>
      <c r="FQ23" s="364"/>
      <c r="FR23" s="364"/>
      <c r="FS23" s="364"/>
      <c r="FT23" s="364"/>
      <c r="FU23" s="364"/>
      <c r="FV23" s="364"/>
      <c r="FW23" s="364"/>
      <c r="FX23" s="364"/>
      <c r="FY23" s="364"/>
      <c r="FZ23" s="364"/>
      <c r="GA23" s="364"/>
      <c r="GB23" s="364"/>
      <c r="GC23" s="364"/>
      <c r="GD23" s="364"/>
      <c r="GE23" s="364"/>
      <c r="GF23" s="364"/>
      <c r="GG23" s="364"/>
      <c r="GH23" s="364"/>
      <c r="GI23" s="364"/>
      <c r="GJ23" s="364"/>
      <c r="GK23" s="364"/>
      <c r="GL23" s="364"/>
      <c r="GM23" s="364"/>
      <c r="GN23" s="364"/>
      <c r="GO23" s="364"/>
      <c r="GP23" s="364"/>
      <c r="GQ23" s="364"/>
      <c r="GR23" s="364"/>
      <c r="GS23" s="364"/>
      <c r="GT23" s="364"/>
      <c r="GU23" s="364"/>
      <c r="GV23" s="364"/>
      <c r="GW23" s="364"/>
      <c r="GX23" s="364"/>
      <c r="GY23" s="364"/>
      <c r="GZ23" s="364"/>
      <c r="HA23" s="364"/>
      <c r="HB23" s="364"/>
      <c r="HC23" s="364"/>
      <c r="HD23" s="364"/>
      <c r="HE23" s="364"/>
      <c r="HF23" s="364"/>
      <c r="HG23" s="364"/>
      <c r="HH23" s="364"/>
      <c r="HI23" s="364"/>
      <c r="HJ23" s="364"/>
      <c r="HK23" s="364"/>
      <c r="HL23" s="364"/>
      <c r="HM23" s="364"/>
      <c r="HN23" s="364"/>
      <c r="HO23" s="364"/>
      <c r="HP23" s="364"/>
      <c r="HQ23" s="364"/>
      <c r="HR23" s="364"/>
      <c r="HS23" s="364"/>
      <c r="HT23" s="364"/>
      <c r="HU23" s="364"/>
      <c r="HV23" s="364"/>
      <c r="HW23" s="364"/>
      <c r="HX23" s="364"/>
      <c r="HY23" s="364"/>
      <c r="HZ23" s="364"/>
      <c r="IA23" s="364"/>
      <c r="IB23" s="364"/>
      <c r="IC23" s="364"/>
      <c r="ID23" s="364"/>
      <c r="IE23" s="364"/>
      <c r="IF23" s="364"/>
      <c r="IG23" s="364"/>
      <c r="IH23" s="364"/>
      <c r="II23" s="364"/>
      <c r="IJ23" s="364"/>
      <c r="IK23" s="364"/>
      <c r="IL23" s="364"/>
      <c r="IM23" s="364"/>
      <c r="IN23" s="364"/>
      <c r="IO23" s="364"/>
      <c r="IP23" s="364"/>
      <c r="IQ23" s="364"/>
      <c r="IR23" s="364"/>
      <c r="IS23" s="364"/>
      <c r="IT23" s="364"/>
      <c r="IU23" s="364"/>
      <c r="IV23" s="364"/>
      <c r="IW23" s="364"/>
      <c r="IX23" s="364"/>
      <c r="IY23" s="364"/>
      <c r="IZ23" s="364"/>
      <c r="JA23" s="364"/>
      <c r="JB23" s="364"/>
      <c r="JC23" s="364"/>
      <c r="JD23" s="364"/>
      <c r="JE23" s="364"/>
      <c r="JF23" s="364"/>
      <c r="JG23" s="364"/>
      <c r="JH23" s="364"/>
      <c r="JI23" s="364"/>
      <c r="JJ23" s="364"/>
      <c r="JK23" s="364"/>
      <c r="JL23" s="364"/>
      <c r="JM23" s="364"/>
      <c r="JN23" s="364"/>
      <c r="JO23" s="364"/>
      <c r="JP23" s="364"/>
      <c r="JQ23" s="364"/>
      <c r="JR23" s="364"/>
      <c r="JS23" s="364"/>
      <c r="JT23" s="364"/>
      <c r="JU23" s="364"/>
      <c r="JV23" s="364"/>
      <c r="JW23" s="364"/>
      <c r="JX23" s="364"/>
      <c r="JY23" s="364"/>
      <c r="JZ23" s="364"/>
      <c r="KA23" s="364"/>
      <c r="KB23" s="364"/>
      <c r="KC23" s="364"/>
      <c r="KD23" s="364"/>
      <c r="KE23" s="364"/>
      <c r="KF23" s="364"/>
      <c r="KG23" s="364"/>
      <c r="KH23" s="364"/>
      <c r="KI23" s="364"/>
      <c r="KJ23" s="364"/>
      <c r="KK23" s="364"/>
      <c r="KL23" s="364"/>
      <c r="KM23" s="364"/>
      <c r="KN23" s="364"/>
      <c r="KO23" s="364"/>
      <c r="KP23" s="364"/>
      <c r="KQ23" s="364"/>
      <c r="KR23" s="364"/>
      <c r="KS23" s="364"/>
      <c r="KT23" s="364"/>
      <c r="KU23" s="364"/>
      <c r="KV23" s="364"/>
      <c r="KW23" s="364"/>
      <c r="KX23" s="364"/>
      <c r="KY23" s="364"/>
      <c r="KZ23" s="364"/>
      <c r="LA23" s="364"/>
      <c r="LB23" s="364"/>
      <c r="LC23" s="364"/>
      <c r="LD23" s="364"/>
      <c r="LE23" s="364"/>
      <c r="LF23" s="364"/>
      <c r="LG23" s="364"/>
      <c r="LH23" s="364"/>
      <c r="LI23" s="364"/>
      <c r="LJ23" s="364"/>
      <c r="LK23" s="364"/>
      <c r="LL23" s="364"/>
      <c r="LM23" s="364"/>
      <c r="LN23" s="364"/>
      <c r="LO23" s="364"/>
      <c r="LP23" s="364"/>
      <c r="LQ23" s="364"/>
      <c r="LR23" s="364"/>
      <c r="LS23" s="364"/>
      <c r="LT23" s="364"/>
      <c r="LU23" s="364"/>
      <c r="LV23" s="364"/>
      <c r="LW23" s="364"/>
      <c r="LX23" s="364"/>
      <c r="LY23" s="364"/>
      <c r="LZ23" s="364"/>
      <c r="MA23" s="364"/>
      <c r="MB23" s="364"/>
      <c r="MC23" s="364"/>
      <c r="MD23" s="364"/>
      <c r="ME23" s="364"/>
      <c r="MF23" s="364"/>
      <c r="MG23" s="364"/>
      <c r="MH23" s="364"/>
      <c r="MI23" s="364"/>
      <c r="MJ23" s="364"/>
      <c r="MK23" s="364"/>
      <c r="ML23" s="364"/>
      <c r="MM23" s="364"/>
      <c r="MN23" s="364"/>
      <c r="MO23" s="364"/>
      <c r="MP23" s="364"/>
      <c r="MQ23" s="364"/>
      <c r="MR23" s="364"/>
      <c r="MS23" s="364"/>
      <c r="MT23" s="364"/>
      <c r="MU23" s="364"/>
      <c r="MV23" s="364"/>
      <c r="MW23" s="364"/>
      <c r="MX23" s="364"/>
      <c r="MY23" s="364"/>
      <c r="MZ23" s="364"/>
      <c r="NA23" s="364"/>
      <c r="NB23" s="364"/>
      <c r="NC23" s="364"/>
      <c r="ND23" s="364"/>
      <c r="NE23" s="364"/>
      <c r="NF23" s="364"/>
      <c r="NG23" s="364"/>
      <c r="NH23" s="364"/>
      <c r="NI23" s="364"/>
      <c r="NJ23" s="364"/>
      <c r="NK23" s="364"/>
      <c r="NL23" s="364"/>
      <c r="NM23" s="364"/>
      <c r="NN23" s="364"/>
      <c r="NO23" s="364"/>
      <c r="NP23" s="364"/>
      <c r="NQ23" s="364"/>
      <c r="NR23" s="364"/>
      <c r="NS23" s="364"/>
      <c r="NT23" s="364"/>
      <c r="NU23" s="364"/>
      <c r="NV23" s="364"/>
      <c r="NW23" s="364"/>
      <c r="NX23" s="364"/>
      <c r="NY23" s="364"/>
      <c r="NZ23" s="364"/>
      <c r="OA23" s="364"/>
      <c r="OB23" s="364"/>
      <c r="OC23" s="364"/>
      <c r="OD23" s="364"/>
      <c r="OE23" s="364"/>
      <c r="OF23" s="364"/>
      <c r="OG23" s="364"/>
      <c r="OH23" s="364"/>
      <c r="OI23" s="364"/>
      <c r="OJ23" s="364"/>
      <c r="OK23" s="364"/>
      <c r="OL23" s="364"/>
      <c r="OM23" s="364"/>
      <c r="ON23" s="364"/>
      <c r="OO23" s="364"/>
      <c r="OP23" s="364"/>
      <c r="OQ23" s="364"/>
      <c r="OR23" s="364"/>
      <c r="OS23" s="364"/>
      <c r="OT23" s="364"/>
      <c r="OU23" s="364"/>
      <c r="OV23" s="364"/>
      <c r="OW23" s="364"/>
      <c r="OX23" s="364"/>
      <c r="OY23" s="364"/>
      <c r="OZ23" s="364"/>
      <c r="PA23" s="364"/>
      <c r="PB23" s="364"/>
      <c r="PC23" s="364"/>
      <c r="PD23" s="364"/>
      <c r="PE23" s="364"/>
      <c r="PF23" s="364"/>
      <c r="PG23" s="364"/>
      <c r="PH23" s="364"/>
      <c r="PI23" s="364"/>
      <c r="PJ23" s="364"/>
      <c r="PK23" s="364"/>
      <c r="PL23" s="364"/>
      <c r="PM23" s="364"/>
      <c r="PN23" s="364"/>
      <c r="PO23" s="364"/>
      <c r="PP23" s="364"/>
      <c r="PQ23" s="364"/>
      <c r="PR23" s="364"/>
      <c r="PS23" s="364"/>
      <c r="PT23" s="364"/>
      <c r="PU23" s="364"/>
      <c r="PV23" s="364"/>
      <c r="PW23" s="364"/>
      <c r="PX23" s="364"/>
      <c r="PY23" s="364"/>
      <c r="PZ23" s="364"/>
      <c r="QA23" s="364"/>
      <c r="QB23" s="364"/>
      <c r="QC23" s="364"/>
      <c r="QD23" s="364"/>
      <c r="QE23" s="364"/>
      <c r="QF23" s="364"/>
      <c r="QG23" s="364"/>
      <c r="QH23" s="364"/>
      <c r="QI23" s="364"/>
      <c r="QJ23" s="364"/>
      <c r="QK23" s="364"/>
      <c r="QL23" s="364"/>
      <c r="QM23" s="364"/>
      <c r="QN23" s="364"/>
      <c r="QO23" s="364"/>
      <c r="QP23" s="364"/>
      <c r="QQ23" s="364"/>
      <c r="QR23" s="364"/>
      <c r="QS23" s="364"/>
      <c r="QT23" s="364"/>
      <c r="QU23" s="364"/>
      <c r="QV23" s="364"/>
      <c r="QW23" s="364"/>
      <c r="QX23" s="364"/>
      <c r="QY23" s="364"/>
      <c r="QZ23" s="364"/>
      <c r="RA23" s="364"/>
      <c r="RB23" s="364"/>
      <c r="RC23" s="364"/>
      <c r="RD23" s="364"/>
      <c r="RE23" s="364"/>
      <c r="RF23" s="364"/>
      <c r="RG23" s="364"/>
      <c r="RH23" s="364"/>
      <c r="RI23" s="364"/>
      <c r="RJ23" s="364"/>
      <c r="RK23" s="364"/>
      <c r="RL23" s="364"/>
      <c r="RM23" s="364"/>
      <c r="RN23" s="364"/>
      <c r="RO23" s="364"/>
      <c r="RP23" s="364"/>
      <c r="RQ23" s="364"/>
      <c r="RR23" s="364"/>
      <c r="RS23" s="364"/>
      <c r="RT23" s="364"/>
      <c r="RU23" s="364"/>
      <c r="RV23" s="364"/>
      <c r="RW23" s="364"/>
      <c r="RX23" s="364"/>
      <c r="RY23" s="364"/>
      <c r="RZ23" s="364"/>
      <c r="SA23" s="364"/>
      <c r="SB23" s="364"/>
      <c r="SC23" s="364"/>
      <c r="SD23" s="364"/>
      <c r="SE23" s="364"/>
      <c r="SF23" s="364"/>
      <c r="SG23" s="364"/>
      <c r="SH23" s="364"/>
      <c r="SI23" s="364"/>
      <c r="SJ23" s="364"/>
      <c r="SK23" s="364"/>
      <c r="SL23" s="364"/>
      <c r="SM23" s="364"/>
      <c r="SN23" s="364"/>
      <c r="SO23" s="364"/>
      <c r="SP23" s="364"/>
      <c r="SQ23" s="364"/>
      <c r="SR23" s="364"/>
      <c r="SS23" s="364"/>
      <c r="ST23" s="364"/>
      <c r="SU23" s="364"/>
      <c r="SV23" s="364"/>
      <c r="SW23" s="364"/>
      <c r="SX23" s="364"/>
      <c r="SY23" s="364"/>
      <c r="SZ23" s="364"/>
      <c r="TA23" s="364"/>
      <c r="TB23" s="364"/>
      <c r="TC23" s="364"/>
      <c r="TD23" s="364"/>
      <c r="TE23" s="364"/>
      <c r="TF23" s="364"/>
      <c r="TG23" s="364"/>
      <c r="TH23" s="364"/>
      <c r="TI23" s="364"/>
      <c r="TJ23" s="364"/>
      <c r="TK23" s="364"/>
      <c r="TL23" s="364"/>
      <c r="TM23" s="364"/>
      <c r="TN23" s="364"/>
      <c r="TO23" s="364"/>
      <c r="TP23" s="364"/>
      <c r="TQ23" s="364"/>
      <c r="TR23" s="364"/>
      <c r="TS23" s="364"/>
      <c r="TT23" s="364"/>
      <c r="TU23" s="364"/>
      <c r="TV23" s="364"/>
      <c r="TW23" s="364"/>
      <c r="TX23" s="364"/>
      <c r="TY23" s="364"/>
      <c r="TZ23" s="364"/>
      <c r="UA23" s="364"/>
      <c r="UB23" s="364"/>
      <c r="UC23" s="364"/>
      <c r="UD23" s="364"/>
      <c r="UE23" s="364"/>
      <c r="UF23" s="364"/>
      <c r="UG23" s="364"/>
      <c r="UH23" s="364"/>
      <c r="UI23" s="364"/>
      <c r="UJ23" s="364"/>
      <c r="UK23" s="364"/>
      <c r="UL23" s="364"/>
      <c r="UM23" s="364"/>
      <c r="UN23" s="364"/>
      <c r="UO23" s="364"/>
      <c r="UP23" s="364"/>
      <c r="UQ23" s="364"/>
      <c r="UR23" s="364"/>
      <c r="US23" s="364"/>
      <c r="UT23" s="364"/>
      <c r="UU23" s="364"/>
      <c r="UV23" s="364"/>
      <c r="UW23" s="364"/>
      <c r="UX23" s="364"/>
      <c r="UY23" s="364"/>
      <c r="UZ23" s="364"/>
      <c r="VA23" s="364"/>
      <c r="VB23" s="364"/>
      <c r="VC23" s="364"/>
      <c r="VD23" s="364"/>
      <c r="VE23" s="364"/>
      <c r="VF23" s="364"/>
      <c r="VG23" s="364"/>
      <c r="VH23" s="364"/>
      <c r="VI23" s="364"/>
      <c r="VJ23" s="364"/>
      <c r="VK23" s="364"/>
      <c r="VL23" s="364"/>
      <c r="VM23" s="364"/>
      <c r="VN23" s="364"/>
      <c r="VO23" s="364"/>
      <c r="VP23" s="364"/>
      <c r="VQ23" s="364"/>
      <c r="VR23" s="364"/>
      <c r="VS23" s="364"/>
      <c r="VT23" s="364"/>
      <c r="VU23" s="364"/>
      <c r="VV23" s="364"/>
      <c r="VW23" s="364"/>
      <c r="VX23" s="364"/>
      <c r="VY23" s="364"/>
      <c r="VZ23" s="364"/>
      <c r="WA23" s="364"/>
      <c r="WB23" s="364"/>
      <c r="WC23" s="364"/>
      <c r="WD23" s="364"/>
      <c r="WE23" s="364"/>
      <c r="WF23" s="364"/>
      <c r="WG23" s="364"/>
      <c r="WH23" s="364"/>
      <c r="WI23" s="364"/>
      <c r="WJ23" s="364"/>
      <c r="WK23" s="364"/>
      <c r="WL23" s="364"/>
      <c r="WM23" s="364"/>
      <c r="WN23" s="364"/>
      <c r="WO23" s="364"/>
      <c r="WP23" s="364"/>
      <c r="WQ23" s="364"/>
      <c r="WR23" s="364"/>
      <c r="WS23" s="364"/>
      <c r="WT23" s="364"/>
      <c r="WU23" s="364"/>
      <c r="WV23" s="364"/>
      <c r="WW23" s="364"/>
      <c r="WX23" s="364"/>
      <c r="WY23" s="364"/>
      <c r="WZ23" s="364"/>
      <c r="XA23" s="364"/>
      <c r="XB23" s="364"/>
      <c r="XC23" s="364"/>
      <c r="XD23" s="364"/>
      <c r="XE23" s="364"/>
      <c r="XF23" s="364"/>
      <c r="XG23" s="364"/>
      <c r="XH23" s="364"/>
      <c r="XI23" s="364"/>
      <c r="XJ23" s="364"/>
      <c r="XK23" s="364"/>
      <c r="XL23" s="364"/>
      <c r="XM23" s="364"/>
      <c r="XN23" s="364"/>
      <c r="XO23" s="364"/>
      <c r="XP23" s="364"/>
      <c r="XQ23" s="364"/>
      <c r="XR23" s="364"/>
      <c r="XS23" s="364"/>
      <c r="XT23" s="364"/>
      <c r="XU23" s="364"/>
      <c r="XV23" s="364"/>
      <c r="XW23" s="364"/>
      <c r="XX23" s="364"/>
      <c r="XY23" s="364"/>
      <c r="XZ23" s="364"/>
      <c r="YA23" s="364"/>
      <c r="YB23" s="364"/>
      <c r="YC23" s="364"/>
      <c r="YD23" s="364"/>
      <c r="YE23" s="364"/>
      <c r="YF23" s="364"/>
      <c r="YG23" s="364"/>
      <c r="YH23" s="364"/>
      <c r="YI23" s="364"/>
      <c r="YJ23" s="364"/>
      <c r="YK23" s="364"/>
      <c r="YL23" s="364"/>
      <c r="YM23" s="364"/>
      <c r="YN23" s="364"/>
      <c r="YO23" s="364"/>
      <c r="YP23" s="364"/>
      <c r="YQ23" s="364"/>
      <c r="YR23" s="364"/>
      <c r="YS23" s="364"/>
      <c r="YT23" s="364"/>
      <c r="YU23" s="364"/>
      <c r="YV23" s="364"/>
      <c r="YW23" s="364"/>
      <c r="YX23" s="364"/>
      <c r="YY23" s="364"/>
      <c r="YZ23" s="364"/>
      <c r="ZA23" s="364"/>
      <c r="ZB23" s="364"/>
      <c r="ZC23" s="364"/>
      <c r="ZD23" s="364"/>
      <c r="ZE23" s="364"/>
      <c r="ZF23" s="364"/>
      <c r="ZG23" s="364"/>
      <c r="ZH23" s="364"/>
      <c r="ZI23" s="364"/>
      <c r="ZJ23" s="364"/>
      <c r="ZK23" s="364"/>
      <c r="ZL23" s="364"/>
      <c r="ZM23" s="364"/>
      <c r="ZN23" s="364"/>
      <c r="ZO23" s="364"/>
      <c r="ZP23" s="364"/>
      <c r="ZQ23" s="364"/>
      <c r="ZR23" s="364"/>
      <c r="ZS23" s="364"/>
      <c r="ZT23" s="364"/>
      <c r="ZU23" s="364"/>
      <c r="ZV23" s="364"/>
      <c r="ZW23" s="364"/>
      <c r="ZX23" s="364"/>
      <c r="ZY23" s="364"/>
      <c r="ZZ23" s="364"/>
      <c r="AAA23" s="364"/>
      <c r="AAB23" s="364"/>
      <c r="AAC23" s="364"/>
      <c r="AAD23" s="364"/>
      <c r="AAE23" s="364"/>
      <c r="AAF23" s="364"/>
      <c r="AAG23" s="364"/>
      <c r="AAH23" s="364"/>
      <c r="AAI23" s="364"/>
      <c r="AAJ23" s="364"/>
      <c r="AAK23" s="364"/>
      <c r="AAL23" s="364"/>
      <c r="AAM23" s="364"/>
      <c r="AAN23" s="364"/>
      <c r="AAO23" s="364"/>
      <c r="AAP23" s="364"/>
      <c r="AAQ23" s="364"/>
      <c r="AAR23" s="364"/>
      <c r="AAS23" s="364"/>
      <c r="AAT23" s="364"/>
      <c r="AAU23" s="364"/>
      <c r="AAV23" s="364"/>
      <c r="AAW23" s="364"/>
      <c r="AAX23" s="364"/>
      <c r="AAY23" s="364"/>
      <c r="AAZ23" s="364"/>
      <c r="ABA23" s="364"/>
      <c r="ABB23" s="364"/>
      <c r="ABC23" s="364"/>
      <c r="ABD23" s="364"/>
      <c r="ABE23" s="364"/>
      <c r="ABF23" s="364"/>
      <c r="ABG23" s="364"/>
      <c r="ABH23" s="364"/>
      <c r="ABI23" s="364"/>
      <c r="ABJ23" s="364"/>
      <c r="ABK23" s="364"/>
      <c r="ABL23" s="364"/>
      <c r="ABM23" s="364"/>
      <c r="ABN23" s="364"/>
      <c r="ABO23" s="364"/>
      <c r="ABP23" s="364"/>
      <c r="ABQ23" s="364"/>
      <c r="ABR23" s="364"/>
      <c r="ABS23" s="364"/>
      <c r="ABT23" s="364"/>
      <c r="ABU23" s="364"/>
      <c r="ABV23" s="364"/>
      <c r="ABW23" s="364"/>
      <c r="ABX23" s="364"/>
      <c r="ABY23" s="364"/>
      <c r="ABZ23" s="364"/>
      <c r="ACA23" s="364"/>
      <c r="ACB23" s="364"/>
      <c r="ACC23" s="364"/>
      <c r="ACD23" s="364"/>
      <c r="ACE23" s="364"/>
      <c r="ACF23" s="364"/>
      <c r="ACG23" s="364"/>
      <c r="ACH23" s="364"/>
      <c r="ACI23" s="364"/>
      <c r="ACJ23" s="364"/>
      <c r="ACK23" s="364"/>
      <c r="ACL23" s="364"/>
      <c r="ACM23" s="364"/>
      <c r="ACN23" s="364"/>
      <c r="ACO23" s="364"/>
      <c r="ACP23" s="364"/>
      <c r="ACQ23" s="364"/>
      <c r="ACR23" s="364"/>
      <c r="ACS23" s="364"/>
      <c r="ACT23" s="364"/>
      <c r="ACU23" s="364"/>
      <c r="ACV23" s="364"/>
      <c r="ACW23" s="364"/>
      <c r="ACX23" s="364"/>
      <c r="ACY23" s="364"/>
      <c r="ACZ23" s="364"/>
      <c r="ADA23" s="364"/>
      <c r="ADB23" s="364"/>
      <c r="ADC23" s="364"/>
      <c r="ADD23" s="364"/>
      <c r="ADE23" s="364"/>
      <c r="ADF23" s="364"/>
      <c r="ADG23" s="364"/>
      <c r="ADH23" s="364"/>
      <c r="ADI23" s="364"/>
      <c r="ADJ23" s="364"/>
      <c r="ADK23" s="364"/>
      <c r="ADL23" s="364"/>
      <c r="ADM23" s="364"/>
      <c r="ADN23" s="364"/>
      <c r="ADO23" s="364"/>
      <c r="ADP23" s="364"/>
      <c r="ADQ23" s="364"/>
      <c r="ADR23" s="364"/>
      <c r="ADS23" s="364"/>
      <c r="ADT23" s="364"/>
      <c r="ADU23" s="364"/>
      <c r="ADV23" s="364"/>
      <c r="ADW23" s="364"/>
      <c r="ADX23" s="364"/>
      <c r="ADY23" s="364"/>
      <c r="ADZ23" s="364"/>
      <c r="AEA23" s="364"/>
      <c r="AEB23" s="364"/>
      <c r="AEC23" s="364"/>
      <c r="AED23" s="364"/>
      <c r="AEE23" s="364"/>
      <c r="AEF23" s="364"/>
      <c r="AEG23" s="364"/>
      <c r="AEH23" s="364"/>
      <c r="AEI23" s="364"/>
      <c r="AEJ23" s="364"/>
      <c r="AEK23" s="364"/>
      <c r="AEL23" s="364"/>
      <c r="AEM23" s="364"/>
      <c r="AEN23" s="364"/>
      <c r="AEO23" s="364"/>
      <c r="AEP23" s="364"/>
      <c r="AEQ23" s="364"/>
      <c r="AER23" s="364"/>
      <c r="AES23" s="364"/>
      <c r="AET23" s="364"/>
      <c r="AEU23" s="364"/>
      <c r="AEV23" s="364"/>
      <c r="AEW23" s="364"/>
      <c r="AEX23" s="364"/>
      <c r="AEY23" s="364"/>
      <c r="AEZ23" s="364"/>
      <c r="AFA23" s="364"/>
      <c r="AFB23" s="364"/>
      <c r="AFC23" s="364"/>
      <c r="AFD23" s="364"/>
      <c r="AFE23" s="364"/>
      <c r="AFF23" s="364"/>
      <c r="AFG23" s="364"/>
      <c r="AFH23" s="364"/>
      <c r="AFI23" s="364"/>
      <c r="AFJ23" s="364"/>
      <c r="AFK23" s="364"/>
      <c r="AFL23" s="364"/>
      <c r="AFM23" s="364"/>
      <c r="AFN23" s="364"/>
      <c r="AFO23" s="364"/>
      <c r="AFP23" s="364"/>
      <c r="AFQ23" s="364"/>
      <c r="AFR23" s="364"/>
      <c r="AFS23" s="364"/>
      <c r="AFT23" s="364"/>
      <c r="AFU23" s="364"/>
      <c r="AFV23" s="364"/>
      <c r="AFW23" s="364"/>
      <c r="AFX23" s="364"/>
      <c r="AFY23" s="364"/>
      <c r="AFZ23" s="364"/>
      <c r="AGA23" s="364"/>
      <c r="AGB23" s="364"/>
      <c r="AGC23" s="364"/>
      <c r="AGD23" s="364"/>
      <c r="AGE23" s="364"/>
      <c r="AGF23" s="364"/>
      <c r="AGG23" s="364"/>
      <c r="AGH23" s="364"/>
      <c r="AGI23" s="364"/>
    </row>
    <row r="24" spans="1:867" s="367" customFormat="1">
      <c r="A24" s="375" t="str">
        <f>+'P5'!B9</f>
        <v>5.2. Promoción y fomento de la formalización empresarial y laboral a lo largo de la cadena</v>
      </c>
      <c r="B24" s="384">
        <f>+Estimación_Anualizada!V24</f>
        <v>9053101167</v>
      </c>
      <c r="C24" s="368">
        <v>0.8</v>
      </c>
      <c r="D24" s="368">
        <v>0.1</v>
      </c>
      <c r="E24" s="368">
        <v>0.1</v>
      </c>
      <c r="F24" s="384">
        <f>B24*C24</f>
        <v>7242480933.6000004</v>
      </c>
      <c r="G24" s="384">
        <f>B24*D24</f>
        <v>905310116.70000005</v>
      </c>
      <c r="H24" s="384">
        <f>B24*E24</f>
        <v>905310116.70000005</v>
      </c>
      <c r="I24" s="368">
        <f t="shared" si="13"/>
        <v>0.9</v>
      </c>
      <c r="J24" s="409"/>
      <c r="K24" s="409">
        <v>0.1</v>
      </c>
      <c r="L24" s="409"/>
      <c r="M24" s="366">
        <f t="shared" ref="M24:M26" si="18">F24*I24</f>
        <v>6518232840.2400007</v>
      </c>
      <c r="N24" s="366">
        <f t="shared" ref="N24:N26" si="19">F24*J24</f>
        <v>0</v>
      </c>
      <c r="O24" s="366">
        <f t="shared" ref="O24:O26" si="20">F24*K24</f>
        <v>724248093.36000013</v>
      </c>
      <c r="P24" s="366">
        <f t="shared" ref="P24:P26" si="21">F24*L24</f>
        <v>0</v>
      </c>
      <c r="Q24" s="360"/>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64"/>
      <c r="EP24" s="364"/>
      <c r="EQ24" s="364"/>
      <c r="ER24" s="364"/>
      <c r="ES24" s="364"/>
      <c r="ET24" s="364"/>
      <c r="EU24" s="364"/>
      <c r="EV24" s="364"/>
      <c r="EW24" s="364"/>
      <c r="EX24" s="364"/>
      <c r="EY24" s="364"/>
      <c r="EZ24" s="364"/>
      <c r="FA24" s="364"/>
      <c r="FB24" s="364"/>
      <c r="FC24" s="364"/>
      <c r="FD24" s="364"/>
      <c r="FE24" s="364"/>
      <c r="FF24" s="364"/>
      <c r="FG24" s="364"/>
      <c r="FH24" s="364"/>
      <c r="FI24" s="364"/>
      <c r="FJ24" s="364"/>
      <c r="FK24" s="364"/>
      <c r="FL24" s="364"/>
      <c r="FM24" s="364"/>
      <c r="FN24" s="364"/>
      <c r="FO24" s="364"/>
      <c r="FP24" s="364"/>
      <c r="FQ24" s="364"/>
      <c r="FR24" s="364"/>
      <c r="FS24" s="364"/>
      <c r="FT24" s="364"/>
      <c r="FU24" s="364"/>
      <c r="FV24" s="364"/>
      <c r="FW24" s="364"/>
      <c r="FX24" s="364"/>
      <c r="FY24" s="364"/>
      <c r="FZ24" s="364"/>
      <c r="GA24" s="364"/>
      <c r="GB24" s="364"/>
      <c r="GC24" s="364"/>
      <c r="GD24" s="364"/>
      <c r="GE24" s="364"/>
      <c r="GF24" s="364"/>
      <c r="GG24" s="364"/>
      <c r="GH24" s="364"/>
      <c r="GI24" s="364"/>
      <c r="GJ24" s="364"/>
      <c r="GK24" s="364"/>
      <c r="GL24" s="364"/>
      <c r="GM24" s="364"/>
      <c r="GN24" s="364"/>
      <c r="GO24" s="364"/>
      <c r="GP24" s="364"/>
      <c r="GQ24" s="364"/>
      <c r="GR24" s="364"/>
      <c r="GS24" s="364"/>
      <c r="GT24" s="364"/>
      <c r="GU24" s="364"/>
      <c r="GV24" s="364"/>
      <c r="GW24" s="364"/>
      <c r="GX24" s="364"/>
      <c r="GY24" s="364"/>
      <c r="GZ24" s="364"/>
      <c r="HA24" s="364"/>
      <c r="HB24" s="364"/>
      <c r="HC24" s="364"/>
      <c r="HD24" s="364"/>
      <c r="HE24" s="364"/>
      <c r="HF24" s="364"/>
      <c r="HG24" s="364"/>
      <c r="HH24" s="364"/>
      <c r="HI24" s="364"/>
      <c r="HJ24" s="364"/>
      <c r="HK24" s="364"/>
      <c r="HL24" s="364"/>
      <c r="HM24" s="364"/>
      <c r="HN24" s="364"/>
      <c r="HO24" s="364"/>
      <c r="HP24" s="364"/>
      <c r="HQ24" s="364"/>
      <c r="HR24" s="364"/>
      <c r="HS24" s="364"/>
      <c r="HT24" s="364"/>
      <c r="HU24" s="364"/>
      <c r="HV24" s="364"/>
      <c r="HW24" s="364"/>
      <c r="HX24" s="364"/>
      <c r="HY24" s="364"/>
      <c r="HZ24" s="364"/>
      <c r="IA24" s="364"/>
      <c r="IB24" s="364"/>
      <c r="IC24" s="364"/>
      <c r="ID24" s="364"/>
      <c r="IE24" s="364"/>
      <c r="IF24" s="364"/>
      <c r="IG24" s="364"/>
      <c r="IH24" s="364"/>
      <c r="II24" s="364"/>
      <c r="IJ24" s="364"/>
      <c r="IK24" s="364"/>
      <c r="IL24" s="364"/>
      <c r="IM24" s="364"/>
      <c r="IN24" s="364"/>
      <c r="IO24" s="364"/>
      <c r="IP24" s="364"/>
      <c r="IQ24" s="364"/>
      <c r="IR24" s="364"/>
      <c r="IS24" s="364"/>
      <c r="IT24" s="364"/>
      <c r="IU24" s="364"/>
      <c r="IV24" s="364"/>
      <c r="IW24" s="364"/>
      <c r="IX24" s="364"/>
      <c r="IY24" s="364"/>
      <c r="IZ24" s="364"/>
      <c r="JA24" s="364"/>
      <c r="JB24" s="364"/>
      <c r="JC24" s="364"/>
      <c r="JD24" s="364"/>
      <c r="JE24" s="364"/>
      <c r="JF24" s="364"/>
      <c r="JG24" s="364"/>
      <c r="JH24" s="364"/>
      <c r="JI24" s="364"/>
      <c r="JJ24" s="364"/>
      <c r="JK24" s="364"/>
      <c r="JL24" s="364"/>
      <c r="JM24" s="364"/>
      <c r="JN24" s="364"/>
      <c r="JO24" s="364"/>
      <c r="JP24" s="364"/>
      <c r="JQ24" s="364"/>
      <c r="JR24" s="364"/>
      <c r="JS24" s="364"/>
      <c r="JT24" s="364"/>
      <c r="JU24" s="364"/>
      <c r="JV24" s="364"/>
      <c r="JW24" s="364"/>
      <c r="JX24" s="364"/>
      <c r="JY24" s="364"/>
      <c r="JZ24" s="364"/>
      <c r="KA24" s="364"/>
      <c r="KB24" s="364"/>
      <c r="KC24" s="364"/>
      <c r="KD24" s="364"/>
      <c r="KE24" s="364"/>
      <c r="KF24" s="364"/>
      <c r="KG24" s="364"/>
      <c r="KH24" s="364"/>
      <c r="KI24" s="364"/>
      <c r="KJ24" s="364"/>
      <c r="KK24" s="364"/>
      <c r="KL24" s="364"/>
      <c r="KM24" s="364"/>
      <c r="KN24" s="364"/>
      <c r="KO24" s="364"/>
      <c r="KP24" s="364"/>
      <c r="KQ24" s="364"/>
      <c r="KR24" s="364"/>
      <c r="KS24" s="364"/>
      <c r="KT24" s="364"/>
      <c r="KU24" s="364"/>
      <c r="KV24" s="364"/>
      <c r="KW24" s="364"/>
      <c r="KX24" s="364"/>
      <c r="KY24" s="364"/>
      <c r="KZ24" s="364"/>
      <c r="LA24" s="364"/>
      <c r="LB24" s="364"/>
      <c r="LC24" s="364"/>
      <c r="LD24" s="364"/>
      <c r="LE24" s="364"/>
      <c r="LF24" s="364"/>
      <c r="LG24" s="364"/>
      <c r="LH24" s="364"/>
      <c r="LI24" s="364"/>
      <c r="LJ24" s="364"/>
      <c r="LK24" s="364"/>
      <c r="LL24" s="364"/>
      <c r="LM24" s="364"/>
      <c r="LN24" s="364"/>
      <c r="LO24" s="364"/>
      <c r="LP24" s="364"/>
      <c r="LQ24" s="364"/>
      <c r="LR24" s="364"/>
      <c r="LS24" s="364"/>
      <c r="LT24" s="364"/>
      <c r="LU24" s="364"/>
      <c r="LV24" s="364"/>
      <c r="LW24" s="364"/>
      <c r="LX24" s="364"/>
      <c r="LY24" s="364"/>
      <c r="LZ24" s="364"/>
      <c r="MA24" s="364"/>
      <c r="MB24" s="364"/>
      <c r="MC24" s="364"/>
      <c r="MD24" s="364"/>
      <c r="ME24" s="364"/>
      <c r="MF24" s="364"/>
      <c r="MG24" s="364"/>
      <c r="MH24" s="364"/>
      <c r="MI24" s="364"/>
      <c r="MJ24" s="364"/>
      <c r="MK24" s="364"/>
      <c r="ML24" s="364"/>
      <c r="MM24" s="364"/>
      <c r="MN24" s="364"/>
      <c r="MO24" s="364"/>
      <c r="MP24" s="364"/>
      <c r="MQ24" s="364"/>
      <c r="MR24" s="364"/>
      <c r="MS24" s="364"/>
      <c r="MT24" s="364"/>
      <c r="MU24" s="364"/>
      <c r="MV24" s="364"/>
      <c r="MW24" s="364"/>
      <c r="MX24" s="364"/>
      <c r="MY24" s="364"/>
      <c r="MZ24" s="364"/>
      <c r="NA24" s="364"/>
      <c r="NB24" s="364"/>
      <c r="NC24" s="364"/>
      <c r="ND24" s="364"/>
      <c r="NE24" s="364"/>
      <c r="NF24" s="364"/>
      <c r="NG24" s="364"/>
      <c r="NH24" s="364"/>
      <c r="NI24" s="364"/>
      <c r="NJ24" s="364"/>
      <c r="NK24" s="364"/>
      <c r="NL24" s="364"/>
      <c r="NM24" s="364"/>
      <c r="NN24" s="364"/>
      <c r="NO24" s="364"/>
      <c r="NP24" s="364"/>
      <c r="NQ24" s="364"/>
      <c r="NR24" s="364"/>
      <c r="NS24" s="364"/>
      <c r="NT24" s="364"/>
      <c r="NU24" s="364"/>
      <c r="NV24" s="364"/>
      <c r="NW24" s="364"/>
      <c r="NX24" s="364"/>
      <c r="NY24" s="364"/>
      <c r="NZ24" s="364"/>
      <c r="OA24" s="364"/>
      <c r="OB24" s="364"/>
      <c r="OC24" s="364"/>
      <c r="OD24" s="364"/>
      <c r="OE24" s="364"/>
      <c r="OF24" s="364"/>
      <c r="OG24" s="364"/>
      <c r="OH24" s="364"/>
      <c r="OI24" s="364"/>
      <c r="OJ24" s="364"/>
      <c r="OK24" s="364"/>
      <c r="OL24" s="364"/>
      <c r="OM24" s="364"/>
      <c r="ON24" s="364"/>
      <c r="OO24" s="364"/>
      <c r="OP24" s="364"/>
      <c r="OQ24" s="364"/>
      <c r="OR24" s="364"/>
      <c r="OS24" s="364"/>
      <c r="OT24" s="364"/>
      <c r="OU24" s="364"/>
      <c r="OV24" s="364"/>
      <c r="OW24" s="364"/>
      <c r="OX24" s="364"/>
      <c r="OY24" s="364"/>
      <c r="OZ24" s="364"/>
      <c r="PA24" s="364"/>
      <c r="PB24" s="364"/>
      <c r="PC24" s="364"/>
      <c r="PD24" s="364"/>
      <c r="PE24" s="364"/>
      <c r="PF24" s="364"/>
      <c r="PG24" s="364"/>
      <c r="PH24" s="364"/>
      <c r="PI24" s="364"/>
      <c r="PJ24" s="364"/>
      <c r="PK24" s="364"/>
      <c r="PL24" s="364"/>
      <c r="PM24" s="364"/>
      <c r="PN24" s="364"/>
      <c r="PO24" s="364"/>
      <c r="PP24" s="364"/>
      <c r="PQ24" s="364"/>
      <c r="PR24" s="364"/>
      <c r="PS24" s="364"/>
      <c r="PT24" s="364"/>
      <c r="PU24" s="364"/>
      <c r="PV24" s="364"/>
      <c r="PW24" s="364"/>
      <c r="PX24" s="364"/>
      <c r="PY24" s="364"/>
      <c r="PZ24" s="364"/>
      <c r="QA24" s="364"/>
      <c r="QB24" s="364"/>
      <c r="QC24" s="364"/>
      <c r="QD24" s="364"/>
      <c r="QE24" s="364"/>
      <c r="QF24" s="364"/>
      <c r="QG24" s="364"/>
      <c r="QH24" s="364"/>
      <c r="QI24" s="364"/>
      <c r="QJ24" s="364"/>
      <c r="QK24" s="364"/>
      <c r="QL24" s="364"/>
      <c r="QM24" s="364"/>
      <c r="QN24" s="364"/>
      <c r="QO24" s="364"/>
      <c r="QP24" s="364"/>
      <c r="QQ24" s="364"/>
      <c r="QR24" s="364"/>
      <c r="QS24" s="364"/>
      <c r="QT24" s="364"/>
      <c r="QU24" s="364"/>
      <c r="QV24" s="364"/>
      <c r="QW24" s="364"/>
      <c r="QX24" s="364"/>
      <c r="QY24" s="364"/>
      <c r="QZ24" s="364"/>
      <c r="RA24" s="364"/>
      <c r="RB24" s="364"/>
      <c r="RC24" s="364"/>
      <c r="RD24" s="364"/>
      <c r="RE24" s="364"/>
      <c r="RF24" s="364"/>
      <c r="RG24" s="364"/>
      <c r="RH24" s="364"/>
      <c r="RI24" s="364"/>
      <c r="RJ24" s="364"/>
      <c r="RK24" s="364"/>
      <c r="RL24" s="364"/>
      <c r="RM24" s="364"/>
      <c r="RN24" s="364"/>
      <c r="RO24" s="364"/>
      <c r="RP24" s="364"/>
      <c r="RQ24" s="364"/>
      <c r="RR24" s="364"/>
      <c r="RS24" s="364"/>
      <c r="RT24" s="364"/>
      <c r="RU24" s="364"/>
      <c r="RV24" s="364"/>
      <c r="RW24" s="364"/>
      <c r="RX24" s="364"/>
      <c r="RY24" s="364"/>
      <c r="RZ24" s="364"/>
      <c r="SA24" s="364"/>
      <c r="SB24" s="364"/>
      <c r="SC24" s="364"/>
      <c r="SD24" s="364"/>
      <c r="SE24" s="364"/>
      <c r="SF24" s="364"/>
      <c r="SG24" s="364"/>
      <c r="SH24" s="364"/>
      <c r="SI24" s="364"/>
      <c r="SJ24" s="364"/>
      <c r="SK24" s="364"/>
      <c r="SL24" s="364"/>
      <c r="SM24" s="364"/>
      <c r="SN24" s="364"/>
      <c r="SO24" s="364"/>
      <c r="SP24" s="364"/>
      <c r="SQ24" s="364"/>
      <c r="SR24" s="364"/>
      <c r="SS24" s="364"/>
      <c r="ST24" s="364"/>
      <c r="SU24" s="364"/>
      <c r="SV24" s="364"/>
      <c r="SW24" s="364"/>
      <c r="SX24" s="364"/>
      <c r="SY24" s="364"/>
      <c r="SZ24" s="364"/>
      <c r="TA24" s="364"/>
      <c r="TB24" s="364"/>
      <c r="TC24" s="364"/>
      <c r="TD24" s="364"/>
      <c r="TE24" s="364"/>
      <c r="TF24" s="364"/>
      <c r="TG24" s="364"/>
      <c r="TH24" s="364"/>
      <c r="TI24" s="364"/>
      <c r="TJ24" s="364"/>
      <c r="TK24" s="364"/>
      <c r="TL24" s="364"/>
      <c r="TM24" s="364"/>
      <c r="TN24" s="364"/>
      <c r="TO24" s="364"/>
      <c r="TP24" s="364"/>
      <c r="TQ24" s="364"/>
      <c r="TR24" s="364"/>
      <c r="TS24" s="364"/>
      <c r="TT24" s="364"/>
      <c r="TU24" s="364"/>
      <c r="TV24" s="364"/>
      <c r="TW24" s="364"/>
      <c r="TX24" s="364"/>
      <c r="TY24" s="364"/>
      <c r="TZ24" s="364"/>
      <c r="UA24" s="364"/>
      <c r="UB24" s="364"/>
      <c r="UC24" s="364"/>
      <c r="UD24" s="364"/>
      <c r="UE24" s="364"/>
      <c r="UF24" s="364"/>
      <c r="UG24" s="364"/>
      <c r="UH24" s="364"/>
      <c r="UI24" s="364"/>
      <c r="UJ24" s="364"/>
      <c r="UK24" s="364"/>
      <c r="UL24" s="364"/>
      <c r="UM24" s="364"/>
      <c r="UN24" s="364"/>
      <c r="UO24" s="364"/>
      <c r="UP24" s="364"/>
      <c r="UQ24" s="364"/>
      <c r="UR24" s="364"/>
      <c r="US24" s="364"/>
      <c r="UT24" s="364"/>
      <c r="UU24" s="364"/>
      <c r="UV24" s="364"/>
      <c r="UW24" s="364"/>
      <c r="UX24" s="364"/>
      <c r="UY24" s="364"/>
      <c r="UZ24" s="364"/>
      <c r="VA24" s="364"/>
      <c r="VB24" s="364"/>
      <c r="VC24" s="364"/>
      <c r="VD24" s="364"/>
      <c r="VE24" s="364"/>
      <c r="VF24" s="364"/>
      <c r="VG24" s="364"/>
      <c r="VH24" s="364"/>
      <c r="VI24" s="364"/>
      <c r="VJ24" s="364"/>
      <c r="VK24" s="364"/>
      <c r="VL24" s="364"/>
      <c r="VM24" s="364"/>
      <c r="VN24" s="364"/>
      <c r="VO24" s="364"/>
      <c r="VP24" s="364"/>
      <c r="VQ24" s="364"/>
      <c r="VR24" s="364"/>
      <c r="VS24" s="364"/>
      <c r="VT24" s="364"/>
      <c r="VU24" s="364"/>
      <c r="VV24" s="364"/>
      <c r="VW24" s="364"/>
      <c r="VX24" s="364"/>
      <c r="VY24" s="364"/>
      <c r="VZ24" s="364"/>
      <c r="WA24" s="364"/>
      <c r="WB24" s="364"/>
      <c r="WC24" s="364"/>
      <c r="WD24" s="364"/>
      <c r="WE24" s="364"/>
      <c r="WF24" s="364"/>
      <c r="WG24" s="364"/>
      <c r="WH24" s="364"/>
      <c r="WI24" s="364"/>
      <c r="WJ24" s="364"/>
      <c r="WK24" s="364"/>
      <c r="WL24" s="364"/>
      <c r="WM24" s="364"/>
      <c r="WN24" s="364"/>
      <c r="WO24" s="364"/>
      <c r="WP24" s="364"/>
      <c r="WQ24" s="364"/>
      <c r="WR24" s="364"/>
      <c r="WS24" s="364"/>
      <c r="WT24" s="364"/>
      <c r="WU24" s="364"/>
      <c r="WV24" s="364"/>
      <c r="WW24" s="364"/>
      <c r="WX24" s="364"/>
      <c r="WY24" s="364"/>
      <c r="WZ24" s="364"/>
      <c r="XA24" s="364"/>
      <c r="XB24" s="364"/>
      <c r="XC24" s="364"/>
      <c r="XD24" s="364"/>
      <c r="XE24" s="364"/>
      <c r="XF24" s="364"/>
      <c r="XG24" s="364"/>
      <c r="XH24" s="364"/>
      <c r="XI24" s="364"/>
      <c r="XJ24" s="364"/>
      <c r="XK24" s="364"/>
      <c r="XL24" s="364"/>
      <c r="XM24" s="364"/>
      <c r="XN24" s="364"/>
      <c r="XO24" s="364"/>
      <c r="XP24" s="364"/>
      <c r="XQ24" s="364"/>
      <c r="XR24" s="364"/>
      <c r="XS24" s="364"/>
      <c r="XT24" s="364"/>
      <c r="XU24" s="364"/>
      <c r="XV24" s="364"/>
      <c r="XW24" s="364"/>
      <c r="XX24" s="364"/>
      <c r="XY24" s="364"/>
      <c r="XZ24" s="364"/>
      <c r="YA24" s="364"/>
      <c r="YB24" s="364"/>
      <c r="YC24" s="364"/>
      <c r="YD24" s="364"/>
      <c r="YE24" s="364"/>
      <c r="YF24" s="364"/>
      <c r="YG24" s="364"/>
      <c r="YH24" s="364"/>
      <c r="YI24" s="364"/>
      <c r="YJ24" s="364"/>
      <c r="YK24" s="364"/>
      <c r="YL24" s="364"/>
      <c r="YM24" s="364"/>
      <c r="YN24" s="364"/>
      <c r="YO24" s="364"/>
      <c r="YP24" s="364"/>
      <c r="YQ24" s="364"/>
      <c r="YR24" s="364"/>
      <c r="YS24" s="364"/>
      <c r="YT24" s="364"/>
      <c r="YU24" s="364"/>
      <c r="YV24" s="364"/>
      <c r="YW24" s="364"/>
      <c r="YX24" s="364"/>
      <c r="YY24" s="364"/>
      <c r="YZ24" s="364"/>
      <c r="ZA24" s="364"/>
      <c r="ZB24" s="364"/>
      <c r="ZC24" s="364"/>
      <c r="ZD24" s="364"/>
      <c r="ZE24" s="364"/>
      <c r="ZF24" s="364"/>
      <c r="ZG24" s="364"/>
      <c r="ZH24" s="364"/>
      <c r="ZI24" s="364"/>
      <c r="ZJ24" s="364"/>
      <c r="ZK24" s="364"/>
      <c r="ZL24" s="364"/>
      <c r="ZM24" s="364"/>
      <c r="ZN24" s="364"/>
      <c r="ZO24" s="364"/>
      <c r="ZP24" s="364"/>
      <c r="ZQ24" s="364"/>
      <c r="ZR24" s="364"/>
      <c r="ZS24" s="364"/>
      <c r="ZT24" s="364"/>
      <c r="ZU24" s="364"/>
      <c r="ZV24" s="364"/>
      <c r="ZW24" s="364"/>
      <c r="ZX24" s="364"/>
      <c r="ZY24" s="364"/>
      <c r="ZZ24" s="364"/>
      <c r="AAA24" s="364"/>
      <c r="AAB24" s="364"/>
      <c r="AAC24" s="364"/>
      <c r="AAD24" s="364"/>
      <c r="AAE24" s="364"/>
      <c r="AAF24" s="364"/>
      <c r="AAG24" s="364"/>
      <c r="AAH24" s="364"/>
      <c r="AAI24" s="364"/>
      <c r="AAJ24" s="364"/>
      <c r="AAK24" s="364"/>
      <c r="AAL24" s="364"/>
      <c r="AAM24" s="364"/>
      <c r="AAN24" s="364"/>
      <c r="AAO24" s="364"/>
      <c r="AAP24" s="364"/>
      <c r="AAQ24" s="364"/>
      <c r="AAR24" s="364"/>
      <c r="AAS24" s="364"/>
      <c r="AAT24" s="364"/>
      <c r="AAU24" s="364"/>
      <c r="AAV24" s="364"/>
      <c r="AAW24" s="364"/>
      <c r="AAX24" s="364"/>
      <c r="AAY24" s="364"/>
      <c r="AAZ24" s="364"/>
      <c r="ABA24" s="364"/>
      <c r="ABB24" s="364"/>
      <c r="ABC24" s="364"/>
      <c r="ABD24" s="364"/>
      <c r="ABE24" s="364"/>
      <c r="ABF24" s="364"/>
      <c r="ABG24" s="364"/>
      <c r="ABH24" s="364"/>
      <c r="ABI24" s="364"/>
      <c r="ABJ24" s="364"/>
      <c r="ABK24" s="364"/>
      <c r="ABL24" s="364"/>
      <c r="ABM24" s="364"/>
      <c r="ABN24" s="364"/>
      <c r="ABO24" s="364"/>
      <c r="ABP24" s="364"/>
      <c r="ABQ24" s="364"/>
      <c r="ABR24" s="364"/>
      <c r="ABS24" s="364"/>
      <c r="ABT24" s="364"/>
      <c r="ABU24" s="364"/>
      <c r="ABV24" s="364"/>
      <c r="ABW24" s="364"/>
      <c r="ABX24" s="364"/>
      <c r="ABY24" s="364"/>
      <c r="ABZ24" s="364"/>
      <c r="ACA24" s="364"/>
      <c r="ACB24" s="364"/>
      <c r="ACC24" s="364"/>
      <c r="ACD24" s="364"/>
      <c r="ACE24" s="364"/>
      <c r="ACF24" s="364"/>
      <c r="ACG24" s="364"/>
      <c r="ACH24" s="364"/>
      <c r="ACI24" s="364"/>
      <c r="ACJ24" s="364"/>
      <c r="ACK24" s="364"/>
      <c r="ACL24" s="364"/>
      <c r="ACM24" s="364"/>
      <c r="ACN24" s="364"/>
      <c r="ACO24" s="364"/>
      <c r="ACP24" s="364"/>
      <c r="ACQ24" s="364"/>
      <c r="ACR24" s="364"/>
      <c r="ACS24" s="364"/>
      <c r="ACT24" s="364"/>
      <c r="ACU24" s="364"/>
      <c r="ACV24" s="364"/>
      <c r="ACW24" s="364"/>
      <c r="ACX24" s="364"/>
      <c r="ACY24" s="364"/>
      <c r="ACZ24" s="364"/>
      <c r="ADA24" s="364"/>
      <c r="ADB24" s="364"/>
      <c r="ADC24" s="364"/>
      <c r="ADD24" s="364"/>
      <c r="ADE24" s="364"/>
      <c r="ADF24" s="364"/>
      <c r="ADG24" s="364"/>
      <c r="ADH24" s="364"/>
      <c r="ADI24" s="364"/>
      <c r="ADJ24" s="364"/>
      <c r="ADK24" s="364"/>
      <c r="ADL24" s="364"/>
      <c r="ADM24" s="364"/>
      <c r="ADN24" s="364"/>
      <c r="ADO24" s="364"/>
      <c r="ADP24" s="364"/>
      <c r="ADQ24" s="364"/>
      <c r="ADR24" s="364"/>
      <c r="ADS24" s="364"/>
      <c r="ADT24" s="364"/>
      <c r="ADU24" s="364"/>
      <c r="ADV24" s="364"/>
      <c r="ADW24" s="364"/>
      <c r="ADX24" s="364"/>
      <c r="ADY24" s="364"/>
      <c r="ADZ24" s="364"/>
      <c r="AEA24" s="364"/>
      <c r="AEB24" s="364"/>
      <c r="AEC24" s="364"/>
      <c r="AED24" s="364"/>
      <c r="AEE24" s="364"/>
      <c r="AEF24" s="364"/>
      <c r="AEG24" s="364"/>
      <c r="AEH24" s="364"/>
      <c r="AEI24" s="364"/>
      <c r="AEJ24" s="364"/>
      <c r="AEK24" s="364"/>
      <c r="AEL24" s="364"/>
      <c r="AEM24" s="364"/>
      <c r="AEN24" s="364"/>
      <c r="AEO24" s="364"/>
      <c r="AEP24" s="364"/>
      <c r="AEQ24" s="364"/>
      <c r="AER24" s="364"/>
      <c r="AES24" s="364"/>
      <c r="AET24" s="364"/>
      <c r="AEU24" s="364"/>
      <c r="AEV24" s="364"/>
      <c r="AEW24" s="364"/>
      <c r="AEX24" s="364"/>
      <c r="AEY24" s="364"/>
      <c r="AEZ24" s="364"/>
      <c r="AFA24" s="364"/>
      <c r="AFB24" s="364"/>
      <c r="AFC24" s="364"/>
      <c r="AFD24" s="364"/>
      <c r="AFE24" s="364"/>
      <c r="AFF24" s="364"/>
      <c r="AFG24" s="364"/>
      <c r="AFH24" s="364"/>
      <c r="AFI24" s="364"/>
      <c r="AFJ24" s="364"/>
      <c r="AFK24" s="364"/>
      <c r="AFL24" s="364"/>
      <c r="AFM24" s="364"/>
      <c r="AFN24" s="364"/>
      <c r="AFO24" s="364"/>
      <c r="AFP24" s="364"/>
      <c r="AFQ24" s="364"/>
      <c r="AFR24" s="364"/>
      <c r="AFS24" s="364"/>
      <c r="AFT24" s="364"/>
      <c r="AFU24" s="364"/>
      <c r="AFV24" s="364"/>
      <c r="AFW24" s="364"/>
      <c r="AFX24" s="364"/>
      <c r="AFY24" s="364"/>
      <c r="AFZ24" s="364"/>
      <c r="AGA24" s="364"/>
      <c r="AGB24" s="364"/>
      <c r="AGC24" s="364"/>
      <c r="AGD24" s="364"/>
      <c r="AGE24" s="364"/>
      <c r="AGF24" s="364"/>
      <c r="AGG24" s="364"/>
      <c r="AGH24" s="364"/>
      <c r="AGI24" s="364"/>
    </row>
    <row r="25" spans="1:867" s="367" customFormat="1" ht="15">
      <c r="A25" s="379" t="str">
        <f>+'P6'!B5</f>
        <v>6. Promoción integral de la sostenibilidad ambiental en la cadena</v>
      </c>
      <c r="B25" s="380">
        <f>+Estimación_Anualizada!V25</f>
        <v>176922335402</v>
      </c>
      <c r="C25" s="401">
        <f>F25/B25</f>
        <v>0.75</v>
      </c>
      <c r="D25" s="401">
        <f>G25/B25</f>
        <v>0.05</v>
      </c>
      <c r="E25" s="401">
        <f>H25/B25</f>
        <v>0.2</v>
      </c>
      <c r="F25" s="380">
        <f>SUM(F26:F27)</f>
        <v>132691751551.5</v>
      </c>
      <c r="G25" s="380">
        <f t="shared" ref="G25:H25" si="22">SUM(G26:G27)</f>
        <v>8846116770.1000004</v>
      </c>
      <c r="H25" s="380">
        <f t="shared" si="22"/>
        <v>35384467080.400002</v>
      </c>
      <c r="I25" s="401">
        <f>M25/F25</f>
        <v>0.69829108244743077</v>
      </c>
      <c r="J25" s="401">
        <f>N25/F25</f>
        <v>0.16951486258761522</v>
      </c>
      <c r="K25" s="401">
        <f>O25/F25</f>
        <v>0.11219405496495391</v>
      </c>
      <c r="L25" s="401">
        <f>P25/F25</f>
        <v>0.02</v>
      </c>
      <c r="M25" s="380">
        <f>SUM(M26:M27)</f>
        <v>92657466822.742493</v>
      </c>
      <c r="N25" s="380">
        <f t="shared" ref="N25:P25" si="23">SUM(N26:N27)</f>
        <v>22493224030.762501</v>
      </c>
      <c r="O25" s="380">
        <f t="shared" si="23"/>
        <v>14887225666.965</v>
      </c>
      <c r="P25" s="380">
        <f t="shared" si="23"/>
        <v>2653835031.0300002</v>
      </c>
      <c r="Q25" s="360"/>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64"/>
      <c r="EP25" s="364"/>
      <c r="EQ25" s="364"/>
      <c r="ER25" s="364"/>
      <c r="ES25" s="364"/>
      <c r="ET25" s="364"/>
      <c r="EU25" s="364"/>
      <c r="EV25" s="364"/>
      <c r="EW25" s="364"/>
      <c r="EX25" s="364"/>
      <c r="EY25" s="364"/>
      <c r="EZ25" s="364"/>
      <c r="FA25" s="364"/>
      <c r="FB25" s="364"/>
      <c r="FC25" s="364"/>
      <c r="FD25" s="364"/>
      <c r="FE25" s="364"/>
      <c r="FF25" s="364"/>
      <c r="FG25" s="364"/>
      <c r="FH25" s="364"/>
      <c r="FI25" s="364"/>
      <c r="FJ25" s="364"/>
      <c r="FK25" s="364"/>
      <c r="FL25" s="364"/>
      <c r="FM25" s="364"/>
      <c r="FN25" s="364"/>
      <c r="FO25" s="364"/>
      <c r="FP25" s="364"/>
      <c r="FQ25" s="364"/>
      <c r="FR25" s="364"/>
      <c r="FS25" s="364"/>
      <c r="FT25" s="364"/>
      <c r="FU25" s="364"/>
      <c r="FV25" s="364"/>
      <c r="FW25" s="364"/>
      <c r="FX25" s="364"/>
      <c r="FY25" s="364"/>
      <c r="FZ25" s="364"/>
      <c r="GA25" s="364"/>
      <c r="GB25" s="364"/>
      <c r="GC25" s="364"/>
      <c r="GD25" s="364"/>
      <c r="GE25" s="364"/>
      <c r="GF25" s="364"/>
      <c r="GG25" s="364"/>
      <c r="GH25" s="364"/>
      <c r="GI25" s="364"/>
      <c r="GJ25" s="364"/>
      <c r="GK25" s="364"/>
      <c r="GL25" s="364"/>
      <c r="GM25" s="364"/>
      <c r="GN25" s="364"/>
      <c r="GO25" s="364"/>
      <c r="GP25" s="364"/>
      <c r="GQ25" s="364"/>
      <c r="GR25" s="364"/>
      <c r="GS25" s="364"/>
      <c r="GT25" s="364"/>
      <c r="GU25" s="364"/>
      <c r="GV25" s="364"/>
      <c r="GW25" s="364"/>
      <c r="GX25" s="364"/>
      <c r="GY25" s="364"/>
      <c r="GZ25" s="364"/>
      <c r="HA25" s="364"/>
      <c r="HB25" s="364"/>
      <c r="HC25" s="364"/>
      <c r="HD25" s="364"/>
      <c r="HE25" s="364"/>
      <c r="HF25" s="364"/>
      <c r="HG25" s="364"/>
      <c r="HH25" s="364"/>
      <c r="HI25" s="364"/>
      <c r="HJ25" s="364"/>
      <c r="HK25" s="364"/>
      <c r="HL25" s="364"/>
      <c r="HM25" s="364"/>
      <c r="HN25" s="364"/>
      <c r="HO25" s="364"/>
      <c r="HP25" s="364"/>
      <c r="HQ25" s="364"/>
      <c r="HR25" s="364"/>
      <c r="HS25" s="364"/>
      <c r="HT25" s="364"/>
      <c r="HU25" s="364"/>
      <c r="HV25" s="364"/>
      <c r="HW25" s="364"/>
      <c r="HX25" s="364"/>
      <c r="HY25" s="364"/>
      <c r="HZ25" s="364"/>
      <c r="IA25" s="364"/>
      <c r="IB25" s="364"/>
      <c r="IC25" s="364"/>
      <c r="ID25" s="364"/>
      <c r="IE25" s="364"/>
      <c r="IF25" s="364"/>
      <c r="IG25" s="364"/>
      <c r="IH25" s="364"/>
      <c r="II25" s="364"/>
      <c r="IJ25" s="364"/>
      <c r="IK25" s="364"/>
      <c r="IL25" s="364"/>
      <c r="IM25" s="364"/>
      <c r="IN25" s="364"/>
      <c r="IO25" s="364"/>
      <c r="IP25" s="364"/>
      <c r="IQ25" s="364"/>
      <c r="IR25" s="364"/>
      <c r="IS25" s="364"/>
      <c r="IT25" s="364"/>
      <c r="IU25" s="364"/>
      <c r="IV25" s="364"/>
      <c r="IW25" s="364"/>
      <c r="IX25" s="364"/>
      <c r="IY25" s="364"/>
      <c r="IZ25" s="364"/>
      <c r="JA25" s="364"/>
      <c r="JB25" s="364"/>
      <c r="JC25" s="364"/>
      <c r="JD25" s="364"/>
      <c r="JE25" s="364"/>
      <c r="JF25" s="364"/>
      <c r="JG25" s="364"/>
      <c r="JH25" s="364"/>
      <c r="JI25" s="364"/>
      <c r="JJ25" s="364"/>
      <c r="JK25" s="364"/>
      <c r="JL25" s="364"/>
      <c r="JM25" s="364"/>
      <c r="JN25" s="364"/>
      <c r="JO25" s="364"/>
      <c r="JP25" s="364"/>
      <c r="JQ25" s="364"/>
      <c r="JR25" s="364"/>
      <c r="JS25" s="364"/>
      <c r="JT25" s="364"/>
      <c r="JU25" s="364"/>
      <c r="JV25" s="364"/>
      <c r="JW25" s="364"/>
      <c r="JX25" s="364"/>
      <c r="JY25" s="364"/>
      <c r="JZ25" s="364"/>
      <c r="KA25" s="364"/>
      <c r="KB25" s="364"/>
      <c r="KC25" s="364"/>
      <c r="KD25" s="364"/>
      <c r="KE25" s="364"/>
      <c r="KF25" s="364"/>
      <c r="KG25" s="364"/>
      <c r="KH25" s="364"/>
      <c r="KI25" s="364"/>
      <c r="KJ25" s="364"/>
      <c r="KK25" s="364"/>
      <c r="KL25" s="364"/>
      <c r="KM25" s="364"/>
      <c r="KN25" s="364"/>
      <c r="KO25" s="364"/>
      <c r="KP25" s="364"/>
      <c r="KQ25" s="364"/>
      <c r="KR25" s="364"/>
      <c r="KS25" s="364"/>
      <c r="KT25" s="364"/>
      <c r="KU25" s="364"/>
      <c r="KV25" s="364"/>
      <c r="KW25" s="364"/>
      <c r="KX25" s="364"/>
      <c r="KY25" s="364"/>
      <c r="KZ25" s="364"/>
      <c r="LA25" s="364"/>
      <c r="LB25" s="364"/>
      <c r="LC25" s="364"/>
      <c r="LD25" s="364"/>
      <c r="LE25" s="364"/>
      <c r="LF25" s="364"/>
      <c r="LG25" s="364"/>
      <c r="LH25" s="364"/>
      <c r="LI25" s="364"/>
      <c r="LJ25" s="364"/>
      <c r="LK25" s="364"/>
      <c r="LL25" s="364"/>
      <c r="LM25" s="364"/>
      <c r="LN25" s="364"/>
      <c r="LO25" s="364"/>
      <c r="LP25" s="364"/>
      <c r="LQ25" s="364"/>
      <c r="LR25" s="364"/>
      <c r="LS25" s="364"/>
      <c r="LT25" s="364"/>
      <c r="LU25" s="364"/>
      <c r="LV25" s="364"/>
      <c r="LW25" s="364"/>
      <c r="LX25" s="364"/>
      <c r="LY25" s="364"/>
      <c r="LZ25" s="364"/>
      <c r="MA25" s="364"/>
      <c r="MB25" s="364"/>
      <c r="MC25" s="364"/>
      <c r="MD25" s="364"/>
      <c r="ME25" s="364"/>
      <c r="MF25" s="364"/>
      <c r="MG25" s="364"/>
      <c r="MH25" s="364"/>
      <c r="MI25" s="364"/>
      <c r="MJ25" s="364"/>
      <c r="MK25" s="364"/>
      <c r="ML25" s="364"/>
      <c r="MM25" s="364"/>
      <c r="MN25" s="364"/>
      <c r="MO25" s="364"/>
      <c r="MP25" s="364"/>
      <c r="MQ25" s="364"/>
      <c r="MR25" s="364"/>
      <c r="MS25" s="364"/>
      <c r="MT25" s="364"/>
      <c r="MU25" s="364"/>
      <c r="MV25" s="364"/>
      <c r="MW25" s="364"/>
      <c r="MX25" s="364"/>
      <c r="MY25" s="364"/>
      <c r="MZ25" s="364"/>
      <c r="NA25" s="364"/>
      <c r="NB25" s="364"/>
      <c r="NC25" s="364"/>
      <c r="ND25" s="364"/>
      <c r="NE25" s="364"/>
      <c r="NF25" s="364"/>
      <c r="NG25" s="364"/>
      <c r="NH25" s="364"/>
      <c r="NI25" s="364"/>
      <c r="NJ25" s="364"/>
      <c r="NK25" s="364"/>
      <c r="NL25" s="364"/>
      <c r="NM25" s="364"/>
      <c r="NN25" s="364"/>
      <c r="NO25" s="364"/>
      <c r="NP25" s="364"/>
      <c r="NQ25" s="364"/>
      <c r="NR25" s="364"/>
      <c r="NS25" s="364"/>
      <c r="NT25" s="364"/>
      <c r="NU25" s="364"/>
      <c r="NV25" s="364"/>
      <c r="NW25" s="364"/>
      <c r="NX25" s="364"/>
      <c r="NY25" s="364"/>
      <c r="NZ25" s="364"/>
      <c r="OA25" s="364"/>
      <c r="OB25" s="364"/>
      <c r="OC25" s="364"/>
      <c r="OD25" s="364"/>
      <c r="OE25" s="364"/>
      <c r="OF25" s="364"/>
      <c r="OG25" s="364"/>
      <c r="OH25" s="364"/>
      <c r="OI25" s="364"/>
      <c r="OJ25" s="364"/>
      <c r="OK25" s="364"/>
      <c r="OL25" s="364"/>
      <c r="OM25" s="364"/>
      <c r="ON25" s="364"/>
      <c r="OO25" s="364"/>
      <c r="OP25" s="364"/>
      <c r="OQ25" s="364"/>
      <c r="OR25" s="364"/>
      <c r="OS25" s="364"/>
      <c r="OT25" s="364"/>
      <c r="OU25" s="364"/>
      <c r="OV25" s="364"/>
      <c r="OW25" s="364"/>
      <c r="OX25" s="364"/>
      <c r="OY25" s="364"/>
      <c r="OZ25" s="364"/>
      <c r="PA25" s="364"/>
      <c r="PB25" s="364"/>
      <c r="PC25" s="364"/>
      <c r="PD25" s="364"/>
      <c r="PE25" s="364"/>
      <c r="PF25" s="364"/>
      <c r="PG25" s="364"/>
      <c r="PH25" s="364"/>
      <c r="PI25" s="364"/>
      <c r="PJ25" s="364"/>
      <c r="PK25" s="364"/>
      <c r="PL25" s="364"/>
      <c r="PM25" s="364"/>
      <c r="PN25" s="364"/>
      <c r="PO25" s="364"/>
      <c r="PP25" s="364"/>
      <c r="PQ25" s="364"/>
      <c r="PR25" s="364"/>
      <c r="PS25" s="364"/>
      <c r="PT25" s="364"/>
      <c r="PU25" s="364"/>
      <c r="PV25" s="364"/>
      <c r="PW25" s="364"/>
      <c r="PX25" s="364"/>
      <c r="PY25" s="364"/>
      <c r="PZ25" s="364"/>
      <c r="QA25" s="364"/>
      <c r="QB25" s="364"/>
      <c r="QC25" s="364"/>
      <c r="QD25" s="364"/>
      <c r="QE25" s="364"/>
      <c r="QF25" s="364"/>
      <c r="QG25" s="364"/>
      <c r="QH25" s="364"/>
      <c r="QI25" s="364"/>
      <c r="QJ25" s="364"/>
      <c r="QK25" s="364"/>
      <c r="QL25" s="364"/>
      <c r="QM25" s="364"/>
      <c r="QN25" s="364"/>
      <c r="QO25" s="364"/>
      <c r="QP25" s="364"/>
      <c r="QQ25" s="364"/>
      <c r="QR25" s="364"/>
      <c r="QS25" s="364"/>
      <c r="QT25" s="364"/>
      <c r="QU25" s="364"/>
      <c r="QV25" s="364"/>
      <c r="QW25" s="364"/>
      <c r="QX25" s="364"/>
      <c r="QY25" s="364"/>
      <c r="QZ25" s="364"/>
      <c r="RA25" s="364"/>
      <c r="RB25" s="364"/>
      <c r="RC25" s="364"/>
      <c r="RD25" s="364"/>
      <c r="RE25" s="364"/>
      <c r="RF25" s="364"/>
      <c r="RG25" s="364"/>
      <c r="RH25" s="364"/>
      <c r="RI25" s="364"/>
      <c r="RJ25" s="364"/>
      <c r="RK25" s="364"/>
      <c r="RL25" s="364"/>
      <c r="RM25" s="364"/>
      <c r="RN25" s="364"/>
      <c r="RO25" s="364"/>
      <c r="RP25" s="364"/>
      <c r="RQ25" s="364"/>
      <c r="RR25" s="364"/>
      <c r="RS25" s="364"/>
      <c r="RT25" s="364"/>
      <c r="RU25" s="364"/>
      <c r="RV25" s="364"/>
      <c r="RW25" s="364"/>
      <c r="RX25" s="364"/>
      <c r="RY25" s="364"/>
      <c r="RZ25" s="364"/>
      <c r="SA25" s="364"/>
      <c r="SB25" s="364"/>
      <c r="SC25" s="364"/>
      <c r="SD25" s="364"/>
      <c r="SE25" s="364"/>
      <c r="SF25" s="364"/>
      <c r="SG25" s="364"/>
      <c r="SH25" s="364"/>
      <c r="SI25" s="364"/>
      <c r="SJ25" s="364"/>
      <c r="SK25" s="364"/>
      <c r="SL25" s="364"/>
      <c r="SM25" s="364"/>
      <c r="SN25" s="364"/>
      <c r="SO25" s="364"/>
      <c r="SP25" s="364"/>
      <c r="SQ25" s="364"/>
      <c r="SR25" s="364"/>
      <c r="SS25" s="364"/>
      <c r="ST25" s="364"/>
      <c r="SU25" s="364"/>
      <c r="SV25" s="364"/>
      <c r="SW25" s="364"/>
      <c r="SX25" s="364"/>
      <c r="SY25" s="364"/>
      <c r="SZ25" s="364"/>
      <c r="TA25" s="364"/>
      <c r="TB25" s="364"/>
      <c r="TC25" s="364"/>
      <c r="TD25" s="364"/>
      <c r="TE25" s="364"/>
      <c r="TF25" s="364"/>
      <c r="TG25" s="364"/>
      <c r="TH25" s="364"/>
      <c r="TI25" s="364"/>
      <c r="TJ25" s="364"/>
      <c r="TK25" s="364"/>
      <c r="TL25" s="364"/>
      <c r="TM25" s="364"/>
      <c r="TN25" s="364"/>
      <c r="TO25" s="364"/>
      <c r="TP25" s="364"/>
      <c r="TQ25" s="364"/>
      <c r="TR25" s="364"/>
      <c r="TS25" s="364"/>
      <c r="TT25" s="364"/>
      <c r="TU25" s="364"/>
      <c r="TV25" s="364"/>
      <c r="TW25" s="364"/>
      <c r="TX25" s="364"/>
      <c r="TY25" s="364"/>
      <c r="TZ25" s="364"/>
      <c r="UA25" s="364"/>
      <c r="UB25" s="364"/>
      <c r="UC25" s="364"/>
      <c r="UD25" s="364"/>
      <c r="UE25" s="364"/>
      <c r="UF25" s="364"/>
      <c r="UG25" s="364"/>
      <c r="UH25" s="364"/>
      <c r="UI25" s="364"/>
      <c r="UJ25" s="364"/>
      <c r="UK25" s="364"/>
      <c r="UL25" s="364"/>
      <c r="UM25" s="364"/>
      <c r="UN25" s="364"/>
      <c r="UO25" s="364"/>
      <c r="UP25" s="364"/>
      <c r="UQ25" s="364"/>
      <c r="UR25" s="364"/>
      <c r="US25" s="364"/>
      <c r="UT25" s="364"/>
      <c r="UU25" s="364"/>
      <c r="UV25" s="364"/>
      <c r="UW25" s="364"/>
      <c r="UX25" s="364"/>
      <c r="UY25" s="364"/>
      <c r="UZ25" s="364"/>
      <c r="VA25" s="364"/>
      <c r="VB25" s="364"/>
      <c r="VC25" s="364"/>
      <c r="VD25" s="364"/>
      <c r="VE25" s="364"/>
      <c r="VF25" s="364"/>
      <c r="VG25" s="364"/>
      <c r="VH25" s="364"/>
      <c r="VI25" s="364"/>
      <c r="VJ25" s="364"/>
      <c r="VK25" s="364"/>
      <c r="VL25" s="364"/>
      <c r="VM25" s="364"/>
      <c r="VN25" s="364"/>
      <c r="VO25" s="364"/>
      <c r="VP25" s="364"/>
      <c r="VQ25" s="364"/>
      <c r="VR25" s="364"/>
      <c r="VS25" s="364"/>
      <c r="VT25" s="364"/>
      <c r="VU25" s="364"/>
      <c r="VV25" s="364"/>
      <c r="VW25" s="364"/>
      <c r="VX25" s="364"/>
      <c r="VY25" s="364"/>
      <c r="VZ25" s="364"/>
      <c r="WA25" s="364"/>
      <c r="WB25" s="364"/>
      <c r="WC25" s="364"/>
      <c r="WD25" s="364"/>
      <c r="WE25" s="364"/>
      <c r="WF25" s="364"/>
      <c r="WG25" s="364"/>
      <c r="WH25" s="364"/>
      <c r="WI25" s="364"/>
      <c r="WJ25" s="364"/>
      <c r="WK25" s="364"/>
      <c r="WL25" s="364"/>
      <c r="WM25" s="364"/>
      <c r="WN25" s="364"/>
      <c r="WO25" s="364"/>
      <c r="WP25" s="364"/>
      <c r="WQ25" s="364"/>
      <c r="WR25" s="364"/>
      <c r="WS25" s="364"/>
      <c r="WT25" s="364"/>
      <c r="WU25" s="364"/>
      <c r="WV25" s="364"/>
      <c r="WW25" s="364"/>
      <c r="WX25" s="364"/>
      <c r="WY25" s="364"/>
      <c r="WZ25" s="364"/>
      <c r="XA25" s="364"/>
      <c r="XB25" s="364"/>
      <c r="XC25" s="364"/>
      <c r="XD25" s="364"/>
      <c r="XE25" s="364"/>
      <c r="XF25" s="364"/>
      <c r="XG25" s="364"/>
      <c r="XH25" s="364"/>
      <c r="XI25" s="364"/>
      <c r="XJ25" s="364"/>
      <c r="XK25" s="364"/>
      <c r="XL25" s="364"/>
      <c r="XM25" s="364"/>
      <c r="XN25" s="364"/>
      <c r="XO25" s="364"/>
      <c r="XP25" s="364"/>
      <c r="XQ25" s="364"/>
      <c r="XR25" s="364"/>
      <c r="XS25" s="364"/>
      <c r="XT25" s="364"/>
      <c r="XU25" s="364"/>
      <c r="XV25" s="364"/>
      <c r="XW25" s="364"/>
      <c r="XX25" s="364"/>
      <c r="XY25" s="364"/>
      <c r="XZ25" s="364"/>
      <c r="YA25" s="364"/>
      <c r="YB25" s="364"/>
      <c r="YC25" s="364"/>
      <c r="YD25" s="364"/>
      <c r="YE25" s="364"/>
      <c r="YF25" s="364"/>
      <c r="YG25" s="364"/>
      <c r="YH25" s="364"/>
      <c r="YI25" s="364"/>
      <c r="YJ25" s="364"/>
      <c r="YK25" s="364"/>
      <c r="YL25" s="364"/>
      <c r="YM25" s="364"/>
      <c r="YN25" s="364"/>
      <c r="YO25" s="364"/>
      <c r="YP25" s="364"/>
      <c r="YQ25" s="364"/>
      <c r="YR25" s="364"/>
      <c r="YS25" s="364"/>
      <c r="YT25" s="364"/>
      <c r="YU25" s="364"/>
      <c r="YV25" s="364"/>
      <c r="YW25" s="364"/>
      <c r="YX25" s="364"/>
      <c r="YY25" s="364"/>
      <c r="YZ25" s="364"/>
      <c r="ZA25" s="364"/>
      <c r="ZB25" s="364"/>
      <c r="ZC25" s="364"/>
      <c r="ZD25" s="364"/>
      <c r="ZE25" s="364"/>
      <c r="ZF25" s="364"/>
      <c r="ZG25" s="364"/>
      <c r="ZH25" s="364"/>
      <c r="ZI25" s="364"/>
      <c r="ZJ25" s="364"/>
      <c r="ZK25" s="364"/>
      <c r="ZL25" s="364"/>
      <c r="ZM25" s="364"/>
      <c r="ZN25" s="364"/>
      <c r="ZO25" s="364"/>
      <c r="ZP25" s="364"/>
      <c r="ZQ25" s="364"/>
      <c r="ZR25" s="364"/>
      <c r="ZS25" s="364"/>
      <c r="ZT25" s="364"/>
      <c r="ZU25" s="364"/>
      <c r="ZV25" s="364"/>
      <c r="ZW25" s="364"/>
      <c r="ZX25" s="364"/>
      <c r="ZY25" s="364"/>
      <c r="ZZ25" s="364"/>
      <c r="AAA25" s="364"/>
      <c r="AAB25" s="364"/>
      <c r="AAC25" s="364"/>
      <c r="AAD25" s="364"/>
      <c r="AAE25" s="364"/>
      <c r="AAF25" s="364"/>
      <c r="AAG25" s="364"/>
      <c r="AAH25" s="364"/>
      <c r="AAI25" s="364"/>
      <c r="AAJ25" s="364"/>
      <c r="AAK25" s="364"/>
      <c r="AAL25" s="364"/>
      <c r="AAM25" s="364"/>
      <c r="AAN25" s="364"/>
      <c r="AAO25" s="364"/>
      <c r="AAP25" s="364"/>
      <c r="AAQ25" s="364"/>
      <c r="AAR25" s="364"/>
      <c r="AAS25" s="364"/>
      <c r="AAT25" s="364"/>
      <c r="AAU25" s="364"/>
      <c r="AAV25" s="364"/>
      <c r="AAW25" s="364"/>
      <c r="AAX25" s="364"/>
      <c r="AAY25" s="364"/>
      <c r="AAZ25" s="364"/>
      <c r="ABA25" s="364"/>
      <c r="ABB25" s="364"/>
      <c r="ABC25" s="364"/>
      <c r="ABD25" s="364"/>
      <c r="ABE25" s="364"/>
      <c r="ABF25" s="364"/>
      <c r="ABG25" s="364"/>
      <c r="ABH25" s="364"/>
      <c r="ABI25" s="364"/>
      <c r="ABJ25" s="364"/>
      <c r="ABK25" s="364"/>
      <c r="ABL25" s="364"/>
      <c r="ABM25" s="364"/>
      <c r="ABN25" s="364"/>
      <c r="ABO25" s="364"/>
      <c r="ABP25" s="364"/>
      <c r="ABQ25" s="364"/>
      <c r="ABR25" s="364"/>
      <c r="ABS25" s="364"/>
      <c r="ABT25" s="364"/>
      <c r="ABU25" s="364"/>
      <c r="ABV25" s="364"/>
      <c r="ABW25" s="364"/>
      <c r="ABX25" s="364"/>
      <c r="ABY25" s="364"/>
      <c r="ABZ25" s="364"/>
      <c r="ACA25" s="364"/>
      <c r="ACB25" s="364"/>
      <c r="ACC25" s="364"/>
      <c r="ACD25" s="364"/>
      <c r="ACE25" s="364"/>
      <c r="ACF25" s="364"/>
      <c r="ACG25" s="364"/>
      <c r="ACH25" s="364"/>
      <c r="ACI25" s="364"/>
      <c r="ACJ25" s="364"/>
      <c r="ACK25" s="364"/>
      <c r="ACL25" s="364"/>
      <c r="ACM25" s="364"/>
      <c r="ACN25" s="364"/>
      <c r="ACO25" s="364"/>
      <c r="ACP25" s="364"/>
      <c r="ACQ25" s="364"/>
      <c r="ACR25" s="364"/>
      <c r="ACS25" s="364"/>
      <c r="ACT25" s="364"/>
      <c r="ACU25" s="364"/>
      <c r="ACV25" s="364"/>
      <c r="ACW25" s="364"/>
      <c r="ACX25" s="364"/>
      <c r="ACY25" s="364"/>
      <c r="ACZ25" s="364"/>
      <c r="ADA25" s="364"/>
      <c r="ADB25" s="364"/>
      <c r="ADC25" s="364"/>
      <c r="ADD25" s="364"/>
      <c r="ADE25" s="364"/>
      <c r="ADF25" s="364"/>
      <c r="ADG25" s="364"/>
      <c r="ADH25" s="364"/>
      <c r="ADI25" s="364"/>
      <c r="ADJ25" s="364"/>
      <c r="ADK25" s="364"/>
      <c r="ADL25" s="364"/>
      <c r="ADM25" s="364"/>
      <c r="ADN25" s="364"/>
      <c r="ADO25" s="364"/>
      <c r="ADP25" s="364"/>
      <c r="ADQ25" s="364"/>
      <c r="ADR25" s="364"/>
      <c r="ADS25" s="364"/>
      <c r="ADT25" s="364"/>
      <c r="ADU25" s="364"/>
      <c r="ADV25" s="364"/>
      <c r="ADW25" s="364"/>
      <c r="ADX25" s="364"/>
      <c r="ADY25" s="364"/>
      <c r="ADZ25" s="364"/>
      <c r="AEA25" s="364"/>
      <c r="AEB25" s="364"/>
      <c r="AEC25" s="364"/>
      <c r="AED25" s="364"/>
      <c r="AEE25" s="364"/>
      <c r="AEF25" s="364"/>
      <c r="AEG25" s="364"/>
      <c r="AEH25" s="364"/>
      <c r="AEI25" s="364"/>
      <c r="AEJ25" s="364"/>
      <c r="AEK25" s="364"/>
      <c r="AEL25" s="364"/>
      <c r="AEM25" s="364"/>
      <c r="AEN25" s="364"/>
      <c r="AEO25" s="364"/>
      <c r="AEP25" s="364"/>
      <c r="AEQ25" s="364"/>
      <c r="AER25" s="364"/>
      <c r="AES25" s="364"/>
      <c r="AET25" s="364"/>
      <c r="AEU25" s="364"/>
      <c r="AEV25" s="364"/>
      <c r="AEW25" s="364"/>
      <c r="AEX25" s="364"/>
      <c r="AEY25" s="364"/>
      <c r="AEZ25" s="364"/>
      <c r="AFA25" s="364"/>
      <c r="AFB25" s="364"/>
      <c r="AFC25" s="364"/>
      <c r="AFD25" s="364"/>
      <c r="AFE25" s="364"/>
      <c r="AFF25" s="364"/>
      <c r="AFG25" s="364"/>
      <c r="AFH25" s="364"/>
      <c r="AFI25" s="364"/>
      <c r="AFJ25" s="364"/>
      <c r="AFK25" s="364"/>
      <c r="AFL25" s="364"/>
      <c r="AFM25" s="364"/>
      <c r="AFN25" s="364"/>
      <c r="AFO25" s="364"/>
      <c r="AFP25" s="364"/>
      <c r="AFQ25" s="364"/>
      <c r="AFR25" s="364"/>
      <c r="AFS25" s="364"/>
      <c r="AFT25" s="364"/>
      <c r="AFU25" s="364"/>
      <c r="AFV25" s="364"/>
      <c r="AFW25" s="364"/>
      <c r="AFX25" s="364"/>
      <c r="AFY25" s="364"/>
      <c r="AFZ25" s="364"/>
      <c r="AGA25" s="364"/>
      <c r="AGB25" s="364"/>
      <c r="AGC25" s="364"/>
      <c r="AGD25" s="364"/>
      <c r="AGE25" s="364"/>
      <c r="AGF25" s="364"/>
      <c r="AGG25" s="364"/>
      <c r="AGH25" s="364"/>
      <c r="AGI25" s="364"/>
    </row>
    <row r="26" spans="1:867" s="367" customFormat="1" ht="28.5">
      <c r="A26" s="375" t="str">
        <f>+'P6'!B8</f>
        <v>6.1. Promoción de la gestión efectiva y sostenible del agua, el suelo y la biodiversidad, en la producción de cacao y sus derivados</v>
      </c>
      <c r="B26" s="384">
        <f>+Estimación_Anualizada!V26</f>
        <v>69052301281</v>
      </c>
      <c r="C26" s="368">
        <v>0.75</v>
      </c>
      <c r="D26" s="368">
        <v>0.05</v>
      </c>
      <c r="E26" s="368">
        <v>0.2</v>
      </c>
      <c r="F26" s="384">
        <f>B26*C26</f>
        <v>51789225960.75</v>
      </c>
      <c r="G26" s="384">
        <f>B26*D26</f>
        <v>3452615064.0500002</v>
      </c>
      <c r="H26" s="384">
        <f>B26*E26</f>
        <v>13810460256.200001</v>
      </c>
      <c r="I26" s="368">
        <f t="shared" si="13"/>
        <v>0.68</v>
      </c>
      <c r="J26" s="409">
        <v>0.2</v>
      </c>
      <c r="K26" s="409">
        <v>0.1</v>
      </c>
      <c r="L26" s="409">
        <v>0.02</v>
      </c>
      <c r="M26" s="366">
        <f t="shared" si="18"/>
        <v>35216673653.310005</v>
      </c>
      <c r="N26" s="366">
        <f t="shared" si="19"/>
        <v>10357845192.150002</v>
      </c>
      <c r="O26" s="366">
        <f t="shared" si="20"/>
        <v>5178922596.0750008</v>
      </c>
      <c r="P26" s="366">
        <f t="shared" si="21"/>
        <v>1035784519.215</v>
      </c>
      <c r="Q26" s="360"/>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c r="CM26" s="364"/>
      <c r="CN26" s="364"/>
      <c r="CO26" s="364"/>
      <c r="CP26" s="364"/>
      <c r="CQ26" s="364"/>
      <c r="CR26" s="364"/>
      <c r="CS26" s="364"/>
      <c r="CT26" s="364"/>
      <c r="CU26" s="364"/>
      <c r="CV26" s="364"/>
      <c r="CW26" s="364"/>
      <c r="CX26" s="364"/>
      <c r="CY26" s="364"/>
      <c r="CZ26" s="364"/>
      <c r="DA26" s="364"/>
      <c r="DB26" s="364"/>
      <c r="DC26" s="364"/>
      <c r="DD26" s="364"/>
      <c r="DE26" s="364"/>
      <c r="DF26" s="364"/>
      <c r="DG26" s="364"/>
      <c r="DH26" s="364"/>
      <c r="DI26" s="364"/>
      <c r="DJ26" s="364"/>
      <c r="DK26" s="364"/>
      <c r="DL26" s="364"/>
      <c r="DM26" s="364"/>
      <c r="DN26" s="364"/>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64"/>
      <c r="EO26" s="364"/>
      <c r="EP26" s="364"/>
      <c r="EQ26" s="364"/>
      <c r="ER26" s="364"/>
      <c r="ES26" s="364"/>
      <c r="ET26" s="364"/>
      <c r="EU26" s="364"/>
      <c r="EV26" s="364"/>
      <c r="EW26" s="364"/>
      <c r="EX26" s="364"/>
      <c r="EY26" s="364"/>
      <c r="EZ26" s="364"/>
      <c r="FA26" s="364"/>
      <c r="FB26" s="364"/>
      <c r="FC26" s="364"/>
      <c r="FD26" s="364"/>
      <c r="FE26" s="364"/>
      <c r="FF26" s="364"/>
      <c r="FG26" s="364"/>
      <c r="FH26" s="364"/>
      <c r="FI26" s="364"/>
      <c r="FJ26" s="364"/>
      <c r="FK26" s="364"/>
      <c r="FL26" s="364"/>
      <c r="FM26" s="364"/>
      <c r="FN26" s="364"/>
      <c r="FO26" s="364"/>
      <c r="FP26" s="364"/>
      <c r="FQ26" s="364"/>
      <c r="FR26" s="364"/>
      <c r="FS26" s="364"/>
      <c r="FT26" s="364"/>
      <c r="FU26" s="364"/>
      <c r="FV26" s="364"/>
      <c r="FW26" s="364"/>
      <c r="FX26" s="364"/>
      <c r="FY26" s="364"/>
      <c r="FZ26" s="364"/>
      <c r="GA26" s="364"/>
      <c r="GB26" s="364"/>
      <c r="GC26" s="364"/>
      <c r="GD26" s="364"/>
      <c r="GE26" s="364"/>
      <c r="GF26" s="364"/>
      <c r="GG26" s="364"/>
      <c r="GH26" s="364"/>
      <c r="GI26" s="364"/>
      <c r="GJ26" s="364"/>
      <c r="GK26" s="364"/>
      <c r="GL26" s="364"/>
      <c r="GM26" s="364"/>
      <c r="GN26" s="364"/>
      <c r="GO26" s="364"/>
      <c r="GP26" s="364"/>
      <c r="GQ26" s="364"/>
      <c r="GR26" s="364"/>
      <c r="GS26" s="364"/>
      <c r="GT26" s="364"/>
      <c r="GU26" s="364"/>
      <c r="GV26" s="364"/>
      <c r="GW26" s="364"/>
      <c r="GX26" s="364"/>
      <c r="GY26" s="364"/>
      <c r="GZ26" s="364"/>
      <c r="HA26" s="364"/>
      <c r="HB26" s="364"/>
      <c r="HC26" s="364"/>
      <c r="HD26" s="364"/>
      <c r="HE26" s="364"/>
      <c r="HF26" s="364"/>
      <c r="HG26" s="364"/>
      <c r="HH26" s="364"/>
      <c r="HI26" s="364"/>
      <c r="HJ26" s="364"/>
      <c r="HK26" s="364"/>
      <c r="HL26" s="364"/>
      <c r="HM26" s="364"/>
      <c r="HN26" s="364"/>
      <c r="HO26" s="364"/>
      <c r="HP26" s="364"/>
      <c r="HQ26" s="364"/>
      <c r="HR26" s="364"/>
      <c r="HS26" s="364"/>
      <c r="HT26" s="364"/>
      <c r="HU26" s="364"/>
      <c r="HV26" s="364"/>
      <c r="HW26" s="364"/>
      <c r="HX26" s="364"/>
      <c r="HY26" s="364"/>
      <c r="HZ26" s="364"/>
      <c r="IA26" s="364"/>
      <c r="IB26" s="364"/>
      <c r="IC26" s="364"/>
      <c r="ID26" s="364"/>
      <c r="IE26" s="364"/>
      <c r="IF26" s="364"/>
      <c r="IG26" s="364"/>
      <c r="IH26" s="364"/>
      <c r="II26" s="364"/>
      <c r="IJ26" s="364"/>
      <c r="IK26" s="364"/>
      <c r="IL26" s="364"/>
      <c r="IM26" s="364"/>
      <c r="IN26" s="364"/>
      <c r="IO26" s="364"/>
      <c r="IP26" s="364"/>
      <c r="IQ26" s="364"/>
      <c r="IR26" s="364"/>
      <c r="IS26" s="364"/>
      <c r="IT26" s="364"/>
      <c r="IU26" s="364"/>
      <c r="IV26" s="364"/>
      <c r="IW26" s="364"/>
      <c r="IX26" s="364"/>
      <c r="IY26" s="364"/>
      <c r="IZ26" s="364"/>
      <c r="JA26" s="364"/>
      <c r="JB26" s="364"/>
      <c r="JC26" s="364"/>
      <c r="JD26" s="364"/>
      <c r="JE26" s="364"/>
      <c r="JF26" s="364"/>
      <c r="JG26" s="364"/>
      <c r="JH26" s="364"/>
      <c r="JI26" s="364"/>
      <c r="JJ26" s="364"/>
      <c r="JK26" s="364"/>
      <c r="JL26" s="364"/>
      <c r="JM26" s="364"/>
      <c r="JN26" s="364"/>
      <c r="JO26" s="364"/>
      <c r="JP26" s="364"/>
      <c r="JQ26" s="364"/>
      <c r="JR26" s="364"/>
      <c r="JS26" s="364"/>
      <c r="JT26" s="364"/>
      <c r="JU26" s="364"/>
      <c r="JV26" s="364"/>
      <c r="JW26" s="364"/>
      <c r="JX26" s="364"/>
      <c r="JY26" s="364"/>
      <c r="JZ26" s="364"/>
      <c r="KA26" s="364"/>
      <c r="KB26" s="364"/>
      <c r="KC26" s="364"/>
      <c r="KD26" s="364"/>
      <c r="KE26" s="364"/>
      <c r="KF26" s="364"/>
      <c r="KG26" s="364"/>
      <c r="KH26" s="364"/>
      <c r="KI26" s="364"/>
      <c r="KJ26" s="364"/>
      <c r="KK26" s="364"/>
      <c r="KL26" s="364"/>
      <c r="KM26" s="364"/>
      <c r="KN26" s="364"/>
      <c r="KO26" s="364"/>
      <c r="KP26" s="364"/>
      <c r="KQ26" s="364"/>
      <c r="KR26" s="364"/>
      <c r="KS26" s="364"/>
      <c r="KT26" s="364"/>
      <c r="KU26" s="364"/>
      <c r="KV26" s="364"/>
      <c r="KW26" s="364"/>
      <c r="KX26" s="364"/>
      <c r="KY26" s="364"/>
      <c r="KZ26" s="364"/>
      <c r="LA26" s="364"/>
      <c r="LB26" s="364"/>
      <c r="LC26" s="364"/>
      <c r="LD26" s="364"/>
      <c r="LE26" s="364"/>
      <c r="LF26" s="364"/>
      <c r="LG26" s="364"/>
      <c r="LH26" s="364"/>
      <c r="LI26" s="364"/>
      <c r="LJ26" s="364"/>
      <c r="LK26" s="364"/>
      <c r="LL26" s="364"/>
      <c r="LM26" s="364"/>
      <c r="LN26" s="364"/>
      <c r="LO26" s="364"/>
      <c r="LP26" s="364"/>
      <c r="LQ26" s="364"/>
      <c r="LR26" s="364"/>
      <c r="LS26" s="364"/>
      <c r="LT26" s="364"/>
      <c r="LU26" s="364"/>
      <c r="LV26" s="364"/>
      <c r="LW26" s="364"/>
      <c r="LX26" s="364"/>
      <c r="LY26" s="364"/>
      <c r="LZ26" s="364"/>
      <c r="MA26" s="364"/>
      <c r="MB26" s="364"/>
      <c r="MC26" s="364"/>
      <c r="MD26" s="364"/>
      <c r="ME26" s="364"/>
      <c r="MF26" s="364"/>
      <c r="MG26" s="364"/>
      <c r="MH26" s="364"/>
      <c r="MI26" s="364"/>
      <c r="MJ26" s="364"/>
      <c r="MK26" s="364"/>
      <c r="ML26" s="364"/>
      <c r="MM26" s="364"/>
      <c r="MN26" s="364"/>
      <c r="MO26" s="364"/>
      <c r="MP26" s="364"/>
      <c r="MQ26" s="364"/>
      <c r="MR26" s="364"/>
      <c r="MS26" s="364"/>
      <c r="MT26" s="364"/>
      <c r="MU26" s="364"/>
      <c r="MV26" s="364"/>
      <c r="MW26" s="364"/>
      <c r="MX26" s="364"/>
      <c r="MY26" s="364"/>
      <c r="MZ26" s="364"/>
      <c r="NA26" s="364"/>
      <c r="NB26" s="364"/>
      <c r="NC26" s="364"/>
      <c r="ND26" s="364"/>
      <c r="NE26" s="364"/>
      <c r="NF26" s="364"/>
      <c r="NG26" s="364"/>
      <c r="NH26" s="364"/>
      <c r="NI26" s="364"/>
      <c r="NJ26" s="364"/>
      <c r="NK26" s="364"/>
      <c r="NL26" s="364"/>
      <c r="NM26" s="364"/>
      <c r="NN26" s="364"/>
      <c r="NO26" s="364"/>
      <c r="NP26" s="364"/>
      <c r="NQ26" s="364"/>
      <c r="NR26" s="364"/>
      <c r="NS26" s="364"/>
      <c r="NT26" s="364"/>
      <c r="NU26" s="364"/>
      <c r="NV26" s="364"/>
      <c r="NW26" s="364"/>
      <c r="NX26" s="364"/>
      <c r="NY26" s="364"/>
      <c r="NZ26" s="364"/>
      <c r="OA26" s="364"/>
      <c r="OB26" s="364"/>
      <c r="OC26" s="364"/>
      <c r="OD26" s="364"/>
      <c r="OE26" s="364"/>
      <c r="OF26" s="364"/>
      <c r="OG26" s="364"/>
      <c r="OH26" s="364"/>
      <c r="OI26" s="364"/>
      <c r="OJ26" s="364"/>
      <c r="OK26" s="364"/>
      <c r="OL26" s="364"/>
      <c r="OM26" s="364"/>
      <c r="ON26" s="364"/>
      <c r="OO26" s="364"/>
      <c r="OP26" s="364"/>
      <c r="OQ26" s="364"/>
      <c r="OR26" s="364"/>
      <c r="OS26" s="364"/>
      <c r="OT26" s="364"/>
      <c r="OU26" s="364"/>
      <c r="OV26" s="364"/>
      <c r="OW26" s="364"/>
      <c r="OX26" s="364"/>
      <c r="OY26" s="364"/>
      <c r="OZ26" s="364"/>
      <c r="PA26" s="364"/>
      <c r="PB26" s="364"/>
      <c r="PC26" s="364"/>
      <c r="PD26" s="364"/>
      <c r="PE26" s="364"/>
      <c r="PF26" s="364"/>
      <c r="PG26" s="364"/>
      <c r="PH26" s="364"/>
      <c r="PI26" s="364"/>
      <c r="PJ26" s="364"/>
      <c r="PK26" s="364"/>
      <c r="PL26" s="364"/>
      <c r="PM26" s="364"/>
      <c r="PN26" s="364"/>
      <c r="PO26" s="364"/>
      <c r="PP26" s="364"/>
      <c r="PQ26" s="364"/>
      <c r="PR26" s="364"/>
      <c r="PS26" s="364"/>
      <c r="PT26" s="364"/>
      <c r="PU26" s="364"/>
      <c r="PV26" s="364"/>
      <c r="PW26" s="364"/>
      <c r="PX26" s="364"/>
      <c r="PY26" s="364"/>
      <c r="PZ26" s="364"/>
      <c r="QA26" s="364"/>
      <c r="QB26" s="364"/>
      <c r="QC26" s="364"/>
      <c r="QD26" s="364"/>
      <c r="QE26" s="364"/>
      <c r="QF26" s="364"/>
      <c r="QG26" s="364"/>
      <c r="QH26" s="364"/>
      <c r="QI26" s="364"/>
      <c r="QJ26" s="364"/>
      <c r="QK26" s="364"/>
      <c r="QL26" s="364"/>
      <c r="QM26" s="364"/>
      <c r="QN26" s="364"/>
      <c r="QO26" s="364"/>
      <c r="QP26" s="364"/>
      <c r="QQ26" s="364"/>
      <c r="QR26" s="364"/>
      <c r="QS26" s="364"/>
      <c r="QT26" s="364"/>
      <c r="QU26" s="364"/>
      <c r="QV26" s="364"/>
      <c r="QW26" s="364"/>
      <c r="QX26" s="364"/>
      <c r="QY26" s="364"/>
      <c r="QZ26" s="364"/>
      <c r="RA26" s="364"/>
      <c r="RB26" s="364"/>
      <c r="RC26" s="364"/>
      <c r="RD26" s="364"/>
      <c r="RE26" s="364"/>
      <c r="RF26" s="364"/>
      <c r="RG26" s="364"/>
      <c r="RH26" s="364"/>
      <c r="RI26" s="364"/>
      <c r="RJ26" s="364"/>
      <c r="RK26" s="364"/>
      <c r="RL26" s="364"/>
      <c r="RM26" s="364"/>
      <c r="RN26" s="364"/>
      <c r="RO26" s="364"/>
      <c r="RP26" s="364"/>
      <c r="RQ26" s="364"/>
      <c r="RR26" s="364"/>
      <c r="RS26" s="364"/>
      <c r="RT26" s="364"/>
      <c r="RU26" s="364"/>
      <c r="RV26" s="364"/>
      <c r="RW26" s="364"/>
      <c r="RX26" s="364"/>
      <c r="RY26" s="364"/>
      <c r="RZ26" s="364"/>
      <c r="SA26" s="364"/>
      <c r="SB26" s="364"/>
      <c r="SC26" s="364"/>
      <c r="SD26" s="364"/>
      <c r="SE26" s="364"/>
      <c r="SF26" s="364"/>
      <c r="SG26" s="364"/>
      <c r="SH26" s="364"/>
      <c r="SI26" s="364"/>
      <c r="SJ26" s="364"/>
      <c r="SK26" s="364"/>
      <c r="SL26" s="364"/>
      <c r="SM26" s="364"/>
      <c r="SN26" s="364"/>
      <c r="SO26" s="364"/>
      <c r="SP26" s="364"/>
      <c r="SQ26" s="364"/>
      <c r="SR26" s="364"/>
      <c r="SS26" s="364"/>
      <c r="ST26" s="364"/>
      <c r="SU26" s="364"/>
      <c r="SV26" s="364"/>
      <c r="SW26" s="364"/>
      <c r="SX26" s="364"/>
      <c r="SY26" s="364"/>
      <c r="SZ26" s="364"/>
      <c r="TA26" s="364"/>
      <c r="TB26" s="364"/>
      <c r="TC26" s="364"/>
      <c r="TD26" s="364"/>
      <c r="TE26" s="364"/>
      <c r="TF26" s="364"/>
      <c r="TG26" s="364"/>
      <c r="TH26" s="364"/>
      <c r="TI26" s="364"/>
      <c r="TJ26" s="364"/>
      <c r="TK26" s="364"/>
      <c r="TL26" s="364"/>
      <c r="TM26" s="364"/>
      <c r="TN26" s="364"/>
      <c r="TO26" s="364"/>
      <c r="TP26" s="364"/>
      <c r="TQ26" s="364"/>
      <c r="TR26" s="364"/>
      <c r="TS26" s="364"/>
      <c r="TT26" s="364"/>
      <c r="TU26" s="364"/>
      <c r="TV26" s="364"/>
      <c r="TW26" s="364"/>
      <c r="TX26" s="364"/>
      <c r="TY26" s="364"/>
      <c r="TZ26" s="364"/>
      <c r="UA26" s="364"/>
      <c r="UB26" s="364"/>
      <c r="UC26" s="364"/>
      <c r="UD26" s="364"/>
      <c r="UE26" s="364"/>
      <c r="UF26" s="364"/>
      <c r="UG26" s="364"/>
      <c r="UH26" s="364"/>
      <c r="UI26" s="364"/>
      <c r="UJ26" s="364"/>
      <c r="UK26" s="364"/>
      <c r="UL26" s="364"/>
      <c r="UM26" s="364"/>
      <c r="UN26" s="364"/>
      <c r="UO26" s="364"/>
      <c r="UP26" s="364"/>
      <c r="UQ26" s="364"/>
      <c r="UR26" s="364"/>
      <c r="US26" s="364"/>
      <c r="UT26" s="364"/>
      <c r="UU26" s="364"/>
      <c r="UV26" s="364"/>
      <c r="UW26" s="364"/>
      <c r="UX26" s="364"/>
      <c r="UY26" s="364"/>
      <c r="UZ26" s="364"/>
      <c r="VA26" s="364"/>
      <c r="VB26" s="364"/>
      <c r="VC26" s="364"/>
      <c r="VD26" s="364"/>
      <c r="VE26" s="364"/>
      <c r="VF26" s="364"/>
      <c r="VG26" s="364"/>
      <c r="VH26" s="364"/>
      <c r="VI26" s="364"/>
      <c r="VJ26" s="364"/>
      <c r="VK26" s="364"/>
      <c r="VL26" s="364"/>
      <c r="VM26" s="364"/>
      <c r="VN26" s="364"/>
      <c r="VO26" s="364"/>
      <c r="VP26" s="364"/>
      <c r="VQ26" s="364"/>
      <c r="VR26" s="364"/>
      <c r="VS26" s="364"/>
      <c r="VT26" s="364"/>
      <c r="VU26" s="364"/>
      <c r="VV26" s="364"/>
      <c r="VW26" s="364"/>
      <c r="VX26" s="364"/>
      <c r="VY26" s="364"/>
      <c r="VZ26" s="364"/>
      <c r="WA26" s="364"/>
      <c r="WB26" s="364"/>
      <c r="WC26" s="364"/>
      <c r="WD26" s="364"/>
      <c r="WE26" s="364"/>
      <c r="WF26" s="364"/>
      <c r="WG26" s="364"/>
      <c r="WH26" s="364"/>
      <c r="WI26" s="364"/>
      <c r="WJ26" s="364"/>
      <c r="WK26" s="364"/>
      <c r="WL26" s="364"/>
      <c r="WM26" s="364"/>
      <c r="WN26" s="364"/>
      <c r="WO26" s="364"/>
      <c r="WP26" s="364"/>
      <c r="WQ26" s="364"/>
      <c r="WR26" s="364"/>
      <c r="WS26" s="364"/>
      <c r="WT26" s="364"/>
      <c r="WU26" s="364"/>
      <c r="WV26" s="364"/>
      <c r="WW26" s="364"/>
      <c r="WX26" s="364"/>
      <c r="WY26" s="364"/>
      <c r="WZ26" s="364"/>
      <c r="XA26" s="364"/>
      <c r="XB26" s="364"/>
      <c r="XC26" s="364"/>
      <c r="XD26" s="364"/>
      <c r="XE26" s="364"/>
      <c r="XF26" s="364"/>
      <c r="XG26" s="364"/>
      <c r="XH26" s="364"/>
      <c r="XI26" s="364"/>
      <c r="XJ26" s="364"/>
      <c r="XK26" s="364"/>
      <c r="XL26" s="364"/>
      <c r="XM26" s="364"/>
      <c r="XN26" s="364"/>
      <c r="XO26" s="364"/>
      <c r="XP26" s="364"/>
      <c r="XQ26" s="364"/>
      <c r="XR26" s="364"/>
      <c r="XS26" s="364"/>
      <c r="XT26" s="364"/>
      <c r="XU26" s="364"/>
      <c r="XV26" s="364"/>
      <c r="XW26" s="364"/>
      <c r="XX26" s="364"/>
      <c r="XY26" s="364"/>
      <c r="XZ26" s="364"/>
      <c r="YA26" s="364"/>
      <c r="YB26" s="364"/>
      <c r="YC26" s="364"/>
      <c r="YD26" s="364"/>
      <c r="YE26" s="364"/>
      <c r="YF26" s="364"/>
      <c r="YG26" s="364"/>
      <c r="YH26" s="364"/>
      <c r="YI26" s="364"/>
      <c r="YJ26" s="364"/>
      <c r="YK26" s="364"/>
      <c r="YL26" s="364"/>
      <c r="YM26" s="364"/>
      <c r="YN26" s="364"/>
      <c r="YO26" s="364"/>
      <c r="YP26" s="364"/>
      <c r="YQ26" s="364"/>
      <c r="YR26" s="364"/>
      <c r="YS26" s="364"/>
      <c r="YT26" s="364"/>
      <c r="YU26" s="364"/>
      <c r="YV26" s="364"/>
      <c r="YW26" s="364"/>
      <c r="YX26" s="364"/>
      <c r="YY26" s="364"/>
      <c r="YZ26" s="364"/>
      <c r="ZA26" s="364"/>
      <c r="ZB26" s="364"/>
      <c r="ZC26" s="364"/>
      <c r="ZD26" s="364"/>
      <c r="ZE26" s="364"/>
      <c r="ZF26" s="364"/>
      <c r="ZG26" s="364"/>
      <c r="ZH26" s="364"/>
      <c r="ZI26" s="364"/>
      <c r="ZJ26" s="364"/>
      <c r="ZK26" s="364"/>
      <c r="ZL26" s="364"/>
      <c r="ZM26" s="364"/>
      <c r="ZN26" s="364"/>
      <c r="ZO26" s="364"/>
      <c r="ZP26" s="364"/>
      <c r="ZQ26" s="364"/>
      <c r="ZR26" s="364"/>
      <c r="ZS26" s="364"/>
      <c r="ZT26" s="364"/>
      <c r="ZU26" s="364"/>
      <c r="ZV26" s="364"/>
      <c r="ZW26" s="364"/>
      <c r="ZX26" s="364"/>
      <c r="ZY26" s="364"/>
      <c r="ZZ26" s="364"/>
      <c r="AAA26" s="364"/>
      <c r="AAB26" s="364"/>
      <c r="AAC26" s="364"/>
      <c r="AAD26" s="364"/>
      <c r="AAE26" s="364"/>
      <c r="AAF26" s="364"/>
      <c r="AAG26" s="364"/>
      <c r="AAH26" s="364"/>
      <c r="AAI26" s="364"/>
      <c r="AAJ26" s="364"/>
      <c r="AAK26" s="364"/>
      <c r="AAL26" s="364"/>
      <c r="AAM26" s="364"/>
      <c r="AAN26" s="364"/>
      <c r="AAO26" s="364"/>
      <c r="AAP26" s="364"/>
      <c r="AAQ26" s="364"/>
      <c r="AAR26" s="364"/>
      <c r="AAS26" s="364"/>
      <c r="AAT26" s="364"/>
      <c r="AAU26" s="364"/>
      <c r="AAV26" s="364"/>
      <c r="AAW26" s="364"/>
      <c r="AAX26" s="364"/>
      <c r="AAY26" s="364"/>
      <c r="AAZ26" s="364"/>
      <c r="ABA26" s="364"/>
      <c r="ABB26" s="364"/>
      <c r="ABC26" s="364"/>
      <c r="ABD26" s="364"/>
      <c r="ABE26" s="364"/>
      <c r="ABF26" s="364"/>
      <c r="ABG26" s="364"/>
      <c r="ABH26" s="364"/>
      <c r="ABI26" s="364"/>
      <c r="ABJ26" s="364"/>
      <c r="ABK26" s="364"/>
      <c r="ABL26" s="364"/>
      <c r="ABM26" s="364"/>
      <c r="ABN26" s="364"/>
      <c r="ABO26" s="364"/>
      <c r="ABP26" s="364"/>
      <c r="ABQ26" s="364"/>
      <c r="ABR26" s="364"/>
      <c r="ABS26" s="364"/>
      <c r="ABT26" s="364"/>
      <c r="ABU26" s="364"/>
      <c r="ABV26" s="364"/>
      <c r="ABW26" s="364"/>
      <c r="ABX26" s="364"/>
      <c r="ABY26" s="364"/>
      <c r="ABZ26" s="364"/>
      <c r="ACA26" s="364"/>
      <c r="ACB26" s="364"/>
      <c r="ACC26" s="364"/>
      <c r="ACD26" s="364"/>
      <c r="ACE26" s="364"/>
      <c r="ACF26" s="364"/>
      <c r="ACG26" s="364"/>
      <c r="ACH26" s="364"/>
      <c r="ACI26" s="364"/>
      <c r="ACJ26" s="364"/>
      <c r="ACK26" s="364"/>
      <c r="ACL26" s="364"/>
      <c r="ACM26" s="364"/>
      <c r="ACN26" s="364"/>
      <c r="ACO26" s="364"/>
      <c r="ACP26" s="364"/>
      <c r="ACQ26" s="364"/>
      <c r="ACR26" s="364"/>
      <c r="ACS26" s="364"/>
      <c r="ACT26" s="364"/>
      <c r="ACU26" s="364"/>
      <c r="ACV26" s="364"/>
      <c r="ACW26" s="364"/>
      <c r="ACX26" s="364"/>
      <c r="ACY26" s="364"/>
      <c r="ACZ26" s="364"/>
      <c r="ADA26" s="364"/>
      <c r="ADB26" s="364"/>
      <c r="ADC26" s="364"/>
      <c r="ADD26" s="364"/>
      <c r="ADE26" s="364"/>
      <c r="ADF26" s="364"/>
      <c r="ADG26" s="364"/>
      <c r="ADH26" s="364"/>
      <c r="ADI26" s="364"/>
      <c r="ADJ26" s="364"/>
      <c r="ADK26" s="364"/>
      <c r="ADL26" s="364"/>
      <c r="ADM26" s="364"/>
      <c r="ADN26" s="364"/>
      <c r="ADO26" s="364"/>
      <c r="ADP26" s="364"/>
      <c r="ADQ26" s="364"/>
      <c r="ADR26" s="364"/>
      <c r="ADS26" s="364"/>
      <c r="ADT26" s="364"/>
      <c r="ADU26" s="364"/>
      <c r="ADV26" s="364"/>
      <c r="ADW26" s="364"/>
      <c r="ADX26" s="364"/>
      <c r="ADY26" s="364"/>
      <c r="ADZ26" s="364"/>
      <c r="AEA26" s="364"/>
      <c r="AEB26" s="364"/>
      <c r="AEC26" s="364"/>
      <c r="AED26" s="364"/>
      <c r="AEE26" s="364"/>
      <c r="AEF26" s="364"/>
      <c r="AEG26" s="364"/>
      <c r="AEH26" s="364"/>
      <c r="AEI26" s="364"/>
      <c r="AEJ26" s="364"/>
      <c r="AEK26" s="364"/>
      <c r="AEL26" s="364"/>
      <c r="AEM26" s="364"/>
      <c r="AEN26" s="364"/>
      <c r="AEO26" s="364"/>
      <c r="AEP26" s="364"/>
      <c r="AEQ26" s="364"/>
      <c r="AER26" s="364"/>
      <c r="AES26" s="364"/>
      <c r="AET26" s="364"/>
      <c r="AEU26" s="364"/>
      <c r="AEV26" s="364"/>
      <c r="AEW26" s="364"/>
      <c r="AEX26" s="364"/>
      <c r="AEY26" s="364"/>
      <c r="AEZ26" s="364"/>
      <c r="AFA26" s="364"/>
      <c r="AFB26" s="364"/>
      <c r="AFC26" s="364"/>
      <c r="AFD26" s="364"/>
      <c r="AFE26" s="364"/>
      <c r="AFF26" s="364"/>
      <c r="AFG26" s="364"/>
      <c r="AFH26" s="364"/>
      <c r="AFI26" s="364"/>
      <c r="AFJ26" s="364"/>
      <c r="AFK26" s="364"/>
      <c r="AFL26" s="364"/>
      <c r="AFM26" s="364"/>
      <c r="AFN26" s="364"/>
      <c r="AFO26" s="364"/>
      <c r="AFP26" s="364"/>
      <c r="AFQ26" s="364"/>
      <c r="AFR26" s="364"/>
      <c r="AFS26" s="364"/>
      <c r="AFT26" s="364"/>
      <c r="AFU26" s="364"/>
      <c r="AFV26" s="364"/>
      <c r="AFW26" s="364"/>
      <c r="AFX26" s="364"/>
      <c r="AFY26" s="364"/>
      <c r="AFZ26" s="364"/>
      <c r="AGA26" s="364"/>
      <c r="AGB26" s="364"/>
      <c r="AGC26" s="364"/>
      <c r="AGD26" s="364"/>
      <c r="AGE26" s="364"/>
      <c r="AGF26" s="364"/>
      <c r="AGG26" s="364"/>
      <c r="AGH26" s="364"/>
      <c r="AGI26" s="364"/>
    </row>
    <row r="27" spans="1:867" s="365" customFormat="1" ht="33" customHeight="1">
      <c r="A27" s="375" t="str">
        <f>+'P6'!B9</f>
        <v>6.2. Mejora de la gestión de la variabilidad y cambio climático de la cadena</v>
      </c>
      <c r="B27" s="384">
        <f>+Estimación_Anualizada!V27</f>
        <v>107870034121</v>
      </c>
      <c r="C27" s="368">
        <v>0.75</v>
      </c>
      <c r="D27" s="368">
        <v>0.05</v>
      </c>
      <c r="E27" s="368">
        <v>0.2</v>
      </c>
      <c r="F27" s="384">
        <f>B27*C27</f>
        <v>80902525590.75</v>
      </c>
      <c r="G27" s="384">
        <f>B27*D27</f>
        <v>5393501706.0500002</v>
      </c>
      <c r="H27" s="384">
        <f>B27*E27</f>
        <v>21574006824.200001</v>
      </c>
      <c r="I27" s="368">
        <f t="shared" si="13"/>
        <v>0.71</v>
      </c>
      <c r="J27" s="409">
        <v>0.15</v>
      </c>
      <c r="K27" s="409">
        <v>0.12</v>
      </c>
      <c r="L27" s="409">
        <v>0.02</v>
      </c>
      <c r="M27" s="366">
        <f t="shared" ref="M27" si="24">F27*I27</f>
        <v>57440793169.432495</v>
      </c>
      <c r="N27" s="366">
        <f t="shared" ref="N27" si="25">F27*J27</f>
        <v>12135378838.612499</v>
      </c>
      <c r="O27" s="366">
        <f t="shared" ref="O27" si="26">F27*K27</f>
        <v>9708303070.8899994</v>
      </c>
      <c r="P27" s="366">
        <f t="shared" ref="P27" si="27">F27*L27</f>
        <v>1618050511.8150001</v>
      </c>
      <c r="Q27" s="360"/>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c r="CR27" s="364"/>
      <c r="CS27" s="364"/>
      <c r="CT27" s="364"/>
      <c r="CU27" s="364"/>
      <c r="CV27" s="364"/>
      <c r="CW27" s="364"/>
      <c r="CX27" s="364"/>
      <c r="CY27" s="364"/>
      <c r="CZ27" s="364"/>
      <c r="DA27" s="364"/>
      <c r="DB27" s="364"/>
      <c r="DC27" s="364"/>
      <c r="DD27" s="364"/>
      <c r="DE27" s="364"/>
      <c r="DF27" s="364"/>
      <c r="DG27" s="364"/>
      <c r="DH27" s="364"/>
      <c r="DI27" s="364"/>
      <c r="DJ27" s="364"/>
      <c r="DK27" s="364"/>
      <c r="DL27" s="364"/>
      <c r="DM27" s="364"/>
      <c r="DN27" s="364"/>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64"/>
      <c r="EO27" s="364"/>
      <c r="EP27" s="364"/>
      <c r="EQ27" s="364"/>
      <c r="ER27" s="364"/>
      <c r="ES27" s="364"/>
      <c r="ET27" s="364"/>
      <c r="EU27" s="364"/>
      <c r="EV27" s="364"/>
      <c r="EW27" s="364"/>
      <c r="EX27" s="364"/>
      <c r="EY27" s="364"/>
      <c r="EZ27" s="364"/>
      <c r="FA27" s="364"/>
      <c r="FB27" s="364"/>
      <c r="FC27" s="364"/>
      <c r="FD27" s="364"/>
      <c r="FE27" s="364"/>
      <c r="FF27" s="364"/>
      <c r="FG27" s="364"/>
      <c r="FH27" s="364"/>
      <c r="FI27" s="364"/>
      <c r="FJ27" s="364"/>
      <c r="FK27" s="364"/>
      <c r="FL27" s="364"/>
      <c r="FM27" s="364"/>
      <c r="FN27" s="364"/>
      <c r="FO27" s="364"/>
      <c r="FP27" s="364"/>
      <c r="FQ27" s="364"/>
      <c r="FR27" s="364"/>
      <c r="FS27" s="364"/>
      <c r="FT27" s="364"/>
      <c r="FU27" s="364"/>
      <c r="FV27" s="364"/>
      <c r="FW27" s="364"/>
      <c r="FX27" s="364"/>
      <c r="FY27" s="364"/>
      <c r="FZ27" s="364"/>
      <c r="GA27" s="364"/>
      <c r="GB27" s="364"/>
      <c r="GC27" s="364"/>
      <c r="GD27" s="364"/>
      <c r="GE27" s="364"/>
      <c r="GF27" s="364"/>
      <c r="GG27" s="364"/>
      <c r="GH27" s="364"/>
      <c r="GI27" s="364"/>
      <c r="GJ27" s="364"/>
      <c r="GK27" s="364"/>
      <c r="GL27" s="364"/>
      <c r="GM27" s="364"/>
      <c r="GN27" s="364"/>
      <c r="GO27" s="364"/>
      <c r="GP27" s="364"/>
      <c r="GQ27" s="364"/>
      <c r="GR27" s="364"/>
      <c r="GS27" s="364"/>
      <c r="GT27" s="364"/>
      <c r="GU27" s="364"/>
      <c r="GV27" s="364"/>
      <c r="GW27" s="364"/>
      <c r="GX27" s="364"/>
      <c r="GY27" s="364"/>
      <c r="GZ27" s="364"/>
      <c r="HA27" s="364"/>
      <c r="HB27" s="364"/>
      <c r="HC27" s="364"/>
      <c r="HD27" s="364"/>
      <c r="HE27" s="364"/>
      <c r="HF27" s="364"/>
      <c r="HG27" s="364"/>
      <c r="HH27" s="364"/>
      <c r="HI27" s="364"/>
      <c r="HJ27" s="364"/>
      <c r="HK27" s="364"/>
      <c r="HL27" s="364"/>
      <c r="HM27" s="364"/>
      <c r="HN27" s="364"/>
      <c r="HO27" s="364"/>
      <c r="HP27" s="364"/>
      <c r="HQ27" s="364"/>
      <c r="HR27" s="364"/>
      <c r="HS27" s="364"/>
      <c r="HT27" s="364"/>
      <c r="HU27" s="364"/>
      <c r="HV27" s="364"/>
      <c r="HW27" s="364"/>
      <c r="HX27" s="364"/>
      <c r="HY27" s="364"/>
      <c r="HZ27" s="364"/>
      <c r="IA27" s="364"/>
      <c r="IB27" s="364"/>
      <c r="IC27" s="364"/>
      <c r="ID27" s="364"/>
      <c r="IE27" s="364"/>
      <c r="IF27" s="364"/>
      <c r="IG27" s="364"/>
      <c r="IH27" s="364"/>
      <c r="II27" s="364"/>
      <c r="IJ27" s="364"/>
      <c r="IK27" s="364"/>
      <c r="IL27" s="364"/>
      <c r="IM27" s="364"/>
      <c r="IN27" s="364"/>
      <c r="IO27" s="364"/>
      <c r="IP27" s="364"/>
      <c r="IQ27" s="364"/>
      <c r="IR27" s="364"/>
      <c r="IS27" s="364"/>
      <c r="IT27" s="364"/>
      <c r="IU27" s="364"/>
      <c r="IV27" s="364"/>
      <c r="IW27" s="364"/>
      <c r="IX27" s="364"/>
      <c r="IY27" s="364"/>
      <c r="IZ27" s="364"/>
      <c r="JA27" s="364"/>
      <c r="JB27" s="364"/>
      <c r="JC27" s="364"/>
      <c r="JD27" s="364"/>
      <c r="JE27" s="364"/>
      <c r="JF27" s="364"/>
      <c r="JG27" s="364"/>
      <c r="JH27" s="364"/>
      <c r="JI27" s="364"/>
      <c r="JJ27" s="364"/>
      <c r="JK27" s="364"/>
      <c r="JL27" s="364"/>
      <c r="JM27" s="364"/>
      <c r="JN27" s="364"/>
      <c r="JO27" s="364"/>
      <c r="JP27" s="364"/>
      <c r="JQ27" s="364"/>
      <c r="JR27" s="364"/>
      <c r="JS27" s="364"/>
      <c r="JT27" s="364"/>
      <c r="JU27" s="364"/>
      <c r="JV27" s="364"/>
      <c r="JW27" s="364"/>
      <c r="JX27" s="364"/>
      <c r="JY27" s="364"/>
      <c r="JZ27" s="364"/>
      <c r="KA27" s="364"/>
      <c r="KB27" s="364"/>
      <c r="KC27" s="364"/>
      <c r="KD27" s="364"/>
      <c r="KE27" s="364"/>
      <c r="KF27" s="364"/>
      <c r="KG27" s="364"/>
      <c r="KH27" s="364"/>
      <c r="KI27" s="364"/>
      <c r="KJ27" s="364"/>
      <c r="KK27" s="364"/>
      <c r="KL27" s="364"/>
      <c r="KM27" s="364"/>
      <c r="KN27" s="364"/>
      <c r="KO27" s="364"/>
      <c r="KP27" s="364"/>
      <c r="KQ27" s="364"/>
      <c r="KR27" s="364"/>
      <c r="KS27" s="364"/>
      <c r="KT27" s="364"/>
      <c r="KU27" s="364"/>
      <c r="KV27" s="364"/>
      <c r="KW27" s="364"/>
      <c r="KX27" s="364"/>
      <c r="KY27" s="364"/>
      <c r="KZ27" s="364"/>
      <c r="LA27" s="364"/>
      <c r="LB27" s="364"/>
      <c r="LC27" s="364"/>
      <c r="LD27" s="364"/>
      <c r="LE27" s="364"/>
      <c r="LF27" s="364"/>
      <c r="LG27" s="364"/>
      <c r="LH27" s="364"/>
      <c r="LI27" s="364"/>
      <c r="LJ27" s="364"/>
      <c r="LK27" s="364"/>
      <c r="LL27" s="364"/>
      <c r="LM27" s="364"/>
      <c r="LN27" s="364"/>
      <c r="LO27" s="364"/>
      <c r="LP27" s="364"/>
      <c r="LQ27" s="364"/>
      <c r="LR27" s="364"/>
      <c r="LS27" s="364"/>
      <c r="LT27" s="364"/>
      <c r="LU27" s="364"/>
      <c r="LV27" s="364"/>
      <c r="LW27" s="364"/>
      <c r="LX27" s="364"/>
      <c r="LY27" s="364"/>
      <c r="LZ27" s="364"/>
      <c r="MA27" s="364"/>
      <c r="MB27" s="364"/>
      <c r="MC27" s="364"/>
      <c r="MD27" s="364"/>
      <c r="ME27" s="364"/>
      <c r="MF27" s="364"/>
      <c r="MG27" s="364"/>
      <c r="MH27" s="364"/>
      <c r="MI27" s="364"/>
      <c r="MJ27" s="364"/>
      <c r="MK27" s="364"/>
      <c r="ML27" s="364"/>
      <c r="MM27" s="364"/>
      <c r="MN27" s="364"/>
      <c r="MO27" s="364"/>
      <c r="MP27" s="364"/>
      <c r="MQ27" s="364"/>
      <c r="MR27" s="364"/>
      <c r="MS27" s="364"/>
      <c r="MT27" s="364"/>
      <c r="MU27" s="364"/>
      <c r="MV27" s="364"/>
      <c r="MW27" s="364"/>
      <c r="MX27" s="364"/>
      <c r="MY27" s="364"/>
      <c r="MZ27" s="364"/>
      <c r="NA27" s="364"/>
      <c r="NB27" s="364"/>
      <c r="NC27" s="364"/>
      <c r="ND27" s="364"/>
      <c r="NE27" s="364"/>
      <c r="NF27" s="364"/>
      <c r="NG27" s="364"/>
      <c r="NH27" s="364"/>
      <c r="NI27" s="364"/>
      <c r="NJ27" s="364"/>
      <c r="NK27" s="364"/>
      <c r="NL27" s="364"/>
      <c r="NM27" s="364"/>
      <c r="NN27" s="364"/>
      <c r="NO27" s="364"/>
      <c r="NP27" s="364"/>
      <c r="NQ27" s="364"/>
      <c r="NR27" s="364"/>
      <c r="NS27" s="364"/>
      <c r="NT27" s="364"/>
      <c r="NU27" s="364"/>
      <c r="NV27" s="364"/>
      <c r="NW27" s="364"/>
      <c r="NX27" s="364"/>
      <c r="NY27" s="364"/>
      <c r="NZ27" s="364"/>
      <c r="OA27" s="364"/>
      <c r="OB27" s="364"/>
      <c r="OC27" s="364"/>
      <c r="OD27" s="364"/>
      <c r="OE27" s="364"/>
      <c r="OF27" s="364"/>
      <c r="OG27" s="364"/>
      <c r="OH27" s="364"/>
      <c r="OI27" s="364"/>
      <c r="OJ27" s="364"/>
      <c r="OK27" s="364"/>
      <c r="OL27" s="364"/>
      <c r="OM27" s="364"/>
      <c r="ON27" s="364"/>
      <c r="OO27" s="364"/>
      <c r="OP27" s="364"/>
      <c r="OQ27" s="364"/>
      <c r="OR27" s="364"/>
      <c r="OS27" s="364"/>
      <c r="OT27" s="364"/>
      <c r="OU27" s="364"/>
      <c r="OV27" s="364"/>
      <c r="OW27" s="364"/>
      <c r="OX27" s="364"/>
      <c r="OY27" s="364"/>
      <c r="OZ27" s="364"/>
      <c r="PA27" s="364"/>
      <c r="PB27" s="364"/>
      <c r="PC27" s="364"/>
      <c r="PD27" s="364"/>
      <c r="PE27" s="364"/>
      <c r="PF27" s="364"/>
      <c r="PG27" s="364"/>
      <c r="PH27" s="364"/>
      <c r="PI27" s="364"/>
      <c r="PJ27" s="364"/>
      <c r="PK27" s="364"/>
      <c r="PL27" s="364"/>
      <c r="PM27" s="364"/>
      <c r="PN27" s="364"/>
      <c r="PO27" s="364"/>
      <c r="PP27" s="364"/>
      <c r="PQ27" s="364"/>
      <c r="PR27" s="364"/>
      <c r="PS27" s="364"/>
      <c r="PT27" s="364"/>
      <c r="PU27" s="364"/>
      <c r="PV27" s="364"/>
      <c r="PW27" s="364"/>
      <c r="PX27" s="364"/>
      <c r="PY27" s="364"/>
      <c r="PZ27" s="364"/>
      <c r="QA27" s="364"/>
      <c r="QB27" s="364"/>
      <c r="QC27" s="364"/>
      <c r="QD27" s="364"/>
      <c r="QE27" s="364"/>
      <c r="QF27" s="364"/>
      <c r="QG27" s="364"/>
      <c r="QH27" s="364"/>
      <c r="QI27" s="364"/>
      <c r="QJ27" s="364"/>
      <c r="QK27" s="364"/>
      <c r="QL27" s="364"/>
      <c r="QM27" s="364"/>
      <c r="QN27" s="364"/>
      <c r="QO27" s="364"/>
      <c r="QP27" s="364"/>
      <c r="QQ27" s="364"/>
      <c r="QR27" s="364"/>
      <c r="QS27" s="364"/>
      <c r="QT27" s="364"/>
      <c r="QU27" s="364"/>
      <c r="QV27" s="364"/>
      <c r="QW27" s="364"/>
      <c r="QX27" s="364"/>
      <c r="QY27" s="364"/>
      <c r="QZ27" s="364"/>
      <c r="RA27" s="364"/>
      <c r="RB27" s="364"/>
      <c r="RC27" s="364"/>
      <c r="RD27" s="364"/>
      <c r="RE27" s="364"/>
      <c r="RF27" s="364"/>
      <c r="RG27" s="364"/>
      <c r="RH27" s="364"/>
      <c r="RI27" s="364"/>
      <c r="RJ27" s="364"/>
      <c r="RK27" s="364"/>
      <c r="RL27" s="364"/>
      <c r="RM27" s="364"/>
      <c r="RN27" s="364"/>
      <c r="RO27" s="364"/>
      <c r="RP27" s="364"/>
      <c r="RQ27" s="364"/>
      <c r="RR27" s="364"/>
      <c r="RS27" s="364"/>
      <c r="RT27" s="364"/>
      <c r="RU27" s="364"/>
      <c r="RV27" s="364"/>
      <c r="RW27" s="364"/>
      <c r="RX27" s="364"/>
      <c r="RY27" s="364"/>
      <c r="RZ27" s="364"/>
      <c r="SA27" s="364"/>
      <c r="SB27" s="364"/>
      <c r="SC27" s="364"/>
      <c r="SD27" s="364"/>
      <c r="SE27" s="364"/>
      <c r="SF27" s="364"/>
      <c r="SG27" s="364"/>
      <c r="SH27" s="364"/>
      <c r="SI27" s="364"/>
      <c r="SJ27" s="364"/>
      <c r="SK27" s="364"/>
      <c r="SL27" s="364"/>
      <c r="SM27" s="364"/>
      <c r="SN27" s="364"/>
      <c r="SO27" s="364"/>
      <c r="SP27" s="364"/>
      <c r="SQ27" s="364"/>
      <c r="SR27" s="364"/>
      <c r="SS27" s="364"/>
      <c r="ST27" s="364"/>
      <c r="SU27" s="364"/>
      <c r="SV27" s="364"/>
      <c r="SW27" s="364"/>
      <c r="SX27" s="364"/>
      <c r="SY27" s="364"/>
      <c r="SZ27" s="364"/>
      <c r="TA27" s="364"/>
      <c r="TB27" s="364"/>
      <c r="TC27" s="364"/>
      <c r="TD27" s="364"/>
      <c r="TE27" s="364"/>
      <c r="TF27" s="364"/>
      <c r="TG27" s="364"/>
      <c r="TH27" s="364"/>
      <c r="TI27" s="364"/>
      <c r="TJ27" s="364"/>
      <c r="TK27" s="364"/>
      <c r="TL27" s="364"/>
      <c r="TM27" s="364"/>
      <c r="TN27" s="364"/>
      <c r="TO27" s="364"/>
      <c r="TP27" s="364"/>
      <c r="TQ27" s="364"/>
      <c r="TR27" s="364"/>
      <c r="TS27" s="364"/>
      <c r="TT27" s="364"/>
      <c r="TU27" s="364"/>
      <c r="TV27" s="364"/>
      <c r="TW27" s="364"/>
      <c r="TX27" s="364"/>
      <c r="TY27" s="364"/>
      <c r="TZ27" s="364"/>
      <c r="UA27" s="364"/>
      <c r="UB27" s="364"/>
      <c r="UC27" s="364"/>
      <c r="UD27" s="364"/>
      <c r="UE27" s="364"/>
      <c r="UF27" s="364"/>
      <c r="UG27" s="364"/>
      <c r="UH27" s="364"/>
      <c r="UI27" s="364"/>
      <c r="UJ27" s="364"/>
      <c r="UK27" s="364"/>
      <c r="UL27" s="364"/>
      <c r="UM27" s="364"/>
      <c r="UN27" s="364"/>
      <c r="UO27" s="364"/>
      <c r="UP27" s="364"/>
      <c r="UQ27" s="364"/>
      <c r="UR27" s="364"/>
      <c r="US27" s="364"/>
      <c r="UT27" s="364"/>
      <c r="UU27" s="364"/>
      <c r="UV27" s="364"/>
      <c r="UW27" s="364"/>
      <c r="UX27" s="364"/>
      <c r="UY27" s="364"/>
      <c r="UZ27" s="364"/>
      <c r="VA27" s="364"/>
      <c r="VB27" s="364"/>
      <c r="VC27" s="364"/>
      <c r="VD27" s="364"/>
      <c r="VE27" s="364"/>
      <c r="VF27" s="364"/>
      <c r="VG27" s="364"/>
      <c r="VH27" s="364"/>
      <c r="VI27" s="364"/>
      <c r="VJ27" s="364"/>
      <c r="VK27" s="364"/>
      <c r="VL27" s="364"/>
      <c r="VM27" s="364"/>
      <c r="VN27" s="364"/>
      <c r="VO27" s="364"/>
      <c r="VP27" s="364"/>
      <c r="VQ27" s="364"/>
      <c r="VR27" s="364"/>
      <c r="VS27" s="364"/>
      <c r="VT27" s="364"/>
      <c r="VU27" s="364"/>
      <c r="VV27" s="364"/>
      <c r="VW27" s="364"/>
      <c r="VX27" s="364"/>
      <c r="VY27" s="364"/>
      <c r="VZ27" s="364"/>
      <c r="WA27" s="364"/>
      <c r="WB27" s="364"/>
      <c r="WC27" s="364"/>
      <c r="WD27" s="364"/>
      <c r="WE27" s="364"/>
      <c r="WF27" s="364"/>
      <c r="WG27" s="364"/>
      <c r="WH27" s="364"/>
      <c r="WI27" s="364"/>
      <c r="WJ27" s="364"/>
      <c r="WK27" s="364"/>
      <c r="WL27" s="364"/>
      <c r="WM27" s="364"/>
      <c r="WN27" s="364"/>
      <c r="WO27" s="364"/>
      <c r="WP27" s="364"/>
      <c r="WQ27" s="364"/>
      <c r="WR27" s="364"/>
      <c r="WS27" s="364"/>
      <c r="WT27" s="364"/>
      <c r="WU27" s="364"/>
      <c r="WV27" s="364"/>
      <c r="WW27" s="364"/>
      <c r="WX27" s="364"/>
      <c r="WY27" s="364"/>
      <c r="WZ27" s="364"/>
      <c r="XA27" s="364"/>
      <c r="XB27" s="364"/>
      <c r="XC27" s="364"/>
      <c r="XD27" s="364"/>
      <c r="XE27" s="364"/>
      <c r="XF27" s="364"/>
      <c r="XG27" s="364"/>
      <c r="XH27" s="364"/>
      <c r="XI27" s="364"/>
      <c r="XJ27" s="364"/>
      <c r="XK27" s="364"/>
      <c r="XL27" s="364"/>
      <c r="XM27" s="364"/>
      <c r="XN27" s="364"/>
      <c r="XO27" s="364"/>
      <c r="XP27" s="364"/>
      <c r="XQ27" s="364"/>
      <c r="XR27" s="364"/>
      <c r="XS27" s="364"/>
      <c r="XT27" s="364"/>
      <c r="XU27" s="364"/>
      <c r="XV27" s="364"/>
      <c r="XW27" s="364"/>
      <c r="XX27" s="364"/>
      <c r="XY27" s="364"/>
      <c r="XZ27" s="364"/>
      <c r="YA27" s="364"/>
      <c r="YB27" s="364"/>
      <c r="YC27" s="364"/>
      <c r="YD27" s="364"/>
      <c r="YE27" s="364"/>
      <c r="YF27" s="364"/>
      <c r="YG27" s="364"/>
      <c r="YH27" s="364"/>
      <c r="YI27" s="364"/>
      <c r="YJ27" s="364"/>
      <c r="YK27" s="364"/>
      <c r="YL27" s="364"/>
      <c r="YM27" s="364"/>
      <c r="YN27" s="364"/>
      <c r="YO27" s="364"/>
      <c r="YP27" s="364"/>
      <c r="YQ27" s="364"/>
      <c r="YR27" s="364"/>
      <c r="YS27" s="364"/>
      <c r="YT27" s="364"/>
      <c r="YU27" s="364"/>
      <c r="YV27" s="364"/>
      <c r="YW27" s="364"/>
      <c r="YX27" s="364"/>
      <c r="YY27" s="364"/>
      <c r="YZ27" s="364"/>
      <c r="ZA27" s="364"/>
      <c r="ZB27" s="364"/>
      <c r="ZC27" s="364"/>
      <c r="ZD27" s="364"/>
      <c r="ZE27" s="364"/>
      <c r="ZF27" s="364"/>
      <c r="ZG27" s="364"/>
      <c r="ZH27" s="364"/>
      <c r="ZI27" s="364"/>
      <c r="ZJ27" s="364"/>
      <c r="ZK27" s="364"/>
      <c r="ZL27" s="364"/>
      <c r="ZM27" s="364"/>
      <c r="ZN27" s="364"/>
      <c r="ZO27" s="364"/>
      <c r="ZP27" s="364"/>
      <c r="ZQ27" s="364"/>
      <c r="ZR27" s="364"/>
      <c r="ZS27" s="364"/>
      <c r="ZT27" s="364"/>
      <c r="ZU27" s="364"/>
      <c r="ZV27" s="364"/>
      <c r="ZW27" s="364"/>
      <c r="ZX27" s="364"/>
      <c r="ZY27" s="364"/>
      <c r="ZZ27" s="364"/>
      <c r="AAA27" s="364"/>
      <c r="AAB27" s="364"/>
      <c r="AAC27" s="364"/>
      <c r="AAD27" s="364"/>
      <c r="AAE27" s="364"/>
      <c r="AAF27" s="364"/>
      <c r="AAG27" s="364"/>
      <c r="AAH27" s="364"/>
      <c r="AAI27" s="364"/>
      <c r="AAJ27" s="364"/>
      <c r="AAK27" s="364"/>
      <c r="AAL27" s="364"/>
      <c r="AAM27" s="364"/>
      <c r="AAN27" s="364"/>
      <c r="AAO27" s="364"/>
      <c r="AAP27" s="364"/>
      <c r="AAQ27" s="364"/>
      <c r="AAR27" s="364"/>
      <c r="AAS27" s="364"/>
      <c r="AAT27" s="364"/>
      <c r="AAU27" s="364"/>
      <c r="AAV27" s="364"/>
      <c r="AAW27" s="364"/>
      <c r="AAX27" s="364"/>
      <c r="AAY27" s="364"/>
      <c r="AAZ27" s="364"/>
      <c r="ABA27" s="364"/>
      <c r="ABB27" s="364"/>
      <c r="ABC27" s="364"/>
      <c r="ABD27" s="364"/>
      <c r="ABE27" s="364"/>
      <c r="ABF27" s="364"/>
      <c r="ABG27" s="364"/>
      <c r="ABH27" s="364"/>
      <c r="ABI27" s="364"/>
      <c r="ABJ27" s="364"/>
      <c r="ABK27" s="364"/>
      <c r="ABL27" s="364"/>
      <c r="ABM27" s="364"/>
      <c r="ABN27" s="364"/>
      <c r="ABO27" s="364"/>
      <c r="ABP27" s="364"/>
      <c r="ABQ27" s="364"/>
      <c r="ABR27" s="364"/>
      <c r="ABS27" s="364"/>
      <c r="ABT27" s="364"/>
      <c r="ABU27" s="364"/>
      <c r="ABV27" s="364"/>
      <c r="ABW27" s="364"/>
      <c r="ABX27" s="364"/>
      <c r="ABY27" s="364"/>
      <c r="ABZ27" s="364"/>
      <c r="ACA27" s="364"/>
      <c r="ACB27" s="364"/>
      <c r="ACC27" s="364"/>
      <c r="ACD27" s="364"/>
      <c r="ACE27" s="364"/>
      <c r="ACF27" s="364"/>
      <c r="ACG27" s="364"/>
      <c r="ACH27" s="364"/>
      <c r="ACI27" s="364"/>
      <c r="ACJ27" s="364"/>
      <c r="ACK27" s="364"/>
      <c r="ACL27" s="364"/>
      <c r="ACM27" s="364"/>
      <c r="ACN27" s="364"/>
      <c r="ACO27" s="364"/>
      <c r="ACP27" s="364"/>
      <c r="ACQ27" s="364"/>
      <c r="ACR27" s="364"/>
      <c r="ACS27" s="364"/>
      <c r="ACT27" s="364"/>
      <c r="ACU27" s="364"/>
      <c r="ACV27" s="364"/>
      <c r="ACW27" s="364"/>
      <c r="ACX27" s="364"/>
      <c r="ACY27" s="364"/>
      <c r="ACZ27" s="364"/>
      <c r="ADA27" s="364"/>
      <c r="ADB27" s="364"/>
      <c r="ADC27" s="364"/>
      <c r="ADD27" s="364"/>
      <c r="ADE27" s="364"/>
      <c r="ADF27" s="364"/>
      <c r="ADG27" s="364"/>
      <c r="ADH27" s="364"/>
      <c r="ADI27" s="364"/>
      <c r="ADJ27" s="364"/>
      <c r="ADK27" s="364"/>
      <c r="ADL27" s="364"/>
      <c r="ADM27" s="364"/>
      <c r="ADN27" s="364"/>
      <c r="ADO27" s="364"/>
      <c r="ADP27" s="364"/>
      <c r="ADQ27" s="364"/>
      <c r="ADR27" s="364"/>
      <c r="ADS27" s="364"/>
      <c r="ADT27" s="364"/>
      <c r="ADU27" s="364"/>
      <c r="ADV27" s="364"/>
      <c r="ADW27" s="364"/>
      <c r="ADX27" s="364"/>
      <c r="ADY27" s="364"/>
      <c r="ADZ27" s="364"/>
      <c r="AEA27" s="364"/>
      <c r="AEB27" s="364"/>
      <c r="AEC27" s="364"/>
      <c r="AED27" s="364"/>
      <c r="AEE27" s="364"/>
      <c r="AEF27" s="364"/>
      <c r="AEG27" s="364"/>
      <c r="AEH27" s="364"/>
      <c r="AEI27" s="364"/>
      <c r="AEJ27" s="364"/>
      <c r="AEK27" s="364"/>
      <c r="AEL27" s="364"/>
      <c r="AEM27" s="364"/>
      <c r="AEN27" s="364"/>
      <c r="AEO27" s="364"/>
      <c r="AEP27" s="364"/>
      <c r="AEQ27" s="364"/>
      <c r="AER27" s="364"/>
      <c r="AES27" s="364"/>
      <c r="AET27" s="364"/>
      <c r="AEU27" s="364"/>
      <c r="AEV27" s="364"/>
      <c r="AEW27" s="364"/>
      <c r="AEX27" s="364"/>
      <c r="AEY27" s="364"/>
      <c r="AEZ27" s="364"/>
      <c r="AFA27" s="364"/>
      <c r="AFB27" s="364"/>
      <c r="AFC27" s="364"/>
      <c r="AFD27" s="364"/>
      <c r="AFE27" s="364"/>
      <c r="AFF27" s="364"/>
      <c r="AFG27" s="364"/>
      <c r="AFH27" s="364"/>
      <c r="AFI27" s="364"/>
      <c r="AFJ27" s="364"/>
      <c r="AFK27" s="364"/>
      <c r="AFL27" s="364"/>
      <c r="AFM27" s="364"/>
      <c r="AFN27" s="364"/>
      <c r="AFO27" s="364"/>
      <c r="AFP27" s="364"/>
      <c r="AFQ27" s="364"/>
      <c r="AFR27" s="364"/>
      <c r="AFS27" s="364"/>
      <c r="AFT27" s="364"/>
      <c r="AFU27" s="364"/>
      <c r="AFV27" s="364"/>
      <c r="AFW27" s="364"/>
      <c r="AFX27" s="364"/>
      <c r="AFY27" s="364"/>
      <c r="AFZ27" s="364"/>
      <c r="AGA27" s="364"/>
      <c r="AGB27" s="364"/>
      <c r="AGC27" s="364"/>
      <c r="AGD27" s="364"/>
      <c r="AGE27" s="364"/>
      <c r="AGF27" s="364"/>
      <c r="AGG27" s="364"/>
      <c r="AGH27" s="364"/>
      <c r="AGI27" s="364"/>
    </row>
    <row r="28" spans="1:867" s="367" customFormat="1" ht="15">
      <c r="A28" s="379" t="str">
        <f>+'P7'!B5</f>
        <v>7. Fortalecimiento del desarrollo tecnológico y la innovación agroindustrial de la cadena</v>
      </c>
      <c r="B28" s="380">
        <f>+Estimación_Anualizada!V28</f>
        <v>345526267905.49127</v>
      </c>
      <c r="C28" s="401">
        <f>F28/B28</f>
        <v>0.82723692070194987</v>
      </c>
      <c r="D28" s="401">
        <f>G28/B28</f>
        <v>4.9999999999999996E-2</v>
      </c>
      <c r="E28" s="401">
        <f>H28/B28</f>
        <v>0.12276307929805007</v>
      </c>
      <c r="F28" s="380">
        <f>SUM(F29:F31)</f>
        <v>285832085883.77557</v>
      </c>
      <c r="G28" s="380">
        <f t="shared" ref="G28:H28" si="28">SUM(G29:G31)</f>
        <v>17276313395.274563</v>
      </c>
      <c r="H28" s="380">
        <f t="shared" si="28"/>
        <v>42417868626.441116</v>
      </c>
      <c r="I28" s="401">
        <f>M28/F28</f>
        <v>0.61063798548283765</v>
      </c>
      <c r="J28" s="401">
        <f>N28/F28</f>
        <v>0.28936201451716231</v>
      </c>
      <c r="K28" s="401">
        <f>O28/F28</f>
        <v>0.1</v>
      </c>
      <c r="L28" s="401">
        <f>P28/F28</f>
        <v>0</v>
      </c>
      <c r="M28" s="380">
        <f>SUM(M29:M31)</f>
        <v>174539929110.42615</v>
      </c>
      <c r="N28" s="380">
        <f t="shared" ref="N28:P28" si="29">SUM(N29:N31)</f>
        <v>82708948184.971848</v>
      </c>
      <c r="O28" s="380">
        <f t="shared" si="29"/>
        <v>28583208588.37756</v>
      </c>
      <c r="P28" s="380">
        <f t="shared" si="29"/>
        <v>0</v>
      </c>
      <c r="Q28" s="360"/>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c r="IX28" s="364"/>
      <c r="IY28" s="364"/>
      <c r="IZ28" s="364"/>
      <c r="JA28" s="364"/>
      <c r="JB28" s="364"/>
      <c r="JC28" s="364"/>
      <c r="JD28" s="364"/>
      <c r="JE28" s="364"/>
      <c r="JF28" s="364"/>
      <c r="JG28" s="364"/>
      <c r="JH28" s="364"/>
      <c r="JI28" s="364"/>
      <c r="JJ28" s="364"/>
      <c r="JK28" s="364"/>
      <c r="JL28" s="364"/>
      <c r="JM28" s="364"/>
      <c r="JN28" s="364"/>
      <c r="JO28" s="364"/>
      <c r="JP28" s="364"/>
      <c r="JQ28" s="364"/>
      <c r="JR28" s="364"/>
      <c r="JS28" s="364"/>
      <c r="JT28" s="364"/>
      <c r="JU28" s="364"/>
      <c r="JV28" s="364"/>
      <c r="JW28" s="364"/>
      <c r="JX28" s="364"/>
      <c r="JY28" s="364"/>
      <c r="JZ28" s="364"/>
      <c r="KA28" s="364"/>
      <c r="KB28" s="364"/>
      <c r="KC28" s="364"/>
      <c r="KD28" s="364"/>
      <c r="KE28" s="364"/>
      <c r="KF28" s="364"/>
      <c r="KG28" s="364"/>
      <c r="KH28" s="364"/>
      <c r="KI28" s="364"/>
      <c r="KJ28" s="364"/>
      <c r="KK28" s="364"/>
      <c r="KL28" s="364"/>
      <c r="KM28" s="364"/>
      <c r="KN28" s="364"/>
      <c r="KO28" s="364"/>
      <c r="KP28" s="364"/>
      <c r="KQ28" s="364"/>
      <c r="KR28" s="364"/>
      <c r="KS28" s="364"/>
      <c r="KT28" s="364"/>
      <c r="KU28" s="364"/>
      <c r="KV28" s="364"/>
      <c r="KW28" s="364"/>
      <c r="KX28" s="364"/>
      <c r="KY28" s="364"/>
      <c r="KZ28" s="364"/>
      <c r="LA28" s="364"/>
      <c r="LB28" s="364"/>
      <c r="LC28" s="364"/>
      <c r="LD28" s="364"/>
      <c r="LE28" s="364"/>
      <c r="LF28" s="364"/>
      <c r="LG28" s="364"/>
      <c r="LH28" s="364"/>
      <c r="LI28" s="364"/>
      <c r="LJ28" s="364"/>
      <c r="LK28" s="364"/>
      <c r="LL28" s="364"/>
      <c r="LM28" s="364"/>
      <c r="LN28" s="364"/>
      <c r="LO28" s="364"/>
      <c r="LP28" s="364"/>
      <c r="LQ28" s="364"/>
      <c r="LR28" s="364"/>
      <c r="LS28" s="364"/>
      <c r="LT28" s="364"/>
      <c r="LU28" s="364"/>
      <c r="LV28" s="364"/>
      <c r="LW28" s="364"/>
      <c r="LX28" s="364"/>
      <c r="LY28" s="364"/>
      <c r="LZ28" s="364"/>
      <c r="MA28" s="364"/>
      <c r="MB28" s="364"/>
      <c r="MC28" s="364"/>
      <c r="MD28" s="364"/>
      <c r="ME28" s="364"/>
      <c r="MF28" s="364"/>
      <c r="MG28" s="364"/>
      <c r="MH28" s="364"/>
      <c r="MI28" s="364"/>
      <c r="MJ28" s="364"/>
      <c r="MK28" s="364"/>
      <c r="ML28" s="364"/>
      <c r="MM28" s="364"/>
      <c r="MN28" s="364"/>
      <c r="MO28" s="364"/>
      <c r="MP28" s="364"/>
      <c r="MQ28" s="364"/>
      <c r="MR28" s="364"/>
      <c r="MS28" s="364"/>
      <c r="MT28" s="364"/>
      <c r="MU28" s="364"/>
      <c r="MV28" s="364"/>
      <c r="MW28" s="364"/>
      <c r="MX28" s="364"/>
      <c r="MY28" s="364"/>
      <c r="MZ28" s="364"/>
      <c r="NA28" s="364"/>
      <c r="NB28" s="364"/>
      <c r="NC28" s="364"/>
      <c r="ND28" s="364"/>
      <c r="NE28" s="364"/>
      <c r="NF28" s="364"/>
      <c r="NG28" s="364"/>
      <c r="NH28" s="364"/>
      <c r="NI28" s="364"/>
      <c r="NJ28" s="364"/>
      <c r="NK28" s="364"/>
      <c r="NL28" s="364"/>
      <c r="NM28" s="364"/>
      <c r="NN28" s="364"/>
      <c r="NO28" s="364"/>
      <c r="NP28" s="364"/>
      <c r="NQ28" s="364"/>
      <c r="NR28" s="364"/>
      <c r="NS28" s="364"/>
      <c r="NT28" s="364"/>
      <c r="NU28" s="364"/>
      <c r="NV28" s="364"/>
      <c r="NW28" s="364"/>
      <c r="NX28" s="364"/>
      <c r="NY28" s="364"/>
      <c r="NZ28" s="364"/>
      <c r="OA28" s="364"/>
      <c r="OB28" s="364"/>
      <c r="OC28" s="364"/>
      <c r="OD28" s="364"/>
      <c r="OE28" s="364"/>
      <c r="OF28" s="364"/>
      <c r="OG28" s="364"/>
      <c r="OH28" s="364"/>
      <c r="OI28" s="364"/>
      <c r="OJ28" s="364"/>
      <c r="OK28" s="364"/>
      <c r="OL28" s="364"/>
      <c r="OM28" s="364"/>
      <c r="ON28" s="364"/>
      <c r="OO28" s="364"/>
      <c r="OP28" s="364"/>
      <c r="OQ28" s="364"/>
      <c r="OR28" s="364"/>
      <c r="OS28" s="364"/>
      <c r="OT28" s="364"/>
      <c r="OU28" s="364"/>
      <c r="OV28" s="364"/>
      <c r="OW28" s="364"/>
      <c r="OX28" s="364"/>
      <c r="OY28" s="364"/>
      <c r="OZ28" s="364"/>
      <c r="PA28" s="364"/>
      <c r="PB28" s="364"/>
      <c r="PC28" s="364"/>
      <c r="PD28" s="364"/>
      <c r="PE28" s="364"/>
      <c r="PF28" s="364"/>
      <c r="PG28" s="364"/>
      <c r="PH28" s="364"/>
      <c r="PI28" s="364"/>
      <c r="PJ28" s="364"/>
      <c r="PK28" s="364"/>
      <c r="PL28" s="364"/>
      <c r="PM28" s="364"/>
      <c r="PN28" s="364"/>
      <c r="PO28" s="364"/>
      <c r="PP28" s="364"/>
      <c r="PQ28" s="364"/>
      <c r="PR28" s="364"/>
      <c r="PS28" s="364"/>
      <c r="PT28" s="364"/>
      <c r="PU28" s="364"/>
      <c r="PV28" s="364"/>
      <c r="PW28" s="364"/>
      <c r="PX28" s="364"/>
      <c r="PY28" s="364"/>
      <c r="PZ28" s="364"/>
      <c r="QA28" s="364"/>
      <c r="QB28" s="364"/>
      <c r="QC28" s="364"/>
      <c r="QD28" s="364"/>
      <c r="QE28" s="364"/>
      <c r="QF28" s="364"/>
      <c r="QG28" s="364"/>
      <c r="QH28" s="364"/>
      <c r="QI28" s="364"/>
      <c r="QJ28" s="364"/>
      <c r="QK28" s="364"/>
      <c r="QL28" s="364"/>
      <c r="QM28" s="364"/>
      <c r="QN28" s="364"/>
      <c r="QO28" s="364"/>
      <c r="QP28" s="364"/>
      <c r="QQ28" s="364"/>
      <c r="QR28" s="364"/>
      <c r="QS28" s="364"/>
      <c r="QT28" s="364"/>
      <c r="QU28" s="364"/>
      <c r="QV28" s="364"/>
      <c r="QW28" s="364"/>
      <c r="QX28" s="364"/>
      <c r="QY28" s="364"/>
      <c r="QZ28" s="364"/>
      <c r="RA28" s="364"/>
      <c r="RB28" s="364"/>
      <c r="RC28" s="364"/>
      <c r="RD28" s="364"/>
      <c r="RE28" s="364"/>
      <c r="RF28" s="364"/>
      <c r="RG28" s="364"/>
      <c r="RH28" s="364"/>
      <c r="RI28" s="364"/>
      <c r="RJ28" s="364"/>
      <c r="RK28" s="364"/>
      <c r="RL28" s="364"/>
      <c r="RM28" s="364"/>
      <c r="RN28" s="364"/>
      <c r="RO28" s="364"/>
      <c r="RP28" s="364"/>
      <c r="RQ28" s="364"/>
      <c r="RR28" s="364"/>
      <c r="RS28" s="364"/>
      <c r="RT28" s="364"/>
      <c r="RU28" s="364"/>
      <c r="RV28" s="364"/>
      <c r="RW28" s="364"/>
      <c r="RX28" s="364"/>
      <c r="RY28" s="364"/>
      <c r="RZ28" s="364"/>
      <c r="SA28" s="364"/>
      <c r="SB28" s="364"/>
      <c r="SC28" s="364"/>
      <c r="SD28" s="364"/>
      <c r="SE28" s="364"/>
      <c r="SF28" s="364"/>
      <c r="SG28" s="364"/>
      <c r="SH28" s="364"/>
      <c r="SI28" s="364"/>
      <c r="SJ28" s="364"/>
      <c r="SK28" s="364"/>
      <c r="SL28" s="364"/>
      <c r="SM28" s="364"/>
      <c r="SN28" s="364"/>
      <c r="SO28" s="364"/>
      <c r="SP28" s="364"/>
      <c r="SQ28" s="364"/>
      <c r="SR28" s="364"/>
      <c r="SS28" s="364"/>
      <c r="ST28" s="364"/>
      <c r="SU28" s="364"/>
      <c r="SV28" s="364"/>
      <c r="SW28" s="364"/>
      <c r="SX28" s="364"/>
      <c r="SY28" s="364"/>
      <c r="SZ28" s="364"/>
      <c r="TA28" s="364"/>
      <c r="TB28" s="364"/>
      <c r="TC28" s="364"/>
      <c r="TD28" s="364"/>
      <c r="TE28" s="364"/>
      <c r="TF28" s="364"/>
      <c r="TG28" s="364"/>
      <c r="TH28" s="364"/>
      <c r="TI28" s="364"/>
      <c r="TJ28" s="364"/>
      <c r="TK28" s="364"/>
      <c r="TL28" s="364"/>
      <c r="TM28" s="364"/>
      <c r="TN28" s="364"/>
      <c r="TO28" s="364"/>
      <c r="TP28" s="364"/>
      <c r="TQ28" s="364"/>
      <c r="TR28" s="364"/>
      <c r="TS28" s="364"/>
      <c r="TT28" s="364"/>
      <c r="TU28" s="364"/>
      <c r="TV28" s="364"/>
      <c r="TW28" s="364"/>
      <c r="TX28" s="364"/>
      <c r="TY28" s="364"/>
      <c r="TZ28" s="364"/>
      <c r="UA28" s="364"/>
      <c r="UB28" s="364"/>
      <c r="UC28" s="364"/>
      <c r="UD28" s="364"/>
      <c r="UE28" s="364"/>
      <c r="UF28" s="364"/>
      <c r="UG28" s="364"/>
      <c r="UH28" s="364"/>
      <c r="UI28" s="364"/>
      <c r="UJ28" s="364"/>
      <c r="UK28" s="364"/>
      <c r="UL28" s="364"/>
      <c r="UM28" s="364"/>
      <c r="UN28" s="364"/>
      <c r="UO28" s="364"/>
      <c r="UP28" s="364"/>
      <c r="UQ28" s="364"/>
      <c r="UR28" s="364"/>
      <c r="US28" s="364"/>
      <c r="UT28" s="364"/>
      <c r="UU28" s="364"/>
      <c r="UV28" s="364"/>
      <c r="UW28" s="364"/>
      <c r="UX28" s="364"/>
      <c r="UY28" s="364"/>
      <c r="UZ28" s="364"/>
      <c r="VA28" s="364"/>
      <c r="VB28" s="364"/>
      <c r="VC28" s="364"/>
      <c r="VD28" s="364"/>
      <c r="VE28" s="364"/>
      <c r="VF28" s="364"/>
      <c r="VG28" s="364"/>
      <c r="VH28" s="364"/>
      <c r="VI28" s="364"/>
      <c r="VJ28" s="364"/>
      <c r="VK28" s="364"/>
      <c r="VL28" s="364"/>
      <c r="VM28" s="364"/>
      <c r="VN28" s="364"/>
      <c r="VO28" s="364"/>
      <c r="VP28" s="364"/>
      <c r="VQ28" s="364"/>
      <c r="VR28" s="364"/>
      <c r="VS28" s="364"/>
      <c r="VT28" s="364"/>
      <c r="VU28" s="364"/>
      <c r="VV28" s="364"/>
      <c r="VW28" s="364"/>
      <c r="VX28" s="364"/>
      <c r="VY28" s="364"/>
      <c r="VZ28" s="364"/>
      <c r="WA28" s="364"/>
      <c r="WB28" s="364"/>
      <c r="WC28" s="364"/>
      <c r="WD28" s="364"/>
      <c r="WE28" s="364"/>
      <c r="WF28" s="364"/>
      <c r="WG28" s="364"/>
      <c r="WH28" s="364"/>
      <c r="WI28" s="364"/>
      <c r="WJ28" s="364"/>
      <c r="WK28" s="364"/>
      <c r="WL28" s="364"/>
      <c r="WM28" s="364"/>
      <c r="WN28" s="364"/>
      <c r="WO28" s="364"/>
      <c r="WP28" s="364"/>
      <c r="WQ28" s="364"/>
      <c r="WR28" s="364"/>
      <c r="WS28" s="364"/>
      <c r="WT28" s="364"/>
      <c r="WU28" s="364"/>
      <c r="WV28" s="364"/>
      <c r="WW28" s="364"/>
      <c r="WX28" s="364"/>
      <c r="WY28" s="364"/>
      <c r="WZ28" s="364"/>
      <c r="XA28" s="364"/>
      <c r="XB28" s="364"/>
      <c r="XC28" s="364"/>
      <c r="XD28" s="364"/>
      <c r="XE28" s="364"/>
      <c r="XF28" s="364"/>
      <c r="XG28" s="364"/>
      <c r="XH28" s="364"/>
      <c r="XI28" s="364"/>
      <c r="XJ28" s="364"/>
      <c r="XK28" s="364"/>
      <c r="XL28" s="364"/>
      <c r="XM28" s="364"/>
      <c r="XN28" s="364"/>
      <c r="XO28" s="364"/>
      <c r="XP28" s="364"/>
      <c r="XQ28" s="364"/>
      <c r="XR28" s="364"/>
      <c r="XS28" s="364"/>
      <c r="XT28" s="364"/>
      <c r="XU28" s="364"/>
      <c r="XV28" s="364"/>
      <c r="XW28" s="364"/>
      <c r="XX28" s="364"/>
      <c r="XY28" s="364"/>
      <c r="XZ28" s="364"/>
      <c r="YA28" s="364"/>
      <c r="YB28" s="364"/>
      <c r="YC28" s="364"/>
      <c r="YD28" s="364"/>
      <c r="YE28" s="364"/>
      <c r="YF28" s="364"/>
      <c r="YG28" s="364"/>
      <c r="YH28" s="364"/>
      <c r="YI28" s="364"/>
      <c r="YJ28" s="364"/>
      <c r="YK28" s="364"/>
      <c r="YL28" s="364"/>
      <c r="YM28" s="364"/>
      <c r="YN28" s="364"/>
      <c r="YO28" s="364"/>
      <c r="YP28" s="364"/>
      <c r="YQ28" s="364"/>
      <c r="YR28" s="364"/>
      <c r="YS28" s="364"/>
      <c r="YT28" s="364"/>
      <c r="YU28" s="364"/>
      <c r="YV28" s="364"/>
      <c r="YW28" s="364"/>
      <c r="YX28" s="364"/>
      <c r="YY28" s="364"/>
      <c r="YZ28" s="364"/>
      <c r="ZA28" s="364"/>
      <c r="ZB28" s="364"/>
      <c r="ZC28" s="364"/>
      <c r="ZD28" s="364"/>
      <c r="ZE28" s="364"/>
      <c r="ZF28" s="364"/>
      <c r="ZG28" s="364"/>
      <c r="ZH28" s="364"/>
      <c r="ZI28" s="364"/>
      <c r="ZJ28" s="364"/>
      <c r="ZK28" s="364"/>
      <c r="ZL28" s="364"/>
      <c r="ZM28" s="364"/>
      <c r="ZN28" s="364"/>
      <c r="ZO28" s="364"/>
      <c r="ZP28" s="364"/>
      <c r="ZQ28" s="364"/>
      <c r="ZR28" s="364"/>
      <c r="ZS28" s="364"/>
      <c r="ZT28" s="364"/>
      <c r="ZU28" s="364"/>
      <c r="ZV28" s="364"/>
      <c r="ZW28" s="364"/>
      <c r="ZX28" s="364"/>
      <c r="ZY28" s="364"/>
      <c r="ZZ28" s="364"/>
      <c r="AAA28" s="364"/>
      <c r="AAB28" s="364"/>
      <c r="AAC28" s="364"/>
      <c r="AAD28" s="364"/>
      <c r="AAE28" s="364"/>
      <c r="AAF28" s="364"/>
      <c r="AAG28" s="364"/>
      <c r="AAH28" s="364"/>
      <c r="AAI28" s="364"/>
      <c r="AAJ28" s="364"/>
      <c r="AAK28" s="364"/>
      <c r="AAL28" s="364"/>
      <c r="AAM28" s="364"/>
      <c r="AAN28" s="364"/>
      <c r="AAO28" s="364"/>
      <c r="AAP28" s="364"/>
      <c r="AAQ28" s="364"/>
      <c r="AAR28" s="364"/>
      <c r="AAS28" s="364"/>
      <c r="AAT28" s="364"/>
      <c r="AAU28" s="364"/>
      <c r="AAV28" s="364"/>
      <c r="AAW28" s="364"/>
      <c r="AAX28" s="364"/>
      <c r="AAY28" s="364"/>
      <c r="AAZ28" s="364"/>
      <c r="ABA28" s="364"/>
      <c r="ABB28" s="364"/>
      <c r="ABC28" s="364"/>
      <c r="ABD28" s="364"/>
      <c r="ABE28" s="364"/>
      <c r="ABF28" s="364"/>
      <c r="ABG28" s="364"/>
      <c r="ABH28" s="364"/>
      <c r="ABI28" s="364"/>
      <c r="ABJ28" s="364"/>
      <c r="ABK28" s="364"/>
      <c r="ABL28" s="364"/>
      <c r="ABM28" s="364"/>
      <c r="ABN28" s="364"/>
      <c r="ABO28" s="364"/>
      <c r="ABP28" s="364"/>
      <c r="ABQ28" s="364"/>
      <c r="ABR28" s="364"/>
      <c r="ABS28" s="364"/>
      <c r="ABT28" s="364"/>
      <c r="ABU28" s="364"/>
      <c r="ABV28" s="364"/>
      <c r="ABW28" s="364"/>
      <c r="ABX28" s="364"/>
      <c r="ABY28" s="364"/>
      <c r="ABZ28" s="364"/>
      <c r="ACA28" s="364"/>
      <c r="ACB28" s="364"/>
      <c r="ACC28" s="364"/>
      <c r="ACD28" s="364"/>
      <c r="ACE28" s="364"/>
      <c r="ACF28" s="364"/>
      <c r="ACG28" s="364"/>
      <c r="ACH28" s="364"/>
      <c r="ACI28" s="364"/>
      <c r="ACJ28" s="364"/>
      <c r="ACK28" s="364"/>
      <c r="ACL28" s="364"/>
      <c r="ACM28" s="364"/>
      <c r="ACN28" s="364"/>
      <c r="ACO28" s="364"/>
      <c r="ACP28" s="364"/>
      <c r="ACQ28" s="364"/>
      <c r="ACR28" s="364"/>
      <c r="ACS28" s="364"/>
      <c r="ACT28" s="364"/>
      <c r="ACU28" s="364"/>
      <c r="ACV28" s="364"/>
      <c r="ACW28" s="364"/>
      <c r="ACX28" s="364"/>
      <c r="ACY28" s="364"/>
      <c r="ACZ28" s="364"/>
      <c r="ADA28" s="364"/>
      <c r="ADB28" s="364"/>
      <c r="ADC28" s="364"/>
      <c r="ADD28" s="364"/>
      <c r="ADE28" s="364"/>
      <c r="ADF28" s="364"/>
      <c r="ADG28" s="364"/>
      <c r="ADH28" s="364"/>
      <c r="ADI28" s="364"/>
      <c r="ADJ28" s="364"/>
      <c r="ADK28" s="364"/>
      <c r="ADL28" s="364"/>
      <c r="ADM28" s="364"/>
      <c r="ADN28" s="364"/>
      <c r="ADO28" s="364"/>
      <c r="ADP28" s="364"/>
      <c r="ADQ28" s="364"/>
      <c r="ADR28" s="364"/>
      <c r="ADS28" s="364"/>
      <c r="ADT28" s="364"/>
      <c r="ADU28" s="364"/>
      <c r="ADV28" s="364"/>
      <c r="ADW28" s="364"/>
      <c r="ADX28" s="364"/>
      <c r="ADY28" s="364"/>
      <c r="ADZ28" s="364"/>
      <c r="AEA28" s="364"/>
      <c r="AEB28" s="364"/>
      <c r="AEC28" s="364"/>
      <c r="AED28" s="364"/>
      <c r="AEE28" s="364"/>
      <c r="AEF28" s="364"/>
      <c r="AEG28" s="364"/>
      <c r="AEH28" s="364"/>
      <c r="AEI28" s="364"/>
      <c r="AEJ28" s="364"/>
      <c r="AEK28" s="364"/>
      <c r="AEL28" s="364"/>
      <c r="AEM28" s="364"/>
      <c r="AEN28" s="364"/>
      <c r="AEO28" s="364"/>
      <c r="AEP28" s="364"/>
      <c r="AEQ28" s="364"/>
      <c r="AER28" s="364"/>
      <c r="AES28" s="364"/>
      <c r="AET28" s="364"/>
      <c r="AEU28" s="364"/>
      <c r="AEV28" s="364"/>
      <c r="AEW28" s="364"/>
      <c r="AEX28" s="364"/>
      <c r="AEY28" s="364"/>
      <c r="AEZ28" s="364"/>
      <c r="AFA28" s="364"/>
      <c r="AFB28" s="364"/>
      <c r="AFC28" s="364"/>
      <c r="AFD28" s="364"/>
      <c r="AFE28" s="364"/>
      <c r="AFF28" s="364"/>
      <c r="AFG28" s="364"/>
      <c r="AFH28" s="364"/>
      <c r="AFI28" s="364"/>
      <c r="AFJ28" s="364"/>
      <c r="AFK28" s="364"/>
      <c r="AFL28" s="364"/>
      <c r="AFM28" s="364"/>
      <c r="AFN28" s="364"/>
      <c r="AFO28" s="364"/>
      <c r="AFP28" s="364"/>
      <c r="AFQ28" s="364"/>
      <c r="AFR28" s="364"/>
      <c r="AFS28" s="364"/>
      <c r="AFT28" s="364"/>
      <c r="AFU28" s="364"/>
      <c r="AFV28" s="364"/>
      <c r="AFW28" s="364"/>
      <c r="AFX28" s="364"/>
      <c r="AFY28" s="364"/>
      <c r="AFZ28" s="364"/>
      <c r="AGA28" s="364"/>
      <c r="AGB28" s="364"/>
      <c r="AGC28" s="364"/>
      <c r="AGD28" s="364"/>
      <c r="AGE28" s="364"/>
      <c r="AGF28" s="364"/>
      <c r="AGG28" s="364"/>
      <c r="AGH28" s="364"/>
      <c r="AGI28" s="364"/>
    </row>
    <row r="29" spans="1:867" s="367" customFormat="1">
      <c r="A29" s="375" t="str">
        <f>+'P7'!B8</f>
        <v>7.1. Fortalecimiento de la ciencia, tecnología e innovación</v>
      </c>
      <c r="B29" s="384">
        <f>+Estimación_Anualizada!V29</f>
        <v>38110050623.442268</v>
      </c>
      <c r="C29" s="368">
        <v>0.75</v>
      </c>
      <c r="D29" s="368">
        <v>0.05</v>
      </c>
      <c r="E29" s="368">
        <v>0.2</v>
      </c>
      <c r="F29" s="384">
        <f>B29*C29</f>
        <v>28582537967.581703</v>
      </c>
      <c r="G29" s="384">
        <f>B29*D29</f>
        <v>1905502531.1721134</v>
      </c>
      <c r="H29" s="384">
        <f>B29*E29</f>
        <v>7622010124.6884537</v>
      </c>
      <c r="I29" s="368">
        <f t="shared" si="13"/>
        <v>0.6</v>
      </c>
      <c r="J29" s="368">
        <v>0.3</v>
      </c>
      <c r="K29" s="368">
        <v>0.1</v>
      </c>
      <c r="L29" s="369"/>
      <c r="M29" s="366">
        <f>F29*I29</f>
        <v>17149522780.549021</v>
      </c>
      <c r="N29" s="366">
        <f>F29*J29</f>
        <v>8574761390.2745104</v>
      </c>
      <c r="O29" s="366">
        <f>F29*K29</f>
        <v>2858253796.7581706</v>
      </c>
      <c r="P29" s="366">
        <f>F29*L29</f>
        <v>0</v>
      </c>
      <c r="Q29" s="360"/>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64"/>
      <c r="EU29" s="364"/>
      <c r="EV29" s="364"/>
      <c r="EW29" s="364"/>
      <c r="EX29" s="364"/>
      <c r="EY29" s="364"/>
      <c r="EZ29" s="364"/>
      <c r="FA29" s="364"/>
      <c r="FB29" s="364"/>
      <c r="FC29" s="364"/>
      <c r="FD29" s="364"/>
      <c r="FE29" s="364"/>
      <c r="FF29" s="364"/>
      <c r="FG29" s="364"/>
      <c r="FH29" s="364"/>
      <c r="FI29" s="364"/>
      <c r="FJ29" s="364"/>
      <c r="FK29" s="364"/>
      <c r="FL29" s="364"/>
      <c r="FM29" s="364"/>
      <c r="FN29" s="364"/>
      <c r="FO29" s="364"/>
      <c r="FP29" s="364"/>
      <c r="FQ29" s="364"/>
      <c r="FR29" s="364"/>
      <c r="FS29" s="364"/>
      <c r="FT29" s="364"/>
      <c r="FU29" s="364"/>
      <c r="FV29" s="364"/>
      <c r="FW29" s="364"/>
      <c r="FX29" s="364"/>
      <c r="FY29" s="364"/>
      <c r="FZ29" s="364"/>
      <c r="GA29" s="364"/>
      <c r="GB29" s="364"/>
      <c r="GC29" s="364"/>
      <c r="GD29" s="364"/>
      <c r="GE29" s="364"/>
      <c r="GF29" s="364"/>
      <c r="GG29" s="364"/>
      <c r="GH29" s="364"/>
      <c r="GI29" s="364"/>
      <c r="GJ29" s="364"/>
      <c r="GK29" s="364"/>
      <c r="GL29" s="364"/>
      <c r="GM29" s="364"/>
      <c r="GN29" s="364"/>
      <c r="GO29" s="364"/>
      <c r="GP29" s="364"/>
      <c r="GQ29" s="364"/>
      <c r="GR29" s="364"/>
      <c r="GS29" s="364"/>
      <c r="GT29" s="364"/>
      <c r="GU29" s="364"/>
      <c r="GV29" s="364"/>
      <c r="GW29" s="364"/>
      <c r="GX29" s="364"/>
      <c r="GY29" s="364"/>
      <c r="GZ29" s="364"/>
      <c r="HA29" s="364"/>
      <c r="HB29" s="364"/>
      <c r="HC29" s="364"/>
      <c r="HD29" s="364"/>
      <c r="HE29" s="364"/>
      <c r="HF29" s="364"/>
      <c r="HG29" s="364"/>
      <c r="HH29" s="364"/>
      <c r="HI29" s="364"/>
      <c r="HJ29" s="364"/>
      <c r="HK29" s="364"/>
      <c r="HL29" s="364"/>
      <c r="HM29" s="364"/>
      <c r="HN29" s="364"/>
      <c r="HO29" s="364"/>
      <c r="HP29" s="364"/>
      <c r="HQ29" s="364"/>
      <c r="HR29" s="364"/>
      <c r="HS29" s="364"/>
      <c r="HT29" s="364"/>
      <c r="HU29" s="364"/>
      <c r="HV29" s="364"/>
      <c r="HW29" s="364"/>
      <c r="HX29" s="364"/>
      <c r="HY29" s="364"/>
      <c r="HZ29" s="364"/>
      <c r="IA29" s="364"/>
      <c r="IB29" s="364"/>
      <c r="IC29" s="364"/>
      <c r="ID29" s="364"/>
      <c r="IE29" s="364"/>
      <c r="IF29" s="364"/>
      <c r="IG29" s="364"/>
      <c r="IH29" s="364"/>
      <c r="II29" s="364"/>
      <c r="IJ29" s="364"/>
      <c r="IK29" s="364"/>
      <c r="IL29" s="364"/>
      <c r="IM29" s="364"/>
      <c r="IN29" s="364"/>
      <c r="IO29" s="364"/>
      <c r="IP29" s="364"/>
      <c r="IQ29" s="364"/>
      <c r="IR29" s="364"/>
      <c r="IS29" s="364"/>
      <c r="IT29" s="364"/>
      <c r="IU29" s="364"/>
      <c r="IV29" s="364"/>
      <c r="IW29" s="364"/>
      <c r="IX29" s="364"/>
      <c r="IY29" s="364"/>
      <c r="IZ29" s="364"/>
      <c r="JA29" s="364"/>
      <c r="JB29" s="364"/>
      <c r="JC29" s="364"/>
      <c r="JD29" s="364"/>
      <c r="JE29" s="364"/>
      <c r="JF29" s="364"/>
      <c r="JG29" s="364"/>
      <c r="JH29" s="364"/>
      <c r="JI29" s="364"/>
      <c r="JJ29" s="364"/>
      <c r="JK29" s="364"/>
      <c r="JL29" s="364"/>
      <c r="JM29" s="364"/>
      <c r="JN29" s="364"/>
      <c r="JO29" s="364"/>
      <c r="JP29" s="364"/>
      <c r="JQ29" s="364"/>
      <c r="JR29" s="364"/>
      <c r="JS29" s="364"/>
      <c r="JT29" s="364"/>
      <c r="JU29" s="364"/>
      <c r="JV29" s="364"/>
      <c r="JW29" s="364"/>
      <c r="JX29" s="364"/>
      <c r="JY29" s="364"/>
      <c r="JZ29" s="364"/>
      <c r="KA29" s="364"/>
      <c r="KB29" s="364"/>
      <c r="KC29" s="364"/>
      <c r="KD29" s="364"/>
      <c r="KE29" s="364"/>
      <c r="KF29" s="364"/>
      <c r="KG29" s="364"/>
      <c r="KH29" s="364"/>
      <c r="KI29" s="364"/>
      <c r="KJ29" s="364"/>
      <c r="KK29" s="364"/>
      <c r="KL29" s="364"/>
      <c r="KM29" s="364"/>
      <c r="KN29" s="364"/>
      <c r="KO29" s="364"/>
      <c r="KP29" s="364"/>
      <c r="KQ29" s="364"/>
      <c r="KR29" s="364"/>
      <c r="KS29" s="364"/>
      <c r="KT29" s="364"/>
      <c r="KU29" s="364"/>
      <c r="KV29" s="364"/>
      <c r="KW29" s="364"/>
      <c r="KX29" s="364"/>
      <c r="KY29" s="364"/>
      <c r="KZ29" s="364"/>
      <c r="LA29" s="364"/>
      <c r="LB29" s="364"/>
      <c r="LC29" s="364"/>
      <c r="LD29" s="364"/>
      <c r="LE29" s="364"/>
      <c r="LF29" s="364"/>
      <c r="LG29" s="364"/>
      <c r="LH29" s="364"/>
      <c r="LI29" s="364"/>
      <c r="LJ29" s="364"/>
      <c r="LK29" s="364"/>
      <c r="LL29" s="364"/>
      <c r="LM29" s="364"/>
      <c r="LN29" s="364"/>
      <c r="LO29" s="364"/>
      <c r="LP29" s="364"/>
      <c r="LQ29" s="364"/>
      <c r="LR29" s="364"/>
      <c r="LS29" s="364"/>
      <c r="LT29" s="364"/>
      <c r="LU29" s="364"/>
      <c r="LV29" s="364"/>
      <c r="LW29" s="364"/>
      <c r="LX29" s="364"/>
      <c r="LY29" s="364"/>
      <c r="LZ29" s="364"/>
      <c r="MA29" s="364"/>
      <c r="MB29" s="364"/>
      <c r="MC29" s="364"/>
      <c r="MD29" s="364"/>
      <c r="ME29" s="364"/>
      <c r="MF29" s="364"/>
      <c r="MG29" s="364"/>
      <c r="MH29" s="364"/>
      <c r="MI29" s="364"/>
      <c r="MJ29" s="364"/>
      <c r="MK29" s="364"/>
      <c r="ML29" s="364"/>
      <c r="MM29" s="364"/>
      <c r="MN29" s="364"/>
      <c r="MO29" s="364"/>
      <c r="MP29" s="364"/>
      <c r="MQ29" s="364"/>
      <c r="MR29" s="364"/>
      <c r="MS29" s="364"/>
      <c r="MT29" s="364"/>
      <c r="MU29" s="364"/>
      <c r="MV29" s="364"/>
      <c r="MW29" s="364"/>
      <c r="MX29" s="364"/>
      <c r="MY29" s="364"/>
      <c r="MZ29" s="364"/>
      <c r="NA29" s="364"/>
      <c r="NB29" s="364"/>
      <c r="NC29" s="364"/>
      <c r="ND29" s="364"/>
      <c r="NE29" s="364"/>
      <c r="NF29" s="364"/>
      <c r="NG29" s="364"/>
      <c r="NH29" s="364"/>
      <c r="NI29" s="364"/>
      <c r="NJ29" s="364"/>
      <c r="NK29" s="364"/>
      <c r="NL29" s="364"/>
      <c r="NM29" s="364"/>
      <c r="NN29" s="364"/>
      <c r="NO29" s="364"/>
      <c r="NP29" s="364"/>
      <c r="NQ29" s="364"/>
      <c r="NR29" s="364"/>
      <c r="NS29" s="364"/>
      <c r="NT29" s="364"/>
      <c r="NU29" s="364"/>
      <c r="NV29" s="364"/>
      <c r="NW29" s="364"/>
      <c r="NX29" s="364"/>
      <c r="NY29" s="364"/>
      <c r="NZ29" s="364"/>
      <c r="OA29" s="364"/>
      <c r="OB29" s="364"/>
      <c r="OC29" s="364"/>
      <c r="OD29" s="364"/>
      <c r="OE29" s="364"/>
      <c r="OF29" s="364"/>
      <c r="OG29" s="364"/>
      <c r="OH29" s="364"/>
      <c r="OI29" s="364"/>
      <c r="OJ29" s="364"/>
      <c r="OK29" s="364"/>
      <c r="OL29" s="364"/>
      <c r="OM29" s="364"/>
      <c r="ON29" s="364"/>
      <c r="OO29" s="364"/>
      <c r="OP29" s="364"/>
      <c r="OQ29" s="364"/>
      <c r="OR29" s="364"/>
      <c r="OS29" s="364"/>
      <c r="OT29" s="364"/>
      <c r="OU29" s="364"/>
      <c r="OV29" s="364"/>
      <c r="OW29" s="364"/>
      <c r="OX29" s="364"/>
      <c r="OY29" s="364"/>
      <c r="OZ29" s="364"/>
      <c r="PA29" s="364"/>
      <c r="PB29" s="364"/>
      <c r="PC29" s="364"/>
      <c r="PD29" s="364"/>
      <c r="PE29" s="364"/>
      <c r="PF29" s="364"/>
      <c r="PG29" s="364"/>
      <c r="PH29" s="364"/>
      <c r="PI29" s="364"/>
      <c r="PJ29" s="364"/>
      <c r="PK29" s="364"/>
      <c r="PL29" s="364"/>
      <c r="PM29" s="364"/>
      <c r="PN29" s="364"/>
      <c r="PO29" s="364"/>
      <c r="PP29" s="364"/>
      <c r="PQ29" s="364"/>
      <c r="PR29" s="364"/>
      <c r="PS29" s="364"/>
      <c r="PT29" s="364"/>
      <c r="PU29" s="364"/>
      <c r="PV29" s="364"/>
      <c r="PW29" s="364"/>
      <c r="PX29" s="364"/>
      <c r="PY29" s="364"/>
      <c r="PZ29" s="364"/>
      <c r="QA29" s="364"/>
      <c r="QB29" s="364"/>
      <c r="QC29" s="364"/>
      <c r="QD29" s="364"/>
      <c r="QE29" s="364"/>
      <c r="QF29" s="364"/>
      <c r="QG29" s="364"/>
      <c r="QH29" s="364"/>
      <c r="QI29" s="364"/>
      <c r="QJ29" s="364"/>
      <c r="QK29" s="364"/>
      <c r="QL29" s="364"/>
      <c r="QM29" s="364"/>
      <c r="QN29" s="364"/>
      <c r="QO29" s="364"/>
      <c r="QP29" s="364"/>
      <c r="QQ29" s="364"/>
      <c r="QR29" s="364"/>
      <c r="QS29" s="364"/>
      <c r="QT29" s="364"/>
      <c r="QU29" s="364"/>
      <c r="QV29" s="364"/>
      <c r="QW29" s="364"/>
      <c r="QX29" s="364"/>
      <c r="QY29" s="364"/>
      <c r="QZ29" s="364"/>
      <c r="RA29" s="364"/>
      <c r="RB29" s="364"/>
      <c r="RC29" s="364"/>
      <c r="RD29" s="364"/>
      <c r="RE29" s="364"/>
      <c r="RF29" s="364"/>
      <c r="RG29" s="364"/>
      <c r="RH29" s="364"/>
      <c r="RI29" s="364"/>
      <c r="RJ29" s="364"/>
      <c r="RK29" s="364"/>
      <c r="RL29" s="364"/>
      <c r="RM29" s="364"/>
      <c r="RN29" s="364"/>
      <c r="RO29" s="364"/>
      <c r="RP29" s="364"/>
      <c r="RQ29" s="364"/>
      <c r="RR29" s="364"/>
      <c r="RS29" s="364"/>
      <c r="RT29" s="364"/>
      <c r="RU29" s="364"/>
      <c r="RV29" s="364"/>
      <c r="RW29" s="364"/>
      <c r="RX29" s="364"/>
      <c r="RY29" s="364"/>
      <c r="RZ29" s="364"/>
      <c r="SA29" s="364"/>
      <c r="SB29" s="364"/>
      <c r="SC29" s="364"/>
      <c r="SD29" s="364"/>
      <c r="SE29" s="364"/>
      <c r="SF29" s="364"/>
      <c r="SG29" s="364"/>
      <c r="SH29" s="364"/>
      <c r="SI29" s="364"/>
      <c r="SJ29" s="364"/>
      <c r="SK29" s="364"/>
      <c r="SL29" s="364"/>
      <c r="SM29" s="364"/>
      <c r="SN29" s="364"/>
      <c r="SO29" s="364"/>
      <c r="SP29" s="364"/>
      <c r="SQ29" s="364"/>
      <c r="SR29" s="364"/>
      <c r="SS29" s="364"/>
      <c r="ST29" s="364"/>
      <c r="SU29" s="364"/>
      <c r="SV29" s="364"/>
      <c r="SW29" s="364"/>
      <c r="SX29" s="364"/>
      <c r="SY29" s="364"/>
      <c r="SZ29" s="364"/>
      <c r="TA29" s="364"/>
      <c r="TB29" s="364"/>
      <c r="TC29" s="364"/>
      <c r="TD29" s="364"/>
      <c r="TE29" s="364"/>
      <c r="TF29" s="364"/>
      <c r="TG29" s="364"/>
      <c r="TH29" s="364"/>
      <c r="TI29" s="364"/>
      <c r="TJ29" s="364"/>
      <c r="TK29" s="364"/>
      <c r="TL29" s="364"/>
      <c r="TM29" s="364"/>
      <c r="TN29" s="364"/>
      <c r="TO29" s="364"/>
      <c r="TP29" s="364"/>
      <c r="TQ29" s="364"/>
      <c r="TR29" s="364"/>
      <c r="TS29" s="364"/>
      <c r="TT29" s="364"/>
      <c r="TU29" s="364"/>
      <c r="TV29" s="364"/>
      <c r="TW29" s="364"/>
      <c r="TX29" s="364"/>
      <c r="TY29" s="364"/>
      <c r="TZ29" s="364"/>
      <c r="UA29" s="364"/>
      <c r="UB29" s="364"/>
      <c r="UC29" s="364"/>
      <c r="UD29" s="364"/>
      <c r="UE29" s="364"/>
      <c r="UF29" s="364"/>
      <c r="UG29" s="364"/>
      <c r="UH29" s="364"/>
      <c r="UI29" s="364"/>
      <c r="UJ29" s="364"/>
      <c r="UK29" s="364"/>
      <c r="UL29" s="364"/>
      <c r="UM29" s="364"/>
      <c r="UN29" s="364"/>
      <c r="UO29" s="364"/>
      <c r="UP29" s="364"/>
      <c r="UQ29" s="364"/>
      <c r="UR29" s="364"/>
      <c r="US29" s="364"/>
      <c r="UT29" s="364"/>
      <c r="UU29" s="364"/>
      <c r="UV29" s="364"/>
      <c r="UW29" s="364"/>
      <c r="UX29" s="364"/>
      <c r="UY29" s="364"/>
      <c r="UZ29" s="364"/>
      <c r="VA29" s="364"/>
      <c r="VB29" s="364"/>
      <c r="VC29" s="364"/>
      <c r="VD29" s="364"/>
      <c r="VE29" s="364"/>
      <c r="VF29" s="364"/>
      <c r="VG29" s="364"/>
      <c r="VH29" s="364"/>
      <c r="VI29" s="364"/>
      <c r="VJ29" s="364"/>
      <c r="VK29" s="364"/>
      <c r="VL29" s="364"/>
      <c r="VM29" s="364"/>
      <c r="VN29" s="364"/>
      <c r="VO29" s="364"/>
      <c r="VP29" s="364"/>
      <c r="VQ29" s="364"/>
      <c r="VR29" s="364"/>
      <c r="VS29" s="364"/>
      <c r="VT29" s="364"/>
      <c r="VU29" s="364"/>
      <c r="VV29" s="364"/>
      <c r="VW29" s="364"/>
      <c r="VX29" s="364"/>
      <c r="VY29" s="364"/>
      <c r="VZ29" s="364"/>
      <c r="WA29" s="364"/>
      <c r="WB29" s="364"/>
      <c r="WC29" s="364"/>
      <c r="WD29" s="364"/>
      <c r="WE29" s="364"/>
      <c r="WF29" s="364"/>
      <c r="WG29" s="364"/>
      <c r="WH29" s="364"/>
      <c r="WI29" s="364"/>
      <c r="WJ29" s="364"/>
      <c r="WK29" s="364"/>
      <c r="WL29" s="364"/>
      <c r="WM29" s="364"/>
      <c r="WN29" s="364"/>
      <c r="WO29" s="364"/>
      <c r="WP29" s="364"/>
      <c r="WQ29" s="364"/>
      <c r="WR29" s="364"/>
      <c r="WS29" s="364"/>
      <c r="WT29" s="364"/>
      <c r="WU29" s="364"/>
      <c r="WV29" s="364"/>
      <c r="WW29" s="364"/>
      <c r="WX29" s="364"/>
      <c r="WY29" s="364"/>
      <c r="WZ29" s="364"/>
      <c r="XA29" s="364"/>
      <c r="XB29" s="364"/>
      <c r="XC29" s="364"/>
      <c r="XD29" s="364"/>
      <c r="XE29" s="364"/>
      <c r="XF29" s="364"/>
      <c r="XG29" s="364"/>
      <c r="XH29" s="364"/>
      <c r="XI29" s="364"/>
      <c r="XJ29" s="364"/>
      <c r="XK29" s="364"/>
      <c r="XL29" s="364"/>
      <c r="XM29" s="364"/>
      <c r="XN29" s="364"/>
      <c r="XO29" s="364"/>
      <c r="XP29" s="364"/>
      <c r="XQ29" s="364"/>
      <c r="XR29" s="364"/>
      <c r="XS29" s="364"/>
      <c r="XT29" s="364"/>
      <c r="XU29" s="364"/>
      <c r="XV29" s="364"/>
      <c r="XW29" s="364"/>
      <c r="XX29" s="364"/>
      <c r="XY29" s="364"/>
      <c r="XZ29" s="364"/>
      <c r="YA29" s="364"/>
      <c r="YB29" s="364"/>
      <c r="YC29" s="364"/>
      <c r="YD29" s="364"/>
      <c r="YE29" s="364"/>
      <c r="YF29" s="364"/>
      <c r="YG29" s="364"/>
      <c r="YH29" s="364"/>
      <c r="YI29" s="364"/>
      <c r="YJ29" s="364"/>
      <c r="YK29" s="364"/>
      <c r="YL29" s="364"/>
      <c r="YM29" s="364"/>
      <c r="YN29" s="364"/>
      <c r="YO29" s="364"/>
      <c r="YP29" s="364"/>
      <c r="YQ29" s="364"/>
      <c r="YR29" s="364"/>
      <c r="YS29" s="364"/>
      <c r="YT29" s="364"/>
      <c r="YU29" s="364"/>
      <c r="YV29" s="364"/>
      <c r="YW29" s="364"/>
      <c r="YX29" s="364"/>
      <c r="YY29" s="364"/>
      <c r="YZ29" s="364"/>
      <c r="ZA29" s="364"/>
      <c r="ZB29" s="364"/>
      <c r="ZC29" s="364"/>
      <c r="ZD29" s="364"/>
      <c r="ZE29" s="364"/>
      <c r="ZF29" s="364"/>
      <c r="ZG29" s="364"/>
      <c r="ZH29" s="364"/>
      <c r="ZI29" s="364"/>
      <c r="ZJ29" s="364"/>
      <c r="ZK29" s="364"/>
      <c r="ZL29" s="364"/>
      <c r="ZM29" s="364"/>
      <c r="ZN29" s="364"/>
      <c r="ZO29" s="364"/>
      <c r="ZP29" s="364"/>
      <c r="ZQ29" s="364"/>
      <c r="ZR29" s="364"/>
      <c r="ZS29" s="364"/>
      <c r="ZT29" s="364"/>
      <c r="ZU29" s="364"/>
      <c r="ZV29" s="364"/>
      <c r="ZW29" s="364"/>
      <c r="ZX29" s="364"/>
      <c r="ZY29" s="364"/>
      <c r="ZZ29" s="364"/>
      <c r="AAA29" s="364"/>
      <c r="AAB29" s="364"/>
      <c r="AAC29" s="364"/>
      <c r="AAD29" s="364"/>
      <c r="AAE29" s="364"/>
      <c r="AAF29" s="364"/>
      <c r="AAG29" s="364"/>
      <c r="AAH29" s="364"/>
      <c r="AAI29" s="364"/>
      <c r="AAJ29" s="364"/>
      <c r="AAK29" s="364"/>
      <c r="AAL29" s="364"/>
      <c r="AAM29" s="364"/>
      <c r="AAN29" s="364"/>
      <c r="AAO29" s="364"/>
      <c r="AAP29" s="364"/>
      <c r="AAQ29" s="364"/>
      <c r="AAR29" s="364"/>
      <c r="AAS29" s="364"/>
      <c r="AAT29" s="364"/>
      <c r="AAU29" s="364"/>
      <c r="AAV29" s="364"/>
      <c r="AAW29" s="364"/>
      <c r="AAX29" s="364"/>
      <c r="AAY29" s="364"/>
      <c r="AAZ29" s="364"/>
      <c r="ABA29" s="364"/>
      <c r="ABB29" s="364"/>
      <c r="ABC29" s="364"/>
      <c r="ABD29" s="364"/>
      <c r="ABE29" s="364"/>
      <c r="ABF29" s="364"/>
      <c r="ABG29" s="364"/>
      <c r="ABH29" s="364"/>
      <c r="ABI29" s="364"/>
      <c r="ABJ29" s="364"/>
      <c r="ABK29" s="364"/>
      <c r="ABL29" s="364"/>
      <c r="ABM29" s="364"/>
      <c r="ABN29" s="364"/>
      <c r="ABO29" s="364"/>
      <c r="ABP29" s="364"/>
      <c r="ABQ29" s="364"/>
      <c r="ABR29" s="364"/>
      <c r="ABS29" s="364"/>
      <c r="ABT29" s="364"/>
      <c r="ABU29" s="364"/>
      <c r="ABV29" s="364"/>
      <c r="ABW29" s="364"/>
      <c r="ABX29" s="364"/>
      <c r="ABY29" s="364"/>
      <c r="ABZ29" s="364"/>
      <c r="ACA29" s="364"/>
      <c r="ACB29" s="364"/>
      <c r="ACC29" s="364"/>
      <c r="ACD29" s="364"/>
      <c r="ACE29" s="364"/>
      <c r="ACF29" s="364"/>
      <c r="ACG29" s="364"/>
      <c r="ACH29" s="364"/>
      <c r="ACI29" s="364"/>
      <c r="ACJ29" s="364"/>
      <c r="ACK29" s="364"/>
      <c r="ACL29" s="364"/>
      <c r="ACM29" s="364"/>
      <c r="ACN29" s="364"/>
      <c r="ACO29" s="364"/>
      <c r="ACP29" s="364"/>
      <c r="ACQ29" s="364"/>
      <c r="ACR29" s="364"/>
      <c r="ACS29" s="364"/>
      <c r="ACT29" s="364"/>
      <c r="ACU29" s="364"/>
      <c r="ACV29" s="364"/>
      <c r="ACW29" s="364"/>
      <c r="ACX29" s="364"/>
      <c r="ACY29" s="364"/>
      <c r="ACZ29" s="364"/>
      <c r="ADA29" s="364"/>
      <c r="ADB29" s="364"/>
      <c r="ADC29" s="364"/>
      <c r="ADD29" s="364"/>
      <c r="ADE29" s="364"/>
      <c r="ADF29" s="364"/>
      <c r="ADG29" s="364"/>
      <c r="ADH29" s="364"/>
      <c r="ADI29" s="364"/>
      <c r="ADJ29" s="364"/>
      <c r="ADK29" s="364"/>
      <c r="ADL29" s="364"/>
      <c r="ADM29" s="364"/>
      <c r="ADN29" s="364"/>
      <c r="ADO29" s="364"/>
      <c r="ADP29" s="364"/>
      <c r="ADQ29" s="364"/>
      <c r="ADR29" s="364"/>
      <c r="ADS29" s="364"/>
      <c r="ADT29" s="364"/>
      <c r="ADU29" s="364"/>
      <c r="ADV29" s="364"/>
      <c r="ADW29" s="364"/>
      <c r="ADX29" s="364"/>
      <c r="ADY29" s="364"/>
      <c r="ADZ29" s="364"/>
      <c r="AEA29" s="364"/>
      <c r="AEB29" s="364"/>
      <c r="AEC29" s="364"/>
      <c r="AED29" s="364"/>
      <c r="AEE29" s="364"/>
      <c r="AEF29" s="364"/>
      <c r="AEG29" s="364"/>
      <c r="AEH29" s="364"/>
      <c r="AEI29" s="364"/>
      <c r="AEJ29" s="364"/>
      <c r="AEK29" s="364"/>
      <c r="AEL29" s="364"/>
      <c r="AEM29" s="364"/>
      <c r="AEN29" s="364"/>
      <c r="AEO29" s="364"/>
      <c r="AEP29" s="364"/>
      <c r="AEQ29" s="364"/>
      <c r="AER29" s="364"/>
      <c r="AES29" s="364"/>
      <c r="AET29" s="364"/>
      <c r="AEU29" s="364"/>
      <c r="AEV29" s="364"/>
      <c r="AEW29" s="364"/>
      <c r="AEX29" s="364"/>
      <c r="AEY29" s="364"/>
      <c r="AEZ29" s="364"/>
      <c r="AFA29" s="364"/>
      <c r="AFB29" s="364"/>
      <c r="AFC29" s="364"/>
      <c r="AFD29" s="364"/>
      <c r="AFE29" s="364"/>
      <c r="AFF29" s="364"/>
      <c r="AFG29" s="364"/>
      <c r="AFH29" s="364"/>
      <c r="AFI29" s="364"/>
      <c r="AFJ29" s="364"/>
      <c r="AFK29" s="364"/>
      <c r="AFL29" s="364"/>
      <c r="AFM29" s="364"/>
      <c r="AFN29" s="364"/>
      <c r="AFO29" s="364"/>
      <c r="AFP29" s="364"/>
      <c r="AFQ29" s="364"/>
      <c r="AFR29" s="364"/>
      <c r="AFS29" s="364"/>
      <c r="AFT29" s="364"/>
      <c r="AFU29" s="364"/>
      <c r="AFV29" s="364"/>
      <c r="AFW29" s="364"/>
      <c r="AFX29" s="364"/>
      <c r="AFY29" s="364"/>
      <c r="AFZ29" s="364"/>
      <c r="AGA29" s="364"/>
      <c r="AGB29" s="364"/>
      <c r="AGC29" s="364"/>
      <c r="AGD29" s="364"/>
      <c r="AGE29" s="364"/>
      <c r="AGF29" s="364"/>
      <c r="AGG29" s="364"/>
      <c r="AGH29" s="364"/>
      <c r="AGI29" s="364"/>
    </row>
    <row r="30" spans="1:867" s="365" customFormat="1">
      <c r="A30" s="375" t="str">
        <f>+'P7'!B9</f>
        <v>7.2. Mejora de la prestación del servicio de extensión agropecuaria y asistencia técnica industrial</v>
      </c>
      <c r="B30" s="384">
        <f>+Estimación_Anualizada!V30</f>
        <v>40542367735.477608</v>
      </c>
      <c r="C30" s="368">
        <v>0.75</v>
      </c>
      <c r="D30" s="368">
        <v>0.05</v>
      </c>
      <c r="E30" s="368">
        <v>0.2</v>
      </c>
      <c r="F30" s="384">
        <f>B30*C30</f>
        <v>30406775801.608208</v>
      </c>
      <c r="G30" s="384">
        <f>B30*D30</f>
        <v>2027118386.7738805</v>
      </c>
      <c r="H30" s="384">
        <f>B30*E30</f>
        <v>8108473547.0955219</v>
      </c>
      <c r="I30" s="368">
        <f t="shared" si="13"/>
        <v>0.70000000000000007</v>
      </c>
      <c r="J30" s="368">
        <v>0.2</v>
      </c>
      <c r="K30" s="368">
        <v>0.1</v>
      </c>
      <c r="L30" s="369"/>
      <c r="M30" s="366">
        <f t="shared" ref="M30:M31" si="30">F30*I30</f>
        <v>21284743061.125748</v>
      </c>
      <c r="N30" s="366">
        <f t="shared" ref="N30:N31" si="31">F30*J30</f>
        <v>6081355160.3216419</v>
      </c>
      <c r="O30" s="366">
        <f t="shared" ref="O30:O31" si="32">F30*K30</f>
        <v>3040677580.160821</v>
      </c>
      <c r="P30" s="366">
        <f t="shared" ref="P30:P31" si="33">F30*L30</f>
        <v>0</v>
      </c>
      <c r="Q30" s="360"/>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c r="EO30" s="364"/>
      <c r="EP30" s="364"/>
      <c r="EQ30" s="364"/>
      <c r="ER30" s="364"/>
      <c r="ES30" s="364"/>
      <c r="ET30" s="364"/>
      <c r="EU30" s="364"/>
      <c r="EV30" s="364"/>
      <c r="EW30" s="364"/>
      <c r="EX30" s="364"/>
      <c r="EY30" s="364"/>
      <c r="EZ30" s="364"/>
      <c r="FA30" s="364"/>
      <c r="FB30" s="364"/>
      <c r="FC30" s="364"/>
      <c r="FD30" s="364"/>
      <c r="FE30" s="364"/>
      <c r="FF30" s="364"/>
      <c r="FG30" s="364"/>
      <c r="FH30" s="364"/>
      <c r="FI30" s="364"/>
      <c r="FJ30" s="364"/>
      <c r="FK30" s="364"/>
      <c r="FL30" s="364"/>
      <c r="FM30" s="364"/>
      <c r="FN30" s="364"/>
      <c r="FO30" s="364"/>
      <c r="FP30" s="364"/>
      <c r="FQ30" s="364"/>
      <c r="FR30" s="364"/>
      <c r="FS30" s="364"/>
      <c r="FT30" s="364"/>
      <c r="FU30" s="364"/>
      <c r="FV30" s="364"/>
      <c r="FW30" s="364"/>
      <c r="FX30" s="364"/>
      <c r="FY30" s="364"/>
      <c r="FZ30" s="364"/>
      <c r="GA30" s="364"/>
      <c r="GB30" s="364"/>
      <c r="GC30" s="364"/>
      <c r="GD30" s="364"/>
      <c r="GE30" s="364"/>
      <c r="GF30" s="364"/>
      <c r="GG30" s="364"/>
      <c r="GH30" s="364"/>
      <c r="GI30" s="364"/>
      <c r="GJ30" s="364"/>
      <c r="GK30" s="364"/>
      <c r="GL30" s="364"/>
      <c r="GM30" s="364"/>
      <c r="GN30" s="364"/>
      <c r="GO30" s="364"/>
      <c r="GP30" s="364"/>
      <c r="GQ30" s="364"/>
      <c r="GR30" s="364"/>
      <c r="GS30" s="364"/>
      <c r="GT30" s="364"/>
      <c r="GU30" s="364"/>
      <c r="GV30" s="364"/>
      <c r="GW30" s="364"/>
      <c r="GX30" s="364"/>
      <c r="GY30" s="364"/>
      <c r="GZ30" s="364"/>
      <c r="HA30" s="364"/>
      <c r="HB30" s="364"/>
      <c r="HC30" s="364"/>
      <c r="HD30" s="364"/>
      <c r="HE30" s="364"/>
      <c r="HF30" s="364"/>
      <c r="HG30" s="364"/>
      <c r="HH30" s="364"/>
      <c r="HI30" s="364"/>
      <c r="HJ30" s="364"/>
      <c r="HK30" s="364"/>
      <c r="HL30" s="364"/>
      <c r="HM30" s="364"/>
      <c r="HN30" s="364"/>
      <c r="HO30" s="364"/>
      <c r="HP30" s="364"/>
      <c r="HQ30" s="364"/>
      <c r="HR30" s="364"/>
      <c r="HS30" s="364"/>
      <c r="HT30" s="364"/>
      <c r="HU30" s="364"/>
      <c r="HV30" s="364"/>
      <c r="HW30" s="364"/>
      <c r="HX30" s="364"/>
      <c r="HY30" s="364"/>
      <c r="HZ30" s="364"/>
      <c r="IA30" s="364"/>
      <c r="IB30" s="364"/>
      <c r="IC30" s="364"/>
      <c r="ID30" s="364"/>
      <c r="IE30" s="364"/>
      <c r="IF30" s="364"/>
      <c r="IG30" s="364"/>
      <c r="IH30" s="364"/>
      <c r="II30" s="364"/>
      <c r="IJ30" s="364"/>
      <c r="IK30" s="364"/>
      <c r="IL30" s="364"/>
      <c r="IM30" s="364"/>
      <c r="IN30" s="364"/>
      <c r="IO30" s="364"/>
      <c r="IP30" s="364"/>
      <c r="IQ30" s="364"/>
      <c r="IR30" s="364"/>
      <c r="IS30" s="364"/>
      <c r="IT30" s="364"/>
      <c r="IU30" s="364"/>
      <c r="IV30" s="364"/>
      <c r="IW30" s="364"/>
      <c r="IX30" s="364"/>
      <c r="IY30" s="364"/>
      <c r="IZ30" s="364"/>
      <c r="JA30" s="364"/>
      <c r="JB30" s="364"/>
      <c r="JC30" s="364"/>
      <c r="JD30" s="364"/>
      <c r="JE30" s="364"/>
      <c r="JF30" s="364"/>
      <c r="JG30" s="364"/>
      <c r="JH30" s="364"/>
      <c r="JI30" s="364"/>
      <c r="JJ30" s="364"/>
      <c r="JK30" s="364"/>
      <c r="JL30" s="364"/>
      <c r="JM30" s="364"/>
      <c r="JN30" s="364"/>
      <c r="JO30" s="364"/>
      <c r="JP30" s="364"/>
      <c r="JQ30" s="364"/>
      <c r="JR30" s="364"/>
      <c r="JS30" s="364"/>
      <c r="JT30" s="364"/>
      <c r="JU30" s="364"/>
      <c r="JV30" s="364"/>
      <c r="JW30" s="364"/>
      <c r="JX30" s="364"/>
      <c r="JY30" s="364"/>
      <c r="JZ30" s="364"/>
      <c r="KA30" s="364"/>
      <c r="KB30" s="364"/>
      <c r="KC30" s="364"/>
      <c r="KD30" s="364"/>
      <c r="KE30" s="364"/>
      <c r="KF30" s="364"/>
      <c r="KG30" s="364"/>
      <c r="KH30" s="364"/>
      <c r="KI30" s="364"/>
      <c r="KJ30" s="364"/>
      <c r="KK30" s="364"/>
      <c r="KL30" s="364"/>
      <c r="KM30" s="364"/>
      <c r="KN30" s="364"/>
      <c r="KO30" s="364"/>
      <c r="KP30" s="364"/>
      <c r="KQ30" s="364"/>
      <c r="KR30" s="364"/>
      <c r="KS30" s="364"/>
      <c r="KT30" s="364"/>
      <c r="KU30" s="364"/>
      <c r="KV30" s="364"/>
      <c r="KW30" s="364"/>
      <c r="KX30" s="364"/>
      <c r="KY30" s="364"/>
      <c r="KZ30" s="364"/>
      <c r="LA30" s="364"/>
      <c r="LB30" s="364"/>
      <c r="LC30" s="364"/>
      <c r="LD30" s="364"/>
      <c r="LE30" s="364"/>
      <c r="LF30" s="364"/>
      <c r="LG30" s="364"/>
      <c r="LH30" s="364"/>
      <c r="LI30" s="364"/>
      <c r="LJ30" s="364"/>
      <c r="LK30" s="364"/>
      <c r="LL30" s="364"/>
      <c r="LM30" s="364"/>
      <c r="LN30" s="364"/>
      <c r="LO30" s="364"/>
      <c r="LP30" s="364"/>
      <c r="LQ30" s="364"/>
      <c r="LR30" s="364"/>
      <c r="LS30" s="364"/>
      <c r="LT30" s="364"/>
      <c r="LU30" s="364"/>
      <c r="LV30" s="364"/>
      <c r="LW30" s="364"/>
      <c r="LX30" s="364"/>
      <c r="LY30" s="364"/>
      <c r="LZ30" s="364"/>
      <c r="MA30" s="364"/>
      <c r="MB30" s="364"/>
      <c r="MC30" s="364"/>
      <c r="MD30" s="364"/>
      <c r="ME30" s="364"/>
      <c r="MF30" s="364"/>
      <c r="MG30" s="364"/>
      <c r="MH30" s="364"/>
      <c r="MI30" s="364"/>
      <c r="MJ30" s="364"/>
      <c r="MK30" s="364"/>
      <c r="ML30" s="364"/>
      <c r="MM30" s="364"/>
      <c r="MN30" s="364"/>
      <c r="MO30" s="364"/>
      <c r="MP30" s="364"/>
      <c r="MQ30" s="364"/>
      <c r="MR30" s="364"/>
      <c r="MS30" s="364"/>
      <c r="MT30" s="364"/>
      <c r="MU30" s="364"/>
      <c r="MV30" s="364"/>
      <c r="MW30" s="364"/>
      <c r="MX30" s="364"/>
      <c r="MY30" s="364"/>
      <c r="MZ30" s="364"/>
      <c r="NA30" s="364"/>
      <c r="NB30" s="364"/>
      <c r="NC30" s="364"/>
      <c r="ND30" s="364"/>
      <c r="NE30" s="364"/>
      <c r="NF30" s="364"/>
      <c r="NG30" s="364"/>
      <c r="NH30" s="364"/>
      <c r="NI30" s="364"/>
      <c r="NJ30" s="364"/>
      <c r="NK30" s="364"/>
      <c r="NL30" s="364"/>
      <c r="NM30" s="364"/>
      <c r="NN30" s="364"/>
      <c r="NO30" s="364"/>
      <c r="NP30" s="364"/>
      <c r="NQ30" s="364"/>
      <c r="NR30" s="364"/>
      <c r="NS30" s="364"/>
      <c r="NT30" s="364"/>
      <c r="NU30" s="364"/>
      <c r="NV30" s="364"/>
      <c r="NW30" s="364"/>
      <c r="NX30" s="364"/>
      <c r="NY30" s="364"/>
      <c r="NZ30" s="364"/>
      <c r="OA30" s="364"/>
      <c r="OB30" s="364"/>
      <c r="OC30" s="364"/>
      <c r="OD30" s="364"/>
      <c r="OE30" s="364"/>
      <c r="OF30" s="364"/>
      <c r="OG30" s="364"/>
      <c r="OH30" s="364"/>
      <c r="OI30" s="364"/>
      <c r="OJ30" s="364"/>
      <c r="OK30" s="364"/>
      <c r="OL30" s="364"/>
      <c r="OM30" s="364"/>
      <c r="ON30" s="364"/>
      <c r="OO30" s="364"/>
      <c r="OP30" s="364"/>
      <c r="OQ30" s="364"/>
      <c r="OR30" s="364"/>
      <c r="OS30" s="364"/>
      <c r="OT30" s="364"/>
      <c r="OU30" s="364"/>
      <c r="OV30" s="364"/>
      <c r="OW30" s="364"/>
      <c r="OX30" s="364"/>
      <c r="OY30" s="364"/>
      <c r="OZ30" s="364"/>
      <c r="PA30" s="364"/>
      <c r="PB30" s="364"/>
      <c r="PC30" s="364"/>
      <c r="PD30" s="364"/>
      <c r="PE30" s="364"/>
      <c r="PF30" s="364"/>
      <c r="PG30" s="364"/>
      <c r="PH30" s="364"/>
      <c r="PI30" s="364"/>
      <c r="PJ30" s="364"/>
      <c r="PK30" s="364"/>
      <c r="PL30" s="364"/>
      <c r="PM30" s="364"/>
      <c r="PN30" s="364"/>
      <c r="PO30" s="364"/>
      <c r="PP30" s="364"/>
      <c r="PQ30" s="364"/>
      <c r="PR30" s="364"/>
      <c r="PS30" s="364"/>
      <c r="PT30" s="364"/>
      <c r="PU30" s="364"/>
      <c r="PV30" s="364"/>
      <c r="PW30" s="364"/>
      <c r="PX30" s="364"/>
      <c r="PY30" s="364"/>
      <c r="PZ30" s="364"/>
      <c r="QA30" s="364"/>
      <c r="QB30" s="364"/>
      <c r="QC30" s="364"/>
      <c r="QD30" s="364"/>
      <c r="QE30" s="364"/>
      <c r="QF30" s="364"/>
      <c r="QG30" s="364"/>
      <c r="QH30" s="364"/>
      <c r="QI30" s="364"/>
      <c r="QJ30" s="364"/>
      <c r="QK30" s="364"/>
      <c r="QL30" s="364"/>
      <c r="QM30" s="364"/>
      <c r="QN30" s="364"/>
      <c r="QO30" s="364"/>
      <c r="QP30" s="364"/>
      <c r="QQ30" s="364"/>
      <c r="QR30" s="364"/>
      <c r="QS30" s="364"/>
      <c r="QT30" s="364"/>
      <c r="QU30" s="364"/>
      <c r="QV30" s="364"/>
      <c r="QW30" s="364"/>
      <c r="QX30" s="364"/>
      <c r="QY30" s="364"/>
      <c r="QZ30" s="364"/>
      <c r="RA30" s="364"/>
      <c r="RB30" s="364"/>
      <c r="RC30" s="364"/>
      <c r="RD30" s="364"/>
      <c r="RE30" s="364"/>
      <c r="RF30" s="364"/>
      <c r="RG30" s="364"/>
      <c r="RH30" s="364"/>
      <c r="RI30" s="364"/>
      <c r="RJ30" s="364"/>
      <c r="RK30" s="364"/>
      <c r="RL30" s="364"/>
      <c r="RM30" s="364"/>
      <c r="RN30" s="364"/>
      <c r="RO30" s="364"/>
      <c r="RP30" s="364"/>
      <c r="RQ30" s="364"/>
      <c r="RR30" s="364"/>
      <c r="RS30" s="364"/>
      <c r="RT30" s="364"/>
      <c r="RU30" s="364"/>
      <c r="RV30" s="364"/>
      <c r="RW30" s="364"/>
      <c r="RX30" s="364"/>
      <c r="RY30" s="364"/>
      <c r="RZ30" s="364"/>
      <c r="SA30" s="364"/>
      <c r="SB30" s="364"/>
      <c r="SC30" s="364"/>
      <c r="SD30" s="364"/>
      <c r="SE30" s="364"/>
      <c r="SF30" s="364"/>
      <c r="SG30" s="364"/>
      <c r="SH30" s="364"/>
      <c r="SI30" s="364"/>
      <c r="SJ30" s="364"/>
      <c r="SK30" s="364"/>
      <c r="SL30" s="364"/>
      <c r="SM30" s="364"/>
      <c r="SN30" s="364"/>
      <c r="SO30" s="364"/>
      <c r="SP30" s="364"/>
      <c r="SQ30" s="364"/>
      <c r="SR30" s="364"/>
      <c r="SS30" s="364"/>
      <c r="ST30" s="364"/>
      <c r="SU30" s="364"/>
      <c r="SV30" s="364"/>
      <c r="SW30" s="364"/>
      <c r="SX30" s="364"/>
      <c r="SY30" s="364"/>
      <c r="SZ30" s="364"/>
      <c r="TA30" s="364"/>
      <c r="TB30" s="364"/>
      <c r="TC30" s="364"/>
      <c r="TD30" s="364"/>
      <c r="TE30" s="364"/>
      <c r="TF30" s="364"/>
      <c r="TG30" s="364"/>
      <c r="TH30" s="364"/>
      <c r="TI30" s="364"/>
      <c r="TJ30" s="364"/>
      <c r="TK30" s="364"/>
      <c r="TL30" s="364"/>
      <c r="TM30" s="364"/>
      <c r="TN30" s="364"/>
      <c r="TO30" s="364"/>
      <c r="TP30" s="364"/>
      <c r="TQ30" s="364"/>
      <c r="TR30" s="364"/>
      <c r="TS30" s="364"/>
      <c r="TT30" s="364"/>
      <c r="TU30" s="364"/>
      <c r="TV30" s="364"/>
      <c r="TW30" s="364"/>
      <c r="TX30" s="364"/>
      <c r="TY30" s="364"/>
      <c r="TZ30" s="364"/>
      <c r="UA30" s="364"/>
      <c r="UB30" s="364"/>
      <c r="UC30" s="364"/>
      <c r="UD30" s="364"/>
      <c r="UE30" s="364"/>
      <c r="UF30" s="364"/>
      <c r="UG30" s="364"/>
      <c r="UH30" s="364"/>
      <c r="UI30" s="364"/>
      <c r="UJ30" s="364"/>
      <c r="UK30" s="364"/>
      <c r="UL30" s="364"/>
      <c r="UM30" s="364"/>
      <c r="UN30" s="364"/>
      <c r="UO30" s="364"/>
      <c r="UP30" s="364"/>
      <c r="UQ30" s="364"/>
      <c r="UR30" s="364"/>
      <c r="US30" s="364"/>
      <c r="UT30" s="364"/>
      <c r="UU30" s="364"/>
      <c r="UV30" s="364"/>
      <c r="UW30" s="364"/>
      <c r="UX30" s="364"/>
      <c r="UY30" s="364"/>
      <c r="UZ30" s="364"/>
      <c r="VA30" s="364"/>
      <c r="VB30" s="364"/>
      <c r="VC30" s="364"/>
      <c r="VD30" s="364"/>
      <c r="VE30" s="364"/>
      <c r="VF30" s="364"/>
      <c r="VG30" s="364"/>
      <c r="VH30" s="364"/>
      <c r="VI30" s="364"/>
      <c r="VJ30" s="364"/>
      <c r="VK30" s="364"/>
      <c r="VL30" s="364"/>
      <c r="VM30" s="364"/>
      <c r="VN30" s="364"/>
      <c r="VO30" s="364"/>
      <c r="VP30" s="364"/>
      <c r="VQ30" s="364"/>
      <c r="VR30" s="364"/>
      <c r="VS30" s="364"/>
      <c r="VT30" s="364"/>
      <c r="VU30" s="364"/>
      <c r="VV30" s="364"/>
      <c r="VW30" s="364"/>
      <c r="VX30" s="364"/>
      <c r="VY30" s="364"/>
      <c r="VZ30" s="364"/>
      <c r="WA30" s="364"/>
      <c r="WB30" s="364"/>
      <c r="WC30" s="364"/>
      <c r="WD30" s="364"/>
      <c r="WE30" s="364"/>
      <c r="WF30" s="364"/>
      <c r="WG30" s="364"/>
      <c r="WH30" s="364"/>
      <c r="WI30" s="364"/>
      <c r="WJ30" s="364"/>
      <c r="WK30" s="364"/>
      <c r="WL30" s="364"/>
      <c r="WM30" s="364"/>
      <c r="WN30" s="364"/>
      <c r="WO30" s="364"/>
      <c r="WP30" s="364"/>
      <c r="WQ30" s="364"/>
      <c r="WR30" s="364"/>
      <c r="WS30" s="364"/>
      <c r="WT30" s="364"/>
      <c r="WU30" s="364"/>
      <c r="WV30" s="364"/>
      <c r="WW30" s="364"/>
      <c r="WX30" s="364"/>
      <c r="WY30" s="364"/>
      <c r="WZ30" s="364"/>
      <c r="XA30" s="364"/>
      <c r="XB30" s="364"/>
      <c r="XC30" s="364"/>
      <c r="XD30" s="364"/>
      <c r="XE30" s="364"/>
      <c r="XF30" s="364"/>
      <c r="XG30" s="364"/>
      <c r="XH30" s="364"/>
      <c r="XI30" s="364"/>
      <c r="XJ30" s="364"/>
      <c r="XK30" s="364"/>
      <c r="XL30" s="364"/>
      <c r="XM30" s="364"/>
      <c r="XN30" s="364"/>
      <c r="XO30" s="364"/>
      <c r="XP30" s="364"/>
      <c r="XQ30" s="364"/>
      <c r="XR30" s="364"/>
      <c r="XS30" s="364"/>
      <c r="XT30" s="364"/>
      <c r="XU30" s="364"/>
      <c r="XV30" s="364"/>
      <c r="XW30" s="364"/>
      <c r="XX30" s="364"/>
      <c r="XY30" s="364"/>
      <c r="XZ30" s="364"/>
      <c r="YA30" s="364"/>
      <c r="YB30" s="364"/>
      <c r="YC30" s="364"/>
      <c r="YD30" s="364"/>
      <c r="YE30" s="364"/>
      <c r="YF30" s="364"/>
      <c r="YG30" s="364"/>
      <c r="YH30" s="364"/>
      <c r="YI30" s="364"/>
      <c r="YJ30" s="364"/>
      <c r="YK30" s="364"/>
      <c r="YL30" s="364"/>
      <c r="YM30" s="364"/>
      <c r="YN30" s="364"/>
      <c r="YO30" s="364"/>
      <c r="YP30" s="364"/>
      <c r="YQ30" s="364"/>
      <c r="YR30" s="364"/>
      <c r="YS30" s="364"/>
      <c r="YT30" s="364"/>
      <c r="YU30" s="364"/>
      <c r="YV30" s="364"/>
      <c r="YW30" s="364"/>
      <c r="YX30" s="364"/>
      <c r="YY30" s="364"/>
      <c r="YZ30" s="364"/>
      <c r="ZA30" s="364"/>
      <c r="ZB30" s="364"/>
      <c r="ZC30" s="364"/>
      <c r="ZD30" s="364"/>
      <c r="ZE30" s="364"/>
      <c r="ZF30" s="364"/>
      <c r="ZG30" s="364"/>
      <c r="ZH30" s="364"/>
      <c r="ZI30" s="364"/>
      <c r="ZJ30" s="364"/>
      <c r="ZK30" s="364"/>
      <c r="ZL30" s="364"/>
      <c r="ZM30" s="364"/>
      <c r="ZN30" s="364"/>
      <c r="ZO30" s="364"/>
      <c r="ZP30" s="364"/>
      <c r="ZQ30" s="364"/>
      <c r="ZR30" s="364"/>
      <c r="ZS30" s="364"/>
      <c r="ZT30" s="364"/>
      <c r="ZU30" s="364"/>
      <c r="ZV30" s="364"/>
      <c r="ZW30" s="364"/>
      <c r="ZX30" s="364"/>
      <c r="ZY30" s="364"/>
      <c r="ZZ30" s="364"/>
      <c r="AAA30" s="364"/>
      <c r="AAB30" s="364"/>
      <c r="AAC30" s="364"/>
      <c r="AAD30" s="364"/>
      <c r="AAE30" s="364"/>
      <c r="AAF30" s="364"/>
      <c r="AAG30" s="364"/>
      <c r="AAH30" s="364"/>
      <c r="AAI30" s="364"/>
      <c r="AAJ30" s="364"/>
      <c r="AAK30" s="364"/>
      <c r="AAL30" s="364"/>
      <c r="AAM30" s="364"/>
      <c r="AAN30" s="364"/>
      <c r="AAO30" s="364"/>
      <c r="AAP30" s="364"/>
      <c r="AAQ30" s="364"/>
      <c r="AAR30" s="364"/>
      <c r="AAS30" s="364"/>
      <c r="AAT30" s="364"/>
      <c r="AAU30" s="364"/>
      <c r="AAV30" s="364"/>
      <c r="AAW30" s="364"/>
      <c r="AAX30" s="364"/>
      <c r="AAY30" s="364"/>
      <c r="AAZ30" s="364"/>
      <c r="ABA30" s="364"/>
      <c r="ABB30" s="364"/>
      <c r="ABC30" s="364"/>
      <c r="ABD30" s="364"/>
      <c r="ABE30" s="364"/>
      <c r="ABF30" s="364"/>
      <c r="ABG30" s="364"/>
      <c r="ABH30" s="364"/>
      <c r="ABI30" s="364"/>
      <c r="ABJ30" s="364"/>
      <c r="ABK30" s="364"/>
      <c r="ABL30" s="364"/>
      <c r="ABM30" s="364"/>
      <c r="ABN30" s="364"/>
      <c r="ABO30" s="364"/>
      <c r="ABP30" s="364"/>
      <c r="ABQ30" s="364"/>
      <c r="ABR30" s="364"/>
      <c r="ABS30" s="364"/>
      <c r="ABT30" s="364"/>
      <c r="ABU30" s="364"/>
      <c r="ABV30" s="364"/>
      <c r="ABW30" s="364"/>
      <c r="ABX30" s="364"/>
      <c r="ABY30" s="364"/>
      <c r="ABZ30" s="364"/>
      <c r="ACA30" s="364"/>
      <c r="ACB30" s="364"/>
      <c r="ACC30" s="364"/>
      <c r="ACD30" s="364"/>
      <c r="ACE30" s="364"/>
      <c r="ACF30" s="364"/>
      <c r="ACG30" s="364"/>
      <c r="ACH30" s="364"/>
      <c r="ACI30" s="364"/>
      <c r="ACJ30" s="364"/>
      <c r="ACK30" s="364"/>
      <c r="ACL30" s="364"/>
      <c r="ACM30" s="364"/>
      <c r="ACN30" s="364"/>
      <c r="ACO30" s="364"/>
      <c r="ACP30" s="364"/>
      <c r="ACQ30" s="364"/>
      <c r="ACR30" s="364"/>
      <c r="ACS30" s="364"/>
      <c r="ACT30" s="364"/>
      <c r="ACU30" s="364"/>
      <c r="ACV30" s="364"/>
      <c r="ACW30" s="364"/>
      <c r="ACX30" s="364"/>
      <c r="ACY30" s="364"/>
      <c r="ACZ30" s="364"/>
      <c r="ADA30" s="364"/>
      <c r="ADB30" s="364"/>
      <c r="ADC30" s="364"/>
      <c r="ADD30" s="364"/>
      <c r="ADE30" s="364"/>
      <c r="ADF30" s="364"/>
      <c r="ADG30" s="364"/>
      <c r="ADH30" s="364"/>
      <c r="ADI30" s="364"/>
      <c r="ADJ30" s="364"/>
      <c r="ADK30" s="364"/>
      <c r="ADL30" s="364"/>
      <c r="ADM30" s="364"/>
      <c r="ADN30" s="364"/>
      <c r="ADO30" s="364"/>
      <c r="ADP30" s="364"/>
      <c r="ADQ30" s="364"/>
      <c r="ADR30" s="364"/>
      <c r="ADS30" s="364"/>
      <c r="ADT30" s="364"/>
      <c r="ADU30" s="364"/>
      <c r="ADV30" s="364"/>
      <c r="ADW30" s="364"/>
      <c r="ADX30" s="364"/>
      <c r="ADY30" s="364"/>
      <c r="ADZ30" s="364"/>
      <c r="AEA30" s="364"/>
      <c r="AEB30" s="364"/>
      <c r="AEC30" s="364"/>
      <c r="AED30" s="364"/>
      <c r="AEE30" s="364"/>
      <c r="AEF30" s="364"/>
      <c r="AEG30" s="364"/>
      <c r="AEH30" s="364"/>
      <c r="AEI30" s="364"/>
      <c r="AEJ30" s="364"/>
      <c r="AEK30" s="364"/>
      <c r="AEL30" s="364"/>
      <c r="AEM30" s="364"/>
      <c r="AEN30" s="364"/>
      <c r="AEO30" s="364"/>
      <c r="AEP30" s="364"/>
      <c r="AEQ30" s="364"/>
      <c r="AER30" s="364"/>
      <c r="AES30" s="364"/>
      <c r="AET30" s="364"/>
      <c r="AEU30" s="364"/>
      <c r="AEV30" s="364"/>
      <c r="AEW30" s="364"/>
      <c r="AEX30" s="364"/>
      <c r="AEY30" s="364"/>
      <c r="AEZ30" s="364"/>
      <c r="AFA30" s="364"/>
      <c r="AFB30" s="364"/>
      <c r="AFC30" s="364"/>
      <c r="AFD30" s="364"/>
      <c r="AFE30" s="364"/>
      <c r="AFF30" s="364"/>
      <c r="AFG30" s="364"/>
      <c r="AFH30" s="364"/>
      <c r="AFI30" s="364"/>
      <c r="AFJ30" s="364"/>
      <c r="AFK30" s="364"/>
      <c r="AFL30" s="364"/>
      <c r="AFM30" s="364"/>
      <c r="AFN30" s="364"/>
      <c r="AFO30" s="364"/>
      <c r="AFP30" s="364"/>
      <c r="AFQ30" s="364"/>
      <c r="AFR30" s="364"/>
      <c r="AFS30" s="364"/>
      <c r="AFT30" s="364"/>
      <c r="AFU30" s="364"/>
      <c r="AFV30" s="364"/>
      <c r="AFW30" s="364"/>
      <c r="AFX30" s="364"/>
      <c r="AFY30" s="364"/>
      <c r="AFZ30" s="364"/>
      <c r="AGA30" s="364"/>
      <c r="AGB30" s="364"/>
      <c r="AGC30" s="364"/>
      <c r="AGD30" s="364"/>
      <c r="AGE30" s="364"/>
      <c r="AGF30" s="364"/>
      <c r="AGG30" s="364"/>
      <c r="AGH30" s="364"/>
      <c r="AGI30" s="364"/>
    </row>
    <row r="31" spans="1:867" s="367" customFormat="1" ht="28.5">
      <c r="A31" s="375" t="str">
        <f>+'P7'!B10</f>
        <v>7.3. Mejora del talento humano en Investigación, Desarrollo e Innovación, extensión agropecuaria y asistencia técnica industrial</v>
      </c>
      <c r="B31" s="384">
        <f>+Estimación_Anualizada!V31</f>
        <v>266873849546.57138</v>
      </c>
      <c r="C31" s="368">
        <v>0.85</v>
      </c>
      <c r="D31" s="368">
        <v>0.05</v>
      </c>
      <c r="E31" s="368">
        <v>0.1</v>
      </c>
      <c r="F31" s="384">
        <f>B31*C31</f>
        <v>226842772114.58566</v>
      </c>
      <c r="G31" s="384">
        <f>B31*D31</f>
        <v>13343692477.328569</v>
      </c>
      <c r="H31" s="384">
        <f>B31*E31</f>
        <v>26687384954.657139</v>
      </c>
      <c r="I31" s="368">
        <f t="shared" si="13"/>
        <v>0.6</v>
      </c>
      <c r="J31" s="368">
        <v>0.3</v>
      </c>
      <c r="K31" s="368">
        <v>0.1</v>
      </c>
      <c r="L31" s="369"/>
      <c r="M31" s="366">
        <f t="shared" si="30"/>
        <v>136105663268.75139</v>
      </c>
      <c r="N31" s="366">
        <f t="shared" si="31"/>
        <v>68052831634.375694</v>
      </c>
      <c r="O31" s="366">
        <f t="shared" si="32"/>
        <v>22684277211.458569</v>
      </c>
      <c r="P31" s="366">
        <f t="shared" si="33"/>
        <v>0</v>
      </c>
      <c r="Q31" s="360"/>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c r="EO31" s="364"/>
      <c r="EP31" s="364"/>
      <c r="EQ31" s="364"/>
      <c r="ER31" s="364"/>
      <c r="ES31" s="364"/>
      <c r="ET31" s="364"/>
      <c r="EU31" s="364"/>
      <c r="EV31" s="364"/>
      <c r="EW31" s="364"/>
      <c r="EX31" s="364"/>
      <c r="EY31" s="364"/>
      <c r="EZ31" s="364"/>
      <c r="FA31" s="364"/>
      <c r="FB31" s="364"/>
      <c r="FC31" s="364"/>
      <c r="FD31" s="364"/>
      <c r="FE31" s="364"/>
      <c r="FF31" s="364"/>
      <c r="FG31" s="364"/>
      <c r="FH31" s="364"/>
      <c r="FI31" s="364"/>
      <c r="FJ31" s="364"/>
      <c r="FK31" s="364"/>
      <c r="FL31" s="364"/>
      <c r="FM31" s="364"/>
      <c r="FN31" s="364"/>
      <c r="FO31" s="364"/>
      <c r="FP31" s="364"/>
      <c r="FQ31" s="364"/>
      <c r="FR31" s="364"/>
      <c r="FS31" s="364"/>
      <c r="FT31" s="364"/>
      <c r="FU31" s="364"/>
      <c r="FV31" s="364"/>
      <c r="FW31" s="364"/>
      <c r="FX31" s="364"/>
      <c r="FY31" s="364"/>
      <c r="FZ31" s="364"/>
      <c r="GA31" s="364"/>
      <c r="GB31" s="364"/>
      <c r="GC31" s="364"/>
      <c r="GD31" s="364"/>
      <c r="GE31" s="364"/>
      <c r="GF31" s="364"/>
      <c r="GG31" s="364"/>
      <c r="GH31" s="364"/>
      <c r="GI31" s="364"/>
      <c r="GJ31" s="364"/>
      <c r="GK31" s="364"/>
      <c r="GL31" s="364"/>
      <c r="GM31" s="364"/>
      <c r="GN31" s="364"/>
      <c r="GO31" s="364"/>
      <c r="GP31" s="364"/>
      <c r="GQ31" s="364"/>
      <c r="GR31" s="364"/>
      <c r="GS31" s="364"/>
      <c r="GT31" s="364"/>
      <c r="GU31" s="364"/>
      <c r="GV31" s="364"/>
      <c r="GW31" s="364"/>
      <c r="GX31" s="364"/>
      <c r="GY31" s="364"/>
      <c r="GZ31" s="364"/>
      <c r="HA31" s="364"/>
      <c r="HB31" s="364"/>
      <c r="HC31" s="364"/>
      <c r="HD31" s="364"/>
      <c r="HE31" s="364"/>
      <c r="HF31" s="364"/>
      <c r="HG31" s="364"/>
      <c r="HH31" s="364"/>
      <c r="HI31" s="364"/>
      <c r="HJ31" s="364"/>
      <c r="HK31" s="364"/>
      <c r="HL31" s="364"/>
      <c r="HM31" s="364"/>
      <c r="HN31" s="364"/>
      <c r="HO31" s="364"/>
      <c r="HP31" s="364"/>
      <c r="HQ31" s="364"/>
      <c r="HR31" s="364"/>
      <c r="HS31" s="364"/>
      <c r="HT31" s="364"/>
      <c r="HU31" s="364"/>
      <c r="HV31" s="364"/>
      <c r="HW31" s="364"/>
      <c r="HX31" s="364"/>
      <c r="HY31" s="364"/>
      <c r="HZ31" s="364"/>
      <c r="IA31" s="364"/>
      <c r="IB31" s="364"/>
      <c r="IC31" s="364"/>
      <c r="ID31" s="364"/>
      <c r="IE31" s="364"/>
      <c r="IF31" s="364"/>
      <c r="IG31" s="364"/>
      <c r="IH31" s="364"/>
      <c r="II31" s="364"/>
      <c r="IJ31" s="364"/>
      <c r="IK31" s="364"/>
      <c r="IL31" s="364"/>
      <c r="IM31" s="364"/>
      <c r="IN31" s="364"/>
      <c r="IO31" s="364"/>
      <c r="IP31" s="364"/>
      <c r="IQ31" s="364"/>
      <c r="IR31" s="364"/>
      <c r="IS31" s="364"/>
      <c r="IT31" s="364"/>
      <c r="IU31" s="364"/>
      <c r="IV31" s="364"/>
      <c r="IW31" s="364"/>
      <c r="IX31" s="364"/>
      <c r="IY31" s="364"/>
      <c r="IZ31" s="364"/>
      <c r="JA31" s="364"/>
      <c r="JB31" s="364"/>
      <c r="JC31" s="364"/>
      <c r="JD31" s="364"/>
      <c r="JE31" s="364"/>
      <c r="JF31" s="364"/>
      <c r="JG31" s="364"/>
      <c r="JH31" s="364"/>
      <c r="JI31" s="364"/>
      <c r="JJ31" s="364"/>
      <c r="JK31" s="364"/>
      <c r="JL31" s="364"/>
      <c r="JM31" s="364"/>
      <c r="JN31" s="364"/>
      <c r="JO31" s="364"/>
      <c r="JP31" s="364"/>
      <c r="JQ31" s="364"/>
      <c r="JR31" s="364"/>
      <c r="JS31" s="364"/>
      <c r="JT31" s="364"/>
      <c r="JU31" s="364"/>
      <c r="JV31" s="364"/>
      <c r="JW31" s="364"/>
      <c r="JX31" s="364"/>
      <c r="JY31" s="364"/>
      <c r="JZ31" s="364"/>
      <c r="KA31" s="364"/>
      <c r="KB31" s="364"/>
      <c r="KC31" s="364"/>
      <c r="KD31" s="364"/>
      <c r="KE31" s="364"/>
      <c r="KF31" s="364"/>
      <c r="KG31" s="364"/>
      <c r="KH31" s="364"/>
      <c r="KI31" s="364"/>
      <c r="KJ31" s="364"/>
      <c r="KK31" s="364"/>
      <c r="KL31" s="364"/>
      <c r="KM31" s="364"/>
      <c r="KN31" s="364"/>
      <c r="KO31" s="364"/>
      <c r="KP31" s="364"/>
      <c r="KQ31" s="364"/>
      <c r="KR31" s="364"/>
      <c r="KS31" s="364"/>
      <c r="KT31" s="364"/>
      <c r="KU31" s="364"/>
      <c r="KV31" s="364"/>
      <c r="KW31" s="364"/>
      <c r="KX31" s="364"/>
      <c r="KY31" s="364"/>
      <c r="KZ31" s="364"/>
      <c r="LA31" s="364"/>
      <c r="LB31" s="364"/>
      <c r="LC31" s="364"/>
      <c r="LD31" s="364"/>
      <c r="LE31" s="364"/>
      <c r="LF31" s="364"/>
      <c r="LG31" s="364"/>
      <c r="LH31" s="364"/>
      <c r="LI31" s="364"/>
      <c r="LJ31" s="364"/>
      <c r="LK31" s="364"/>
      <c r="LL31" s="364"/>
      <c r="LM31" s="364"/>
      <c r="LN31" s="364"/>
      <c r="LO31" s="364"/>
      <c r="LP31" s="364"/>
      <c r="LQ31" s="364"/>
      <c r="LR31" s="364"/>
      <c r="LS31" s="364"/>
      <c r="LT31" s="364"/>
      <c r="LU31" s="364"/>
      <c r="LV31" s="364"/>
      <c r="LW31" s="364"/>
      <c r="LX31" s="364"/>
      <c r="LY31" s="364"/>
      <c r="LZ31" s="364"/>
      <c r="MA31" s="364"/>
      <c r="MB31" s="364"/>
      <c r="MC31" s="364"/>
      <c r="MD31" s="364"/>
      <c r="ME31" s="364"/>
      <c r="MF31" s="364"/>
      <c r="MG31" s="364"/>
      <c r="MH31" s="364"/>
      <c r="MI31" s="364"/>
      <c r="MJ31" s="364"/>
      <c r="MK31" s="364"/>
      <c r="ML31" s="364"/>
      <c r="MM31" s="364"/>
      <c r="MN31" s="364"/>
      <c r="MO31" s="364"/>
      <c r="MP31" s="364"/>
      <c r="MQ31" s="364"/>
      <c r="MR31" s="364"/>
      <c r="MS31" s="364"/>
      <c r="MT31" s="364"/>
      <c r="MU31" s="364"/>
      <c r="MV31" s="364"/>
      <c r="MW31" s="364"/>
      <c r="MX31" s="364"/>
      <c r="MY31" s="364"/>
      <c r="MZ31" s="364"/>
      <c r="NA31" s="364"/>
      <c r="NB31" s="364"/>
      <c r="NC31" s="364"/>
      <c r="ND31" s="364"/>
      <c r="NE31" s="364"/>
      <c r="NF31" s="364"/>
      <c r="NG31" s="364"/>
      <c r="NH31" s="364"/>
      <c r="NI31" s="364"/>
      <c r="NJ31" s="364"/>
      <c r="NK31" s="364"/>
      <c r="NL31" s="364"/>
      <c r="NM31" s="364"/>
      <c r="NN31" s="364"/>
      <c r="NO31" s="364"/>
      <c r="NP31" s="364"/>
      <c r="NQ31" s="364"/>
      <c r="NR31" s="364"/>
      <c r="NS31" s="364"/>
      <c r="NT31" s="364"/>
      <c r="NU31" s="364"/>
      <c r="NV31" s="364"/>
      <c r="NW31" s="364"/>
      <c r="NX31" s="364"/>
      <c r="NY31" s="364"/>
      <c r="NZ31" s="364"/>
      <c r="OA31" s="364"/>
      <c r="OB31" s="364"/>
      <c r="OC31" s="364"/>
      <c r="OD31" s="364"/>
      <c r="OE31" s="364"/>
      <c r="OF31" s="364"/>
      <c r="OG31" s="364"/>
      <c r="OH31" s="364"/>
      <c r="OI31" s="364"/>
      <c r="OJ31" s="364"/>
      <c r="OK31" s="364"/>
      <c r="OL31" s="364"/>
      <c r="OM31" s="364"/>
      <c r="ON31" s="364"/>
      <c r="OO31" s="364"/>
      <c r="OP31" s="364"/>
      <c r="OQ31" s="364"/>
      <c r="OR31" s="364"/>
      <c r="OS31" s="364"/>
      <c r="OT31" s="364"/>
      <c r="OU31" s="364"/>
      <c r="OV31" s="364"/>
      <c r="OW31" s="364"/>
      <c r="OX31" s="364"/>
      <c r="OY31" s="364"/>
      <c r="OZ31" s="364"/>
      <c r="PA31" s="364"/>
      <c r="PB31" s="364"/>
      <c r="PC31" s="364"/>
      <c r="PD31" s="364"/>
      <c r="PE31" s="364"/>
      <c r="PF31" s="364"/>
      <c r="PG31" s="364"/>
      <c r="PH31" s="364"/>
      <c r="PI31" s="364"/>
      <c r="PJ31" s="364"/>
      <c r="PK31" s="364"/>
      <c r="PL31" s="364"/>
      <c r="PM31" s="364"/>
      <c r="PN31" s="364"/>
      <c r="PO31" s="364"/>
      <c r="PP31" s="364"/>
      <c r="PQ31" s="364"/>
      <c r="PR31" s="364"/>
      <c r="PS31" s="364"/>
      <c r="PT31" s="364"/>
      <c r="PU31" s="364"/>
      <c r="PV31" s="364"/>
      <c r="PW31" s="364"/>
      <c r="PX31" s="364"/>
      <c r="PY31" s="364"/>
      <c r="PZ31" s="364"/>
      <c r="QA31" s="364"/>
      <c r="QB31" s="364"/>
      <c r="QC31" s="364"/>
      <c r="QD31" s="364"/>
      <c r="QE31" s="364"/>
      <c r="QF31" s="364"/>
      <c r="QG31" s="364"/>
      <c r="QH31" s="364"/>
      <c r="QI31" s="364"/>
      <c r="QJ31" s="364"/>
      <c r="QK31" s="364"/>
      <c r="QL31" s="364"/>
      <c r="QM31" s="364"/>
      <c r="QN31" s="364"/>
      <c r="QO31" s="364"/>
      <c r="QP31" s="364"/>
      <c r="QQ31" s="364"/>
      <c r="QR31" s="364"/>
      <c r="QS31" s="364"/>
      <c r="QT31" s="364"/>
      <c r="QU31" s="364"/>
      <c r="QV31" s="364"/>
      <c r="QW31" s="364"/>
      <c r="QX31" s="364"/>
      <c r="QY31" s="364"/>
      <c r="QZ31" s="364"/>
      <c r="RA31" s="364"/>
      <c r="RB31" s="364"/>
      <c r="RC31" s="364"/>
      <c r="RD31" s="364"/>
      <c r="RE31" s="364"/>
      <c r="RF31" s="364"/>
      <c r="RG31" s="364"/>
      <c r="RH31" s="364"/>
      <c r="RI31" s="364"/>
      <c r="RJ31" s="364"/>
      <c r="RK31" s="364"/>
      <c r="RL31" s="364"/>
      <c r="RM31" s="364"/>
      <c r="RN31" s="364"/>
      <c r="RO31" s="364"/>
      <c r="RP31" s="364"/>
      <c r="RQ31" s="364"/>
      <c r="RR31" s="364"/>
      <c r="RS31" s="364"/>
      <c r="RT31" s="364"/>
      <c r="RU31" s="364"/>
      <c r="RV31" s="364"/>
      <c r="RW31" s="364"/>
      <c r="RX31" s="364"/>
      <c r="RY31" s="364"/>
      <c r="RZ31" s="364"/>
      <c r="SA31" s="364"/>
      <c r="SB31" s="364"/>
      <c r="SC31" s="364"/>
      <c r="SD31" s="364"/>
      <c r="SE31" s="364"/>
      <c r="SF31" s="364"/>
      <c r="SG31" s="364"/>
      <c r="SH31" s="364"/>
      <c r="SI31" s="364"/>
      <c r="SJ31" s="364"/>
      <c r="SK31" s="364"/>
      <c r="SL31" s="364"/>
      <c r="SM31" s="364"/>
      <c r="SN31" s="364"/>
      <c r="SO31" s="364"/>
      <c r="SP31" s="364"/>
      <c r="SQ31" s="364"/>
      <c r="SR31" s="364"/>
      <c r="SS31" s="364"/>
      <c r="ST31" s="364"/>
      <c r="SU31" s="364"/>
      <c r="SV31" s="364"/>
      <c r="SW31" s="364"/>
      <c r="SX31" s="364"/>
      <c r="SY31" s="364"/>
      <c r="SZ31" s="364"/>
      <c r="TA31" s="364"/>
      <c r="TB31" s="364"/>
      <c r="TC31" s="364"/>
      <c r="TD31" s="364"/>
      <c r="TE31" s="364"/>
      <c r="TF31" s="364"/>
      <c r="TG31" s="364"/>
      <c r="TH31" s="364"/>
      <c r="TI31" s="364"/>
      <c r="TJ31" s="364"/>
      <c r="TK31" s="364"/>
      <c r="TL31" s="364"/>
      <c r="TM31" s="364"/>
      <c r="TN31" s="364"/>
      <c r="TO31" s="364"/>
      <c r="TP31" s="364"/>
      <c r="TQ31" s="364"/>
      <c r="TR31" s="364"/>
      <c r="TS31" s="364"/>
      <c r="TT31" s="364"/>
      <c r="TU31" s="364"/>
      <c r="TV31" s="364"/>
      <c r="TW31" s="364"/>
      <c r="TX31" s="364"/>
      <c r="TY31" s="364"/>
      <c r="TZ31" s="364"/>
      <c r="UA31" s="364"/>
      <c r="UB31" s="364"/>
      <c r="UC31" s="364"/>
      <c r="UD31" s="364"/>
      <c r="UE31" s="364"/>
      <c r="UF31" s="364"/>
      <c r="UG31" s="364"/>
      <c r="UH31" s="364"/>
      <c r="UI31" s="364"/>
      <c r="UJ31" s="364"/>
      <c r="UK31" s="364"/>
      <c r="UL31" s="364"/>
      <c r="UM31" s="364"/>
      <c r="UN31" s="364"/>
      <c r="UO31" s="364"/>
      <c r="UP31" s="364"/>
      <c r="UQ31" s="364"/>
      <c r="UR31" s="364"/>
      <c r="US31" s="364"/>
      <c r="UT31" s="364"/>
      <c r="UU31" s="364"/>
      <c r="UV31" s="364"/>
      <c r="UW31" s="364"/>
      <c r="UX31" s="364"/>
      <c r="UY31" s="364"/>
      <c r="UZ31" s="364"/>
      <c r="VA31" s="364"/>
      <c r="VB31" s="364"/>
      <c r="VC31" s="364"/>
      <c r="VD31" s="364"/>
      <c r="VE31" s="364"/>
      <c r="VF31" s="364"/>
      <c r="VG31" s="364"/>
      <c r="VH31" s="364"/>
      <c r="VI31" s="364"/>
      <c r="VJ31" s="364"/>
      <c r="VK31" s="364"/>
      <c r="VL31" s="364"/>
      <c r="VM31" s="364"/>
      <c r="VN31" s="364"/>
      <c r="VO31" s="364"/>
      <c r="VP31" s="364"/>
      <c r="VQ31" s="364"/>
      <c r="VR31" s="364"/>
      <c r="VS31" s="364"/>
      <c r="VT31" s="364"/>
      <c r="VU31" s="364"/>
      <c r="VV31" s="364"/>
      <c r="VW31" s="364"/>
      <c r="VX31" s="364"/>
      <c r="VY31" s="364"/>
      <c r="VZ31" s="364"/>
      <c r="WA31" s="364"/>
      <c r="WB31" s="364"/>
      <c r="WC31" s="364"/>
      <c r="WD31" s="364"/>
      <c r="WE31" s="364"/>
      <c r="WF31" s="364"/>
      <c r="WG31" s="364"/>
      <c r="WH31" s="364"/>
      <c r="WI31" s="364"/>
      <c r="WJ31" s="364"/>
      <c r="WK31" s="364"/>
      <c r="WL31" s="364"/>
      <c r="WM31" s="364"/>
      <c r="WN31" s="364"/>
      <c r="WO31" s="364"/>
      <c r="WP31" s="364"/>
      <c r="WQ31" s="364"/>
      <c r="WR31" s="364"/>
      <c r="WS31" s="364"/>
      <c r="WT31" s="364"/>
      <c r="WU31" s="364"/>
      <c r="WV31" s="364"/>
      <c r="WW31" s="364"/>
      <c r="WX31" s="364"/>
      <c r="WY31" s="364"/>
      <c r="WZ31" s="364"/>
      <c r="XA31" s="364"/>
      <c r="XB31" s="364"/>
      <c r="XC31" s="364"/>
      <c r="XD31" s="364"/>
      <c r="XE31" s="364"/>
      <c r="XF31" s="364"/>
      <c r="XG31" s="364"/>
      <c r="XH31" s="364"/>
      <c r="XI31" s="364"/>
      <c r="XJ31" s="364"/>
      <c r="XK31" s="364"/>
      <c r="XL31" s="364"/>
      <c r="XM31" s="364"/>
      <c r="XN31" s="364"/>
      <c r="XO31" s="364"/>
      <c r="XP31" s="364"/>
      <c r="XQ31" s="364"/>
      <c r="XR31" s="364"/>
      <c r="XS31" s="364"/>
      <c r="XT31" s="364"/>
      <c r="XU31" s="364"/>
      <c r="XV31" s="364"/>
      <c r="XW31" s="364"/>
      <c r="XX31" s="364"/>
      <c r="XY31" s="364"/>
      <c r="XZ31" s="364"/>
      <c r="YA31" s="364"/>
      <c r="YB31" s="364"/>
      <c r="YC31" s="364"/>
      <c r="YD31" s="364"/>
      <c r="YE31" s="364"/>
      <c r="YF31" s="364"/>
      <c r="YG31" s="364"/>
      <c r="YH31" s="364"/>
      <c r="YI31" s="364"/>
      <c r="YJ31" s="364"/>
      <c r="YK31" s="364"/>
      <c r="YL31" s="364"/>
      <c r="YM31" s="364"/>
      <c r="YN31" s="364"/>
      <c r="YO31" s="364"/>
      <c r="YP31" s="364"/>
      <c r="YQ31" s="364"/>
      <c r="YR31" s="364"/>
      <c r="YS31" s="364"/>
      <c r="YT31" s="364"/>
      <c r="YU31" s="364"/>
      <c r="YV31" s="364"/>
      <c r="YW31" s="364"/>
      <c r="YX31" s="364"/>
      <c r="YY31" s="364"/>
      <c r="YZ31" s="364"/>
      <c r="ZA31" s="364"/>
      <c r="ZB31" s="364"/>
      <c r="ZC31" s="364"/>
      <c r="ZD31" s="364"/>
      <c r="ZE31" s="364"/>
      <c r="ZF31" s="364"/>
      <c r="ZG31" s="364"/>
      <c r="ZH31" s="364"/>
      <c r="ZI31" s="364"/>
      <c r="ZJ31" s="364"/>
      <c r="ZK31" s="364"/>
      <c r="ZL31" s="364"/>
      <c r="ZM31" s="364"/>
      <c r="ZN31" s="364"/>
      <c r="ZO31" s="364"/>
      <c r="ZP31" s="364"/>
      <c r="ZQ31" s="364"/>
      <c r="ZR31" s="364"/>
      <c r="ZS31" s="364"/>
      <c r="ZT31" s="364"/>
      <c r="ZU31" s="364"/>
      <c r="ZV31" s="364"/>
      <c r="ZW31" s="364"/>
      <c r="ZX31" s="364"/>
      <c r="ZY31" s="364"/>
      <c r="ZZ31" s="364"/>
      <c r="AAA31" s="364"/>
      <c r="AAB31" s="364"/>
      <c r="AAC31" s="364"/>
      <c r="AAD31" s="364"/>
      <c r="AAE31" s="364"/>
      <c r="AAF31" s="364"/>
      <c r="AAG31" s="364"/>
      <c r="AAH31" s="364"/>
      <c r="AAI31" s="364"/>
      <c r="AAJ31" s="364"/>
      <c r="AAK31" s="364"/>
      <c r="AAL31" s="364"/>
      <c r="AAM31" s="364"/>
      <c r="AAN31" s="364"/>
      <c r="AAO31" s="364"/>
      <c r="AAP31" s="364"/>
      <c r="AAQ31" s="364"/>
      <c r="AAR31" s="364"/>
      <c r="AAS31" s="364"/>
      <c r="AAT31" s="364"/>
      <c r="AAU31" s="364"/>
      <c r="AAV31" s="364"/>
      <c r="AAW31" s="364"/>
      <c r="AAX31" s="364"/>
      <c r="AAY31" s="364"/>
      <c r="AAZ31" s="364"/>
      <c r="ABA31" s="364"/>
      <c r="ABB31" s="364"/>
      <c r="ABC31" s="364"/>
      <c r="ABD31" s="364"/>
      <c r="ABE31" s="364"/>
      <c r="ABF31" s="364"/>
      <c r="ABG31" s="364"/>
      <c r="ABH31" s="364"/>
      <c r="ABI31" s="364"/>
      <c r="ABJ31" s="364"/>
      <c r="ABK31" s="364"/>
      <c r="ABL31" s="364"/>
      <c r="ABM31" s="364"/>
      <c r="ABN31" s="364"/>
      <c r="ABO31" s="364"/>
      <c r="ABP31" s="364"/>
      <c r="ABQ31" s="364"/>
      <c r="ABR31" s="364"/>
      <c r="ABS31" s="364"/>
      <c r="ABT31" s="364"/>
      <c r="ABU31" s="364"/>
      <c r="ABV31" s="364"/>
      <c r="ABW31" s="364"/>
      <c r="ABX31" s="364"/>
      <c r="ABY31" s="364"/>
      <c r="ABZ31" s="364"/>
      <c r="ACA31" s="364"/>
      <c r="ACB31" s="364"/>
      <c r="ACC31" s="364"/>
      <c r="ACD31" s="364"/>
      <c r="ACE31" s="364"/>
      <c r="ACF31" s="364"/>
      <c r="ACG31" s="364"/>
      <c r="ACH31" s="364"/>
      <c r="ACI31" s="364"/>
      <c r="ACJ31" s="364"/>
      <c r="ACK31" s="364"/>
      <c r="ACL31" s="364"/>
      <c r="ACM31" s="364"/>
      <c r="ACN31" s="364"/>
      <c r="ACO31" s="364"/>
      <c r="ACP31" s="364"/>
      <c r="ACQ31" s="364"/>
      <c r="ACR31" s="364"/>
      <c r="ACS31" s="364"/>
      <c r="ACT31" s="364"/>
      <c r="ACU31" s="364"/>
      <c r="ACV31" s="364"/>
      <c r="ACW31" s="364"/>
      <c r="ACX31" s="364"/>
      <c r="ACY31" s="364"/>
      <c r="ACZ31" s="364"/>
      <c r="ADA31" s="364"/>
      <c r="ADB31" s="364"/>
      <c r="ADC31" s="364"/>
      <c r="ADD31" s="364"/>
      <c r="ADE31" s="364"/>
      <c r="ADF31" s="364"/>
      <c r="ADG31" s="364"/>
      <c r="ADH31" s="364"/>
      <c r="ADI31" s="364"/>
      <c r="ADJ31" s="364"/>
      <c r="ADK31" s="364"/>
      <c r="ADL31" s="364"/>
      <c r="ADM31" s="364"/>
      <c r="ADN31" s="364"/>
      <c r="ADO31" s="364"/>
      <c r="ADP31" s="364"/>
      <c r="ADQ31" s="364"/>
      <c r="ADR31" s="364"/>
      <c r="ADS31" s="364"/>
      <c r="ADT31" s="364"/>
      <c r="ADU31" s="364"/>
      <c r="ADV31" s="364"/>
      <c r="ADW31" s="364"/>
      <c r="ADX31" s="364"/>
      <c r="ADY31" s="364"/>
      <c r="ADZ31" s="364"/>
      <c r="AEA31" s="364"/>
      <c r="AEB31" s="364"/>
      <c r="AEC31" s="364"/>
      <c r="AED31" s="364"/>
      <c r="AEE31" s="364"/>
      <c r="AEF31" s="364"/>
      <c r="AEG31" s="364"/>
      <c r="AEH31" s="364"/>
      <c r="AEI31" s="364"/>
      <c r="AEJ31" s="364"/>
      <c r="AEK31" s="364"/>
      <c r="AEL31" s="364"/>
      <c r="AEM31" s="364"/>
      <c r="AEN31" s="364"/>
      <c r="AEO31" s="364"/>
      <c r="AEP31" s="364"/>
      <c r="AEQ31" s="364"/>
      <c r="AER31" s="364"/>
      <c r="AES31" s="364"/>
      <c r="AET31" s="364"/>
      <c r="AEU31" s="364"/>
      <c r="AEV31" s="364"/>
      <c r="AEW31" s="364"/>
      <c r="AEX31" s="364"/>
      <c r="AEY31" s="364"/>
      <c r="AEZ31" s="364"/>
      <c r="AFA31" s="364"/>
      <c r="AFB31" s="364"/>
      <c r="AFC31" s="364"/>
      <c r="AFD31" s="364"/>
      <c r="AFE31" s="364"/>
      <c r="AFF31" s="364"/>
      <c r="AFG31" s="364"/>
      <c r="AFH31" s="364"/>
      <c r="AFI31" s="364"/>
      <c r="AFJ31" s="364"/>
      <c r="AFK31" s="364"/>
      <c r="AFL31" s="364"/>
      <c r="AFM31" s="364"/>
      <c r="AFN31" s="364"/>
      <c r="AFO31" s="364"/>
      <c r="AFP31" s="364"/>
      <c r="AFQ31" s="364"/>
      <c r="AFR31" s="364"/>
      <c r="AFS31" s="364"/>
      <c r="AFT31" s="364"/>
      <c r="AFU31" s="364"/>
      <c r="AFV31" s="364"/>
      <c r="AFW31" s="364"/>
      <c r="AFX31" s="364"/>
      <c r="AFY31" s="364"/>
      <c r="AFZ31" s="364"/>
      <c r="AGA31" s="364"/>
      <c r="AGB31" s="364"/>
      <c r="AGC31" s="364"/>
      <c r="AGD31" s="364"/>
      <c r="AGE31" s="364"/>
      <c r="AGF31" s="364"/>
      <c r="AGG31" s="364"/>
      <c r="AGH31" s="364"/>
      <c r="AGI31" s="364"/>
    </row>
    <row r="32" spans="1:867" s="365" customFormat="1" ht="15">
      <c r="A32" s="379" t="str">
        <f>+'P8'!B5</f>
        <v>8. Fortalecimiento de la calidad y trazabilidad en la cadena</v>
      </c>
      <c r="B32" s="380">
        <f>+Estimación_Anualizada!V32</f>
        <v>328217202563.7851</v>
      </c>
      <c r="C32" s="401">
        <f>F32/B32</f>
        <v>0.73906779106804443</v>
      </c>
      <c r="D32" s="401">
        <f>G32/B32</f>
        <v>0.05</v>
      </c>
      <c r="E32" s="401">
        <f>H32/B32</f>
        <v>0.21093220893195549</v>
      </c>
      <c r="F32" s="380">
        <f>SUM(F33:F35)</f>
        <v>242574762889.34955</v>
      </c>
      <c r="G32" s="380">
        <f t="shared" ref="G32:H32" si="34">SUM(G33:G35)</f>
        <v>16410860128.189255</v>
      </c>
      <c r="H32" s="380">
        <f t="shared" si="34"/>
        <v>69231579546.246277</v>
      </c>
      <c r="I32" s="401">
        <f>M32/F32</f>
        <v>0.80000000000000016</v>
      </c>
      <c r="J32" s="401">
        <f>N32/F32</f>
        <v>0</v>
      </c>
      <c r="K32" s="401">
        <f>O32/F32</f>
        <v>0.20000000000000004</v>
      </c>
      <c r="L32" s="401">
        <f>P32/F32</f>
        <v>0</v>
      </c>
      <c r="M32" s="380">
        <f>SUM(M33:M35)</f>
        <v>194059810311.47968</v>
      </c>
      <c r="N32" s="380">
        <f t="shared" ref="N32:P32" si="35">SUM(N33:N35)</f>
        <v>0</v>
      </c>
      <c r="O32" s="380">
        <f t="shared" si="35"/>
        <v>48514952577.869919</v>
      </c>
      <c r="P32" s="380">
        <f t="shared" si="35"/>
        <v>0</v>
      </c>
      <c r="Q32" s="360"/>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c r="EO32" s="364"/>
      <c r="EP32" s="364"/>
      <c r="EQ32" s="364"/>
      <c r="ER32" s="364"/>
      <c r="ES32" s="364"/>
      <c r="ET32" s="364"/>
      <c r="EU32" s="364"/>
      <c r="EV32" s="364"/>
      <c r="EW32" s="364"/>
      <c r="EX32" s="364"/>
      <c r="EY32" s="364"/>
      <c r="EZ32" s="364"/>
      <c r="FA32" s="364"/>
      <c r="FB32" s="364"/>
      <c r="FC32" s="364"/>
      <c r="FD32" s="364"/>
      <c r="FE32" s="364"/>
      <c r="FF32" s="364"/>
      <c r="FG32" s="364"/>
      <c r="FH32" s="364"/>
      <c r="FI32" s="364"/>
      <c r="FJ32" s="364"/>
      <c r="FK32" s="364"/>
      <c r="FL32" s="364"/>
      <c r="FM32" s="364"/>
      <c r="FN32" s="364"/>
      <c r="FO32" s="364"/>
      <c r="FP32" s="364"/>
      <c r="FQ32" s="364"/>
      <c r="FR32" s="364"/>
      <c r="FS32" s="364"/>
      <c r="FT32" s="364"/>
      <c r="FU32" s="364"/>
      <c r="FV32" s="364"/>
      <c r="FW32" s="364"/>
      <c r="FX32" s="364"/>
      <c r="FY32" s="364"/>
      <c r="FZ32" s="364"/>
      <c r="GA32" s="364"/>
      <c r="GB32" s="364"/>
      <c r="GC32" s="364"/>
      <c r="GD32" s="364"/>
      <c r="GE32" s="364"/>
      <c r="GF32" s="364"/>
      <c r="GG32" s="364"/>
      <c r="GH32" s="364"/>
      <c r="GI32" s="364"/>
      <c r="GJ32" s="364"/>
      <c r="GK32" s="364"/>
      <c r="GL32" s="364"/>
      <c r="GM32" s="364"/>
      <c r="GN32" s="364"/>
      <c r="GO32" s="364"/>
      <c r="GP32" s="364"/>
      <c r="GQ32" s="364"/>
      <c r="GR32" s="364"/>
      <c r="GS32" s="364"/>
      <c r="GT32" s="364"/>
      <c r="GU32" s="364"/>
      <c r="GV32" s="364"/>
      <c r="GW32" s="364"/>
      <c r="GX32" s="364"/>
      <c r="GY32" s="364"/>
      <c r="GZ32" s="364"/>
      <c r="HA32" s="364"/>
      <c r="HB32" s="364"/>
      <c r="HC32" s="364"/>
      <c r="HD32" s="364"/>
      <c r="HE32" s="364"/>
      <c r="HF32" s="364"/>
      <c r="HG32" s="364"/>
      <c r="HH32" s="364"/>
      <c r="HI32" s="364"/>
      <c r="HJ32" s="364"/>
      <c r="HK32" s="364"/>
      <c r="HL32" s="364"/>
      <c r="HM32" s="364"/>
      <c r="HN32" s="364"/>
      <c r="HO32" s="364"/>
      <c r="HP32" s="364"/>
      <c r="HQ32" s="364"/>
      <c r="HR32" s="364"/>
      <c r="HS32" s="364"/>
      <c r="HT32" s="364"/>
      <c r="HU32" s="364"/>
      <c r="HV32" s="364"/>
      <c r="HW32" s="364"/>
      <c r="HX32" s="364"/>
      <c r="HY32" s="364"/>
      <c r="HZ32" s="364"/>
      <c r="IA32" s="364"/>
      <c r="IB32" s="364"/>
      <c r="IC32" s="364"/>
      <c r="ID32" s="364"/>
      <c r="IE32" s="364"/>
      <c r="IF32" s="364"/>
      <c r="IG32" s="364"/>
      <c r="IH32" s="364"/>
      <c r="II32" s="364"/>
      <c r="IJ32" s="364"/>
      <c r="IK32" s="364"/>
      <c r="IL32" s="364"/>
      <c r="IM32" s="364"/>
      <c r="IN32" s="364"/>
      <c r="IO32" s="364"/>
      <c r="IP32" s="364"/>
      <c r="IQ32" s="364"/>
      <c r="IR32" s="364"/>
      <c r="IS32" s="364"/>
      <c r="IT32" s="364"/>
      <c r="IU32" s="364"/>
      <c r="IV32" s="364"/>
      <c r="IW32" s="364"/>
      <c r="IX32" s="364"/>
      <c r="IY32" s="364"/>
      <c r="IZ32" s="364"/>
      <c r="JA32" s="364"/>
      <c r="JB32" s="364"/>
      <c r="JC32" s="364"/>
      <c r="JD32" s="364"/>
      <c r="JE32" s="364"/>
      <c r="JF32" s="364"/>
      <c r="JG32" s="364"/>
      <c r="JH32" s="364"/>
      <c r="JI32" s="364"/>
      <c r="JJ32" s="364"/>
      <c r="JK32" s="364"/>
      <c r="JL32" s="364"/>
      <c r="JM32" s="364"/>
      <c r="JN32" s="364"/>
      <c r="JO32" s="364"/>
      <c r="JP32" s="364"/>
      <c r="JQ32" s="364"/>
      <c r="JR32" s="364"/>
      <c r="JS32" s="364"/>
      <c r="JT32" s="364"/>
      <c r="JU32" s="364"/>
      <c r="JV32" s="364"/>
      <c r="JW32" s="364"/>
      <c r="JX32" s="364"/>
      <c r="JY32" s="364"/>
      <c r="JZ32" s="364"/>
      <c r="KA32" s="364"/>
      <c r="KB32" s="364"/>
      <c r="KC32" s="364"/>
      <c r="KD32" s="364"/>
      <c r="KE32" s="364"/>
      <c r="KF32" s="364"/>
      <c r="KG32" s="364"/>
      <c r="KH32" s="364"/>
      <c r="KI32" s="364"/>
      <c r="KJ32" s="364"/>
      <c r="KK32" s="364"/>
      <c r="KL32" s="364"/>
      <c r="KM32" s="364"/>
      <c r="KN32" s="364"/>
      <c r="KO32" s="364"/>
      <c r="KP32" s="364"/>
      <c r="KQ32" s="364"/>
      <c r="KR32" s="364"/>
      <c r="KS32" s="364"/>
      <c r="KT32" s="364"/>
      <c r="KU32" s="364"/>
      <c r="KV32" s="364"/>
      <c r="KW32" s="364"/>
      <c r="KX32" s="364"/>
      <c r="KY32" s="364"/>
      <c r="KZ32" s="364"/>
      <c r="LA32" s="364"/>
      <c r="LB32" s="364"/>
      <c r="LC32" s="364"/>
      <c r="LD32" s="364"/>
      <c r="LE32" s="364"/>
      <c r="LF32" s="364"/>
      <c r="LG32" s="364"/>
      <c r="LH32" s="364"/>
      <c r="LI32" s="364"/>
      <c r="LJ32" s="364"/>
      <c r="LK32" s="364"/>
      <c r="LL32" s="364"/>
      <c r="LM32" s="364"/>
      <c r="LN32" s="364"/>
      <c r="LO32" s="364"/>
      <c r="LP32" s="364"/>
      <c r="LQ32" s="364"/>
      <c r="LR32" s="364"/>
      <c r="LS32" s="364"/>
      <c r="LT32" s="364"/>
      <c r="LU32" s="364"/>
      <c r="LV32" s="364"/>
      <c r="LW32" s="364"/>
      <c r="LX32" s="364"/>
      <c r="LY32" s="364"/>
      <c r="LZ32" s="364"/>
      <c r="MA32" s="364"/>
      <c r="MB32" s="364"/>
      <c r="MC32" s="364"/>
      <c r="MD32" s="364"/>
      <c r="ME32" s="364"/>
      <c r="MF32" s="364"/>
      <c r="MG32" s="364"/>
      <c r="MH32" s="364"/>
      <c r="MI32" s="364"/>
      <c r="MJ32" s="364"/>
      <c r="MK32" s="364"/>
      <c r="ML32" s="364"/>
      <c r="MM32" s="364"/>
      <c r="MN32" s="364"/>
      <c r="MO32" s="364"/>
      <c r="MP32" s="364"/>
      <c r="MQ32" s="364"/>
      <c r="MR32" s="364"/>
      <c r="MS32" s="364"/>
      <c r="MT32" s="364"/>
      <c r="MU32" s="364"/>
      <c r="MV32" s="364"/>
      <c r="MW32" s="364"/>
      <c r="MX32" s="364"/>
      <c r="MY32" s="364"/>
      <c r="MZ32" s="364"/>
      <c r="NA32" s="364"/>
      <c r="NB32" s="364"/>
      <c r="NC32" s="364"/>
      <c r="ND32" s="364"/>
      <c r="NE32" s="364"/>
      <c r="NF32" s="364"/>
      <c r="NG32" s="364"/>
      <c r="NH32" s="364"/>
      <c r="NI32" s="364"/>
      <c r="NJ32" s="364"/>
      <c r="NK32" s="364"/>
      <c r="NL32" s="364"/>
      <c r="NM32" s="364"/>
      <c r="NN32" s="364"/>
      <c r="NO32" s="364"/>
      <c r="NP32" s="364"/>
      <c r="NQ32" s="364"/>
      <c r="NR32" s="364"/>
      <c r="NS32" s="364"/>
      <c r="NT32" s="364"/>
      <c r="NU32" s="364"/>
      <c r="NV32" s="364"/>
      <c r="NW32" s="364"/>
      <c r="NX32" s="364"/>
      <c r="NY32" s="364"/>
      <c r="NZ32" s="364"/>
      <c r="OA32" s="364"/>
      <c r="OB32" s="364"/>
      <c r="OC32" s="364"/>
      <c r="OD32" s="364"/>
      <c r="OE32" s="364"/>
      <c r="OF32" s="364"/>
      <c r="OG32" s="364"/>
      <c r="OH32" s="364"/>
      <c r="OI32" s="364"/>
      <c r="OJ32" s="364"/>
      <c r="OK32" s="364"/>
      <c r="OL32" s="364"/>
      <c r="OM32" s="364"/>
      <c r="ON32" s="364"/>
      <c r="OO32" s="364"/>
      <c r="OP32" s="364"/>
      <c r="OQ32" s="364"/>
      <c r="OR32" s="364"/>
      <c r="OS32" s="364"/>
      <c r="OT32" s="364"/>
      <c r="OU32" s="364"/>
      <c r="OV32" s="364"/>
      <c r="OW32" s="364"/>
      <c r="OX32" s="364"/>
      <c r="OY32" s="364"/>
      <c r="OZ32" s="364"/>
      <c r="PA32" s="364"/>
      <c r="PB32" s="364"/>
      <c r="PC32" s="364"/>
      <c r="PD32" s="364"/>
      <c r="PE32" s="364"/>
      <c r="PF32" s="364"/>
      <c r="PG32" s="364"/>
      <c r="PH32" s="364"/>
      <c r="PI32" s="364"/>
      <c r="PJ32" s="364"/>
      <c r="PK32" s="364"/>
      <c r="PL32" s="364"/>
      <c r="PM32" s="364"/>
      <c r="PN32" s="364"/>
      <c r="PO32" s="364"/>
      <c r="PP32" s="364"/>
      <c r="PQ32" s="364"/>
      <c r="PR32" s="364"/>
      <c r="PS32" s="364"/>
      <c r="PT32" s="364"/>
      <c r="PU32" s="364"/>
      <c r="PV32" s="364"/>
      <c r="PW32" s="364"/>
      <c r="PX32" s="364"/>
      <c r="PY32" s="364"/>
      <c r="PZ32" s="364"/>
      <c r="QA32" s="364"/>
      <c r="QB32" s="364"/>
      <c r="QC32" s="364"/>
      <c r="QD32" s="364"/>
      <c r="QE32" s="364"/>
      <c r="QF32" s="364"/>
      <c r="QG32" s="364"/>
      <c r="QH32" s="364"/>
      <c r="QI32" s="364"/>
      <c r="QJ32" s="364"/>
      <c r="QK32" s="364"/>
      <c r="QL32" s="364"/>
      <c r="QM32" s="364"/>
      <c r="QN32" s="364"/>
      <c r="QO32" s="364"/>
      <c r="QP32" s="364"/>
      <c r="QQ32" s="364"/>
      <c r="QR32" s="364"/>
      <c r="QS32" s="364"/>
      <c r="QT32" s="364"/>
      <c r="QU32" s="364"/>
      <c r="QV32" s="364"/>
      <c r="QW32" s="364"/>
      <c r="QX32" s="364"/>
      <c r="QY32" s="364"/>
      <c r="QZ32" s="364"/>
      <c r="RA32" s="364"/>
      <c r="RB32" s="364"/>
      <c r="RC32" s="364"/>
      <c r="RD32" s="364"/>
      <c r="RE32" s="364"/>
      <c r="RF32" s="364"/>
      <c r="RG32" s="364"/>
      <c r="RH32" s="364"/>
      <c r="RI32" s="364"/>
      <c r="RJ32" s="364"/>
      <c r="RK32" s="364"/>
      <c r="RL32" s="364"/>
      <c r="RM32" s="364"/>
      <c r="RN32" s="364"/>
      <c r="RO32" s="364"/>
      <c r="RP32" s="364"/>
      <c r="RQ32" s="364"/>
      <c r="RR32" s="364"/>
      <c r="RS32" s="364"/>
      <c r="RT32" s="364"/>
      <c r="RU32" s="364"/>
      <c r="RV32" s="364"/>
      <c r="RW32" s="364"/>
      <c r="RX32" s="364"/>
      <c r="RY32" s="364"/>
      <c r="RZ32" s="364"/>
      <c r="SA32" s="364"/>
      <c r="SB32" s="364"/>
      <c r="SC32" s="364"/>
      <c r="SD32" s="364"/>
      <c r="SE32" s="364"/>
      <c r="SF32" s="364"/>
      <c r="SG32" s="364"/>
      <c r="SH32" s="364"/>
      <c r="SI32" s="364"/>
      <c r="SJ32" s="364"/>
      <c r="SK32" s="364"/>
      <c r="SL32" s="364"/>
      <c r="SM32" s="364"/>
      <c r="SN32" s="364"/>
      <c r="SO32" s="364"/>
      <c r="SP32" s="364"/>
      <c r="SQ32" s="364"/>
      <c r="SR32" s="364"/>
      <c r="SS32" s="364"/>
      <c r="ST32" s="364"/>
      <c r="SU32" s="364"/>
      <c r="SV32" s="364"/>
      <c r="SW32" s="364"/>
      <c r="SX32" s="364"/>
      <c r="SY32" s="364"/>
      <c r="SZ32" s="364"/>
      <c r="TA32" s="364"/>
      <c r="TB32" s="364"/>
      <c r="TC32" s="364"/>
      <c r="TD32" s="364"/>
      <c r="TE32" s="364"/>
      <c r="TF32" s="364"/>
      <c r="TG32" s="364"/>
      <c r="TH32" s="364"/>
      <c r="TI32" s="364"/>
      <c r="TJ32" s="364"/>
      <c r="TK32" s="364"/>
      <c r="TL32" s="364"/>
      <c r="TM32" s="364"/>
      <c r="TN32" s="364"/>
      <c r="TO32" s="364"/>
      <c r="TP32" s="364"/>
      <c r="TQ32" s="364"/>
      <c r="TR32" s="364"/>
      <c r="TS32" s="364"/>
      <c r="TT32" s="364"/>
      <c r="TU32" s="364"/>
      <c r="TV32" s="364"/>
      <c r="TW32" s="364"/>
      <c r="TX32" s="364"/>
      <c r="TY32" s="364"/>
      <c r="TZ32" s="364"/>
      <c r="UA32" s="364"/>
      <c r="UB32" s="364"/>
      <c r="UC32" s="364"/>
      <c r="UD32" s="364"/>
      <c r="UE32" s="364"/>
      <c r="UF32" s="364"/>
      <c r="UG32" s="364"/>
      <c r="UH32" s="364"/>
      <c r="UI32" s="364"/>
      <c r="UJ32" s="364"/>
      <c r="UK32" s="364"/>
      <c r="UL32" s="364"/>
      <c r="UM32" s="364"/>
      <c r="UN32" s="364"/>
      <c r="UO32" s="364"/>
      <c r="UP32" s="364"/>
      <c r="UQ32" s="364"/>
      <c r="UR32" s="364"/>
      <c r="US32" s="364"/>
      <c r="UT32" s="364"/>
      <c r="UU32" s="364"/>
      <c r="UV32" s="364"/>
      <c r="UW32" s="364"/>
      <c r="UX32" s="364"/>
      <c r="UY32" s="364"/>
      <c r="UZ32" s="364"/>
      <c r="VA32" s="364"/>
      <c r="VB32" s="364"/>
      <c r="VC32" s="364"/>
      <c r="VD32" s="364"/>
      <c r="VE32" s="364"/>
      <c r="VF32" s="364"/>
      <c r="VG32" s="364"/>
      <c r="VH32" s="364"/>
      <c r="VI32" s="364"/>
      <c r="VJ32" s="364"/>
      <c r="VK32" s="364"/>
      <c r="VL32" s="364"/>
      <c r="VM32" s="364"/>
      <c r="VN32" s="364"/>
      <c r="VO32" s="364"/>
      <c r="VP32" s="364"/>
      <c r="VQ32" s="364"/>
      <c r="VR32" s="364"/>
      <c r="VS32" s="364"/>
      <c r="VT32" s="364"/>
      <c r="VU32" s="364"/>
      <c r="VV32" s="364"/>
      <c r="VW32" s="364"/>
      <c r="VX32" s="364"/>
      <c r="VY32" s="364"/>
      <c r="VZ32" s="364"/>
      <c r="WA32" s="364"/>
      <c r="WB32" s="364"/>
      <c r="WC32" s="364"/>
      <c r="WD32" s="364"/>
      <c r="WE32" s="364"/>
      <c r="WF32" s="364"/>
      <c r="WG32" s="364"/>
      <c r="WH32" s="364"/>
      <c r="WI32" s="364"/>
      <c r="WJ32" s="364"/>
      <c r="WK32" s="364"/>
      <c r="WL32" s="364"/>
      <c r="WM32" s="364"/>
      <c r="WN32" s="364"/>
      <c r="WO32" s="364"/>
      <c r="WP32" s="364"/>
      <c r="WQ32" s="364"/>
      <c r="WR32" s="364"/>
      <c r="WS32" s="364"/>
      <c r="WT32" s="364"/>
      <c r="WU32" s="364"/>
      <c r="WV32" s="364"/>
      <c r="WW32" s="364"/>
      <c r="WX32" s="364"/>
      <c r="WY32" s="364"/>
      <c r="WZ32" s="364"/>
      <c r="XA32" s="364"/>
      <c r="XB32" s="364"/>
      <c r="XC32" s="364"/>
      <c r="XD32" s="364"/>
      <c r="XE32" s="364"/>
      <c r="XF32" s="364"/>
      <c r="XG32" s="364"/>
      <c r="XH32" s="364"/>
      <c r="XI32" s="364"/>
      <c r="XJ32" s="364"/>
      <c r="XK32" s="364"/>
      <c r="XL32" s="364"/>
      <c r="XM32" s="364"/>
      <c r="XN32" s="364"/>
      <c r="XO32" s="364"/>
      <c r="XP32" s="364"/>
      <c r="XQ32" s="364"/>
      <c r="XR32" s="364"/>
      <c r="XS32" s="364"/>
      <c r="XT32" s="364"/>
      <c r="XU32" s="364"/>
      <c r="XV32" s="364"/>
      <c r="XW32" s="364"/>
      <c r="XX32" s="364"/>
      <c r="XY32" s="364"/>
      <c r="XZ32" s="364"/>
      <c r="YA32" s="364"/>
      <c r="YB32" s="364"/>
      <c r="YC32" s="364"/>
      <c r="YD32" s="364"/>
      <c r="YE32" s="364"/>
      <c r="YF32" s="364"/>
      <c r="YG32" s="364"/>
      <c r="YH32" s="364"/>
      <c r="YI32" s="364"/>
      <c r="YJ32" s="364"/>
      <c r="YK32" s="364"/>
      <c r="YL32" s="364"/>
      <c r="YM32" s="364"/>
      <c r="YN32" s="364"/>
      <c r="YO32" s="364"/>
      <c r="YP32" s="364"/>
      <c r="YQ32" s="364"/>
      <c r="YR32" s="364"/>
      <c r="YS32" s="364"/>
      <c r="YT32" s="364"/>
      <c r="YU32" s="364"/>
      <c r="YV32" s="364"/>
      <c r="YW32" s="364"/>
      <c r="YX32" s="364"/>
      <c r="YY32" s="364"/>
      <c r="YZ32" s="364"/>
      <c r="ZA32" s="364"/>
      <c r="ZB32" s="364"/>
      <c r="ZC32" s="364"/>
      <c r="ZD32" s="364"/>
      <c r="ZE32" s="364"/>
      <c r="ZF32" s="364"/>
      <c r="ZG32" s="364"/>
      <c r="ZH32" s="364"/>
      <c r="ZI32" s="364"/>
      <c r="ZJ32" s="364"/>
      <c r="ZK32" s="364"/>
      <c r="ZL32" s="364"/>
      <c r="ZM32" s="364"/>
      <c r="ZN32" s="364"/>
      <c r="ZO32" s="364"/>
      <c r="ZP32" s="364"/>
      <c r="ZQ32" s="364"/>
      <c r="ZR32" s="364"/>
      <c r="ZS32" s="364"/>
      <c r="ZT32" s="364"/>
      <c r="ZU32" s="364"/>
      <c r="ZV32" s="364"/>
      <c r="ZW32" s="364"/>
      <c r="ZX32" s="364"/>
      <c r="ZY32" s="364"/>
      <c r="ZZ32" s="364"/>
      <c r="AAA32" s="364"/>
      <c r="AAB32" s="364"/>
      <c r="AAC32" s="364"/>
      <c r="AAD32" s="364"/>
      <c r="AAE32" s="364"/>
      <c r="AAF32" s="364"/>
      <c r="AAG32" s="364"/>
      <c r="AAH32" s="364"/>
      <c r="AAI32" s="364"/>
      <c r="AAJ32" s="364"/>
      <c r="AAK32" s="364"/>
      <c r="AAL32" s="364"/>
      <c r="AAM32" s="364"/>
      <c r="AAN32" s="364"/>
      <c r="AAO32" s="364"/>
      <c r="AAP32" s="364"/>
      <c r="AAQ32" s="364"/>
      <c r="AAR32" s="364"/>
      <c r="AAS32" s="364"/>
      <c r="AAT32" s="364"/>
      <c r="AAU32" s="364"/>
      <c r="AAV32" s="364"/>
      <c r="AAW32" s="364"/>
      <c r="AAX32" s="364"/>
      <c r="AAY32" s="364"/>
      <c r="AAZ32" s="364"/>
      <c r="ABA32" s="364"/>
      <c r="ABB32" s="364"/>
      <c r="ABC32" s="364"/>
      <c r="ABD32" s="364"/>
      <c r="ABE32" s="364"/>
      <c r="ABF32" s="364"/>
      <c r="ABG32" s="364"/>
      <c r="ABH32" s="364"/>
      <c r="ABI32" s="364"/>
      <c r="ABJ32" s="364"/>
      <c r="ABK32" s="364"/>
      <c r="ABL32" s="364"/>
      <c r="ABM32" s="364"/>
      <c r="ABN32" s="364"/>
      <c r="ABO32" s="364"/>
      <c r="ABP32" s="364"/>
      <c r="ABQ32" s="364"/>
      <c r="ABR32" s="364"/>
      <c r="ABS32" s="364"/>
      <c r="ABT32" s="364"/>
      <c r="ABU32" s="364"/>
      <c r="ABV32" s="364"/>
      <c r="ABW32" s="364"/>
      <c r="ABX32" s="364"/>
      <c r="ABY32" s="364"/>
      <c r="ABZ32" s="364"/>
      <c r="ACA32" s="364"/>
      <c r="ACB32" s="364"/>
      <c r="ACC32" s="364"/>
      <c r="ACD32" s="364"/>
      <c r="ACE32" s="364"/>
      <c r="ACF32" s="364"/>
      <c r="ACG32" s="364"/>
      <c r="ACH32" s="364"/>
      <c r="ACI32" s="364"/>
      <c r="ACJ32" s="364"/>
      <c r="ACK32" s="364"/>
      <c r="ACL32" s="364"/>
      <c r="ACM32" s="364"/>
      <c r="ACN32" s="364"/>
      <c r="ACO32" s="364"/>
      <c r="ACP32" s="364"/>
      <c r="ACQ32" s="364"/>
      <c r="ACR32" s="364"/>
      <c r="ACS32" s="364"/>
      <c r="ACT32" s="364"/>
      <c r="ACU32" s="364"/>
      <c r="ACV32" s="364"/>
      <c r="ACW32" s="364"/>
      <c r="ACX32" s="364"/>
      <c r="ACY32" s="364"/>
      <c r="ACZ32" s="364"/>
      <c r="ADA32" s="364"/>
      <c r="ADB32" s="364"/>
      <c r="ADC32" s="364"/>
      <c r="ADD32" s="364"/>
      <c r="ADE32" s="364"/>
      <c r="ADF32" s="364"/>
      <c r="ADG32" s="364"/>
      <c r="ADH32" s="364"/>
      <c r="ADI32" s="364"/>
      <c r="ADJ32" s="364"/>
      <c r="ADK32" s="364"/>
      <c r="ADL32" s="364"/>
      <c r="ADM32" s="364"/>
      <c r="ADN32" s="364"/>
      <c r="ADO32" s="364"/>
      <c r="ADP32" s="364"/>
      <c r="ADQ32" s="364"/>
      <c r="ADR32" s="364"/>
      <c r="ADS32" s="364"/>
      <c r="ADT32" s="364"/>
      <c r="ADU32" s="364"/>
      <c r="ADV32" s="364"/>
      <c r="ADW32" s="364"/>
      <c r="ADX32" s="364"/>
      <c r="ADY32" s="364"/>
      <c r="ADZ32" s="364"/>
      <c r="AEA32" s="364"/>
      <c r="AEB32" s="364"/>
      <c r="AEC32" s="364"/>
      <c r="AED32" s="364"/>
      <c r="AEE32" s="364"/>
      <c r="AEF32" s="364"/>
      <c r="AEG32" s="364"/>
      <c r="AEH32" s="364"/>
      <c r="AEI32" s="364"/>
      <c r="AEJ32" s="364"/>
      <c r="AEK32" s="364"/>
      <c r="AEL32" s="364"/>
      <c r="AEM32" s="364"/>
      <c r="AEN32" s="364"/>
      <c r="AEO32" s="364"/>
      <c r="AEP32" s="364"/>
      <c r="AEQ32" s="364"/>
      <c r="AER32" s="364"/>
      <c r="AES32" s="364"/>
      <c r="AET32" s="364"/>
      <c r="AEU32" s="364"/>
      <c r="AEV32" s="364"/>
      <c r="AEW32" s="364"/>
      <c r="AEX32" s="364"/>
      <c r="AEY32" s="364"/>
      <c r="AEZ32" s="364"/>
      <c r="AFA32" s="364"/>
      <c r="AFB32" s="364"/>
      <c r="AFC32" s="364"/>
      <c r="AFD32" s="364"/>
      <c r="AFE32" s="364"/>
      <c r="AFF32" s="364"/>
      <c r="AFG32" s="364"/>
      <c r="AFH32" s="364"/>
      <c r="AFI32" s="364"/>
      <c r="AFJ32" s="364"/>
      <c r="AFK32" s="364"/>
      <c r="AFL32" s="364"/>
      <c r="AFM32" s="364"/>
      <c r="AFN32" s="364"/>
      <c r="AFO32" s="364"/>
      <c r="AFP32" s="364"/>
      <c r="AFQ32" s="364"/>
      <c r="AFR32" s="364"/>
      <c r="AFS32" s="364"/>
      <c r="AFT32" s="364"/>
      <c r="AFU32" s="364"/>
      <c r="AFV32" s="364"/>
      <c r="AFW32" s="364"/>
      <c r="AFX32" s="364"/>
      <c r="AFY32" s="364"/>
      <c r="AFZ32" s="364"/>
      <c r="AGA32" s="364"/>
      <c r="AGB32" s="364"/>
      <c r="AGC32" s="364"/>
      <c r="AGD32" s="364"/>
      <c r="AGE32" s="364"/>
      <c r="AGF32" s="364"/>
      <c r="AGG32" s="364"/>
      <c r="AGH32" s="364"/>
      <c r="AGI32" s="364"/>
    </row>
    <row r="33" spans="1:867" s="367" customFormat="1">
      <c r="A33" s="375" t="str">
        <f>+'P8'!B8</f>
        <v>8.1. Fortalecimiento de capacidades para la sanidad, calidad, e inocuidad en la cadena</v>
      </c>
      <c r="B33" s="384">
        <f>+Estimación_Anualizada!V33</f>
        <v>59176406400</v>
      </c>
      <c r="C33" s="368">
        <v>0.85</v>
      </c>
      <c r="D33" s="368">
        <v>0.05</v>
      </c>
      <c r="E33" s="368">
        <v>0.1</v>
      </c>
      <c r="F33" s="384">
        <f>B33*C33</f>
        <v>50299945440</v>
      </c>
      <c r="G33" s="384">
        <f>B33*D33</f>
        <v>2958820320</v>
      </c>
      <c r="H33" s="384">
        <f>B33*E33</f>
        <v>5917640640</v>
      </c>
      <c r="I33" s="368">
        <f t="shared" si="13"/>
        <v>0.8</v>
      </c>
      <c r="J33" s="368"/>
      <c r="K33" s="368">
        <v>0.2</v>
      </c>
      <c r="L33" s="368"/>
      <c r="M33" s="366">
        <f>F33*I33</f>
        <v>40239956352</v>
      </c>
      <c r="N33" s="366">
        <f>F33*J33</f>
        <v>0</v>
      </c>
      <c r="O33" s="366">
        <f>F33*K33</f>
        <v>10059989088</v>
      </c>
      <c r="P33" s="366">
        <f>F33*L33</f>
        <v>0</v>
      </c>
      <c r="Q33" s="360"/>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c r="IM33" s="364"/>
      <c r="IN33" s="364"/>
      <c r="IO33" s="364"/>
      <c r="IP33" s="364"/>
      <c r="IQ33" s="364"/>
      <c r="IR33" s="364"/>
      <c r="IS33" s="364"/>
      <c r="IT33" s="364"/>
      <c r="IU33" s="364"/>
      <c r="IV33" s="364"/>
      <c r="IW33" s="364"/>
      <c r="IX33" s="364"/>
      <c r="IY33" s="364"/>
      <c r="IZ33" s="364"/>
      <c r="JA33" s="364"/>
      <c r="JB33" s="364"/>
      <c r="JC33" s="364"/>
      <c r="JD33" s="364"/>
      <c r="JE33" s="364"/>
      <c r="JF33" s="364"/>
      <c r="JG33" s="364"/>
      <c r="JH33" s="364"/>
      <c r="JI33" s="364"/>
      <c r="JJ33" s="364"/>
      <c r="JK33" s="364"/>
      <c r="JL33" s="364"/>
      <c r="JM33" s="364"/>
      <c r="JN33" s="364"/>
      <c r="JO33" s="364"/>
      <c r="JP33" s="364"/>
      <c r="JQ33" s="364"/>
      <c r="JR33" s="364"/>
      <c r="JS33" s="364"/>
      <c r="JT33" s="364"/>
      <c r="JU33" s="364"/>
      <c r="JV33" s="364"/>
      <c r="JW33" s="364"/>
      <c r="JX33" s="364"/>
      <c r="JY33" s="364"/>
      <c r="JZ33" s="364"/>
      <c r="KA33" s="364"/>
      <c r="KB33" s="364"/>
      <c r="KC33" s="364"/>
      <c r="KD33" s="364"/>
      <c r="KE33" s="364"/>
      <c r="KF33" s="364"/>
      <c r="KG33" s="364"/>
      <c r="KH33" s="364"/>
      <c r="KI33" s="364"/>
      <c r="KJ33" s="364"/>
      <c r="KK33" s="364"/>
      <c r="KL33" s="364"/>
      <c r="KM33" s="364"/>
      <c r="KN33" s="364"/>
      <c r="KO33" s="364"/>
      <c r="KP33" s="364"/>
      <c r="KQ33" s="364"/>
      <c r="KR33" s="364"/>
      <c r="KS33" s="364"/>
      <c r="KT33" s="364"/>
      <c r="KU33" s="364"/>
      <c r="KV33" s="364"/>
      <c r="KW33" s="364"/>
      <c r="KX33" s="364"/>
      <c r="KY33" s="364"/>
      <c r="KZ33" s="364"/>
      <c r="LA33" s="364"/>
      <c r="LB33" s="364"/>
      <c r="LC33" s="364"/>
      <c r="LD33" s="364"/>
      <c r="LE33" s="364"/>
      <c r="LF33" s="364"/>
      <c r="LG33" s="364"/>
      <c r="LH33" s="364"/>
      <c r="LI33" s="364"/>
      <c r="LJ33" s="364"/>
      <c r="LK33" s="364"/>
      <c r="LL33" s="364"/>
      <c r="LM33" s="364"/>
      <c r="LN33" s="364"/>
      <c r="LO33" s="364"/>
      <c r="LP33" s="364"/>
      <c r="LQ33" s="364"/>
      <c r="LR33" s="364"/>
      <c r="LS33" s="364"/>
      <c r="LT33" s="364"/>
      <c r="LU33" s="364"/>
      <c r="LV33" s="364"/>
      <c r="LW33" s="364"/>
      <c r="LX33" s="364"/>
      <c r="LY33" s="364"/>
      <c r="LZ33" s="364"/>
      <c r="MA33" s="364"/>
      <c r="MB33" s="364"/>
      <c r="MC33" s="364"/>
      <c r="MD33" s="364"/>
      <c r="ME33" s="364"/>
      <c r="MF33" s="364"/>
      <c r="MG33" s="364"/>
      <c r="MH33" s="364"/>
      <c r="MI33" s="364"/>
      <c r="MJ33" s="364"/>
      <c r="MK33" s="364"/>
      <c r="ML33" s="364"/>
      <c r="MM33" s="364"/>
      <c r="MN33" s="364"/>
      <c r="MO33" s="364"/>
      <c r="MP33" s="364"/>
      <c r="MQ33" s="364"/>
      <c r="MR33" s="364"/>
      <c r="MS33" s="364"/>
      <c r="MT33" s="364"/>
      <c r="MU33" s="364"/>
      <c r="MV33" s="364"/>
      <c r="MW33" s="364"/>
      <c r="MX33" s="364"/>
      <c r="MY33" s="364"/>
      <c r="MZ33" s="364"/>
      <c r="NA33" s="364"/>
      <c r="NB33" s="364"/>
      <c r="NC33" s="364"/>
      <c r="ND33" s="364"/>
      <c r="NE33" s="364"/>
      <c r="NF33" s="364"/>
      <c r="NG33" s="364"/>
      <c r="NH33" s="364"/>
      <c r="NI33" s="364"/>
      <c r="NJ33" s="364"/>
      <c r="NK33" s="364"/>
      <c r="NL33" s="364"/>
      <c r="NM33" s="364"/>
      <c r="NN33" s="364"/>
      <c r="NO33" s="364"/>
      <c r="NP33" s="364"/>
      <c r="NQ33" s="364"/>
      <c r="NR33" s="364"/>
      <c r="NS33" s="364"/>
      <c r="NT33" s="364"/>
      <c r="NU33" s="364"/>
      <c r="NV33" s="364"/>
      <c r="NW33" s="364"/>
      <c r="NX33" s="364"/>
      <c r="NY33" s="364"/>
      <c r="NZ33" s="364"/>
      <c r="OA33" s="364"/>
      <c r="OB33" s="364"/>
      <c r="OC33" s="364"/>
      <c r="OD33" s="364"/>
      <c r="OE33" s="364"/>
      <c r="OF33" s="364"/>
      <c r="OG33" s="364"/>
      <c r="OH33" s="364"/>
      <c r="OI33" s="364"/>
      <c r="OJ33" s="364"/>
      <c r="OK33" s="364"/>
      <c r="OL33" s="364"/>
      <c r="OM33" s="364"/>
      <c r="ON33" s="364"/>
      <c r="OO33" s="364"/>
      <c r="OP33" s="364"/>
      <c r="OQ33" s="364"/>
      <c r="OR33" s="364"/>
      <c r="OS33" s="364"/>
      <c r="OT33" s="364"/>
      <c r="OU33" s="364"/>
      <c r="OV33" s="364"/>
      <c r="OW33" s="364"/>
      <c r="OX33" s="364"/>
      <c r="OY33" s="364"/>
      <c r="OZ33" s="364"/>
      <c r="PA33" s="364"/>
      <c r="PB33" s="364"/>
      <c r="PC33" s="364"/>
      <c r="PD33" s="364"/>
      <c r="PE33" s="364"/>
      <c r="PF33" s="364"/>
      <c r="PG33" s="364"/>
      <c r="PH33" s="364"/>
      <c r="PI33" s="364"/>
      <c r="PJ33" s="364"/>
      <c r="PK33" s="364"/>
      <c r="PL33" s="364"/>
      <c r="PM33" s="364"/>
      <c r="PN33" s="364"/>
      <c r="PO33" s="364"/>
      <c r="PP33" s="364"/>
      <c r="PQ33" s="364"/>
      <c r="PR33" s="364"/>
      <c r="PS33" s="364"/>
      <c r="PT33" s="364"/>
      <c r="PU33" s="364"/>
      <c r="PV33" s="364"/>
      <c r="PW33" s="364"/>
      <c r="PX33" s="364"/>
      <c r="PY33" s="364"/>
      <c r="PZ33" s="364"/>
      <c r="QA33" s="364"/>
      <c r="QB33" s="364"/>
      <c r="QC33" s="364"/>
      <c r="QD33" s="364"/>
      <c r="QE33" s="364"/>
      <c r="QF33" s="364"/>
      <c r="QG33" s="364"/>
      <c r="QH33" s="364"/>
      <c r="QI33" s="364"/>
      <c r="QJ33" s="364"/>
      <c r="QK33" s="364"/>
      <c r="QL33" s="364"/>
      <c r="QM33" s="364"/>
      <c r="QN33" s="364"/>
      <c r="QO33" s="364"/>
      <c r="QP33" s="364"/>
      <c r="QQ33" s="364"/>
      <c r="QR33" s="364"/>
      <c r="QS33" s="364"/>
      <c r="QT33" s="364"/>
      <c r="QU33" s="364"/>
      <c r="QV33" s="364"/>
      <c r="QW33" s="364"/>
      <c r="QX33" s="364"/>
      <c r="QY33" s="364"/>
      <c r="QZ33" s="364"/>
      <c r="RA33" s="364"/>
      <c r="RB33" s="364"/>
      <c r="RC33" s="364"/>
      <c r="RD33" s="364"/>
      <c r="RE33" s="364"/>
      <c r="RF33" s="364"/>
      <c r="RG33" s="364"/>
      <c r="RH33" s="364"/>
      <c r="RI33" s="364"/>
      <c r="RJ33" s="364"/>
      <c r="RK33" s="364"/>
      <c r="RL33" s="364"/>
      <c r="RM33" s="364"/>
      <c r="RN33" s="364"/>
      <c r="RO33" s="364"/>
      <c r="RP33" s="364"/>
      <c r="RQ33" s="364"/>
      <c r="RR33" s="364"/>
      <c r="RS33" s="364"/>
      <c r="RT33" s="364"/>
      <c r="RU33" s="364"/>
      <c r="RV33" s="364"/>
      <c r="RW33" s="364"/>
      <c r="RX33" s="364"/>
      <c r="RY33" s="364"/>
      <c r="RZ33" s="364"/>
      <c r="SA33" s="364"/>
      <c r="SB33" s="364"/>
      <c r="SC33" s="364"/>
      <c r="SD33" s="364"/>
      <c r="SE33" s="364"/>
      <c r="SF33" s="364"/>
      <c r="SG33" s="364"/>
      <c r="SH33" s="364"/>
      <c r="SI33" s="364"/>
      <c r="SJ33" s="364"/>
      <c r="SK33" s="364"/>
      <c r="SL33" s="364"/>
      <c r="SM33" s="364"/>
      <c r="SN33" s="364"/>
      <c r="SO33" s="364"/>
      <c r="SP33" s="364"/>
      <c r="SQ33" s="364"/>
      <c r="SR33" s="364"/>
      <c r="SS33" s="364"/>
      <c r="ST33" s="364"/>
      <c r="SU33" s="364"/>
      <c r="SV33" s="364"/>
      <c r="SW33" s="364"/>
      <c r="SX33" s="364"/>
      <c r="SY33" s="364"/>
      <c r="SZ33" s="364"/>
      <c r="TA33" s="364"/>
      <c r="TB33" s="364"/>
      <c r="TC33" s="364"/>
      <c r="TD33" s="364"/>
      <c r="TE33" s="364"/>
      <c r="TF33" s="364"/>
      <c r="TG33" s="364"/>
      <c r="TH33" s="364"/>
      <c r="TI33" s="364"/>
      <c r="TJ33" s="364"/>
      <c r="TK33" s="364"/>
      <c r="TL33" s="364"/>
      <c r="TM33" s="364"/>
      <c r="TN33" s="364"/>
      <c r="TO33" s="364"/>
      <c r="TP33" s="364"/>
      <c r="TQ33" s="364"/>
      <c r="TR33" s="364"/>
      <c r="TS33" s="364"/>
      <c r="TT33" s="364"/>
      <c r="TU33" s="364"/>
      <c r="TV33" s="364"/>
      <c r="TW33" s="364"/>
      <c r="TX33" s="364"/>
      <c r="TY33" s="364"/>
      <c r="TZ33" s="364"/>
      <c r="UA33" s="364"/>
      <c r="UB33" s="364"/>
      <c r="UC33" s="364"/>
      <c r="UD33" s="364"/>
      <c r="UE33" s="364"/>
      <c r="UF33" s="364"/>
      <c r="UG33" s="364"/>
      <c r="UH33" s="364"/>
      <c r="UI33" s="364"/>
      <c r="UJ33" s="364"/>
      <c r="UK33" s="364"/>
      <c r="UL33" s="364"/>
      <c r="UM33" s="364"/>
      <c r="UN33" s="364"/>
      <c r="UO33" s="364"/>
      <c r="UP33" s="364"/>
      <c r="UQ33" s="364"/>
      <c r="UR33" s="364"/>
      <c r="US33" s="364"/>
      <c r="UT33" s="364"/>
      <c r="UU33" s="364"/>
      <c r="UV33" s="364"/>
      <c r="UW33" s="364"/>
      <c r="UX33" s="364"/>
      <c r="UY33" s="364"/>
      <c r="UZ33" s="364"/>
      <c r="VA33" s="364"/>
      <c r="VB33" s="364"/>
      <c r="VC33" s="364"/>
      <c r="VD33" s="364"/>
      <c r="VE33" s="364"/>
      <c r="VF33" s="364"/>
      <c r="VG33" s="364"/>
      <c r="VH33" s="364"/>
      <c r="VI33" s="364"/>
      <c r="VJ33" s="364"/>
      <c r="VK33" s="364"/>
      <c r="VL33" s="364"/>
      <c r="VM33" s="364"/>
      <c r="VN33" s="364"/>
      <c r="VO33" s="364"/>
      <c r="VP33" s="364"/>
      <c r="VQ33" s="364"/>
      <c r="VR33" s="364"/>
      <c r="VS33" s="364"/>
      <c r="VT33" s="364"/>
      <c r="VU33" s="364"/>
      <c r="VV33" s="364"/>
      <c r="VW33" s="364"/>
      <c r="VX33" s="364"/>
      <c r="VY33" s="364"/>
      <c r="VZ33" s="364"/>
      <c r="WA33" s="364"/>
      <c r="WB33" s="364"/>
      <c r="WC33" s="364"/>
      <c r="WD33" s="364"/>
      <c r="WE33" s="364"/>
      <c r="WF33" s="364"/>
      <c r="WG33" s="364"/>
      <c r="WH33" s="364"/>
      <c r="WI33" s="364"/>
      <c r="WJ33" s="364"/>
      <c r="WK33" s="364"/>
      <c r="WL33" s="364"/>
      <c r="WM33" s="364"/>
      <c r="WN33" s="364"/>
      <c r="WO33" s="364"/>
      <c r="WP33" s="364"/>
      <c r="WQ33" s="364"/>
      <c r="WR33" s="364"/>
      <c r="WS33" s="364"/>
      <c r="WT33" s="364"/>
      <c r="WU33" s="364"/>
      <c r="WV33" s="364"/>
      <c r="WW33" s="364"/>
      <c r="WX33" s="364"/>
      <c r="WY33" s="364"/>
      <c r="WZ33" s="364"/>
      <c r="XA33" s="364"/>
      <c r="XB33" s="364"/>
      <c r="XC33" s="364"/>
      <c r="XD33" s="364"/>
      <c r="XE33" s="364"/>
      <c r="XF33" s="364"/>
      <c r="XG33" s="364"/>
      <c r="XH33" s="364"/>
      <c r="XI33" s="364"/>
      <c r="XJ33" s="364"/>
      <c r="XK33" s="364"/>
      <c r="XL33" s="364"/>
      <c r="XM33" s="364"/>
      <c r="XN33" s="364"/>
      <c r="XO33" s="364"/>
      <c r="XP33" s="364"/>
      <c r="XQ33" s="364"/>
      <c r="XR33" s="364"/>
      <c r="XS33" s="364"/>
      <c r="XT33" s="364"/>
      <c r="XU33" s="364"/>
      <c r="XV33" s="364"/>
      <c r="XW33" s="364"/>
      <c r="XX33" s="364"/>
      <c r="XY33" s="364"/>
      <c r="XZ33" s="364"/>
      <c r="YA33" s="364"/>
      <c r="YB33" s="364"/>
      <c r="YC33" s="364"/>
      <c r="YD33" s="364"/>
      <c r="YE33" s="364"/>
      <c r="YF33" s="364"/>
      <c r="YG33" s="364"/>
      <c r="YH33" s="364"/>
      <c r="YI33" s="364"/>
      <c r="YJ33" s="364"/>
      <c r="YK33" s="364"/>
      <c r="YL33" s="364"/>
      <c r="YM33" s="364"/>
      <c r="YN33" s="364"/>
      <c r="YO33" s="364"/>
      <c r="YP33" s="364"/>
      <c r="YQ33" s="364"/>
      <c r="YR33" s="364"/>
      <c r="YS33" s="364"/>
      <c r="YT33" s="364"/>
      <c r="YU33" s="364"/>
      <c r="YV33" s="364"/>
      <c r="YW33" s="364"/>
      <c r="YX33" s="364"/>
      <c r="YY33" s="364"/>
      <c r="YZ33" s="364"/>
      <c r="ZA33" s="364"/>
      <c r="ZB33" s="364"/>
      <c r="ZC33" s="364"/>
      <c r="ZD33" s="364"/>
      <c r="ZE33" s="364"/>
      <c r="ZF33" s="364"/>
      <c r="ZG33" s="364"/>
      <c r="ZH33" s="364"/>
      <c r="ZI33" s="364"/>
      <c r="ZJ33" s="364"/>
      <c r="ZK33" s="364"/>
      <c r="ZL33" s="364"/>
      <c r="ZM33" s="364"/>
      <c r="ZN33" s="364"/>
      <c r="ZO33" s="364"/>
      <c r="ZP33" s="364"/>
      <c r="ZQ33" s="364"/>
      <c r="ZR33" s="364"/>
      <c r="ZS33" s="364"/>
      <c r="ZT33" s="364"/>
      <c r="ZU33" s="364"/>
      <c r="ZV33" s="364"/>
      <c r="ZW33" s="364"/>
      <c r="ZX33" s="364"/>
      <c r="ZY33" s="364"/>
      <c r="ZZ33" s="364"/>
      <c r="AAA33" s="364"/>
      <c r="AAB33" s="364"/>
      <c r="AAC33" s="364"/>
      <c r="AAD33" s="364"/>
      <c r="AAE33" s="364"/>
      <c r="AAF33" s="364"/>
      <c r="AAG33" s="364"/>
      <c r="AAH33" s="364"/>
      <c r="AAI33" s="364"/>
      <c r="AAJ33" s="364"/>
      <c r="AAK33" s="364"/>
      <c r="AAL33" s="364"/>
      <c r="AAM33" s="364"/>
      <c r="AAN33" s="364"/>
      <c r="AAO33" s="364"/>
      <c r="AAP33" s="364"/>
      <c r="AAQ33" s="364"/>
      <c r="AAR33" s="364"/>
      <c r="AAS33" s="364"/>
      <c r="AAT33" s="364"/>
      <c r="AAU33" s="364"/>
      <c r="AAV33" s="364"/>
      <c r="AAW33" s="364"/>
      <c r="AAX33" s="364"/>
      <c r="AAY33" s="364"/>
      <c r="AAZ33" s="364"/>
      <c r="ABA33" s="364"/>
      <c r="ABB33" s="364"/>
      <c r="ABC33" s="364"/>
      <c r="ABD33" s="364"/>
      <c r="ABE33" s="364"/>
      <c r="ABF33" s="364"/>
      <c r="ABG33" s="364"/>
      <c r="ABH33" s="364"/>
      <c r="ABI33" s="364"/>
      <c r="ABJ33" s="364"/>
      <c r="ABK33" s="364"/>
      <c r="ABL33" s="364"/>
      <c r="ABM33" s="364"/>
      <c r="ABN33" s="364"/>
      <c r="ABO33" s="364"/>
      <c r="ABP33" s="364"/>
      <c r="ABQ33" s="364"/>
      <c r="ABR33" s="364"/>
      <c r="ABS33" s="364"/>
      <c r="ABT33" s="364"/>
      <c r="ABU33" s="364"/>
      <c r="ABV33" s="364"/>
      <c r="ABW33" s="364"/>
      <c r="ABX33" s="364"/>
      <c r="ABY33" s="364"/>
      <c r="ABZ33" s="364"/>
      <c r="ACA33" s="364"/>
      <c r="ACB33" s="364"/>
      <c r="ACC33" s="364"/>
      <c r="ACD33" s="364"/>
      <c r="ACE33" s="364"/>
      <c r="ACF33" s="364"/>
      <c r="ACG33" s="364"/>
      <c r="ACH33" s="364"/>
      <c r="ACI33" s="364"/>
      <c r="ACJ33" s="364"/>
      <c r="ACK33" s="364"/>
      <c r="ACL33" s="364"/>
      <c r="ACM33" s="364"/>
      <c r="ACN33" s="364"/>
      <c r="ACO33" s="364"/>
      <c r="ACP33" s="364"/>
      <c r="ACQ33" s="364"/>
      <c r="ACR33" s="364"/>
      <c r="ACS33" s="364"/>
      <c r="ACT33" s="364"/>
      <c r="ACU33" s="364"/>
      <c r="ACV33" s="364"/>
      <c r="ACW33" s="364"/>
      <c r="ACX33" s="364"/>
      <c r="ACY33" s="364"/>
      <c r="ACZ33" s="364"/>
      <c r="ADA33" s="364"/>
      <c r="ADB33" s="364"/>
      <c r="ADC33" s="364"/>
      <c r="ADD33" s="364"/>
      <c r="ADE33" s="364"/>
      <c r="ADF33" s="364"/>
      <c r="ADG33" s="364"/>
      <c r="ADH33" s="364"/>
      <c r="ADI33" s="364"/>
      <c r="ADJ33" s="364"/>
      <c r="ADK33" s="364"/>
      <c r="ADL33" s="364"/>
      <c r="ADM33" s="364"/>
      <c r="ADN33" s="364"/>
      <c r="ADO33" s="364"/>
      <c r="ADP33" s="364"/>
      <c r="ADQ33" s="364"/>
      <c r="ADR33" s="364"/>
      <c r="ADS33" s="364"/>
      <c r="ADT33" s="364"/>
      <c r="ADU33" s="364"/>
      <c r="ADV33" s="364"/>
      <c r="ADW33" s="364"/>
      <c r="ADX33" s="364"/>
      <c r="ADY33" s="364"/>
      <c r="ADZ33" s="364"/>
      <c r="AEA33" s="364"/>
      <c r="AEB33" s="364"/>
      <c r="AEC33" s="364"/>
      <c r="AED33" s="364"/>
      <c r="AEE33" s="364"/>
      <c r="AEF33" s="364"/>
      <c r="AEG33" s="364"/>
      <c r="AEH33" s="364"/>
      <c r="AEI33" s="364"/>
      <c r="AEJ33" s="364"/>
      <c r="AEK33" s="364"/>
      <c r="AEL33" s="364"/>
      <c r="AEM33" s="364"/>
      <c r="AEN33" s="364"/>
      <c r="AEO33" s="364"/>
      <c r="AEP33" s="364"/>
      <c r="AEQ33" s="364"/>
      <c r="AER33" s="364"/>
      <c r="AES33" s="364"/>
      <c r="AET33" s="364"/>
      <c r="AEU33" s="364"/>
      <c r="AEV33" s="364"/>
      <c r="AEW33" s="364"/>
      <c r="AEX33" s="364"/>
      <c r="AEY33" s="364"/>
      <c r="AEZ33" s="364"/>
      <c r="AFA33" s="364"/>
      <c r="AFB33" s="364"/>
      <c r="AFC33" s="364"/>
      <c r="AFD33" s="364"/>
      <c r="AFE33" s="364"/>
      <c r="AFF33" s="364"/>
      <c r="AFG33" s="364"/>
      <c r="AFH33" s="364"/>
      <c r="AFI33" s="364"/>
      <c r="AFJ33" s="364"/>
      <c r="AFK33" s="364"/>
      <c r="AFL33" s="364"/>
      <c r="AFM33" s="364"/>
      <c r="AFN33" s="364"/>
      <c r="AFO33" s="364"/>
      <c r="AFP33" s="364"/>
      <c r="AFQ33" s="364"/>
      <c r="AFR33" s="364"/>
      <c r="AFS33" s="364"/>
      <c r="AFT33" s="364"/>
      <c r="AFU33" s="364"/>
      <c r="AFV33" s="364"/>
      <c r="AFW33" s="364"/>
      <c r="AFX33" s="364"/>
      <c r="AFY33" s="364"/>
      <c r="AFZ33" s="364"/>
      <c r="AGA33" s="364"/>
      <c r="AGB33" s="364"/>
      <c r="AGC33" s="364"/>
      <c r="AGD33" s="364"/>
      <c r="AGE33" s="364"/>
      <c r="AGF33" s="364"/>
      <c r="AGG33" s="364"/>
      <c r="AGH33" s="364"/>
      <c r="AGI33" s="364"/>
    </row>
    <row r="34" spans="1:867" s="367" customFormat="1">
      <c r="A34" s="375" t="str">
        <f>+'P8'!B9</f>
        <v>8.2. Desarrollo del sistema de trazabilidad del cacao y sus derivados</v>
      </c>
      <c r="B34" s="384">
        <f>+Estimación_Anualizada!V34</f>
        <v>242732395265.7851</v>
      </c>
      <c r="C34" s="368">
        <v>0.7</v>
      </c>
      <c r="D34" s="368">
        <v>0.05</v>
      </c>
      <c r="E34" s="368">
        <v>0.25</v>
      </c>
      <c r="F34" s="384">
        <f>B34*C34</f>
        <v>169912676686.04956</v>
      </c>
      <c r="G34" s="384">
        <f>B34*D34</f>
        <v>12136619763.289255</v>
      </c>
      <c r="H34" s="384">
        <f>B34*E34</f>
        <v>60683098816.446274</v>
      </c>
      <c r="I34" s="368">
        <f t="shared" si="13"/>
        <v>0.8</v>
      </c>
      <c r="J34" s="368"/>
      <c r="K34" s="368">
        <v>0.2</v>
      </c>
      <c r="L34" s="369"/>
      <c r="M34" s="366">
        <f t="shared" ref="M34:M35" si="36">F34*I34</f>
        <v>135930141348.83966</v>
      </c>
      <c r="N34" s="366">
        <f t="shared" ref="N34:N35" si="37">F34*J34</f>
        <v>0</v>
      </c>
      <c r="O34" s="366">
        <f t="shared" ref="O34:O35" si="38">F34*K34</f>
        <v>33982535337.209915</v>
      </c>
      <c r="P34" s="366">
        <f t="shared" ref="P34:P35" si="39">F34*L34</f>
        <v>0</v>
      </c>
      <c r="Q34" s="360"/>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c r="IM34" s="364"/>
      <c r="IN34" s="364"/>
      <c r="IO34" s="364"/>
      <c r="IP34" s="364"/>
      <c r="IQ34" s="364"/>
      <c r="IR34" s="364"/>
      <c r="IS34" s="364"/>
      <c r="IT34" s="364"/>
      <c r="IU34" s="364"/>
      <c r="IV34" s="364"/>
      <c r="IW34" s="364"/>
      <c r="IX34" s="364"/>
      <c r="IY34" s="364"/>
      <c r="IZ34" s="364"/>
      <c r="JA34" s="364"/>
      <c r="JB34" s="364"/>
      <c r="JC34" s="364"/>
      <c r="JD34" s="364"/>
      <c r="JE34" s="364"/>
      <c r="JF34" s="364"/>
      <c r="JG34" s="364"/>
      <c r="JH34" s="364"/>
      <c r="JI34" s="364"/>
      <c r="JJ34" s="364"/>
      <c r="JK34" s="364"/>
      <c r="JL34" s="364"/>
      <c r="JM34" s="364"/>
      <c r="JN34" s="364"/>
      <c r="JO34" s="364"/>
      <c r="JP34" s="364"/>
      <c r="JQ34" s="364"/>
      <c r="JR34" s="364"/>
      <c r="JS34" s="364"/>
      <c r="JT34" s="364"/>
      <c r="JU34" s="364"/>
      <c r="JV34" s="364"/>
      <c r="JW34" s="364"/>
      <c r="JX34" s="364"/>
      <c r="JY34" s="364"/>
      <c r="JZ34" s="364"/>
      <c r="KA34" s="364"/>
      <c r="KB34" s="364"/>
      <c r="KC34" s="364"/>
      <c r="KD34" s="364"/>
      <c r="KE34" s="364"/>
      <c r="KF34" s="364"/>
      <c r="KG34" s="364"/>
      <c r="KH34" s="364"/>
      <c r="KI34" s="364"/>
      <c r="KJ34" s="364"/>
      <c r="KK34" s="364"/>
      <c r="KL34" s="364"/>
      <c r="KM34" s="364"/>
      <c r="KN34" s="364"/>
      <c r="KO34" s="364"/>
      <c r="KP34" s="364"/>
      <c r="KQ34" s="364"/>
      <c r="KR34" s="364"/>
      <c r="KS34" s="364"/>
      <c r="KT34" s="364"/>
      <c r="KU34" s="364"/>
      <c r="KV34" s="364"/>
      <c r="KW34" s="364"/>
      <c r="KX34" s="364"/>
      <c r="KY34" s="364"/>
      <c r="KZ34" s="364"/>
      <c r="LA34" s="364"/>
      <c r="LB34" s="364"/>
      <c r="LC34" s="364"/>
      <c r="LD34" s="364"/>
      <c r="LE34" s="364"/>
      <c r="LF34" s="364"/>
      <c r="LG34" s="364"/>
      <c r="LH34" s="364"/>
      <c r="LI34" s="364"/>
      <c r="LJ34" s="364"/>
      <c r="LK34" s="364"/>
      <c r="LL34" s="364"/>
      <c r="LM34" s="364"/>
      <c r="LN34" s="364"/>
      <c r="LO34" s="364"/>
      <c r="LP34" s="364"/>
      <c r="LQ34" s="364"/>
      <c r="LR34" s="364"/>
      <c r="LS34" s="364"/>
      <c r="LT34" s="364"/>
      <c r="LU34" s="364"/>
      <c r="LV34" s="364"/>
      <c r="LW34" s="364"/>
      <c r="LX34" s="364"/>
      <c r="LY34" s="364"/>
      <c r="LZ34" s="364"/>
      <c r="MA34" s="364"/>
      <c r="MB34" s="364"/>
      <c r="MC34" s="364"/>
      <c r="MD34" s="364"/>
      <c r="ME34" s="364"/>
      <c r="MF34" s="364"/>
      <c r="MG34" s="364"/>
      <c r="MH34" s="364"/>
      <c r="MI34" s="364"/>
      <c r="MJ34" s="364"/>
      <c r="MK34" s="364"/>
      <c r="ML34" s="364"/>
      <c r="MM34" s="364"/>
      <c r="MN34" s="364"/>
      <c r="MO34" s="364"/>
      <c r="MP34" s="364"/>
      <c r="MQ34" s="364"/>
      <c r="MR34" s="364"/>
      <c r="MS34" s="364"/>
      <c r="MT34" s="364"/>
      <c r="MU34" s="364"/>
      <c r="MV34" s="364"/>
      <c r="MW34" s="364"/>
      <c r="MX34" s="364"/>
      <c r="MY34" s="364"/>
      <c r="MZ34" s="364"/>
      <c r="NA34" s="364"/>
      <c r="NB34" s="364"/>
      <c r="NC34" s="364"/>
      <c r="ND34" s="364"/>
      <c r="NE34" s="364"/>
      <c r="NF34" s="364"/>
      <c r="NG34" s="364"/>
      <c r="NH34" s="364"/>
      <c r="NI34" s="364"/>
      <c r="NJ34" s="364"/>
      <c r="NK34" s="364"/>
      <c r="NL34" s="364"/>
      <c r="NM34" s="364"/>
      <c r="NN34" s="364"/>
      <c r="NO34" s="364"/>
      <c r="NP34" s="364"/>
      <c r="NQ34" s="364"/>
      <c r="NR34" s="364"/>
      <c r="NS34" s="364"/>
      <c r="NT34" s="364"/>
      <c r="NU34" s="364"/>
      <c r="NV34" s="364"/>
      <c r="NW34" s="364"/>
      <c r="NX34" s="364"/>
      <c r="NY34" s="364"/>
      <c r="NZ34" s="364"/>
      <c r="OA34" s="364"/>
      <c r="OB34" s="364"/>
      <c r="OC34" s="364"/>
      <c r="OD34" s="364"/>
      <c r="OE34" s="364"/>
      <c r="OF34" s="364"/>
      <c r="OG34" s="364"/>
      <c r="OH34" s="364"/>
      <c r="OI34" s="364"/>
      <c r="OJ34" s="364"/>
      <c r="OK34" s="364"/>
      <c r="OL34" s="364"/>
      <c r="OM34" s="364"/>
      <c r="ON34" s="364"/>
      <c r="OO34" s="364"/>
      <c r="OP34" s="364"/>
      <c r="OQ34" s="364"/>
      <c r="OR34" s="364"/>
      <c r="OS34" s="364"/>
      <c r="OT34" s="364"/>
      <c r="OU34" s="364"/>
      <c r="OV34" s="364"/>
      <c r="OW34" s="364"/>
      <c r="OX34" s="364"/>
      <c r="OY34" s="364"/>
      <c r="OZ34" s="364"/>
      <c r="PA34" s="364"/>
      <c r="PB34" s="364"/>
      <c r="PC34" s="364"/>
      <c r="PD34" s="364"/>
      <c r="PE34" s="364"/>
      <c r="PF34" s="364"/>
      <c r="PG34" s="364"/>
      <c r="PH34" s="364"/>
      <c r="PI34" s="364"/>
      <c r="PJ34" s="364"/>
      <c r="PK34" s="364"/>
      <c r="PL34" s="364"/>
      <c r="PM34" s="364"/>
      <c r="PN34" s="364"/>
      <c r="PO34" s="364"/>
      <c r="PP34" s="364"/>
      <c r="PQ34" s="364"/>
      <c r="PR34" s="364"/>
      <c r="PS34" s="364"/>
      <c r="PT34" s="364"/>
      <c r="PU34" s="364"/>
      <c r="PV34" s="364"/>
      <c r="PW34" s="364"/>
      <c r="PX34" s="364"/>
      <c r="PY34" s="364"/>
      <c r="PZ34" s="364"/>
      <c r="QA34" s="364"/>
      <c r="QB34" s="364"/>
      <c r="QC34" s="364"/>
      <c r="QD34" s="364"/>
      <c r="QE34" s="364"/>
      <c r="QF34" s="364"/>
      <c r="QG34" s="364"/>
      <c r="QH34" s="364"/>
      <c r="QI34" s="364"/>
      <c r="QJ34" s="364"/>
      <c r="QK34" s="364"/>
      <c r="QL34" s="364"/>
      <c r="QM34" s="364"/>
      <c r="QN34" s="364"/>
      <c r="QO34" s="364"/>
      <c r="QP34" s="364"/>
      <c r="QQ34" s="364"/>
      <c r="QR34" s="364"/>
      <c r="QS34" s="364"/>
      <c r="QT34" s="364"/>
      <c r="QU34" s="364"/>
      <c r="QV34" s="364"/>
      <c r="QW34" s="364"/>
      <c r="QX34" s="364"/>
      <c r="QY34" s="364"/>
      <c r="QZ34" s="364"/>
      <c r="RA34" s="364"/>
      <c r="RB34" s="364"/>
      <c r="RC34" s="364"/>
      <c r="RD34" s="364"/>
      <c r="RE34" s="364"/>
      <c r="RF34" s="364"/>
      <c r="RG34" s="364"/>
      <c r="RH34" s="364"/>
      <c r="RI34" s="364"/>
      <c r="RJ34" s="364"/>
      <c r="RK34" s="364"/>
      <c r="RL34" s="364"/>
      <c r="RM34" s="364"/>
      <c r="RN34" s="364"/>
      <c r="RO34" s="364"/>
      <c r="RP34" s="364"/>
      <c r="RQ34" s="364"/>
      <c r="RR34" s="364"/>
      <c r="RS34" s="364"/>
      <c r="RT34" s="364"/>
      <c r="RU34" s="364"/>
      <c r="RV34" s="364"/>
      <c r="RW34" s="364"/>
      <c r="RX34" s="364"/>
      <c r="RY34" s="364"/>
      <c r="RZ34" s="364"/>
      <c r="SA34" s="364"/>
      <c r="SB34" s="364"/>
      <c r="SC34" s="364"/>
      <c r="SD34" s="364"/>
      <c r="SE34" s="364"/>
      <c r="SF34" s="364"/>
      <c r="SG34" s="364"/>
      <c r="SH34" s="364"/>
      <c r="SI34" s="364"/>
      <c r="SJ34" s="364"/>
      <c r="SK34" s="364"/>
      <c r="SL34" s="364"/>
      <c r="SM34" s="364"/>
      <c r="SN34" s="364"/>
      <c r="SO34" s="364"/>
      <c r="SP34" s="364"/>
      <c r="SQ34" s="364"/>
      <c r="SR34" s="364"/>
      <c r="SS34" s="364"/>
      <c r="ST34" s="364"/>
      <c r="SU34" s="364"/>
      <c r="SV34" s="364"/>
      <c r="SW34" s="364"/>
      <c r="SX34" s="364"/>
      <c r="SY34" s="364"/>
      <c r="SZ34" s="364"/>
      <c r="TA34" s="364"/>
      <c r="TB34" s="364"/>
      <c r="TC34" s="364"/>
      <c r="TD34" s="364"/>
      <c r="TE34" s="364"/>
      <c r="TF34" s="364"/>
      <c r="TG34" s="364"/>
      <c r="TH34" s="364"/>
      <c r="TI34" s="364"/>
      <c r="TJ34" s="364"/>
      <c r="TK34" s="364"/>
      <c r="TL34" s="364"/>
      <c r="TM34" s="364"/>
      <c r="TN34" s="364"/>
      <c r="TO34" s="364"/>
      <c r="TP34" s="364"/>
      <c r="TQ34" s="364"/>
      <c r="TR34" s="364"/>
      <c r="TS34" s="364"/>
      <c r="TT34" s="364"/>
      <c r="TU34" s="364"/>
      <c r="TV34" s="364"/>
      <c r="TW34" s="364"/>
      <c r="TX34" s="364"/>
      <c r="TY34" s="364"/>
      <c r="TZ34" s="364"/>
      <c r="UA34" s="364"/>
      <c r="UB34" s="364"/>
      <c r="UC34" s="364"/>
      <c r="UD34" s="364"/>
      <c r="UE34" s="364"/>
      <c r="UF34" s="364"/>
      <c r="UG34" s="364"/>
      <c r="UH34" s="364"/>
      <c r="UI34" s="364"/>
      <c r="UJ34" s="364"/>
      <c r="UK34" s="364"/>
      <c r="UL34" s="364"/>
      <c r="UM34" s="364"/>
      <c r="UN34" s="364"/>
      <c r="UO34" s="364"/>
      <c r="UP34" s="364"/>
      <c r="UQ34" s="364"/>
      <c r="UR34" s="364"/>
      <c r="US34" s="364"/>
      <c r="UT34" s="364"/>
      <c r="UU34" s="364"/>
      <c r="UV34" s="364"/>
      <c r="UW34" s="364"/>
      <c r="UX34" s="364"/>
      <c r="UY34" s="364"/>
      <c r="UZ34" s="364"/>
      <c r="VA34" s="364"/>
      <c r="VB34" s="364"/>
      <c r="VC34" s="364"/>
      <c r="VD34" s="364"/>
      <c r="VE34" s="364"/>
      <c r="VF34" s="364"/>
      <c r="VG34" s="364"/>
      <c r="VH34" s="364"/>
      <c r="VI34" s="364"/>
      <c r="VJ34" s="364"/>
      <c r="VK34" s="364"/>
      <c r="VL34" s="364"/>
      <c r="VM34" s="364"/>
      <c r="VN34" s="364"/>
      <c r="VO34" s="364"/>
      <c r="VP34" s="364"/>
      <c r="VQ34" s="364"/>
      <c r="VR34" s="364"/>
      <c r="VS34" s="364"/>
      <c r="VT34" s="364"/>
      <c r="VU34" s="364"/>
      <c r="VV34" s="364"/>
      <c r="VW34" s="364"/>
      <c r="VX34" s="364"/>
      <c r="VY34" s="364"/>
      <c r="VZ34" s="364"/>
      <c r="WA34" s="364"/>
      <c r="WB34" s="364"/>
      <c r="WC34" s="364"/>
      <c r="WD34" s="364"/>
      <c r="WE34" s="364"/>
      <c r="WF34" s="364"/>
      <c r="WG34" s="364"/>
      <c r="WH34" s="364"/>
      <c r="WI34" s="364"/>
      <c r="WJ34" s="364"/>
      <c r="WK34" s="364"/>
      <c r="WL34" s="364"/>
      <c r="WM34" s="364"/>
      <c r="WN34" s="364"/>
      <c r="WO34" s="364"/>
      <c r="WP34" s="364"/>
      <c r="WQ34" s="364"/>
      <c r="WR34" s="364"/>
      <c r="WS34" s="364"/>
      <c r="WT34" s="364"/>
      <c r="WU34" s="364"/>
      <c r="WV34" s="364"/>
      <c r="WW34" s="364"/>
      <c r="WX34" s="364"/>
      <c r="WY34" s="364"/>
      <c r="WZ34" s="364"/>
      <c r="XA34" s="364"/>
      <c r="XB34" s="364"/>
      <c r="XC34" s="364"/>
      <c r="XD34" s="364"/>
      <c r="XE34" s="364"/>
      <c r="XF34" s="364"/>
      <c r="XG34" s="364"/>
      <c r="XH34" s="364"/>
      <c r="XI34" s="364"/>
      <c r="XJ34" s="364"/>
      <c r="XK34" s="364"/>
      <c r="XL34" s="364"/>
      <c r="XM34" s="364"/>
      <c r="XN34" s="364"/>
      <c r="XO34" s="364"/>
      <c r="XP34" s="364"/>
      <c r="XQ34" s="364"/>
      <c r="XR34" s="364"/>
      <c r="XS34" s="364"/>
      <c r="XT34" s="364"/>
      <c r="XU34" s="364"/>
      <c r="XV34" s="364"/>
      <c r="XW34" s="364"/>
      <c r="XX34" s="364"/>
      <c r="XY34" s="364"/>
      <c r="XZ34" s="364"/>
      <c r="YA34" s="364"/>
      <c r="YB34" s="364"/>
      <c r="YC34" s="364"/>
      <c r="YD34" s="364"/>
      <c r="YE34" s="364"/>
      <c r="YF34" s="364"/>
      <c r="YG34" s="364"/>
      <c r="YH34" s="364"/>
      <c r="YI34" s="364"/>
      <c r="YJ34" s="364"/>
      <c r="YK34" s="364"/>
      <c r="YL34" s="364"/>
      <c r="YM34" s="364"/>
      <c r="YN34" s="364"/>
      <c r="YO34" s="364"/>
      <c r="YP34" s="364"/>
      <c r="YQ34" s="364"/>
      <c r="YR34" s="364"/>
      <c r="YS34" s="364"/>
      <c r="YT34" s="364"/>
      <c r="YU34" s="364"/>
      <c r="YV34" s="364"/>
      <c r="YW34" s="364"/>
      <c r="YX34" s="364"/>
      <c r="YY34" s="364"/>
      <c r="YZ34" s="364"/>
      <c r="ZA34" s="364"/>
      <c r="ZB34" s="364"/>
      <c r="ZC34" s="364"/>
      <c r="ZD34" s="364"/>
      <c r="ZE34" s="364"/>
      <c r="ZF34" s="364"/>
      <c r="ZG34" s="364"/>
      <c r="ZH34" s="364"/>
      <c r="ZI34" s="364"/>
      <c r="ZJ34" s="364"/>
      <c r="ZK34" s="364"/>
      <c r="ZL34" s="364"/>
      <c r="ZM34" s="364"/>
      <c r="ZN34" s="364"/>
      <c r="ZO34" s="364"/>
      <c r="ZP34" s="364"/>
      <c r="ZQ34" s="364"/>
      <c r="ZR34" s="364"/>
      <c r="ZS34" s="364"/>
      <c r="ZT34" s="364"/>
      <c r="ZU34" s="364"/>
      <c r="ZV34" s="364"/>
      <c r="ZW34" s="364"/>
      <c r="ZX34" s="364"/>
      <c r="ZY34" s="364"/>
      <c r="ZZ34" s="364"/>
      <c r="AAA34" s="364"/>
      <c r="AAB34" s="364"/>
      <c r="AAC34" s="364"/>
      <c r="AAD34" s="364"/>
      <c r="AAE34" s="364"/>
      <c r="AAF34" s="364"/>
      <c r="AAG34" s="364"/>
      <c r="AAH34" s="364"/>
      <c r="AAI34" s="364"/>
      <c r="AAJ34" s="364"/>
      <c r="AAK34" s="364"/>
      <c r="AAL34" s="364"/>
      <c r="AAM34" s="364"/>
      <c r="AAN34" s="364"/>
      <c r="AAO34" s="364"/>
      <c r="AAP34" s="364"/>
      <c r="AAQ34" s="364"/>
      <c r="AAR34" s="364"/>
      <c r="AAS34" s="364"/>
      <c r="AAT34" s="364"/>
      <c r="AAU34" s="364"/>
      <c r="AAV34" s="364"/>
      <c r="AAW34" s="364"/>
      <c r="AAX34" s="364"/>
      <c r="AAY34" s="364"/>
      <c r="AAZ34" s="364"/>
      <c r="ABA34" s="364"/>
      <c r="ABB34" s="364"/>
      <c r="ABC34" s="364"/>
      <c r="ABD34" s="364"/>
      <c r="ABE34" s="364"/>
      <c r="ABF34" s="364"/>
      <c r="ABG34" s="364"/>
      <c r="ABH34" s="364"/>
      <c r="ABI34" s="364"/>
      <c r="ABJ34" s="364"/>
      <c r="ABK34" s="364"/>
      <c r="ABL34" s="364"/>
      <c r="ABM34" s="364"/>
      <c r="ABN34" s="364"/>
      <c r="ABO34" s="364"/>
      <c r="ABP34" s="364"/>
      <c r="ABQ34" s="364"/>
      <c r="ABR34" s="364"/>
      <c r="ABS34" s="364"/>
      <c r="ABT34" s="364"/>
      <c r="ABU34" s="364"/>
      <c r="ABV34" s="364"/>
      <c r="ABW34" s="364"/>
      <c r="ABX34" s="364"/>
      <c r="ABY34" s="364"/>
      <c r="ABZ34" s="364"/>
      <c r="ACA34" s="364"/>
      <c r="ACB34" s="364"/>
      <c r="ACC34" s="364"/>
      <c r="ACD34" s="364"/>
      <c r="ACE34" s="364"/>
      <c r="ACF34" s="364"/>
      <c r="ACG34" s="364"/>
      <c r="ACH34" s="364"/>
      <c r="ACI34" s="364"/>
      <c r="ACJ34" s="364"/>
      <c r="ACK34" s="364"/>
      <c r="ACL34" s="364"/>
      <c r="ACM34" s="364"/>
      <c r="ACN34" s="364"/>
      <c r="ACO34" s="364"/>
      <c r="ACP34" s="364"/>
      <c r="ACQ34" s="364"/>
      <c r="ACR34" s="364"/>
      <c r="ACS34" s="364"/>
      <c r="ACT34" s="364"/>
      <c r="ACU34" s="364"/>
      <c r="ACV34" s="364"/>
      <c r="ACW34" s="364"/>
      <c r="ACX34" s="364"/>
      <c r="ACY34" s="364"/>
      <c r="ACZ34" s="364"/>
      <c r="ADA34" s="364"/>
      <c r="ADB34" s="364"/>
      <c r="ADC34" s="364"/>
      <c r="ADD34" s="364"/>
      <c r="ADE34" s="364"/>
      <c r="ADF34" s="364"/>
      <c r="ADG34" s="364"/>
      <c r="ADH34" s="364"/>
      <c r="ADI34" s="364"/>
      <c r="ADJ34" s="364"/>
      <c r="ADK34" s="364"/>
      <c r="ADL34" s="364"/>
      <c r="ADM34" s="364"/>
      <c r="ADN34" s="364"/>
      <c r="ADO34" s="364"/>
      <c r="ADP34" s="364"/>
      <c r="ADQ34" s="364"/>
      <c r="ADR34" s="364"/>
      <c r="ADS34" s="364"/>
      <c r="ADT34" s="364"/>
      <c r="ADU34" s="364"/>
      <c r="ADV34" s="364"/>
      <c r="ADW34" s="364"/>
      <c r="ADX34" s="364"/>
      <c r="ADY34" s="364"/>
      <c r="ADZ34" s="364"/>
      <c r="AEA34" s="364"/>
      <c r="AEB34" s="364"/>
      <c r="AEC34" s="364"/>
      <c r="AED34" s="364"/>
      <c r="AEE34" s="364"/>
      <c r="AEF34" s="364"/>
      <c r="AEG34" s="364"/>
      <c r="AEH34" s="364"/>
      <c r="AEI34" s="364"/>
      <c r="AEJ34" s="364"/>
      <c r="AEK34" s="364"/>
      <c r="AEL34" s="364"/>
      <c r="AEM34" s="364"/>
      <c r="AEN34" s="364"/>
      <c r="AEO34" s="364"/>
      <c r="AEP34" s="364"/>
      <c r="AEQ34" s="364"/>
      <c r="AER34" s="364"/>
      <c r="AES34" s="364"/>
      <c r="AET34" s="364"/>
      <c r="AEU34" s="364"/>
      <c r="AEV34" s="364"/>
      <c r="AEW34" s="364"/>
      <c r="AEX34" s="364"/>
      <c r="AEY34" s="364"/>
      <c r="AEZ34" s="364"/>
      <c r="AFA34" s="364"/>
      <c r="AFB34" s="364"/>
      <c r="AFC34" s="364"/>
      <c r="AFD34" s="364"/>
      <c r="AFE34" s="364"/>
      <c r="AFF34" s="364"/>
      <c r="AFG34" s="364"/>
      <c r="AFH34" s="364"/>
      <c r="AFI34" s="364"/>
      <c r="AFJ34" s="364"/>
      <c r="AFK34" s="364"/>
      <c r="AFL34" s="364"/>
      <c r="AFM34" s="364"/>
      <c r="AFN34" s="364"/>
      <c r="AFO34" s="364"/>
      <c r="AFP34" s="364"/>
      <c r="AFQ34" s="364"/>
      <c r="AFR34" s="364"/>
      <c r="AFS34" s="364"/>
      <c r="AFT34" s="364"/>
      <c r="AFU34" s="364"/>
      <c r="AFV34" s="364"/>
      <c r="AFW34" s="364"/>
      <c r="AFX34" s="364"/>
      <c r="AFY34" s="364"/>
      <c r="AFZ34" s="364"/>
      <c r="AGA34" s="364"/>
      <c r="AGB34" s="364"/>
      <c r="AGC34" s="364"/>
      <c r="AGD34" s="364"/>
      <c r="AGE34" s="364"/>
      <c r="AGF34" s="364"/>
      <c r="AGG34" s="364"/>
      <c r="AGH34" s="364"/>
      <c r="AGI34" s="364"/>
    </row>
    <row r="35" spans="1:867" s="367" customFormat="1">
      <c r="A35" s="375" t="str">
        <f>+'P8'!B10</f>
        <v>8.3. Actualización y mejora de la normativa, estándares y procedimientos, de la cadena</v>
      </c>
      <c r="B35" s="384">
        <f>+Estimación_Anualizada!V35</f>
        <v>26308400898</v>
      </c>
      <c r="C35" s="368">
        <v>0.85</v>
      </c>
      <c r="D35" s="368">
        <v>0.05</v>
      </c>
      <c r="E35" s="368">
        <v>0.1</v>
      </c>
      <c r="F35" s="384">
        <f>B35*C35</f>
        <v>22362140763.299999</v>
      </c>
      <c r="G35" s="384">
        <f>B35*D35</f>
        <v>1315420044.9000001</v>
      </c>
      <c r="H35" s="384">
        <f>B35*E35</f>
        <v>2630840089.8000002</v>
      </c>
      <c r="I35" s="368">
        <f t="shared" si="13"/>
        <v>0.8</v>
      </c>
      <c r="J35" s="368"/>
      <c r="K35" s="368">
        <v>0.2</v>
      </c>
      <c r="L35" s="369"/>
      <c r="M35" s="366">
        <f t="shared" si="36"/>
        <v>17889712610.639999</v>
      </c>
      <c r="N35" s="366">
        <f t="shared" si="37"/>
        <v>0</v>
      </c>
      <c r="O35" s="366">
        <f t="shared" si="38"/>
        <v>4472428152.6599998</v>
      </c>
      <c r="P35" s="366">
        <f t="shared" si="39"/>
        <v>0</v>
      </c>
      <c r="Q35" s="360"/>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c r="IM35" s="364"/>
      <c r="IN35" s="364"/>
      <c r="IO35" s="364"/>
      <c r="IP35" s="364"/>
      <c r="IQ35" s="364"/>
      <c r="IR35" s="364"/>
      <c r="IS35" s="364"/>
      <c r="IT35" s="364"/>
      <c r="IU35" s="364"/>
      <c r="IV35" s="364"/>
      <c r="IW35" s="364"/>
      <c r="IX35" s="364"/>
      <c r="IY35" s="364"/>
      <c r="IZ35" s="364"/>
      <c r="JA35" s="364"/>
      <c r="JB35" s="364"/>
      <c r="JC35" s="364"/>
      <c r="JD35" s="364"/>
      <c r="JE35" s="364"/>
      <c r="JF35" s="364"/>
      <c r="JG35" s="364"/>
      <c r="JH35" s="364"/>
      <c r="JI35" s="364"/>
      <c r="JJ35" s="364"/>
      <c r="JK35" s="364"/>
      <c r="JL35" s="364"/>
      <c r="JM35" s="364"/>
      <c r="JN35" s="364"/>
      <c r="JO35" s="364"/>
      <c r="JP35" s="364"/>
      <c r="JQ35" s="364"/>
      <c r="JR35" s="364"/>
      <c r="JS35" s="364"/>
      <c r="JT35" s="364"/>
      <c r="JU35" s="364"/>
      <c r="JV35" s="364"/>
      <c r="JW35" s="364"/>
      <c r="JX35" s="364"/>
      <c r="JY35" s="364"/>
      <c r="JZ35" s="364"/>
      <c r="KA35" s="364"/>
      <c r="KB35" s="364"/>
      <c r="KC35" s="364"/>
      <c r="KD35" s="364"/>
      <c r="KE35" s="364"/>
      <c r="KF35" s="364"/>
      <c r="KG35" s="364"/>
      <c r="KH35" s="364"/>
      <c r="KI35" s="364"/>
      <c r="KJ35" s="364"/>
      <c r="KK35" s="364"/>
      <c r="KL35" s="364"/>
      <c r="KM35" s="364"/>
      <c r="KN35" s="364"/>
      <c r="KO35" s="364"/>
      <c r="KP35" s="364"/>
      <c r="KQ35" s="364"/>
      <c r="KR35" s="364"/>
      <c r="KS35" s="364"/>
      <c r="KT35" s="364"/>
      <c r="KU35" s="364"/>
      <c r="KV35" s="364"/>
      <c r="KW35" s="364"/>
      <c r="KX35" s="364"/>
      <c r="KY35" s="364"/>
      <c r="KZ35" s="364"/>
      <c r="LA35" s="364"/>
      <c r="LB35" s="364"/>
      <c r="LC35" s="364"/>
      <c r="LD35" s="364"/>
      <c r="LE35" s="364"/>
      <c r="LF35" s="364"/>
      <c r="LG35" s="364"/>
      <c r="LH35" s="364"/>
      <c r="LI35" s="364"/>
      <c r="LJ35" s="364"/>
      <c r="LK35" s="364"/>
      <c r="LL35" s="364"/>
      <c r="LM35" s="364"/>
      <c r="LN35" s="364"/>
      <c r="LO35" s="364"/>
      <c r="LP35" s="364"/>
      <c r="LQ35" s="364"/>
      <c r="LR35" s="364"/>
      <c r="LS35" s="364"/>
      <c r="LT35" s="364"/>
      <c r="LU35" s="364"/>
      <c r="LV35" s="364"/>
      <c r="LW35" s="364"/>
      <c r="LX35" s="364"/>
      <c r="LY35" s="364"/>
      <c r="LZ35" s="364"/>
      <c r="MA35" s="364"/>
      <c r="MB35" s="364"/>
      <c r="MC35" s="364"/>
      <c r="MD35" s="364"/>
      <c r="ME35" s="364"/>
      <c r="MF35" s="364"/>
      <c r="MG35" s="364"/>
      <c r="MH35" s="364"/>
      <c r="MI35" s="364"/>
      <c r="MJ35" s="364"/>
      <c r="MK35" s="364"/>
      <c r="ML35" s="364"/>
      <c r="MM35" s="364"/>
      <c r="MN35" s="364"/>
      <c r="MO35" s="364"/>
      <c r="MP35" s="364"/>
      <c r="MQ35" s="364"/>
      <c r="MR35" s="364"/>
      <c r="MS35" s="364"/>
      <c r="MT35" s="364"/>
      <c r="MU35" s="364"/>
      <c r="MV35" s="364"/>
      <c r="MW35" s="364"/>
      <c r="MX35" s="364"/>
      <c r="MY35" s="364"/>
      <c r="MZ35" s="364"/>
      <c r="NA35" s="364"/>
      <c r="NB35" s="364"/>
      <c r="NC35" s="364"/>
      <c r="ND35" s="364"/>
      <c r="NE35" s="364"/>
      <c r="NF35" s="364"/>
      <c r="NG35" s="364"/>
      <c r="NH35" s="364"/>
      <c r="NI35" s="364"/>
      <c r="NJ35" s="364"/>
      <c r="NK35" s="364"/>
      <c r="NL35" s="364"/>
      <c r="NM35" s="364"/>
      <c r="NN35" s="364"/>
      <c r="NO35" s="364"/>
      <c r="NP35" s="364"/>
      <c r="NQ35" s="364"/>
      <c r="NR35" s="364"/>
      <c r="NS35" s="364"/>
      <c r="NT35" s="364"/>
      <c r="NU35" s="364"/>
      <c r="NV35" s="364"/>
      <c r="NW35" s="364"/>
      <c r="NX35" s="364"/>
      <c r="NY35" s="364"/>
      <c r="NZ35" s="364"/>
      <c r="OA35" s="364"/>
      <c r="OB35" s="364"/>
      <c r="OC35" s="364"/>
      <c r="OD35" s="364"/>
      <c r="OE35" s="364"/>
      <c r="OF35" s="364"/>
      <c r="OG35" s="364"/>
      <c r="OH35" s="364"/>
      <c r="OI35" s="364"/>
      <c r="OJ35" s="364"/>
      <c r="OK35" s="364"/>
      <c r="OL35" s="364"/>
      <c r="OM35" s="364"/>
      <c r="ON35" s="364"/>
      <c r="OO35" s="364"/>
      <c r="OP35" s="364"/>
      <c r="OQ35" s="364"/>
      <c r="OR35" s="364"/>
      <c r="OS35" s="364"/>
      <c r="OT35" s="364"/>
      <c r="OU35" s="364"/>
      <c r="OV35" s="364"/>
      <c r="OW35" s="364"/>
      <c r="OX35" s="364"/>
      <c r="OY35" s="364"/>
      <c r="OZ35" s="364"/>
      <c r="PA35" s="364"/>
      <c r="PB35" s="364"/>
      <c r="PC35" s="364"/>
      <c r="PD35" s="364"/>
      <c r="PE35" s="364"/>
      <c r="PF35" s="364"/>
      <c r="PG35" s="364"/>
      <c r="PH35" s="364"/>
      <c r="PI35" s="364"/>
      <c r="PJ35" s="364"/>
      <c r="PK35" s="364"/>
      <c r="PL35" s="364"/>
      <c r="PM35" s="364"/>
      <c r="PN35" s="364"/>
      <c r="PO35" s="364"/>
      <c r="PP35" s="364"/>
      <c r="PQ35" s="364"/>
      <c r="PR35" s="364"/>
      <c r="PS35" s="364"/>
      <c r="PT35" s="364"/>
      <c r="PU35" s="364"/>
      <c r="PV35" s="364"/>
      <c r="PW35" s="364"/>
      <c r="PX35" s="364"/>
      <c r="PY35" s="364"/>
      <c r="PZ35" s="364"/>
      <c r="QA35" s="364"/>
      <c r="QB35" s="364"/>
      <c r="QC35" s="364"/>
      <c r="QD35" s="364"/>
      <c r="QE35" s="364"/>
      <c r="QF35" s="364"/>
      <c r="QG35" s="364"/>
      <c r="QH35" s="364"/>
      <c r="QI35" s="364"/>
      <c r="QJ35" s="364"/>
      <c r="QK35" s="364"/>
      <c r="QL35" s="364"/>
      <c r="QM35" s="364"/>
      <c r="QN35" s="364"/>
      <c r="QO35" s="364"/>
      <c r="QP35" s="364"/>
      <c r="QQ35" s="364"/>
      <c r="QR35" s="364"/>
      <c r="QS35" s="364"/>
      <c r="QT35" s="364"/>
      <c r="QU35" s="364"/>
      <c r="QV35" s="364"/>
      <c r="QW35" s="364"/>
      <c r="QX35" s="364"/>
      <c r="QY35" s="364"/>
      <c r="QZ35" s="364"/>
      <c r="RA35" s="364"/>
      <c r="RB35" s="364"/>
      <c r="RC35" s="364"/>
      <c r="RD35" s="364"/>
      <c r="RE35" s="364"/>
      <c r="RF35" s="364"/>
      <c r="RG35" s="364"/>
      <c r="RH35" s="364"/>
      <c r="RI35" s="364"/>
      <c r="RJ35" s="364"/>
      <c r="RK35" s="364"/>
      <c r="RL35" s="364"/>
      <c r="RM35" s="364"/>
      <c r="RN35" s="364"/>
      <c r="RO35" s="364"/>
      <c r="RP35" s="364"/>
      <c r="RQ35" s="364"/>
      <c r="RR35" s="364"/>
      <c r="RS35" s="364"/>
      <c r="RT35" s="364"/>
      <c r="RU35" s="364"/>
      <c r="RV35" s="364"/>
      <c r="RW35" s="364"/>
      <c r="RX35" s="364"/>
      <c r="RY35" s="364"/>
      <c r="RZ35" s="364"/>
      <c r="SA35" s="364"/>
      <c r="SB35" s="364"/>
      <c r="SC35" s="364"/>
      <c r="SD35" s="364"/>
      <c r="SE35" s="364"/>
      <c r="SF35" s="364"/>
      <c r="SG35" s="364"/>
      <c r="SH35" s="364"/>
      <c r="SI35" s="364"/>
      <c r="SJ35" s="364"/>
      <c r="SK35" s="364"/>
      <c r="SL35" s="364"/>
      <c r="SM35" s="364"/>
      <c r="SN35" s="364"/>
      <c r="SO35" s="364"/>
      <c r="SP35" s="364"/>
      <c r="SQ35" s="364"/>
      <c r="SR35" s="364"/>
      <c r="SS35" s="364"/>
      <c r="ST35" s="364"/>
      <c r="SU35" s="364"/>
      <c r="SV35" s="364"/>
      <c r="SW35" s="364"/>
      <c r="SX35" s="364"/>
      <c r="SY35" s="364"/>
      <c r="SZ35" s="364"/>
      <c r="TA35" s="364"/>
      <c r="TB35" s="364"/>
      <c r="TC35" s="364"/>
      <c r="TD35" s="364"/>
      <c r="TE35" s="364"/>
      <c r="TF35" s="364"/>
      <c r="TG35" s="364"/>
      <c r="TH35" s="364"/>
      <c r="TI35" s="364"/>
      <c r="TJ35" s="364"/>
      <c r="TK35" s="364"/>
      <c r="TL35" s="364"/>
      <c r="TM35" s="364"/>
      <c r="TN35" s="364"/>
      <c r="TO35" s="364"/>
      <c r="TP35" s="364"/>
      <c r="TQ35" s="364"/>
      <c r="TR35" s="364"/>
      <c r="TS35" s="364"/>
      <c r="TT35" s="364"/>
      <c r="TU35" s="364"/>
      <c r="TV35" s="364"/>
      <c r="TW35" s="364"/>
      <c r="TX35" s="364"/>
      <c r="TY35" s="364"/>
      <c r="TZ35" s="364"/>
      <c r="UA35" s="364"/>
      <c r="UB35" s="364"/>
      <c r="UC35" s="364"/>
      <c r="UD35" s="364"/>
      <c r="UE35" s="364"/>
      <c r="UF35" s="364"/>
      <c r="UG35" s="364"/>
      <c r="UH35" s="364"/>
      <c r="UI35" s="364"/>
      <c r="UJ35" s="364"/>
      <c r="UK35" s="364"/>
      <c r="UL35" s="364"/>
      <c r="UM35" s="364"/>
      <c r="UN35" s="364"/>
      <c r="UO35" s="364"/>
      <c r="UP35" s="364"/>
      <c r="UQ35" s="364"/>
      <c r="UR35" s="364"/>
      <c r="US35" s="364"/>
      <c r="UT35" s="364"/>
      <c r="UU35" s="364"/>
      <c r="UV35" s="364"/>
      <c r="UW35" s="364"/>
      <c r="UX35" s="364"/>
      <c r="UY35" s="364"/>
      <c r="UZ35" s="364"/>
      <c r="VA35" s="364"/>
      <c r="VB35" s="364"/>
      <c r="VC35" s="364"/>
      <c r="VD35" s="364"/>
      <c r="VE35" s="364"/>
      <c r="VF35" s="364"/>
      <c r="VG35" s="364"/>
      <c r="VH35" s="364"/>
      <c r="VI35" s="364"/>
      <c r="VJ35" s="364"/>
      <c r="VK35" s="364"/>
      <c r="VL35" s="364"/>
      <c r="VM35" s="364"/>
      <c r="VN35" s="364"/>
      <c r="VO35" s="364"/>
      <c r="VP35" s="364"/>
      <c r="VQ35" s="364"/>
      <c r="VR35" s="364"/>
      <c r="VS35" s="364"/>
      <c r="VT35" s="364"/>
      <c r="VU35" s="364"/>
      <c r="VV35" s="364"/>
      <c r="VW35" s="364"/>
      <c r="VX35" s="364"/>
      <c r="VY35" s="364"/>
      <c r="VZ35" s="364"/>
      <c r="WA35" s="364"/>
      <c r="WB35" s="364"/>
      <c r="WC35" s="364"/>
      <c r="WD35" s="364"/>
      <c r="WE35" s="364"/>
      <c r="WF35" s="364"/>
      <c r="WG35" s="364"/>
      <c r="WH35" s="364"/>
      <c r="WI35" s="364"/>
      <c r="WJ35" s="364"/>
      <c r="WK35" s="364"/>
      <c r="WL35" s="364"/>
      <c r="WM35" s="364"/>
      <c r="WN35" s="364"/>
      <c r="WO35" s="364"/>
      <c r="WP35" s="364"/>
      <c r="WQ35" s="364"/>
      <c r="WR35" s="364"/>
      <c r="WS35" s="364"/>
      <c r="WT35" s="364"/>
      <c r="WU35" s="364"/>
      <c r="WV35" s="364"/>
      <c r="WW35" s="364"/>
      <c r="WX35" s="364"/>
      <c r="WY35" s="364"/>
      <c r="WZ35" s="364"/>
      <c r="XA35" s="364"/>
      <c r="XB35" s="364"/>
      <c r="XC35" s="364"/>
      <c r="XD35" s="364"/>
      <c r="XE35" s="364"/>
      <c r="XF35" s="364"/>
      <c r="XG35" s="364"/>
      <c r="XH35" s="364"/>
      <c r="XI35" s="364"/>
      <c r="XJ35" s="364"/>
      <c r="XK35" s="364"/>
      <c r="XL35" s="364"/>
      <c r="XM35" s="364"/>
      <c r="XN35" s="364"/>
      <c r="XO35" s="364"/>
      <c r="XP35" s="364"/>
      <c r="XQ35" s="364"/>
      <c r="XR35" s="364"/>
      <c r="XS35" s="364"/>
      <c r="XT35" s="364"/>
      <c r="XU35" s="364"/>
      <c r="XV35" s="364"/>
      <c r="XW35" s="364"/>
      <c r="XX35" s="364"/>
      <c r="XY35" s="364"/>
      <c r="XZ35" s="364"/>
      <c r="YA35" s="364"/>
      <c r="YB35" s="364"/>
      <c r="YC35" s="364"/>
      <c r="YD35" s="364"/>
      <c r="YE35" s="364"/>
      <c r="YF35" s="364"/>
      <c r="YG35" s="364"/>
      <c r="YH35" s="364"/>
      <c r="YI35" s="364"/>
      <c r="YJ35" s="364"/>
      <c r="YK35" s="364"/>
      <c r="YL35" s="364"/>
      <c r="YM35" s="364"/>
      <c r="YN35" s="364"/>
      <c r="YO35" s="364"/>
      <c r="YP35" s="364"/>
      <c r="YQ35" s="364"/>
      <c r="YR35" s="364"/>
      <c r="YS35" s="364"/>
      <c r="YT35" s="364"/>
      <c r="YU35" s="364"/>
      <c r="YV35" s="364"/>
      <c r="YW35" s="364"/>
      <c r="YX35" s="364"/>
      <c r="YY35" s="364"/>
      <c r="YZ35" s="364"/>
      <c r="ZA35" s="364"/>
      <c r="ZB35" s="364"/>
      <c r="ZC35" s="364"/>
      <c r="ZD35" s="364"/>
      <c r="ZE35" s="364"/>
      <c r="ZF35" s="364"/>
      <c r="ZG35" s="364"/>
      <c r="ZH35" s="364"/>
      <c r="ZI35" s="364"/>
      <c r="ZJ35" s="364"/>
      <c r="ZK35" s="364"/>
      <c r="ZL35" s="364"/>
      <c r="ZM35" s="364"/>
      <c r="ZN35" s="364"/>
      <c r="ZO35" s="364"/>
      <c r="ZP35" s="364"/>
      <c r="ZQ35" s="364"/>
      <c r="ZR35" s="364"/>
      <c r="ZS35" s="364"/>
      <c r="ZT35" s="364"/>
      <c r="ZU35" s="364"/>
      <c r="ZV35" s="364"/>
      <c r="ZW35" s="364"/>
      <c r="ZX35" s="364"/>
      <c r="ZY35" s="364"/>
      <c r="ZZ35" s="364"/>
      <c r="AAA35" s="364"/>
      <c r="AAB35" s="364"/>
      <c r="AAC35" s="364"/>
      <c r="AAD35" s="364"/>
      <c r="AAE35" s="364"/>
      <c r="AAF35" s="364"/>
      <c r="AAG35" s="364"/>
      <c r="AAH35" s="364"/>
      <c r="AAI35" s="364"/>
      <c r="AAJ35" s="364"/>
      <c r="AAK35" s="364"/>
      <c r="AAL35" s="364"/>
      <c r="AAM35" s="364"/>
      <c r="AAN35" s="364"/>
      <c r="AAO35" s="364"/>
      <c r="AAP35" s="364"/>
      <c r="AAQ35" s="364"/>
      <c r="AAR35" s="364"/>
      <c r="AAS35" s="364"/>
      <c r="AAT35" s="364"/>
      <c r="AAU35" s="364"/>
      <c r="AAV35" s="364"/>
      <c r="AAW35" s="364"/>
      <c r="AAX35" s="364"/>
      <c r="AAY35" s="364"/>
      <c r="AAZ35" s="364"/>
      <c r="ABA35" s="364"/>
      <c r="ABB35" s="364"/>
      <c r="ABC35" s="364"/>
      <c r="ABD35" s="364"/>
      <c r="ABE35" s="364"/>
      <c r="ABF35" s="364"/>
      <c r="ABG35" s="364"/>
      <c r="ABH35" s="364"/>
      <c r="ABI35" s="364"/>
      <c r="ABJ35" s="364"/>
      <c r="ABK35" s="364"/>
      <c r="ABL35" s="364"/>
      <c r="ABM35" s="364"/>
      <c r="ABN35" s="364"/>
      <c r="ABO35" s="364"/>
      <c r="ABP35" s="364"/>
      <c r="ABQ35" s="364"/>
      <c r="ABR35" s="364"/>
      <c r="ABS35" s="364"/>
      <c r="ABT35" s="364"/>
      <c r="ABU35" s="364"/>
      <c r="ABV35" s="364"/>
      <c r="ABW35" s="364"/>
      <c r="ABX35" s="364"/>
      <c r="ABY35" s="364"/>
      <c r="ABZ35" s="364"/>
      <c r="ACA35" s="364"/>
      <c r="ACB35" s="364"/>
      <c r="ACC35" s="364"/>
      <c r="ACD35" s="364"/>
      <c r="ACE35" s="364"/>
      <c r="ACF35" s="364"/>
      <c r="ACG35" s="364"/>
      <c r="ACH35" s="364"/>
      <c r="ACI35" s="364"/>
      <c r="ACJ35" s="364"/>
      <c r="ACK35" s="364"/>
      <c r="ACL35" s="364"/>
      <c r="ACM35" s="364"/>
      <c r="ACN35" s="364"/>
      <c r="ACO35" s="364"/>
      <c r="ACP35" s="364"/>
      <c r="ACQ35" s="364"/>
      <c r="ACR35" s="364"/>
      <c r="ACS35" s="364"/>
      <c r="ACT35" s="364"/>
      <c r="ACU35" s="364"/>
      <c r="ACV35" s="364"/>
      <c r="ACW35" s="364"/>
      <c r="ACX35" s="364"/>
      <c r="ACY35" s="364"/>
      <c r="ACZ35" s="364"/>
      <c r="ADA35" s="364"/>
      <c r="ADB35" s="364"/>
      <c r="ADC35" s="364"/>
      <c r="ADD35" s="364"/>
      <c r="ADE35" s="364"/>
      <c r="ADF35" s="364"/>
      <c r="ADG35" s="364"/>
      <c r="ADH35" s="364"/>
      <c r="ADI35" s="364"/>
      <c r="ADJ35" s="364"/>
      <c r="ADK35" s="364"/>
      <c r="ADL35" s="364"/>
      <c r="ADM35" s="364"/>
      <c r="ADN35" s="364"/>
      <c r="ADO35" s="364"/>
      <c r="ADP35" s="364"/>
      <c r="ADQ35" s="364"/>
      <c r="ADR35" s="364"/>
      <c r="ADS35" s="364"/>
      <c r="ADT35" s="364"/>
      <c r="ADU35" s="364"/>
      <c r="ADV35" s="364"/>
      <c r="ADW35" s="364"/>
      <c r="ADX35" s="364"/>
      <c r="ADY35" s="364"/>
      <c r="ADZ35" s="364"/>
      <c r="AEA35" s="364"/>
      <c r="AEB35" s="364"/>
      <c r="AEC35" s="364"/>
      <c r="AED35" s="364"/>
      <c r="AEE35" s="364"/>
      <c r="AEF35" s="364"/>
      <c r="AEG35" s="364"/>
      <c r="AEH35" s="364"/>
      <c r="AEI35" s="364"/>
      <c r="AEJ35" s="364"/>
      <c r="AEK35" s="364"/>
      <c r="AEL35" s="364"/>
      <c r="AEM35" s="364"/>
      <c r="AEN35" s="364"/>
      <c r="AEO35" s="364"/>
      <c r="AEP35" s="364"/>
      <c r="AEQ35" s="364"/>
      <c r="AER35" s="364"/>
      <c r="AES35" s="364"/>
      <c r="AET35" s="364"/>
      <c r="AEU35" s="364"/>
      <c r="AEV35" s="364"/>
      <c r="AEW35" s="364"/>
      <c r="AEX35" s="364"/>
      <c r="AEY35" s="364"/>
      <c r="AEZ35" s="364"/>
      <c r="AFA35" s="364"/>
      <c r="AFB35" s="364"/>
      <c r="AFC35" s="364"/>
      <c r="AFD35" s="364"/>
      <c r="AFE35" s="364"/>
      <c r="AFF35" s="364"/>
      <c r="AFG35" s="364"/>
      <c r="AFH35" s="364"/>
      <c r="AFI35" s="364"/>
      <c r="AFJ35" s="364"/>
      <c r="AFK35" s="364"/>
      <c r="AFL35" s="364"/>
      <c r="AFM35" s="364"/>
      <c r="AFN35" s="364"/>
      <c r="AFO35" s="364"/>
      <c r="AFP35" s="364"/>
      <c r="AFQ35" s="364"/>
      <c r="AFR35" s="364"/>
      <c r="AFS35" s="364"/>
      <c r="AFT35" s="364"/>
      <c r="AFU35" s="364"/>
      <c r="AFV35" s="364"/>
      <c r="AFW35" s="364"/>
      <c r="AFX35" s="364"/>
      <c r="AFY35" s="364"/>
      <c r="AFZ35" s="364"/>
      <c r="AGA35" s="364"/>
      <c r="AGB35" s="364"/>
      <c r="AGC35" s="364"/>
      <c r="AGD35" s="364"/>
      <c r="AGE35" s="364"/>
      <c r="AGF35" s="364"/>
      <c r="AGG35" s="364"/>
      <c r="AGH35" s="364"/>
      <c r="AGI35" s="364"/>
    </row>
    <row r="36" spans="1:867" s="367" customFormat="1" ht="15">
      <c r="A36" s="379" t="str">
        <f>+'P9'!B5</f>
        <v>9. Mejora de la gestión y articulación institucional de la cadena</v>
      </c>
      <c r="B36" s="380">
        <f>+Estimación_Anualizada!V36</f>
        <v>26276778028</v>
      </c>
      <c r="C36" s="401">
        <f>F36/B36</f>
        <v>0.91753378148222953</v>
      </c>
      <c r="D36" s="401">
        <f>G36/B36</f>
        <v>3.1195904936538062E-2</v>
      </c>
      <c r="E36" s="401">
        <f>H36/B36</f>
        <v>5.1270313581232498E-2</v>
      </c>
      <c r="F36" s="380">
        <f>SUM(F37:F40)</f>
        <v>24109831509.200001</v>
      </c>
      <c r="G36" s="380">
        <f t="shared" ref="G36:H36" si="40">SUM(G37:G40)</f>
        <v>819727869.4000001</v>
      </c>
      <c r="H36" s="380">
        <f t="shared" si="40"/>
        <v>1347218649.4000001</v>
      </c>
      <c r="I36" s="401">
        <f>M36/F36</f>
        <v>0.78560107799477863</v>
      </c>
      <c r="J36" s="401">
        <f>N36/F36</f>
        <v>0</v>
      </c>
      <c r="K36" s="401">
        <f>O36/F36</f>
        <v>0.2143989220052214</v>
      </c>
      <c r="L36" s="401">
        <f>P36/F36</f>
        <v>0</v>
      </c>
      <c r="M36" s="380">
        <f>SUM(M37:M40)</f>
        <v>18940709623.900002</v>
      </c>
      <c r="N36" s="380">
        <f t="shared" ref="N36:P36" si="41">SUM(N37:N40)</f>
        <v>0</v>
      </c>
      <c r="O36" s="380">
        <f t="shared" si="41"/>
        <v>5169121885.3000002</v>
      </c>
      <c r="P36" s="380">
        <f t="shared" si="41"/>
        <v>0</v>
      </c>
      <c r="Q36" s="360"/>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c r="IM36" s="364"/>
      <c r="IN36" s="364"/>
      <c r="IO36" s="364"/>
      <c r="IP36" s="364"/>
      <c r="IQ36" s="364"/>
      <c r="IR36" s="364"/>
      <c r="IS36" s="364"/>
      <c r="IT36" s="364"/>
      <c r="IU36" s="364"/>
      <c r="IV36" s="364"/>
      <c r="IW36" s="364"/>
      <c r="IX36" s="364"/>
      <c r="IY36" s="364"/>
      <c r="IZ36" s="364"/>
      <c r="JA36" s="364"/>
      <c r="JB36" s="364"/>
      <c r="JC36" s="364"/>
      <c r="JD36" s="364"/>
      <c r="JE36" s="364"/>
      <c r="JF36" s="364"/>
      <c r="JG36" s="364"/>
      <c r="JH36" s="364"/>
      <c r="JI36" s="364"/>
      <c r="JJ36" s="364"/>
      <c r="JK36" s="364"/>
      <c r="JL36" s="364"/>
      <c r="JM36" s="364"/>
      <c r="JN36" s="364"/>
      <c r="JO36" s="364"/>
      <c r="JP36" s="364"/>
      <c r="JQ36" s="364"/>
      <c r="JR36" s="364"/>
      <c r="JS36" s="364"/>
      <c r="JT36" s="364"/>
      <c r="JU36" s="364"/>
      <c r="JV36" s="364"/>
      <c r="JW36" s="364"/>
      <c r="JX36" s="364"/>
      <c r="JY36" s="364"/>
      <c r="JZ36" s="364"/>
      <c r="KA36" s="364"/>
      <c r="KB36" s="364"/>
      <c r="KC36" s="364"/>
      <c r="KD36" s="364"/>
      <c r="KE36" s="364"/>
      <c r="KF36" s="364"/>
      <c r="KG36" s="364"/>
      <c r="KH36" s="364"/>
      <c r="KI36" s="364"/>
      <c r="KJ36" s="364"/>
      <c r="KK36" s="364"/>
      <c r="KL36" s="364"/>
      <c r="KM36" s="364"/>
      <c r="KN36" s="364"/>
      <c r="KO36" s="364"/>
      <c r="KP36" s="364"/>
      <c r="KQ36" s="364"/>
      <c r="KR36" s="364"/>
      <c r="KS36" s="364"/>
      <c r="KT36" s="364"/>
      <c r="KU36" s="364"/>
      <c r="KV36" s="364"/>
      <c r="KW36" s="364"/>
      <c r="KX36" s="364"/>
      <c r="KY36" s="364"/>
      <c r="KZ36" s="364"/>
      <c r="LA36" s="364"/>
      <c r="LB36" s="364"/>
      <c r="LC36" s="364"/>
      <c r="LD36" s="364"/>
      <c r="LE36" s="364"/>
      <c r="LF36" s="364"/>
      <c r="LG36" s="364"/>
      <c r="LH36" s="364"/>
      <c r="LI36" s="364"/>
      <c r="LJ36" s="364"/>
      <c r="LK36" s="364"/>
      <c r="LL36" s="364"/>
      <c r="LM36" s="364"/>
      <c r="LN36" s="364"/>
      <c r="LO36" s="364"/>
      <c r="LP36" s="364"/>
      <c r="LQ36" s="364"/>
      <c r="LR36" s="364"/>
      <c r="LS36" s="364"/>
      <c r="LT36" s="364"/>
      <c r="LU36" s="364"/>
      <c r="LV36" s="364"/>
      <c r="LW36" s="364"/>
      <c r="LX36" s="364"/>
      <c r="LY36" s="364"/>
      <c r="LZ36" s="364"/>
      <c r="MA36" s="364"/>
      <c r="MB36" s="364"/>
      <c r="MC36" s="364"/>
      <c r="MD36" s="364"/>
      <c r="ME36" s="364"/>
      <c r="MF36" s="364"/>
      <c r="MG36" s="364"/>
      <c r="MH36" s="364"/>
      <c r="MI36" s="364"/>
      <c r="MJ36" s="364"/>
      <c r="MK36" s="364"/>
      <c r="ML36" s="364"/>
      <c r="MM36" s="364"/>
      <c r="MN36" s="364"/>
      <c r="MO36" s="364"/>
      <c r="MP36" s="364"/>
      <c r="MQ36" s="364"/>
      <c r="MR36" s="364"/>
      <c r="MS36" s="364"/>
      <c r="MT36" s="364"/>
      <c r="MU36" s="364"/>
      <c r="MV36" s="364"/>
      <c r="MW36" s="364"/>
      <c r="MX36" s="364"/>
      <c r="MY36" s="364"/>
      <c r="MZ36" s="364"/>
      <c r="NA36" s="364"/>
      <c r="NB36" s="364"/>
      <c r="NC36" s="364"/>
      <c r="ND36" s="364"/>
      <c r="NE36" s="364"/>
      <c r="NF36" s="364"/>
      <c r="NG36" s="364"/>
      <c r="NH36" s="364"/>
      <c r="NI36" s="364"/>
      <c r="NJ36" s="364"/>
      <c r="NK36" s="364"/>
      <c r="NL36" s="364"/>
      <c r="NM36" s="364"/>
      <c r="NN36" s="364"/>
      <c r="NO36" s="364"/>
      <c r="NP36" s="364"/>
      <c r="NQ36" s="364"/>
      <c r="NR36" s="364"/>
      <c r="NS36" s="364"/>
      <c r="NT36" s="364"/>
      <c r="NU36" s="364"/>
      <c r="NV36" s="364"/>
      <c r="NW36" s="364"/>
      <c r="NX36" s="364"/>
      <c r="NY36" s="364"/>
      <c r="NZ36" s="364"/>
      <c r="OA36" s="364"/>
      <c r="OB36" s="364"/>
      <c r="OC36" s="364"/>
      <c r="OD36" s="364"/>
      <c r="OE36" s="364"/>
      <c r="OF36" s="364"/>
      <c r="OG36" s="364"/>
      <c r="OH36" s="364"/>
      <c r="OI36" s="364"/>
      <c r="OJ36" s="364"/>
      <c r="OK36" s="364"/>
      <c r="OL36" s="364"/>
      <c r="OM36" s="364"/>
      <c r="ON36" s="364"/>
      <c r="OO36" s="364"/>
      <c r="OP36" s="364"/>
      <c r="OQ36" s="364"/>
      <c r="OR36" s="364"/>
      <c r="OS36" s="364"/>
      <c r="OT36" s="364"/>
      <c r="OU36" s="364"/>
      <c r="OV36" s="364"/>
      <c r="OW36" s="364"/>
      <c r="OX36" s="364"/>
      <c r="OY36" s="364"/>
      <c r="OZ36" s="364"/>
      <c r="PA36" s="364"/>
      <c r="PB36" s="364"/>
      <c r="PC36" s="364"/>
      <c r="PD36" s="364"/>
      <c r="PE36" s="364"/>
      <c r="PF36" s="364"/>
      <c r="PG36" s="364"/>
      <c r="PH36" s="364"/>
      <c r="PI36" s="364"/>
      <c r="PJ36" s="364"/>
      <c r="PK36" s="364"/>
      <c r="PL36" s="364"/>
      <c r="PM36" s="364"/>
      <c r="PN36" s="364"/>
      <c r="PO36" s="364"/>
      <c r="PP36" s="364"/>
      <c r="PQ36" s="364"/>
      <c r="PR36" s="364"/>
      <c r="PS36" s="364"/>
      <c r="PT36" s="364"/>
      <c r="PU36" s="364"/>
      <c r="PV36" s="364"/>
      <c r="PW36" s="364"/>
      <c r="PX36" s="364"/>
      <c r="PY36" s="364"/>
      <c r="PZ36" s="364"/>
      <c r="QA36" s="364"/>
      <c r="QB36" s="364"/>
      <c r="QC36" s="364"/>
      <c r="QD36" s="364"/>
      <c r="QE36" s="364"/>
      <c r="QF36" s="364"/>
      <c r="QG36" s="364"/>
      <c r="QH36" s="364"/>
      <c r="QI36" s="364"/>
      <c r="QJ36" s="364"/>
      <c r="QK36" s="364"/>
      <c r="QL36" s="364"/>
      <c r="QM36" s="364"/>
      <c r="QN36" s="364"/>
      <c r="QO36" s="364"/>
      <c r="QP36" s="364"/>
      <c r="QQ36" s="364"/>
      <c r="QR36" s="364"/>
      <c r="QS36" s="364"/>
      <c r="QT36" s="364"/>
      <c r="QU36" s="364"/>
      <c r="QV36" s="364"/>
      <c r="QW36" s="364"/>
      <c r="QX36" s="364"/>
      <c r="QY36" s="364"/>
      <c r="QZ36" s="364"/>
      <c r="RA36" s="364"/>
      <c r="RB36" s="364"/>
      <c r="RC36" s="364"/>
      <c r="RD36" s="364"/>
      <c r="RE36" s="364"/>
      <c r="RF36" s="364"/>
      <c r="RG36" s="364"/>
      <c r="RH36" s="364"/>
      <c r="RI36" s="364"/>
      <c r="RJ36" s="364"/>
      <c r="RK36" s="364"/>
      <c r="RL36" s="364"/>
      <c r="RM36" s="364"/>
      <c r="RN36" s="364"/>
      <c r="RO36" s="364"/>
      <c r="RP36" s="364"/>
      <c r="RQ36" s="364"/>
      <c r="RR36" s="364"/>
      <c r="RS36" s="364"/>
      <c r="RT36" s="364"/>
      <c r="RU36" s="364"/>
      <c r="RV36" s="364"/>
      <c r="RW36" s="364"/>
      <c r="RX36" s="364"/>
      <c r="RY36" s="364"/>
      <c r="RZ36" s="364"/>
      <c r="SA36" s="364"/>
      <c r="SB36" s="364"/>
      <c r="SC36" s="364"/>
      <c r="SD36" s="364"/>
      <c r="SE36" s="364"/>
      <c r="SF36" s="364"/>
      <c r="SG36" s="364"/>
      <c r="SH36" s="364"/>
      <c r="SI36" s="364"/>
      <c r="SJ36" s="364"/>
      <c r="SK36" s="364"/>
      <c r="SL36" s="364"/>
      <c r="SM36" s="364"/>
      <c r="SN36" s="364"/>
      <c r="SO36" s="364"/>
      <c r="SP36" s="364"/>
      <c r="SQ36" s="364"/>
      <c r="SR36" s="364"/>
      <c r="SS36" s="364"/>
      <c r="ST36" s="364"/>
      <c r="SU36" s="364"/>
      <c r="SV36" s="364"/>
      <c r="SW36" s="364"/>
      <c r="SX36" s="364"/>
      <c r="SY36" s="364"/>
      <c r="SZ36" s="364"/>
      <c r="TA36" s="364"/>
      <c r="TB36" s="364"/>
      <c r="TC36" s="364"/>
      <c r="TD36" s="364"/>
      <c r="TE36" s="364"/>
      <c r="TF36" s="364"/>
      <c r="TG36" s="364"/>
      <c r="TH36" s="364"/>
      <c r="TI36" s="364"/>
      <c r="TJ36" s="364"/>
      <c r="TK36" s="364"/>
      <c r="TL36" s="364"/>
      <c r="TM36" s="364"/>
      <c r="TN36" s="364"/>
      <c r="TO36" s="364"/>
      <c r="TP36" s="364"/>
      <c r="TQ36" s="364"/>
      <c r="TR36" s="364"/>
      <c r="TS36" s="364"/>
      <c r="TT36" s="364"/>
      <c r="TU36" s="364"/>
      <c r="TV36" s="364"/>
      <c r="TW36" s="364"/>
      <c r="TX36" s="364"/>
      <c r="TY36" s="364"/>
      <c r="TZ36" s="364"/>
      <c r="UA36" s="364"/>
      <c r="UB36" s="364"/>
      <c r="UC36" s="364"/>
      <c r="UD36" s="364"/>
      <c r="UE36" s="364"/>
      <c r="UF36" s="364"/>
      <c r="UG36" s="364"/>
      <c r="UH36" s="364"/>
      <c r="UI36" s="364"/>
      <c r="UJ36" s="364"/>
      <c r="UK36" s="364"/>
      <c r="UL36" s="364"/>
      <c r="UM36" s="364"/>
      <c r="UN36" s="364"/>
      <c r="UO36" s="364"/>
      <c r="UP36" s="364"/>
      <c r="UQ36" s="364"/>
      <c r="UR36" s="364"/>
      <c r="US36" s="364"/>
      <c r="UT36" s="364"/>
      <c r="UU36" s="364"/>
      <c r="UV36" s="364"/>
      <c r="UW36" s="364"/>
      <c r="UX36" s="364"/>
      <c r="UY36" s="364"/>
      <c r="UZ36" s="364"/>
      <c r="VA36" s="364"/>
      <c r="VB36" s="364"/>
      <c r="VC36" s="364"/>
      <c r="VD36" s="364"/>
      <c r="VE36" s="364"/>
      <c r="VF36" s="364"/>
      <c r="VG36" s="364"/>
      <c r="VH36" s="364"/>
      <c r="VI36" s="364"/>
      <c r="VJ36" s="364"/>
      <c r="VK36" s="364"/>
      <c r="VL36" s="364"/>
      <c r="VM36" s="364"/>
      <c r="VN36" s="364"/>
      <c r="VO36" s="364"/>
      <c r="VP36" s="364"/>
      <c r="VQ36" s="364"/>
      <c r="VR36" s="364"/>
      <c r="VS36" s="364"/>
      <c r="VT36" s="364"/>
      <c r="VU36" s="364"/>
      <c r="VV36" s="364"/>
      <c r="VW36" s="364"/>
      <c r="VX36" s="364"/>
      <c r="VY36" s="364"/>
      <c r="VZ36" s="364"/>
      <c r="WA36" s="364"/>
      <c r="WB36" s="364"/>
      <c r="WC36" s="364"/>
      <c r="WD36" s="364"/>
      <c r="WE36" s="364"/>
      <c r="WF36" s="364"/>
      <c r="WG36" s="364"/>
      <c r="WH36" s="364"/>
      <c r="WI36" s="364"/>
      <c r="WJ36" s="364"/>
      <c r="WK36" s="364"/>
      <c r="WL36" s="364"/>
      <c r="WM36" s="364"/>
      <c r="WN36" s="364"/>
      <c r="WO36" s="364"/>
      <c r="WP36" s="364"/>
      <c r="WQ36" s="364"/>
      <c r="WR36" s="364"/>
      <c r="WS36" s="364"/>
      <c r="WT36" s="364"/>
      <c r="WU36" s="364"/>
      <c r="WV36" s="364"/>
      <c r="WW36" s="364"/>
      <c r="WX36" s="364"/>
      <c r="WY36" s="364"/>
      <c r="WZ36" s="364"/>
      <c r="XA36" s="364"/>
      <c r="XB36" s="364"/>
      <c r="XC36" s="364"/>
      <c r="XD36" s="364"/>
      <c r="XE36" s="364"/>
      <c r="XF36" s="364"/>
      <c r="XG36" s="364"/>
      <c r="XH36" s="364"/>
      <c r="XI36" s="364"/>
      <c r="XJ36" s="364"/>
      <c r="XK36" s="364"/>
      <c r="XL36" s="364"/>
      <c r="XM36" s="364"/>
      <c r="XN36" s="364"/>
      <c r="XO36" s="364"/>
      <c r="XP36" s="364"/>
      <c r="XQ36" s="364"/>
      <c r="XR36" s="364"/>
      <c r="XS36" s="364"/>
      <c r="XT36" s="364"/>
      <c r="XU36" s="364"/>
      <c r="XV36" s="364"/>
      <c r="XW36" s="364"/>
      <c r="XX36" s="364"/>
      <c r="XY36" s="364"/>
      <c r="XZ36" s="364"/>
      <c r="YA36" s="364"/>
      <c r="YB36" s="364"/>
      <c r="YC36" s="364"/>
      <c r="YD36" s="364"/>
      <c r="YE36" s="364"/>
      <c r="YF36" s="364"/>
      <c r="YG36" s="364"/>
      <c r="YH36" s="364"/>
      <c r="YI36" s="364"/>
      <c r="YJ36" s="364"/>
      <c r="YK36" s="364"/>
      <c r="YL36" s="364"/>
      <c r="YM36" s="364"/>
      <c r="YN36" s="364"/>
      <c r="YO36" s="364"/>
      <c r="YP36" s="364"/>
      <c r="YQ36" s="364"/>
      <c r="YR36" s="364"/>
      <c r="YS36" s="364"/>
      <c r="YT36" s="364"/>
      <c r="YU36" s="364"/>
      <c r="YV36" s="364"/>
      <c r="YW36" s="364"/>
      <c r="YX36" s="364"/>
      <c r="YY36" s="364"/>
      <c r="YZ36" s="364"/>
      <c r="ZA36" s="364"/>
      <c r="ZB36" s="364"/>
      <c r="ZC36" s="364"/>
      <c r="ZD36" s="364"/>
      <c r="ZE36" s="364"/>
      <c r="ZF36" s="364"/>
      <c r="ZG36" s="364"/>
      <c r="ZH36" s="364"/>
      <c r="ZI36" s="364"/>
      <c r="ZJ36" s="364"/>
      <c r="ZK36" s="364"/>
      <c r="ZL36" s="364"/>
      <c r="ZM36" s="364"/>
      <c r="ZN36" s="364"/>
      <c r="ZO36" s="364"/>
      <c r="ZP36" s="364"/>
      <c r="ZQ36" s="364"/>
      <c r="ZR36" s="364"/>
      <c r="ZS36" s="364"/>
      <c r="ZT36" s="364"/>
      <c r="ZU36" s="364"/>
      <c r="ZV36" s="364"/>
      <c r="ZW36" s="364"/>
      <c r="ZX36" s="364"/>
      <c r="ZY36" s="364"/>
      <c r="ZZ36" s="364"/>
      <c r="AAA36" s="364"/>
      <c r="AAB36" s="364"/>
      <c r="AAC36" s="364"/>
      <c r="AAD36" s="364"/>
      <c r="AAE36" s="364"/>
      <c r="AAF36" s="364"/>
      <c r="AAG36" s="364"/>
      <c r="AAH36" s="364"/>
      <c r="AAI36" s="364"/>
      <c r="AAJ36" s="364"/>
      <c r="AAK36" s="364"/>
      <c r="AAL36" s="364"/>
      <c r="AAM36" s="364"/>
      <c r="AAN36" s="364"/>
      <c r="AAO36" s="364"/>
      <c r="AAP36" s="364"/>
      <c r="AAQ36" s="364"/>
      <c r="AAR36" s="364"/>
      <c r="AAS36" s="364"/>
      <c r="AAT36" s="364"/>
      <c r="AAU36" s="364"/>
      <c r="AAV36" s="364"/>
      <c r="AAW36" s="364"/>
      <c r="AAX36" s="364"/>
      <c r="AAY36" s="364"/>
      <c r="AAZ36" s="364"/>
      <c r="ABA36" s="364"/>
      <c r="ABB36" s="364"/>
      <c r="ABC36" s="364"/>
      <c r="ABD36" s="364"/>
      <c r="ABE36" s="364"/>
      <c r="ABF36" s="364"/>
      <c r="ABG36" s="364"/>
      <c r="ABH36" s="364"/>
      <c r="ABI36" s="364"/>
      <c r="ABJ36" s="364"/>
      <c r="ABK36" s="364"/>
      <c r="ABL36" s="364"/>
      <c r="ABM36" s="364"/>
      <c r="ABN36" s="364"/>
      <c r="ABO36" s="364"/>
      <c r="ABP36" s="364"/>
      <c r="ABQ36" s="364"/>
      <c r="ABR36" s="364"/>
      <c r="ABS36" s="364"/>
      <c r="ABT36" s="364"/>
      <c r="ABU36" s="364"/>
      <c r="ABV36" s="364"/>
      <c r="ABW36" s="364"/>
      <c r="ABX36" s="364"/>
      <c r="ABY36" s="364"/>
      <c r="ABZ36" s="364"/>
      <c r="ACA36" s="364"/>
      <c r="ACB36" s="364"/>
      <c r="ACC36" s="364"/>
      <c r="ACD36" s="364"/>
      <c r="ACE36" s="364"/>
      <c r="ACF36" s="364"/>
      <c r="ACG36" s="364"/>
      <c r="ACH36" s="364"/>
      <c r="ACI36" s="364"/>
      <c r="ACJ36" s="364"/>
      <c r="ACK36" s="364"/>
      <c r="ACL36" s="364"/>
      <c r="ACM36" s="364"/>
      <c r="ACN36" s="364"/>
      <c r="ACO36" s="364"/>
      <c r="ACP36" s="364"/>
      <c r="ACQ36" s="364"/>
      <c r="ACR36" s="364"/>
      <c r="ACS36" s="364"/>
      <c r="ACT36" s="364"/>
      <c r="ACU36" s="364"/>
      <c r="ACV36" s="364"/>
      <c r="ACW36" s="364"/>
      <c r="ACX36" s="364"/>
      <c r="ACY36" s="364"/>
      <c r="ACZ36" s="364"/>
      <c r="ADA36" s="364"/>
      <c r="ADB36" s="364"/>
      <c r="ADC36" s="364"/>
      <c r="ADD36" s="364"/>
      <c r="ADE36" s="364"/>
      <c r="ADF36" s="364"/>
      <c r="ADG36" s="364"/>
      <c r="ADH36" s="364"/>
      <c r="ADI36" s="364"/>
      <c r="ADJ36" s="364"/>
      <c r="ADK36" s="364"/>
      <c r="ADL36" s="364"/>
      <c r="ADM36" s="364"/>
      <c r="ADN36" s="364"/>
      <c r="ADO36" s="364"/>
      <c r="ADP36" s="364"/>
      <c r="ADQ36" s="364"/>
      <c r="ADR36" s="364"/>
      <c r="ADS36" s="364"/>
      <c r="ADT36" s="364"/>
      <c r="ADU36" s="364"/>
      <c r="ADV36" s="364"/>
      <c r="ADW36" s="364"/>
      <c r="ADX36" s="364"/>
      <c r="ADY36" s="364"/>
      <c r="ADZ36" s="364"/>
      <c r="AEA36" s="364"/>
      <c r="AEB36" s="364"/>
      <c r="AEC36" s="364"/>
      <c r="AED36" s="364"/>
      <c r="AEE36" s="364"/>
      <c r="AEF36" s="364"/>
      <c r="AEG36" s="364"/>
      <c r="AEH36" s="364"/>
      <c r="AEI36" s="364"/>
      <c r="AEJ36" s="364"/>
      <c r="AEK36" s="364"/>
      <c r="AEL36" s="364"/>
      <c r="AEM36" s="364"/>
      <c r="AEN36" s="364"/>
      <c r="AEO36" s="364"/>
      <c r="AEP36" s="364"/>
      <c r="AEQ36" s="364"/>
      <c r="AER36" s="364"/>
      <c r="AES36" s="364"/>
      <c r="AET36" s="364"/>
      <c r="AEU36" s="364"/>
      <c r="AEV36" s="364"/>
      <c r="AEW36" s="364"/>
      <c r="AEX36" s="364"/>
      <c r="AEY36" s="364"/>
      <c r="AEZ36" s="364"/>
      <c r="AFA36" s="364"/>
      <c r="AFB36" s="364"/>
      <c r="AFC36" s="364"/>
      <c r="AFD36" s="364"/>
      <c r="AFE36" s="364"/>
      <c r="AFF36" s="364"/>
      <c r="AFG36" s="364"/>
      <c r="AFH36" s="364"/>
      <c r="AFI36" s="364"/>
      <c r="AFJ36" s="364"/>
      <c r="AFK36" s="364"/>
      <c r="AFL36" s="364"/>
      <c r="AFM36" s="364"/>
      <c r="AFN36" s="364"/>
      <c r="AFO36" s="364"/>
      <c r="AFP36" s="364"/>
      <c r="AFQ36" s="364"/>
      <c r="AFR36" s="364"/>
      <c r="AFS36" s="364"/>
      <c r="AFT36" s="364"/>
      <c r="AFU36" s="364"/>
      <c r="AFV36" s="364"/>
      <c r="AFW36" s="364"/>
      <c r="AFX36" s="364"/>
      <c r="AFY36" s="364"/>
      <c r="AFZ36" s="364"/>
      <c r="AGA36" s="364"/>
      <c r="AGB36" s="364"/>
      <c r="AGC36" s="364"/>
      <c r="AGD36" s="364"/>
      <c r="AGE36" s="364"/>
      <c r="AGF36" s="364"/>
      <c r="AGG36" s="364"/>
      <c r="AGH36" s="364"/>
      <c r="AGI36" s="364"/>
    </row>
    <row r="37" spans="1:867" s="365" customFormat="1" ht="28.5">
      <c r="A37" s="375" t="str">
        <f>+'P9'!B8</f>
        <v>9.1. Adopción, promoción y seguimiento de la política pública de ordenamiento productivo para la cadena del cacao y su agroindustria</v>
      </c>
      <c r="B37" s="384">
        <f>+Estimación_Anualizada!V37</f>
        <v>9882220640</v>
      </c>
      <c r="C37" s="368">
        <v>1</v>
      </c>
      <c r="D37" s="368"/>
      <c r="E37" s="368"/>
      <c r="F37" s="384">
        <f>B37*C37</f>
        <v>9882220640</v>
      </c>
      <c r="G37" s="384">
        <f>B37*D37</f>
        <v>0</v>
      </c>
      <c r="H37" s="384">
        <f>B37*E37</f>
        <v>0</v>
      </c>
      <c r="I37" s="368">
        <f t="shared" si="13"/>
        <v>0.8</v>
      </c>
      <c r="J37" s="368"/>
      <c r="K37" s="368">
        <v>0.2</v>
      </c>
      <c r="L37" s="369"/>
      <c r="M37" s="366">
        <f>F37*I37</f>
        <v>7905776512</v>
      </c>
      <c r="N37" s="366">
        <f>F37*J37</f>
        <v>0</v>
      </c>
      <c r="O37" s="366">
        <f>F37*K37</f>
        <v>1976444128</v>
      </c>
      <c r="P37" s="366">
        <f>F37*L37</f>
        <v>0</v>
      </c>
      <c r="Q37" s="360"/>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64"/>
      <c r="EU37" s="364"/>
      <c r="EV37" s="364"/>
      <c r="EW37" s="364"/>
      <c r="EX37" s="364"/>
      <c r="EY37" s="364"/>
      <c r="EZ37" s="364"/>
      <c r="FA37" s="364"/>
      <c r="FB37" s="364"/>
      <c r="FC37" s="364"/>
      <c r="FD37" s="364"/>
      <c r="FE37" s="364"/>
      <c r="FF37" s="364"/>
      <c r="FG37" s="364"/>
      <c r="FH37" s="364"/>
      <c r="FI37" s="364"/>
      <c r="FJ37" s="364"/>
      <c r="FK37" s="364"/>
      <c r="FL37" s="364"/>
      <c r="FM37" s="364"/>
      <c r="FN37" s="364"/>
      <c r="FO37" s="364"/>
      <c r="FP37" s="364"/>
      <c r="FQ37" s="364"/>
      <c r="FR37" s="364"/>
      <c r="FS37" s="364"/>
      <c r="FT37" s="364"/>
      <c r="FU37" s="364"/>
      <c r="FV37" s="364"/>
      <c r="FW37" s="364"/>
      <c r="FX37" s="364"/>
      <c r="FY37" s="364"/>
      <c r="FZ37" s="364"/>
      <c r="GA37" s="364"/>
      <c r="GB37" s="364"/>
      <c r="GC37" s="364"/>
      <c r="GD37" s="364"/>
      <c r="GE37" s="364"/>
      <c r="GF37" s="364"/>
      <c r="GG37" s="364"/>
      <c r="GH37" s="364"/>
      <c r="GI37" s="364"/>
      <c r="GJ37" s="364"/>
      <c r="GK37" s="364"/>
      <c r="GL37" s="364"/>
      <c r="GM37" s="364"/>
      <c r="GN37" s="364"/>
      <c r="GO37" s="364"/>
      <c r="GP37" s="364"/>
      <c r="GQ37" s="364"/>
      <c r="GR37" s="364"/>
      <c r="GS37" s="364"/>
      <c r="GT37" s="364"/>
      <c r="GU37" s="364"/>
      <c r="GV37" s="364"/>
      <c r="GW37" s="364"/>
      <c r="GX37" s="364"/>
      <c r="GY37" s="364"/>
      <c r="GZ37" s="364"/>
      <c r="HA37" s="364"/>
      <c r="HB37" s="364"/>
      <c r="HC37" s="364"/>
      <c r="HD37" s="364"/>
      <c r="HE37" s="364"/>
      <c r="HF37" s="364"/>
      <c r="HG37" s="364"/>
      <c r="HH37" s="364"/>
      <c r="HI37" s="364"/>
      <c r="HJ37" s="364"/>
      <c r="HK37" s="364"/>
      <c r="HL37" s="364"/>
      <c r="HM37" s="364"/>
      <c r="HN37" s="364"/>
      <c r="HO37" s="364"/>
      <c r="HP37" s="364"/>
      <c r="HQ37" s="364"/>
      <c r="HR37" s="364"/>
      <c r="HS37" s="364"/>
      <c r="HT37" s="364"/>
      <c r="HU37" s="364"/>
      <c r="HV37" s="364"/>
      <c r="HW37" s="364"/>
      <c r="HX37" s="364"/>
      <c r="HY37" s="364"/>
      <c r="HZ37" s="364"/>
      <c r="IA37" s="364"/>
      <c r="IB37" s="364"/>
      <c r="IC37" s="364"/>
      <c r="ID37" s="364"/>
      <c r="IE37" s="364"/>
      <c r="IF37" s="364"/>
      <c r="IG37" s="364"/>
      <c r="IH37" s="364"/>
      <c r="II37" s="364"/>
      <c r="IJ37" s="364"/>
      <c r="IK37" s="364"/>
      <c r="IL37" s="364"/>
      <c r="IM37" s="364"/>
      <c r="IN37" s="364"/>
      <c r="IO37" s="364"/>
      <c r="IP37" s="364"/>
      <c r="IQ37" s="364"/>
      <c r="IR37" s="364"/>
      <c r="IS37" s="364"/>
      <c r="IT37" s="364"/>
      <c r="IU37" s="364"/>
      <c r="IV37" s="364"/>
      <c r="IW37" s="364"/>
      <c r="IX37" s="364"/>
      <c r="IY37" s="364"/>
      <c r="IZ37" s="364"/>
      <c r="JA37" s="364"/>
      <c r="JB37" s="364"/>
      <c r="JC37" s="364"/>
      <c r="JD37" s="364"/>
      <c r="JE37" s="364"/>
      <c r="JF37" s="364"/>
      <c r="JG37" s="364"/>
      <c r="JH37" s="364"/>
      <c r="JI37" s="364"/>
      <c r="JJ37" s="364"/>
      <c r="JK37" s="364"/>
      <c r="JL37" s="364"/>
      <c r="JM37" s="364"/>
      <c r="JN37" s="364"/>
      <c r="JO37" s="364"/>
      <c r="JP37" s="364"/>
      <c r="JQ37" s="364"/>
      <c r="JR37" s="364"/>
      <c r="JS37" s="364"/>
      <c r="JT37" s="364"/>
      <c r="JU37" s="364"/>
      <c r="JV37" s="364"/>
      <c r="JW37" s="364"/>
      <c r="JX37" s="364"/>
      <c r="JY37" s="364"/>
      <c r="JZ37" s="364"/>
      <c r="KA37" s="364"/>
      <c r="KB37" s="364"/>
      <c r="KC37" s="364"/>
      <c r="KD37" s="364"/>
      <c r="KE37" s="364"/>
      <c r="KF37" s="364"/>
      <c r="KG37" s="364"/>
      <c r="KH37" s="364"/>
      <c r="KI37" s="364"/>
      <c r="KJ37" s="364"/>
      <c r="KK37" s="364"/>
      <c r="KL37" s="364"/>
      <c r="KM37" s="364"/>
      <c r="KN37" s="364"/>
      <c r="KO37" s="364"/>
      <c r="KP37" s="364"/>
      <c r="KQ37" s="364"/>
      <c r="KR37" s="364"/>
      <c r="KS37" s="364"/>
      <c r="KT37" s="364"/>
      <c r="KU37" s="364"/>
      <c r="KV37" s="364"/>
      <c r="KW37" s="364"/>
      <c r="KX37" s="364"/>
      <c r="KY37" s="364"/>
      <c r="KZ37" s="364"/>
      <c r="LA37" s="364"/>
      <c r="LB37" s="364"/>
      <c r="LC37" s="364"/>
      <c r="LD37" s="364"/>
      <c r="LE37" s="364"/>
      <c r="LF37" s="364"/>
      <c r="LG37" s="364"/>
      <c r="LH37" s="364"/>
      <c r="LI37" s="364"/>
      <c r="LJ37" s="364"/>
      <c r="LK37" s="364"/>
      <c r="LL37" s="364"/>
      <c r="LM37" s="364"/>
      <c r="LN37" s="364"/>
      <c r="LO37" s="364"/>
      <c r="LP37" s="364"/>
      <c r="LQ37" s="364"/>
      <c r="LR37" s="364"/>
      <c r="LS37" s="364"/>
      <c r="LT37" s="364"/>
      <c r="LU37" s="364"/>
      <c r="LV37" s="364"/>
      <c r="LW37" s="364"/>
      <c r="LX37" s="364"/>
      <c r="LY37" s="364"/>
      <c r="LZ37" s="364"/>
      <c r="MA37" s="364"/>
      <c r="MB37" s="364"/>
      <c r="MC37" s="364"/>
      <c r="MD37" s="364"/>
      <c r="ME37" s="364"/>
      <c r="MF37" s="364"/>
      <c r="MG37" s="364"/>
      <c r="MH37" s="364"/>
      <c r="MI37" s="364"/>
      <c r="MJ37" s="364"/>
      <c r="MK37" s="364"/>
      <c r="ML37" s="364"/>
      <c r="MM37" s="364"/>
      <c r="MN37" s="364"/>
      <c r="MO37" s="364"/>
      <c r="MP37" s="364"/>
      <c r="MQ37" s="364"/>
      <c r="MR37" s="364"/>
      <c r="MS37" s="364"/>
      <c r="MT37" s="364"/>
      <c r="MU37" s="364"/>
      <c r="MV37" s="364"/>
      <c r="MW37" s="364"/>
      <c r="MX37" s="364"/>
      <c r="MY37" s="364"/>
      <c r="MZ37" s="364"/>
      <c r="NA37" s="364"/>
      <c r="NB37" s="364"/>
      <c r="NC37" s="364"/>
      <c r="ND37" s="364"/>
      <c r="NE37" s="364"/>
      <c r="NF37" s="364"/>
      <c r="NG37" s="364"/>
      <c r="NH37" s="364"/>
      <c r="NI37" s="364"/>
      <c r="NJ37" s="364"/>
      <c r="NK37" s="364"/>
      <c r="NL37" s="364"/>
      <c r="NM37" s="364"/>
      <c r="NN37" s="364"/>
      <c r="NO37" s="364"/>
      <c r="NP37" s="364"/>
      <c r="NQ37" s="364"/>
      <c r="NR37" s="364"/>
      <c r="NS37" s="364"/>
      <c r="NT37" s="364"/>
      <c r="NU37" s="364"/>
      <c r="NV37" s="364"/>
      <c r="NW37" s="364"/>
      <c r="NX37" s="364"/>
      <c r="NY37" s="364"/>
      <c r="NZ37" s="364"/>
      <c r="OA37" s="364"/>
      <c r="OB37" s="364"/>
      <c r="OC37" s="364"/>
      <c r="OD37" s="364"/>
      <c r="OE37" s="364"/>
      <c r="OF37" s="364"/>
      <c r="OG37" s="364"/>
      <c r="OH37" s="364"/>
      <c r="OI37" s="364"/>
      <c r="OJ37" s="364"/>
      <c r="OK37" s="364"/>
      <c r="OL37" s="364"/>
      <c r="OM37" s="364"/>
      <c r="ON37" s="364"/>
      <c r="OO37" s="364"/>
      <c r="OP37" s="364"/>
      <c r="OQ37" s="364"/>
      <c r="OR37" s="364"/>
      <c r="OS37" s="364"/>
      <c r="OT37" s="364"/>
      <c r="OU37" s="364"/>
      <c r="OV37" s="364"/>
      <c r="OW37" s="364"/>
      <c r="OX37" s="364"/>
      <c r="OY37" s="364"/>
      <c r="OZ37" s="364"/>
      <c r="PA37" s="364"/>
      <c r="PB37" s="364"/>
      <c r="PC37" s="364"/>
      <c r="PD37" s="364"/>
      <c r="PE37" s="364"/>
      <c r="PF37" s="364"/>
      <c r="PG37" s="364"/>
      <c r="PH37" s="364"/>
      <c r="PI37" s="364"/>
      <c r="PJ37" s="364"/>
      <c r="PK37" s="364"/>
      <c r="PL37" s="364"/>
      <c r="PM37" s="364"/>
      <c r="PN37" s="364"/>
      <c r="PO37" s="364"/>
      <c r="PP37" s="364"/>
      <c r="PQ37" s="364"/>
      <c r="PR37" s="364"/>
      <c r="PS37" s="364"/>
      <c r="PT37" s="364"/>
      <c r="PU37" s="364"/>
      <c r="PV37" s="364"/>
      <c r="PW37" s="364"/>
      <c r="PX37" s="364"/>
      <c r="PY37" s="364"/>
      <c r="PZ37" s="364"/>
      <c r="QA37" s="364"/>
      <c r="QB37" s="364"/>
      <c r="QC37" s="364"/>
      <c r="QD37" s="364"/>
      <c r="QE37" s="364"/>
      <c r="QF37" s="364"/>
      <c r="QG37" s="364"/>
      <c r="QH37" s="364"/>
      <c r="QI37" s="364"/>
      <c r="QJ37" s="364"/>
      <c r="QK37" s="364"/>
      <c r="QL37" s="364"/>
      <c r="QM37" s="364"/>
      <c r="QN37" s="364"/>
      <c r="QO37" s="364"/>
      <c r="QP37" s="364"/>
      <c r="QQ37" s="364"/>
      <c r="QR37" s="364"/>
      <c r="QS37" s="364"/>
      <c r="QT37" s="364"/>
      <c r="QU37" s="364"/>
      <c r="QV37" s="364"/>
      <c r="QW37" s="364"/>
      <c r="QX37" s="364"/>
      <c r="QY37" s="364"/>
      <c r="QZ37" s="364"/>
      <c r="RA37" s="364"/>
      <c r="RB37" s="364"/>
      <c r="RC37" s="364"/>
      <c r="RD37" s="364"/>
      <c r="RE37" s="364"/>
      <c r="RF37" s="364"/>
      <c r="RG37" s="364"/>
      <c r="RH37" s="364"/>
      <c r="RI37" s="364"/>
      <c r="RJ37" s="364"/>
      <c r="RK37" s="364"/>
      <c r="RL37" s="364"/>
      <c r="RM37" s="364"/>
      <c r="RN37" s="364"/>
      <c r="RO37" s="364"/>
      <c r="RP37" s="364"/>
      <c r="RQ37" s="364"/>
      <c r="RR37" s="364"/>
      <c r="RS37" s="364"/>
      <c r="RT37" s="364"/>
      <c r="RU37" s="364"/>
      <c r="RV37" s="364"/>
      <c r="RW37" s="364"/>
      <c r="RX37" s="364"/>
      <c r="RY37" s="364"/>
      <c r="RZ37" s="364"/>
      <c r="SA37" s="364"/>
      <c r="SB37" s="364"/>
      <c r="SC37" s="364"/>
      <c r="SD37" s="364"/>
      <c r="SE37" s="364"/>
      <c r="SF37" s="364"/>
      <c r="SG37" s="364"/>
      <c r="SH37" s="364"/>
      <c r="SI37" s="364"/>
      <c r="SJ37" s="364"/>
      <c r="SK37" s="364"/>
      <c r="SL37" s="364"/>
      <c r="SM37" s="364"/>
      <c r="SN37" s="364"/>
      <c r="SO37" s="364"/>
      <c r="SP37" s="364"/>
      <c r="SQ37" s="364"/>
      <c r="SR37" s="364"/>
      <c r="SS37" s="364"/>
      <c r="ST37" s="364"/>
      <c r="SU37" s="364"/>
      <c r="SV37" s="364"/>
      <c r="SW37" s="364"/>
      <c r="SX37" s="364"/>
      <c r="SY37" s="364"/>
      <c r="SZ37" s="364"/>
      <c r="TA37" s="364"/>
      <c r="TB37" s="364"/>
      <c r="TC37" s="364"/>
      <c r="TD37" s="364"/>
      <c r="TE37" s="364"/>
      <c r="TF37" s="364"/>
      <c r="TG37" s="364"/>
      <c r="TH37" s="364"/>
      <c r="TI37" s="364"/>
      <c r="TJ37" s="364"/>
      <c r="TK37" s="364"/>
      <c r="TL37" s="364"/>
      <c r="TM37" s="364"/>
      <c r="TN37" s="364"/>
      <c r="TO37" s="364"/>
      <c r="TP37" s="364"/>
      <c r="TQ37" s="364"/>
      <c r="TR37" s="364"/>
      <c r="TS37" s="364"/>
      <c r="TT37" s="364"/>
      <c r="TU37" s="364"/>
      <c r="TV37" s="364"/>
      <c r="TW37" s="364"/>
      <c r="TX37" s="364"/>
      <c r="TY37" s="364"/>
      <c r="TZ37" s="364"/>
      <c r="UA37" s="364"/>
      <c r="UB37" s="364"/>
      <c r="UC37" s="364"/>
      <c r="UD37" s="364"/>
      <c r="UE37" s="364"/>
      <c r="UF37" s="364"/>
      <c r="UG37" s="364"/>
      <c r="UH37" s="364"/>
      <c r="UI37" s="364"/>
      <c r="UJ37" s="364"/>
      <c r="UK37" s="364"/>
      <c r="UL37" s="364"/>
      <c r="UM37" s="364"/>
      <c r="UN37" s="364"/>
      <c r="UO37" s="364"/>
      <c r="UP37" s="364"/>
      <c r="UQ37" s="364"/>
      <c r="UR37" s="364"/>
      <c r="US37" s="364"/>
      <c r="UT37" s="364"/>
      <c r="UU37" s="364"/>
      <c r="UV37" s="364"/>
      <c r="UW37" s="364"/>
      <c r="UX37" s="364"/>
      <c r="UY37" s="364"/>
      <c r="UZ37" s="364"/>
      <c r="VA37" s="364"/>
      <c r="VB37" s="364"/>
      <c r="VC37" s="364"/>
      <c r="VD37" s="364"/>
      <c r="VE37" s="364"/>
      <c r="VF37" s="364"/>
      <c r="VG37" s="364"/>
      <c r="VH37" s="364"/>
      <c r="VI37" s="364"/>
      <c r="VJ37" s="364"/>
      <c r="VK37" s="364"/>
      <c r="VL37" s="364"/>
      <c r="VM37" s="364"/>
      <c r="VN37" s="364"/>
      <c r="VO37" s="364"/>
      <c r="VP37" s="364"/>
      <c r="VQ37" s="364"/>
      <c r="VR37" s="364"/>
      <c r="VS37" s="364"/>
      <c r="VT37" s="364"/>
      <c r="VU37" s="364"/>
      <c r="VV37" s="364"/>
      <c r="VW37" s="364"/>
      <c r="VX37" s="364"/>
      <c r="VY37" s="364"/>
      <c r="VZ37" s="364"/>
      <c r="WA37" s="364"/>
      <c r="WB37" s="364"/>
      <c r="WC37" s="364"/>
      <c r="WD37" s="364"/>
      <c r="WE37" s="364"/>
      <c r="WF37" s="364"/>
      <c r="WG37" s="364"/>
      <c r="WH37" s="364"/>
      <c r="WI37" s="364"/>
      <c r="WJ37" s="364"/>
      <c r="WK37" s="364"/>
      <c r="WL37" s="364"/>
      <c r="WM37" s="364"/>
      <c r="WN37" s="364"/>
      <c r="WO37" s="364"/>
      <c r="WP37" s="364"/>
      <c r="WQ37" s="364"/>
      <c r="WR37" s="364"/>
      <c r="WS37" s="364"/>
      <c r="WT37" s="364"/>
      <c r="WU37" s="364"/>
      <c r="WV37" s="364"/>
      <c r="WW37" s="364"/>
      <c r="WX37" s="364"/>
      <c r="WY37" s="364"/>
      <c r="WZ37" s="364"/>
      <c r="XA37" s="364"/>
      <c r="XB37" s="364"/>
      <c r="XC37" s="364"/>
      <c r="XD37" s="364"/>
      <c r="XE37" s="364"/>
      <c r="XF37" s="364"/>
      <c r="XG37" s="364"/>
      <c r="XH37" s="364"/>
      <c r="XI37" s="364"/>
      <c r="XJ37" s="364"/>
      <c r="XK37" s="364"/>
      <c r="XL37" s="364"/>
      <c r="XM37" s="364"/>
      <c r="XN37" s="364"/>
      <c r="XO37" s="364"/>
      <c r="XP37" s="364"/>
      <c r="XQ37" s="364"/>
      <c r="XR37" s="364"/>
      <c r="XS37" s="364"/>
      <c r="XT37" s="364"/>
      <c r="XU37" s="364"/>
      <c r="XV37" s="364"/>
      <c r="XW37" s="364"/>
      <c r="XX37" s="364"/>
      <c r="XY37" s="364"/>
      <c r="XZ37" s="364"/>
      <c r="YA37" s="364"/>
      <c r="YB37" s="364"/>
      <c r="YC37" s="364"/>
      <c r="YD37" s="364"/>
      <c r="YE37" s="364"/>
      <c r="YF37" s="364"/>
      <c r="YG37" s="364"/>
      <c r="YH37" s="364"/>
      <c r="YI37" s="364"/>
      <c r="YJ37" s="364"/>
      <c r="YK37" s="364"/>
      <c r="YL37" s="364"/>
      <c r="YM37" s="364"/>
      <c r="YN37" s="364"/>
      <c r="YO37" s="364"/>
      <c r="YP37" s="364"/>
      <c r="YQ37" s="364"/>
      <c r="YR37" s="364"/>
      <c r="YS37" s="364"/>
      <c r="YT37" s="364"/>
      <c r="YU37" s="364"/>
      <c r="YV37" s="364"/>
      <c r="YW37" s="364"/>
      <c r="YX37" s="364"/>
      <c r="YY37" s="364"/>
      <c r="YZ37" s="364"/>
      <c r="ZA37" s="364"/>
      <c r="ZB37" s="364"/>
      <c r="ZC37" s="364"/>
      <c r="ZD37" s="364"/>
      <c r="ZE37" s="364"/>
      <c r="ZF37" s="364"/>
      <c r="ZG37" s="364"/>
      <c r="ZH37" s="364"/>
      <c r="ZI37" s="364"/>
      <c r="ZJ37" s="364"/>
      <c r="ZK37" s="364"/>
      <c r="ZL37" s="364"/>
      <c r="ZM37" s="364"/>
      <c r="ZN37" s="364"/>
      <c r="ZO37" s="364"/>
      <c r="ZP37" s="364"/>
      <c r="ZQ37" s="364"/>
      <c r="ZR37" s="364"/>
      <c r="ZS37" s="364"/>
      <c r="ZT37" s="364"/>
      <c r="ZU37" s="364"/>
      <c r="ZV37" s="364"/>
      <c r="ZW37" s="364"/>
      <c r="ZX37" s="364"/>
      <c r="ZY37" s="364"/>
      <c r="ZZ37" s="364"/>
      <c r="AAA37" s="364"/>
      <c r="AAB37" s="364"/>
      <c r="AAC37" s="364"/>
      <c r="AAD37" s="364"/>
      <c r="AAE37" s="364"/>
      <c r="AAF37" s="364"/>
      <c r="AAG37" s="364"/>
      <c r="AAH37" s="364"/>
      <c r="AAI37" s="364"/>
      <c r="AAJ37" s="364"/>
      <c r="AAK37" s="364"/>
      <c r="AAL37" s="364"/>
      <c r="AAM37" s="364"/>
      <c r="AAN37" s="364"/>
      <c r="AAO37" s="364"/>
      <c r="AAP37" s="364"/>
      <c r="AAQ37" s="364"/>
      <c r="AAR37" s="364"/>
      <c r="AAS37" s="364"/>
      <c r="AAT37" s="364"/>
      <c r="AAU37" s="364"/>
      <c r="AAV37" s="364"/>
      <c r="AAW37" s="364"/>
      <c r="AAX37" s="364"/>
      <c r="AAY37" s="364"/>
      <c r="AAZ37" s="364"/>
      <c r="ABA37" s="364"/>
      <c r="ABB37" s="364"/>
      <c r="ABC37" s="364"/>
      <c r="ABD37" s="364"/>
      <c r="ABE37" s="364"/>
      <c r="ABF37" s="364"/>
      <c r="ABG37" s="364"/>
      <c r="ABH37" s="364"/>
      <c r="ABI37" s="364"/>
      <c r="ABJ37" s="364"/>
      <c r="ABK37" s="364"/>
      <c r="ABL37" s="364"/>
      <c r="ABM37" s="364"/>
      <c r="ABN37" s="364"/>
      <c r="ABO37" s="364"/>
      <c r="ABP37" s="364"/>
      <c r="ABQ37" s="364"/>
      <c r="ABR37" s="364"/>
      <c r="ABS37" s="364"/>
      <c r="ABT37" s="364"/>
      <c r="ABU37" s="364"/>
      <c r="ABV37" s="364"/>
      <c r="ABW37" s="364"/>
      <c r="ABX37" s="364"/>
      <c r="ABY37" s="364"/>
      <c r="ABZ37" s="364"/>
      <c r="ACA37" s="364"/>
      <c r="ACB37" s="364"/>
      <c r="ACC37" s="364"/>
      <c r="ACD37" s="364"/>
      <c r="ACE37" s="364"/>
      <c r="ACF37" s="364"/>
      <c r="ACG37" s="364"/>
      <c r="ACH37" s="364"/>
      <c r="ACI37" s="364"/>
      <c r="ACJ37" s="364"/>
      <c r="ACK37" s="364"/>
      <c r="ACL37" s="364"/>
      <c r="ACM37" s="364"/>
      <c r="ACN37" s="364"/>
      <c r="ACO37" s="364"/>
      <c r="ACP37" s="364"/>
      <c r="ACQ37" s="364"/>
      <c r="ACR37" s="364"/>
      <c r="ACS37" s="364"/>
      <c r="ACT37" s="364"/>
      <c r="ACU37" s="364"/>
      <c r="ACV37" s="364"/>
      <c r="ACW37" s="364"/>
      <c r="ACX37" s="364"/>
      <c r="ACY37" s="364"/>
      <c r="ACZ37" s="364"/>
      <c r="ADA37" s="364"/>
      <c r="ADB37" s="364"/>
      <c r="ADC37" s="364"/>
      <c r="ADD37" s="364"/>
      <c r="ADE37" s="364"/>
      <c r="ADF37" s="364"/>
      <c r="ADG37" s="364"/>
      <c r="ADH37" s="364"/>
      <c r="ADI37" s="364"/>
      <c r="ADJ37" s="364"/>
      <c r="ADK37" s="364"/>
      <c r="ADL37" s="364"/>
      <c r="ADM37" s="364"/>
      <c r="ADN37" s="364"/>
      <c r="ADO37" s="364"/>
      <c r="ADP37" s="364"/>
      <c r="ADQ37" s="364"/>
      <c r="ADR37" s="364"/>
      <c r="ADS37" s="364"/>
      <c r="ADT37" s="364"/>
      <c r="ADU37" s="364"/>
      <c r="ADV37" s="364"/>
      <c r="ADW37" s="364"/>
      <c r="ADX37" s="364"/>
      <c r="ADY37" s="364"/>
      <c r="ADZ37" s="364"/>
      <c r="AEA37" s="364"/>
      <c r="AEB37" s="364"/>
      <c r="AEC37" s="364"/>
      <c r="AED37" s="364"/>
      <c r="AEE37" s="364"/>
      <c r="AEF37" s="364"/>
      <c r="AEG37" s="364"/>
      <c r="AEH37" s="364"/>
      <c r="AEI37" s="364"/>
      <c r="AEJ37" s="364"/>
      <c r="AEK37" s="364"/>
      <c r="AEL37" s="364"/>
      <c r="AEM37" s="364"/>
      <c r="AEN37" s="364"/>
      <c r="AEO37" s="364"/>
      <c r="AEP37" s="364"/>
      <c r="AEQ37" s="364"/>
      <c r="AER37" s="364"/>
      <c r="AES37" s="364"/>
      <c r="AET37" s="364"/>
      <c r="AEU37" s="364"/>
      <c r="AEV37" s="364"/>
      <c r="AEW37" s="364"/>
      <c r="AEX37" s="364"/>
      <c r="AEY37" s="364"/>
      <c r="AEZ37" s="364"/>
      <c r="AFA37" s="364"/>
      <c r="AFB37" s="364"/>
      <c r="AFC37" s="364"/>
      <c r="AFD37" s="364"/>
      <c r="AFE37" s="364"/>
      <c r="AFF37" s="364"/>
      <c r="AFG37" s="364"/>
      <c r="AFH37" s="364"/>
      <c r="AFI37" s="364"/>
      <c r="AFJ37" s="364"/>
      <c r="AFK37" s="364"/>
      <c r="AFL37" s="364"/>
      <c r="AFM37" s="364"/>
      <c r="AFN37" s="364"/>
      <c r="AFO37" s="364"/>
      <c r="AFP37" s="364"/>
      <c r="AFQ37" s="364"/>
      <c r="AFR37" s="364"/>
      <c r="AFS37" s="364"/>
      <c r="AFT37" s="364"/>
      <c r="AFU37" s="364"/>
      <c r="AFV37" s="364"/>
      <c r="AFW37" s="364"/>
      <c r="AFX37" s="364"/>
      <c r="AFY37" s="364"/>
      <c r="AFZ37" s="364"/>
      <c r="AGA37" s="364"/>
      <c r="AGB37" s="364"/>
      <c r="AGC37" s="364"/>
      <c r="AGD37" s="364"/>
      <c r="AGE37" s="364"/>
      <c r="AGF37" s="364"/>
      <c r="AGG37" s="364"/>
      <c r="AGH37" s="364"/>
      <c r="AGI37" s="364"/>
    </row>
    <row r="38" spans="1:867" s="367" customFormat="1">
      <c r="A38" s="375" t="str">
        <f>+'P9'!B9</f>
        <v>9.2. Mejora de la gestión y evaluación de los programas de apoyo e inversión</v>
      </c>
      <c r="B38" s="384">
        <f>+Estimación_Anualizada!V38</f>
        <v>4479399600</v>
      </c>
      <c r="C38" s="368">
        <v>0.85</v>
      </c>
      <c r="D38" s="368">
        <v>0.05</v>
      </c>
      <c r="E38" s="368">
        <v>0.1</v>
      </c>
      <c r="F38" s="384">
        <f>B38*C38</f>
        <v>3807489660</v>
      </c>
      <c r="G38" s="384">
        <f>B38*D38</f>
        <v>223969980</v>
      </c>
      <c r="H38" s="384">
        <f>B38*E38</f>
        <v>447939960</v>
      </c>
      <c r="I38" s="368">
        <f t="shared" si="13"/>
        <v>0.75</v>
      </c>
      <c r="J38" s="368"/>
      <c r="K38" s="368">
        <v>0.25</v>
      </c>
      <c r="L38" s="369"/>
      <c r="M38" s="366">
        <f>F38*I38</f>
        <v>2855617245</v>
      </c>
      <c r="N38" s="366">
        <f>F38*J38</f>
        <v>0</v>
      </c>
      <c r="O38" s="366">
        <f>F38*K38</f>
        <v>951872415</v>
      </c>
      <c r="P38" s="366">
        <f>F38*L38</f>
        <v>0</v>
      </c>
      <c r="Q38" s="360"/>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c r="IM38" s="364"/>
      <c r="IN38" s="364"/>
      <c r="IO38" s="364"/>
      <c r="IP38" s="364"/>
      <c r="IQ38" s="364"/>
      <c r="IR38" s="364"/>
      <c r="IS38" s="364"/>
      <c r="IT38" s="364"/>
      <c r="IU38" s="364"/>
      <c r="IV38" s="364"/>
      <c r="IW38" s="364"/>
      <c r="IX38" s="364"/>
      <c r="IY38" s="364"/>
      <c r="IZ38" s="364"/>
      <c r="JA38" s="364"/>
      <c r="JB38" s="364"/>
      <c r="JC38" s="364"/>
      <c r="JD38" s="364"/>
      <c r="JE38" s="364"/>
      <c r="JF38" s="364"/>
      <c r="JG38" s="364"/>
      <c r="JH38" s="364"/>
      <c r="JI38" s="364"/>
      <c r="JJ38" s="364"/>
      <c r="JK38" s="364"/>
      <c r="JL38" s="364"/>
      <c r="JM38" s="364"/>
      <c r="JN38" s="364"/>
      <c r="JO38" s="364"/>
      <c r="JP38" s="364"/>
      <c r="JQ38" s="364"/>
      <c r="JR38" s="364"/>
      <c r="JS38" s="364"/>
      <c r="JT38" s="364"/>
      <c r="JU38" s="364"/>
      <c r="JV38" s="364"/>
      <c r="JW38" s="364"/>
      <c r="JX38" s="364"/>
      <c r="JY38" s="364"/>
      <c r="JZ38" s="364"/>
      <c r="KA38" s="364"/>
      <c r="KB38" s="364"/>
      <c r="KC38" s="364"/>
      <c r="KD38" s="364"/>
      <c r="KE38" s="364"/>
      <c r="KF38" s="364"/>
      <c r="KG38" s="364"/>
      <c r="KH38" s="364"/>
      <c r="KI38" s="364"/>
      <c r="KJ38" s="364"/>
      <c r="KK38" s="364"/>
      <c r="KL38" s="364"/>
      <c r="KM38" s="364"/>
      <c r="KN38" s="364"/>
      <c r="KO38" s="364"/>
      <c r="KP38" s="364"/>
      <c r="KQ38" s="364"/>
      <c r="KR38" s="364"/>
      <c r="KS38" s="364"/>
      <c r="KT38" s="364"/>
      <c r="KU38" s="364"/>
      <c r="KV38" s="364"/>
      <c r="KW38" s="364"/>
      <c r="KX38" s="364"/>
      <c r="KY38" s="364"/>
      <c r="KZ38" s="364"/>
      <c r="LA38" s="364"/>
      <c r="LB38" s="364"/>
      <c r="LC38" s="364"/>
      <c r="LD38" s="364"/>
      <c r="LE38" s="364"/>
      <c r="LF38" s="364"/>
      <c r="LG38" s="364"/>
      <c r="LH38" s="364"/>
      <c r="LI38" s="364"/>
      <c r="LJ38" s="364"/>
      <c r="LK38" s="364"/>
      <c r="LL38" s="364"/>
      <c r="LM38" s="364"/>
      <c r="LN38" s="364"/>
      <c r="LO38" s="364"/>
      <c r="LP38" s="364"/>
      <c r="LQ38" s="364"/>
      <c r="LR38" s="364"/>
      <c r="LS38" s="364"/>
      <c r="LT38" s="364"/>
      <c r="LU38" s="364"/>
      <c r="LV38" s="364"/>
      <c r="LW38" s="364"/>
      <c r="LX38" s="364"/>
      <c r="LY38" s="364"/>
      <c r="LZ38" s="364"/>
      <c r="MA38" s="364"/>
      <c r="MB38" s="364"/>
      <c r="MC38" s="364"/>
      <c r="MD38" s="364"/>
      <c r="ME38" s="364"/>
      <c r="MF38" s="364"/>
      <c r="MG38" s="364"/>
      <c r="MH38" s="364"/>
      <c r="MI38" s="364"/>
      <c r="MJ38" s="364"/>
      <c r="MK38" s="364"/>
      <c r="ML38" s="364"/>
      <c r="MM38" s="364"/>
      <c r="MN38" s="364"/>
      <c r="MO38" s="364"/>
      <c r="MP38" s="364"/>
      <c r="MQ38" s="364"/>
      <c r="MR38" s="364"/>
      <c r="MS38" s="364"/>
      <c r="MT38" s="364"/>
      <c r="MU38" s="364"/>
      <c r="MV38" s="364"/>
      <c r="MW38" s="364"/>
      <c r="MX38" s="364"/>
      <c r="MY38" s="364"/>
      <c r="MZ38" s="364"/>
      <c r="NA38" s="364"/>
      <c r="NB38" s="364"/>
      <c r="NC38" s="364"/>
      <c r="ND38" s="364"/>
      <c r="NE38" s="364"/>
      <c r="NF38" s="364"/>
      <c r="NG38" s="364"/>
      <c r="NH38" s="364"/>
      <c r="NI38" s="364"/>
      <c r="NJ38" s="364"/>
      <c r="NK38" s="364"/>
      <c r="NL38" s="364"/>
      <c r="NM38" s="364"/>
      <c r="NN38" s="364"/>
      <c r="NO38" s="364"/>
      <c r="NP38" s="364"/>
      <c r="NQ38" s="364"/>
      <c r="NR38" s="364"/>
      <c r="NS38" s="364"/>
      <c r="NT38" s="364"/>
      <c r="NU38" s="364"/>
      <c r="NV38" s="364"/>
      <c r="NW38" s="364"/>
      <c r="NX38" s="364"/>
      <c r="NY38" s="364"/>
      <c r="NZ38" s="364"/>
      <c r="OA38" s="364"/>
      <c r="OB38" s="364"/>
      <c r="OC38" s="364"/>
      <c r="OD38" s="364"/>
      <c r="OE38" s="364"/>
      <c r="OF38" s="364"/>
      <c r="OG38" s="364"/>
      <c r="OH38" s="364"/>
      <c r="OI38" s="364"/>
      <c r="OJ38" s="364"/>
      <c r="OK38" s="364"/>
      <c r="OL38" s="364"/>
      <c r="OM38" s="364"/>
      <c r="ON38" s="364"/>
      <c r="OO38" s="364"/>
      <c r="OP38" s="364"/>
      <c r="OQ38" s="364"/>
      <c r="OR38" s="364"/>
      <c r="OS38" s="364"/>
      <c r="OT38" s="364"/>
      <c r="OU38" s="364"/>
      <c r="OV38" s="364"/>
      <c r="OW38" s="364"/>
      <c r="OX38" s="364"/>
      <c r="OY38" s="364"/>
      <c r="OZ38" s="364"/>
      <c r="PA38" s="364"/>
      <c r="PB38" s="364"/>
      <c r="PC38" s="364"/>
      <c r="PD38" s="364"/>
      <c r="PE38" s="364"/>
      <c r="PF38" s="364"/>
      <c r="PG38" s="364"/>
      <c r="PH38" s="364"/>
      <c r="PI38" s="364"/>
      <c r="PJ38" s="364"/>
      <c r="PK38" s="364"/>
      <c r="PL38" s="364"/>
      <c r="PM38" s="364"/>
      <c r="PN38" s="364"/>
      <c r="PO38" s="364"/>
      <c r="PP38" s="364"/>
      <c r="PQ38" s="364"/>
      <c r="PR38" s="364"/>
      <c r="PS38" s="364"/>
      <c r="PT38" s="364"/>
      <c r="PU38" s="364"/>
      <c r="PV38" s="364"/>
      <c r="PW38" s="364"/>
      <c r="PX38" s="364"/>
      <c r="PY38" s="364"/>
      <c r="PZ38" s="364"/>
      <c r="QA38" s="364"/>
      <c r="QB38" s="364"/>
      <c r="QC38" s="364"/>
      <c r="QD38" s="364"/>
      <c r="QE38" s="364"/>
      <c r="QF38" s="364"/>
      <c r="QG38" s="364"/>
      <c r="QH38" s="364"/>
      <c r="QI38" s="364"/>
      <c r="QJ38" s="364"/>
      <c r="QK38" s="364"/>
      <c r="QL38" s="364"/>
      <c r="QM38" s="364"/>
      <c r="QN38" s="364"/>
      <c r="QO38" s="364"/>
      <c r="QP38" s="364"/>
      <c r="QQ38" s="364"/>
      <c r="QR38" s="364"/>
      <c r="QS38" s="364"/>
      <c r="QT38" s="364"/>
      <c r="QU38" s="364"/>
      <c r="QV38" s="364"/>
      <c r="QW38" s="364"/>
      <c r="QX38" s="364"/>
      <c r="QY38" s="364"/>
      <c r="QZ38" s="364"/>
      <c r="RA38" s="364"/>
      <c r="RB38" s="364"/>
      <c r="RC38" s="364"/>
      <c r="RD38" s="364"/>
      <c r="RE38" s="364"/>
      <c r="RF38" s="364"/>
      <c r="RG38" s="364"/>
      <c r="RH38" s="364"/>
      <c r="RI38" s="364"/>
      <c r="RJ38" s="364"/>
      <c r="RK38" s="364"/>
      <c r="RL38" s="364"/>
      <c r="RM38" s="364"/>
      <c r="RN38" s="364"/>
      <c r="RO38" s="364"/>
      <c r="RP38" s="364"/>
      <c r="RQ38" s="364"/>
      <c r="RR38" s="364"/>
      <c r="RS38" s="364"/>
      <c r="RT38" s="364"/>
      <c r="RU38" s="364"/>
      <c r="RV38" s="364"/>
      <c r="RW38" s="364"/>
      <c r="RX38" s="364"/>
      <c r="RY38" s="364"/>
      <c r="RZ38" s="364"/>
      <c r="SA38" s="364"/>
      <c r="SB38" s="364"/>
      <c r="SC38" s="364"/>
      <c r="SD38" s="364"/>
      <c r="SE38" s="364"/>
      <c r="SF38" s="364"/>
      <c r="SG38" s="364"/>
      <c r="SH38" s="364"/>
      <c r="SI38" s="364"/>
      <c r="SJ38" s="364"/>
      <c r="SK38" s="364"/>
      <c r="SL38" s="364"/>
      <c r="SM38" s="364"/>
      <c r="SN38" s="364"/>
      <c r="SO38" s="364"/>
      <c r="SP38" s="364"/>
      <c r="SQ38" s="364"/>
      <c r="SR38" s="364"/>
      <c r="SS38" s="364"/>
      <c r="ST38" s="364"/>
      <c r="SU38" s="364"/>
      <c r="SV38" s="364"/>
      <c r="SW38" s="364"/>
      <c r="SX38" s="364"/>
      <c r="SY38" s="364"/>
      <c r="SZ38" s="364"/>
      <c r="TA38" s="364"/>
      <c r="TB38" s="364"/>
      <c r="TC38" s="364"/>
      <c r="TD38" s="364"/>
      <c r="TE38" s="364"/>
      <c r="TF38" s="364"/>
      <c r="TG38" s="364"/>
      <c r="TH38" s="364"/>
      <c r="TI38" s="364"/>
      <c r="TJ38" s="364"/>
      <c r="TK38" s="364"/>
      <c r="TL38" s="364"/>
      <c r="TM38" s="364"/>
      <c r="TN38" s="364"/>
      <c r="TO38" s="364"/>
      <c r="TP38" s="364"/>
      <c r="TQ38" s="364"/>
      <c r="TR38" s="364"/>
      <c r="TS38" s="364"/>
      <c r="TT38" s="364"/>
      <c r="TU38" s="364"/>
      <c r="TV38" s="364"/>
      <c r="TW38" s="364"/>
      <c r="TX38" s="364"/>
      <c r="TY38" s="364"/>
      <c r="TZ38" s="364"/>
      <c r="UA38" s="364"/>
      <c r="UB38" s="364"/>
      <c r="UC38" s="364"/>
      <c r="UD38" s="364"/>
      <c r="UE38" s="364"/>
      <c r="UF38" s="364"/>
      <c r="UG38" s="364"/>
      <c r="UH38" s="364"/>
      <c r="UI38" s="364"/>
      <c r="UJ38" s="364"/>
      <c r="UK38" s="364"/>
      <c r="UL38" s="364"/>
      <c r="UM38" s="364"/>
      <c r="UN38" s="364"/>
      <c r="UO38" s="364"/>
      <c r="UP38" s="364"/>
      <c r="UQ38" s="364"/>
      <c r="UR38" s="364"/>
      <c r="US38" s="364"/>
      <c r="UT38" s="364"/>
      <c r="UU38" s="364"/>
      <c r="UV38" s="364"/>
      <c r="UW38" s="364"/>
      <c r="UX38" s="364"/>
      <c r="UY38" s="364"/>
      <c r="UZ38" s="364"/>
      <c r="VA38" s="364"/>
      <c r="VB38" s="364"/>
      <c r="VC38" s="364"/>
      <c r="VD38" s="364"/>
      <c r="VE38" s="364"/>
      <c r="VF38" s="364"/>
      <c r="VG38" s="364"/>
      <c r="VH38" s="364"/>
      <c r="VI38" s="364"/>
      <c r="VJ38" s="364"/>
      <c r="VK38" s="364"/>
      <c r="VL38" s="364"/>
      <c r="VM38" s="364"/>
      <c r="VN38" s="364"/>
      <c r="VO38" s="364"/>
      <c r="VP38" s="364"/>
      <c r="VQ38" s="364"/>
      <c r="VR38" s="364"/>
      <c r="VS38" s="364"/>
      <c r="VT38" s="364"/>
      <c r="VU38" s="364"/>
      <c r="VV38" s="364"/>
      <c r="VW38" s="364"/>
      <c r="VX38" s="364"/>
      <c r="VY38" s="364"/>
      <c r="VZ38" s="364"/>
      <c r="WA38" s="364"/>
      <c r="WB38" s="364"/>
      <c r="WC38" s="364"/>
      <c r="WD38" s="364"/>
      <c r="WE38" s="364"/>
      <c r="WF38" s="364"/>
      <c r="WG38" s="364"/>
      <c r="WH38" s="364"/>
      <c r="WI38" s="364"/>
      <c r="WJ38" s="364"/>
      <c r="WK38" s="364"/>
      <c r="WL38" s="364"/>
      <c r="WM38" s="364"/>
      <c r="WN38" s="364"/>
      <c r="WO38" s="364"/>
      <c r="WP38" s="364"/>
      <c r="WQ38" s="364"/>
      <c r="WR38" s="364"/>
      <c r="WS38" s="364"/>
      <c r="WT38" s="364"/>
      <c r="WU38" s="364"/>
      <c r="WV38" s="364"/>
      <c r="WW38" s="364"/>
      <c r="WX38" s="364"/>
      <c r="WY38" s="364"/>
      <c r="WZ38" s="364"/>
      <c r="XA38" s="364"/>
      <c r="XB38" s="364"/>
      <c r="XC38" s="364"/>
      <c r="XD38" s="364"/>
      <c r="XE38" s="364"/>
      <c r="XF38" s="364"/>
      <c r="XG38" s="364"/>
      <c r="XH38" s="364"/>
      <c r="XI38" s="364"/>
      <c r="XJ38" s="364"/>
      <c r="XK38" s="364"/>
      <c r="XL38" s="364"/>
      <c r="XM38" s="364"/>
      <c r="XN38" s="364"/>
      <c r="XO38" s="364"/>
      <c r="XP38" s="364"/>
      <c r="XQ38" s="364"/>
      <c r="XR38" s="364"/>
      <c r="XS38" s="364"/>
      <c r="XT38" s="364"/>
      <c r="XU38" s="364"/>
      <c r="XV38" s="364"/>
      <c r="XW38" s="364"/>
      <c r="XX38" s="364"/>
      <c r="XY38" s="364"/>
      <c r="XZ38" s="364"/>
      <c r="YA38" s="364"/>
      <c r="YB38" s="364"/>
      <c r="YC38" s="364"/>
      <c r="YD38" s="364"/>
      <c r="YE38" s="364"/>
      <c r="YF38" s="364"/>
      <c r="YG38" s="364"/>
      <c r="YH38" s="364"/>
      <c r="YI38" s="364"/>
      <c r="YJ38" s="364"/>
      <c r="YK38" s="364"/>
      <c r="YL38" s="364"/>
      <c r="YM38" s="364"/>
      <c r="YN38" s="364"/>
      <c r="YO38" s="364"/>
      <c r="YP38" s="364"/>
      <c r="YQ38" s="364"/>
      <c r="YR38" s="364"/>
      <c r="YS38" s="364"/>
      <c r="YT38" s="364"/>
      <c r="YU38" s="364"/>
      <c r="YV38" s="364"/>
      <c r="YW38" s="364"/>
      <c r="YX38" s="364"/>
      <c r="YY38" s="364"/>
      <c r="YZ38" s="364"/>
      <c r="ZA38" s="364"/>
      <c r="ZB38" s="364"/>
      <c r="ZC38" s="364"/>
      <c r="ZD38" s="364"/>
      <c r="ZE38" s="364"/>
      <c r="ZF38" s="364"/>
      <c r="ZG38" s="364"/>
      <c r="ZH38" s="364"/>
      <c r="ZI38" s="364"/>
      <c r="ZJ38" s="364"/>
      <c r="ZK38" s="364"/>
      <c r="ZL38" s="364"/>
      <c r="ZM38" s="364"/>
      <c r="ZN38" s="364"/>
      <c r="ZO38" s="364"/>
      <c r="ZP38" s="364"/>
      <c r="ZQ38" s="364"/>
      <c r="ZR38" s="364"/>
      <c r="ZS38" s="364"/>
      <c r="ZT38" s="364"/>
      <c r="ZU38" s="364"/>
      <c r="ZV38" s="364"/>
      <c r="ZW38" s="364"/>
      <c r="ZX38" s="364"/>
      <c r="ZY38" s="364"/>
      <c r="ZZ38" s="364"/>
      <c r="AAA38" s="364"/>
      <c r="AAB38" s="364"/>
      <c r="AAC38" s="364"/>
      <c r="AAD38" s="364"/>
      <c r="AAE38" s="364"/>
      <c r="AAF38" s="364"/>
      <c r="AAG38" s="364"/>
      <c r="AAH38" s="364"/>
      <c r="AAI38" s="364"/>
      <c r="AAJ38" s="364"/>
      <c r="AAK38" s="364"/>
      <c r="AAL38" s="364"/>
      <c r="AAM38" s="364"/>
      <c r="AAN38" s="364"/>
      <c r="AAO38" s="364"/>
      <c r="AAP38" s="364"/>
      <c r="AAQ38" s="364"/>
      <c r="AAR38" s="364"/>
      <c r="AAS38" s="364"/>
      <c r="AAT38" s="364"/>
      <c r="AAU38" s="364"/>
      <c r="AAV38" s="364"/>
      <c r="AAW38" s="364"/>
      <c r="AAX38" s="364"/>
      <c r="AAY38" s="364"/>
      <c r="AAZ38" s="364"/>
      <c r="ABA38" s="364"/>
      <c r="ABB38" s="364"/>
      <c r="ABC38" s="364"/>
      <c r="ABD38" s="364"/>
      <c r="ABE38" s="364"/>
      <c r="ABF38" s="364"/>
      <c r="ABG38" s="364"/>
      <c r="ABH38" s="364"/>
      <c r="ABI38" s="364"/>
      <c r="ABJ38" s="364"/>
      <c r="ABK38" s="364"/>
      <c r="ABL38" s="364"/>
      <c r="ABM38" s="364"/>
      <c r="ABN38" s="364"/>
      <c r="ABO38" s="364"/>
      <c r="ABP38" s="364"/>
      <c r="ABQ38" s="364"/>
      <c r="ABR38" s="364"/>
      <c r="ABS38" s="364"/>
      <c r="ABT38" s="364"/>
      <c r="ABU38" s="364"/>
      <c r="ABV38" s="364"/>
      <c r="ABW38" s="364"/>
      <c r="ABX38" s="364"/>
      <c r="ABY38" s="364"/>
      <c r="ABZ38" s="364"/>
      <c r="ACA38" s="364"/>
      <c r="ACB38" s="364"/>
      <c r="ACC38" s="364"/>
      <c r="ACD38" s="364"/>
      <c r="ACE38" s="364"/>
      <c r="ACF38" s="364"/>
      <c r="ACG38" s="364"/>
      <c r="ACH38" s="364"/>
      <c r="ACI38" s="364"/>
      <c r="ACJ38" s="364"/>
      <c r="ACK38" s="364"/>
      <c r="ACL38" s="364"/>
      <c r="ACM38" s="364"/>
      <c r="ACN38" s="364"/>
      <c r="ACO38" s="364"/>
      <c r="ACP38" s="364"/>
      <c r="ACQ38" s="364"/>
      <c r="ACR38" s="364"/>
      <c r="ACS38" s="364"/>
      <c r="ACT38" s="364"/>
      <c r="ACU38" s="364"/>
      <c r="ACV38" s="364"/>
      <c r="ACW38" s="364"/>
      <c r="ACX38" s="364"/>
      <c r="ACY38" s="364"/>
      <c r="ACZ38" s="364"/>
      <c r="ADA38" s="364"/>
      <c r="ADB38" s="364"/>
      <c r="ADC38" s="364"/>
      <c r="ADD38" s="364"/>
      <c r="ADE38" s="364"/>
      <c r="ADF38" s="364"/>
      <c r="ADG38" s="364"/>
      <c r="ADH38" s="364"/>
      <c r="ADI38" s="364"/>
      <c r="ADJ38" s="364"/>
      <c r="ADK38" s="364"/>
      <c r="ADL38" s="364"/>
      <c r="ADM38" s="364"/>
      <c r="ADN38" s="364"/>
      <c r="ADO38" s="364"/>
      <c r="ADP38" s="364"/>
      <c r="ADQ38" s="364"/>
      <c r="ADR38" s="364"/>
      <c r="ADS38" s="364"/>
      <c r="ADT38" s="364"/>
      <c r="ADU38" s="364"/>
      <c r="ADV38" s="364"/>
      <c r="ADW38" s="364"/>
      <c r="ADX38" s="364"/>
      <c r="ADY38" s="364"/>
      <c r="ADZ38" s="364"/>
      <c r="AEA38" s="364"/>
      <c r="AEB38" s="364"/>
      <c r="AEC38" s="364"/>
      <c r="AED38" s="364"/>
      <c r="AEE38" s="364"/>
      <c r="AEF38" s="364"/>
      <c r="AEG38" s="364"/>
      <c r="AEH38" s="364"/>
      <c r="AEI38" s="364"/>
      <c r="AEJ38" s="364"/>
      <c r="AEK38" s="364"/>
      <c r="AEL38" s="364"/>
      <c r="AEM38" s="364"/>
      <c r="AEN38" s="364"/>
      <c r="AEO38" s="364"/>
      <c r="AEP38" s="364"/>
      <c r="AEQ38" s="364"/>
      <c r="AER38" s="364"/>
      <c r="AES38" s="364"/>
      <c r="AET38" s="364"/>
      <c r="AEU38" s="364"/>
      <c r="AEV38" s="364"/>
      <c r="AEW38" s="364"/>
      <c r="AEX38" s="364"/>
      <c r="AEY38" s="364"/>
      <c r="AEZ38" s="364"/>
      <c r="AFA38" s="364"/>
      <c r="AFB38" s="364"/>
      <c r="AFC38" s="364"/>
      <c r="AFD38" s="364"/>
      <c r="AFE38" s="364"/>
      <c r="AFF38" s="364"/>
      <c r="AFG38" s="364"/>
      <c r="AFH38" s="364"/>
      <c r="AFI38" s="364"/>
      <c r="AFJ38" s="364"/>
      <c r="AFK38" s="364"/>
      <c r="AFL38" s="364"/>
      <c r="AFM38" s="364"/>
      <c r="AFN38" s="364"/>
      <c r="AFO38" s="364"/>
      <c r="AFP38" s="364"/>
      <c r="AFQ38" s="364"/>
      <c r="AFR38" s="364"/>
      <c r="AFS38" s="364"/>
      <c r="AFT38" s="364"/>
      <c r="AFU38" s="364"/>
      <c r="AFV38" s="364"/>
      <c r="AFW38" s="364"/>
      <c r="AFX38" s="364"/>
      <c r="AFY38" s="364"/>
      <c r="AFZ38" s="364"/>
      <c r="AGA38" s="364"/>
      <c r="AGB38" s="364"/>
      <c r="AGC38" s="364"/>
      <c r="AGD38" s="364"/>
      <c r="AGE38" s="364"/>
      <c r="AGF38" s="364"/>
      <c r="AGG38" s="364"/>
      <c r="AGH38" s="364"/>
      <c r="AGI38" s="364"/>
    </row>
    <row r="39" spans="1:867" s="367" customFormat="1">
      <c r="A39" s="375" t="str">
        <f>+'P9'!B10</f>
        <v>9.3. Mejora de la gestión integral y coordinada de la información en la cadena</v>
      </c>
      <c r="B39" s="384">
        <f>+Estimación_Anualizada!V39</f>
        <v>8879949788</v>
      </c>
      <c r="C39" s="368">
        <v>0.9</v>
      </c>
      <c r="D39" s="368">
        <v>0.05</v>
      </c>
      <c r="E39" s="368">
        <v>0.05</v>
      </c>
      <c r="F39" s="384">
        <f>B39*C39</f>
        <v>7991954809.1999998</v>
      </c>
      <c r="G39" s="384">
        <f>B39*D39</f>
        <v>443997489.40000004</v>
      </c>
      <c r="H39" s="384">
        <f>B39*E39</f>
        <v>443997489.40000004</v>
      </c>
      <c r="I39" s="368">
        <f t="shared" si="13"/>
        <v>0.75</v>
      </c>
      <c r="J39" s="368"/>
      <c r="K39" s="368">
        <v>0.25</v>
      </c>
      <c r="L39" s="369"/>
      <c r="M39" s="366">
        <f>F39*I39</f>
        <v>5993966106.8999996</v>
      </c>
      <c r="N39" s="366">
        <f>F39*J39</f>
        <v>0</v>
      </c>
      <c r="O39" s="366">
        <f>F39*K39</f>
        <v>1997988702.3</v>
      </c>
      <c r="P39" s="366">
        <f>F39*L39</f>
        <v>0</v>
      </c>
      <c r="Q39" s="360"/>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c r="EO39" s="364"/>
      <c r="EP39" s="364"/>
      <c r="EQ39" s="364"/>
      <c r="ER39" s="364"/>
      <c r="ES39" s="364"/>
      <c r="ET39" s="364"/>
      <c r="EU39" s="364"/>
      <c r="EV39" s="364"/>
      <c r="EW39" s="364"/>
      <c r="EX39" s="364"/>
      <c r="EY39" s="364"/>
      <c r="EZ39" s="364"/>
      <c r="FA39" s="364"/>
      <c r="FB39" s="364"/>
      <c r="FC39" s="364"/>
      <c r="FD39" s="364"/>
      <c r="FE39" s="364"/>
      <c r="FF39" s="364"/>
      <c r="FG39" s="364"/>
      <c r="FH39" s="364"/>
      <c r="FI39" s="364"/>
      <c r="FJ39" s="364"/>
      <c r="FK39" s="364"/>
      <c r="FL39" s="364"/>
      <c r="FM39" s="364"/>
      <c r="FN39" s="364"/>
      <c r="FO39" s="364"/>
      <c r="FP39" s="364"/>
      <c r="FQ39" s="364"/>
      <c r="FR39" s="364"/>
      <c r="FS39" s="364"/>
      <c r="FT39" s="364"/>
      <c r="FU39" s="364"/>
      <c r="FV39" s="364"/>
      <c r="FW39" s="364"/>
      <c r="FX39" s="364"/>
      <c r="FY39" s="364"/>
      <c r="FZ39" s="364"/>
      <c r="GA39" s="364"/>
      <c r="GB39" s="364"/>
      <c r="GC39" s="364"/>
      <c r="GD39" s="364"/>
      <c r="GE39" s="364"/>
      <c r="GF39" s="364"/>
      <c r="GG39" s="364"/>
      <c r="GH39" s="364"/>
      <c r="GI39" s="364"/>
      <c r="GJ39" s="364"/>
      <c r="GK39" s="364"/>
      <c r="GL39" s="364"/>
      <c r="GM39" s="364"/>
      <c r="GN39" s="364"/>
      <c r="GO39" s="364"/>
      <c r="GP39" s="364"/>
      <c r="GQ39" s="364"/>
      <c r="GR39" s="364"/>
      <c r="GS39" s="364"/>
      <c r="GT39" s="364"/>
      <c r="GU39" s="364"/>
      <c r="GV39" s="364"/>
      <c r="GW39" s="364"/>
      <c r="GX39" s="364"/>
      <c r="GY39" s="364"/>
      <c r="GZ39" s="364"/>
      <c r="HA39" s="364"/>
      <c r="HB39" s="364"/>
      <c r="HC39" s="364"/>
      <c r="HD39" s="364"/>
      <c r="HE39" s="364"/>
      <c r="HF39" s="364"/>
      <c r="HG39" s="364"/>
      <c r="HH39" s="364"/>
      <c r="HI39" s="364"/>
      <c r="HJ39" s="364"/>
      <c r="HK39" s="364"/>
      <c r="HL39" s="364"/>
      <c r="HM39" s="364"/>
      <c r="HN39" s="364"/>
      <c r="HO39" s="364"/>
      <c r="HP39" s="364"/>
      <c r="HQ39" s="364"/>
      <c r="HR39" s="364"/>
      <c r="HS39" s="364"/>
      <c r="HT39" s="364"/>
      <c r="HU39" s="364"/>
      <c r="HV39" s="364"/>
      <c r="HW39" s="364"/>
      <c r="HX39" s="364"/>
      <c r="HY39" s="364"/>
      <c r="HZ39" s="364"/>
      <c r="IA39" s="364"/>
      <c r="IB39" s="364"/>
      <c r="IC39" s="364"/>
      <c r="ID39" s="364"/>
      <c r="IE39" s="364"/>
      <c r="IF39" s="364"/>
      <c r="IG39" s="364"/>
      <c r="IH39" s="364"/>
      <c r="II39" s="364"/>
      <c r="IJ39" s="364"/>
      <c r="IK39" s="364"/>
      <c r="IL39" s="364"/>
      <c r="IM39" s="364"/>
      <c r="IN39" s="364"/>
      <c r="IO39" s="364"/>
      <c r="IP39" s="364"/>
      <c r="IQ39" s="364"/>
      <c r="IR39" s="364"/>
      <c r="IS39" s="364"/>
      <c r="IT39" s="364"/>
      <c r="IU39" s="364"/>
      <c r="IV39" s="364"/>
      <c r="IW39" s="364"/>
      <c r="IX39" s="364"/>
      <c r="IY39" s="364"/>
      <c r="IZ39" s="364"/>
      <c r="JA39" s="364"/>
      <c r="JB39" s="364"/>
      <c r="JC39" s="364"/>
      <c r="JD39" s="364"/>
      <c r="JE39" s="364"/>
      <c r="JF39" s="364"/>
      <c r="JG39" s="364"/>
      <c r="JH39" s="364"/>
      <c r="JI39" s="364"/>
      <c r="JJ39" s="364"/>
      <c r="JK39" s="364"/>
      <c r="JL39" s="364"/>
      <c r="JM39" s="364"/>
      <c r="JN39" s="364"/>
      <c r="JO39" s="364"/>
      <c r="JP39" s="364"/>
      <c r="JQ39" s="364"/>
      <c r="JR39" s="364"/>
      <c r="JS39" s="364"/>
      <c r="JT39" s="364"/>
      <c r="JU39" s="364"/>
      <c r="JV39" s="364"/>
      <c r="JW39" s="364"/>
      <c r="JX39" s="364"/>
      <c r="JY39" s="364"/>
      <c r="JZ39" s="364"/>
      <c r="KA39" s="364"/>
      <c r="KB39" s="364"/>
      <c r="KC39" s="364"/>
      <c r="KD39" s="364"/>
      <c r="KE39" s="364"/>
      <c r="KF39" s="364"/>
      <c r="KG39" s="364"/>
      <c r="KH39" s="364"/>
      <c r="KI39" s="364"/>
      <c r="KJ39" s="364"/>
      <c r="KK39" s="364"/>
      <c r="KL39" s="364"/>
      <c r="KM39" s="364"/>
      <c r="KN39" s="364"/>
      <c r="KO39" s="364"/>
      <c r="KP39" s="364"/>
      <c r="KQ39" s="364"/>
      <c r="KR39" s="364"/>
      <c r="KS39" s="364"/>
      <c r="KT39" s="364"/>
      <c r="KU39" s="364"/>
      <c r="KV39" s="364"/>
      <c r="KW39" s="364"/>
      <c r="KX39" s="364"/>
      <c r="KY39" s="364"/>
      <c r="KZ39" s="364"/>
      <c r="LA39" s="364"/>
      <c r="LB39" s="364"/>
      <c r="LC39" s="364"/>
      <c r="LD39" s="364"/>
      <c r="LE39" s="364"/>
      <c r="LF39" s="364"/>
      <c r="LG39" s="364"/>
      <c r="LH39" s="364"/>
      <c r="LI39" s="364"/>
      <c r="LJ39" s="364"/>
      <c r="LK39" s="364"/>
      <c r="LL39" s="364"/>
      <c r="LM39" s="364"/>
      <c r="LN39" s="364"/>
      <c r="LO39" s="364"/>
      <c r="LP39" s="364"/>
      <c r="LQ39" s="364"/>
      <c r="LR39" s="364"/>
      <c r="LS39" s="364"/>
      <c r="LT39" s="364"/>
      <c r="LU39" s="364"/>
      <c r="LV39" s="364"/>
      <c r="LW39" s="364"/>
      <c r="LX39" s="364"/>
      <c r="LY39" s="364"/>
      <c r="LZ39" s="364"/>
      <c r="MA39" s="364"/>
      <c r="MB39" s="364"/>
      <c r="MC39" s="364"/>
      <c r="MD39" s="364"/>
      <c r="ME39" s="364"/>
      <c r="MF39" s="364"/>
      <c r="MG39" s="364"/>
      <c r="MH39" s="364"/>
      <c r="MI39" s="364"/>
      <c r="MJ39" s="364"/>
      <c r="MK39" s="364"/>
      <c r="ML39" s="364"/>
      <c r="MM39" s="364"/>
      <c r="MN39" s="364"/>
      <c r="MO39" s="364"/>
      <c r="MP39" s="364"/>
      <c r="MQ39" s="364"/>
      <c r="MR39" s="364"/>
      <c r="MS39" s="364"/>
      <c r="MT39" s="364"/>
      <c r="MU39" s="364"/>
      <c r="MV39" s="364"/>
      <c r="MW39" s="364"/>
      <c r="MX39" s="364"/>
      <c r="MY39" s="364"/>
      <c r="MZ39" s="364"/>
      <c r="NA39" s="364"/>
      <c r="NB39" s="364"/>
      <c r="NC39" s="364"/>
      <c r="ND39" s="364"/>
      <c r="NE39" s="364"/>
      <c r="NF39" s="364"/>
      <c r="NG39" s="364"/>
      <c r="NH39" s="364"/>
      <c r="NI39" s="364"/>
      <c r="NJ39" s="364"/>
      <c r="NK39" s="364"/>
      <c r="NL39" s="364"/>
      <c r="NM39" s="364"/>
      <c r="NN39" s="364"/>
      <c r="NO39" s="364"/>
      <c r="NP39" s="364"/>
      <c r="NQ39" s="364"/>
      <c r="NR39" s="364"/>
      <c r="NS39" s="364"/>
      <c r="NT39" s="364"/>
      <c r="NU39" s="364"/>
      <c r="NV39" s="364"/>
      <c r="NW39" s="364"/>
      <c r="NX39" s="364"/>
      <c r="NY39" s="364"/>
      <c r="NZ39" s="364"/>
      <c r="OA39" s="364"/>
      <c r="OB39" s="364"/>
      <c r="OC39" s="364"/>
      <c r="OD39" s="364"/>
      <c r="OE39" s="364"/>
      <c r="OF39" s="364"/>
      <c r="OG39" s="364"/>
      <c r="OH39" s="364"/>
      <c r="OI39" s="364"/>
      <c r="OJ39" s="364"/>
      <c r="OK39" s="364"/>
      <c r="OL39" s="364"/>
      <c r="OM39" s="364"/>
      <c r="ON39" s="364"/>
      <c r="OO39" s="364"/>
      <c r="OP39" s="364"/>
      <c r="OQ39" s="364"/>
      <c r="OR39" s="364"/>
      <c r="OS39" s="364"/>
      <c r="OT39" s="364"/>
      <c r="OU39" s="364"/>
      <c r="OV39" s="364"/>
      <c r="OW39" s="364"/>
      <c r="OX39" s="364"/>
      <c r="OY39" s="364"/>
      <c r="OZ39" s="364"/>
      <c r="PA39" s="364"/>
      <c r="PB39" s="364"/>
      <c r="PC39" s="364"/>
      <c r="PD39" s="364"/>
      <c r="PE39" s="364"/>
      <c r="PF39" s="364"/>
      <c r="PG39" s="364"/>
      <c r="PH39" s="364"/>
      <c r="PI39" s="364"/>
      <c r="PJ39" s="364"/>
      <c r="PK39" s="364"/>
      <c r="PL39" s="364"/>
      <c r="PM39" s="364"/>
      <c r="PN39" s="364"/>
      <c r="PO39" s="364"/>
      <c r="PP39" s="364"/>
      <c r="PQ39" s="364"/>
      <c r="PR39" s="364"/>
      <c r="PS39" s="364"/>
      <c r="PT39" s="364"/>
      <c r="PU39" s="364"/>
      <c r="PV39" s="364"/>
      <c r="PW39" s="364"/>
      <c r="PX39" s="364"/>
      <c r="PY39" s="364"/>
      <c r="PZ39" s="364"/>
      <c r="QA39" s="364"/>
      <c r="QB39" s="364"/>
      <c r="QC39" s="364"/>
      <c r="QD39" s="364"/>
      <c r="QE39" s="364"/>
      <c r="QF39" s="364"/>
      <c r="QG39" s="364"/>
      <c r="QH39" s="364"/>
      <c r="QI39" s="364"/>
      <c r="QJ39" s="364"/>
      <c r="QK39" s="364"/>
      <c r="QL39" s="364"/>
      <c r="QM39" s="364"/>
      <c r="QN39" s="364"/>
      <c r="QO39" s="364"/>
      <c r="QP39" s="364"/>
      <c r="QQ39" s="364"/>
      <c r="QR39" s="364"/>
      <c r="QS39" s="364"/>
      <c r="QT39" s="364"/>
      <c r="QU39" s="364"/>
      <c r="QV39" s="364"/>
      <c r="QW39" s="364"/>
      <c r="QX39" s="364"/>
      <c r="QY39" s="364"/>
      <c r="QZ39" s="364"/>
      <c r="RA39" s="364"/>
      <c r="RB39" s="364"/>
      <c r="RC39" s="364"/>
      <c r="RD39" s="364"/>
      <c r="RE39" s="364"/>
      <c r="RF39" s="364"/>
      <c r="RG39" s="364"/>
      <c r="RH39" s="364"/>
      <c r="RI39" s="364"/>
      <c r="RJ39" s="364"/>
      <c r="RK39" s="364"/>
      <c r="RL39" s="364"/>
      <c r="RM39" s="364"/>
      <c r="RN39" s="364"/>
      <c r="RO39" s="364"/>
      <c r="RP39" s="364"/>
      <c r="RQ39" s="364"/>
      <c r="RR39" s="364"/>
      <c r="RS39" s="364"/>
      <c r="RT39" s="364"/>
      <c r="RU39" s="364"/>
      <c r="RV39" s="364"/>
      <c r="RW39" s="364"/>
      <c r="RX39" s="364"/>
      <c r="RY39" s="364"/>
      <c r="RZ39" s="364"/>
      <c r="SA39" s="364"/>
      <c r="SB39" s="364"/>
      <c r="SC39" s="364"/>
      <c r="SD39" s="364"/>
      <c r="SE39" s="364"/>
      <c r="SF39" s="364"/>
      <c r="SG39" s="364"/>
      <c r="SH39" s="364"/>
      <c r="SI39" s="364"/>
      <c r="SJ39" s="364"/>
      <c r="SK39" s="364"/>
      <c r="SL39" s="364"/>
      <c r="SM39" s="364"/>
      <c r="SN39" s="364"/>
      <c r="SO39" s="364"/>
      <c r="SP39" s="364"/>
      <c r="SQ39" s="364"/>
      <c r="SR39" s="364"/>
      <c r="SS39" s="364"/>
      <c r="ST39" s="364"/>
      <c r="SU39" s="364"/>
      <c r="SV39" s="364"/>
      <c r="SW39" s="364"/>
      <c r="SX39" s="364"/>
      <c r="SY39" s="364"/>
      <c r="SZ39" s="364"/>
      <c r="TA39" s="364"/>
      <c r="TB39" s="364"/>
      <c r="TC39" s="364"/>
      <c r="TD39" s="364"/>
      <c r="TE39" s="364"/>
      <c r="TF39" s="364"/>
      <c r="TG39" s="364"/>
      <c r="TH39" s="364"/>
      <c r="TI39" s="364"/>
      <c r="TJ39" s="364"/>
      <c r="TK39" s="364"/>
      <c r="TL39" s="364"/>
      <c r="TM39" s="364"/>
      <c r="TN39" s="364"/>
      <c r="TO39" s="364"/>
      <c r="TP39" s="364"/>
      <c r="TQ39" s="364"/>
      <c r="TR39" s="364"/>
      <c r="TS39" s="364"/>
      <c r="TT39" s="364"/>
      <c r="TU39" s="364"/>
      <c r="TV39" s="364"/>
      <c r="TW39" s="364"/>
      <c r="TX39" s="364"/>
      <c r="TY39" s="364"/>
      <c r="TZ39" s="364"/>
      <c r="UA39" s="364"/>
      <c r="UB39" s="364"/>
      <c r="UC39" s="364"/>
      <c r="UD39" s="364"/>
      <c r="UE39" s="364"/>
      <c r="UF39" s="364"/>
      <c r="UG39" s="364"/>
      <c r="UH39" s="364"/>
      <c r="UI39" s="364"/>
      <c r="UJ39" s="364"/>
      <c r="UK39" s="364"/>
      <c r="UL39" s="364"/>
      <c r="UM39" s="364"/>
      <c r="UN39" s="364"/>
      <c r="UO39" s="364"/>
      <c r="UP39" s="364"/>
      <c r="UQ39" s="364"/>
      <c r="UR39" s="364"/>
      <c r="US39" s="364"/>
      <c r="UT39" s="364"/>
      <c r="UU39" s="364"/>
      <c r="UV39" s="364"/>
      <c r="UW39" s="364"/>
      <c r="UX39" s="364"/>
      <c r="UY39" s="364"/>
      <c r="UZ39" s="364"/>
      <c r="VA39" s="364"/>
      <c r="VB39" s="364"/>
      <c r="VC39" s="364"/>
      <c r="VD39" s="364"/>
      <c r="VE39" s="364"/>
      <c r="VF39" s="364"/>
      <c r="VG39" s="364"/>
      <c r="VH39" s="364"/>
      <c r="VI39" s="364"/>
      <c r="VJ39" s="364"/>
      <c r="VK39" s="364"/>
      <c r="VL39" s="364"/>
      <c r="VM39" s="364"/>
      <c r="VN39" s="364"/>
      <c r="VO39" s="364"/>
      <c r="VP39" s="364"/>
      <c r="VQ39" s="364"/>
      <c r="VR39" s="364"/>
      <c r="VS39" s="364"/>
      <c r="VT39" s="364"/>
      <c r="VU39" s="364"/>
      <c r="VV39" s="364"/>
      <c r="VW39" s="364"/>
      <c r="VX39" s="364"/>
      <c r="VY39" s="364"/>
      <c r="VZ39" s="364"/>
      <c r="WA39" s="364"/>
      <c r="WB39" s="364"/>
      <c r="WC39" s="364"/>
      <c r="WD39" s="364"/>
      <c r="WE39" s="364"/>
      <c r="WF39" s="364"/>
      <c r="WG39" s="364"/>
      <c r="WH39" s="364"/>
      <c r="WI39" s="364"/>
      <c r="WJ39" s="364"/>
      <c r="WK39" s="364"/>
      <c r="WL39" s="364"/>
      <c r="WM39" s="364"/>
      <c r="WN39" s="364"/>
      <c r="WO39" s="364"/>
      <c r="WP39" s="364"/>
      <c r="WQ39" s="364"/>
      <c r="WR39" s="364"/>
      <c r="WS39" s="364"/>
      <c r="WT39" s="364"/>
      <c r="WU39" s="364"/>
      <c r="WV39" s="364"/>
      <c r="WW39" s="364"/>
      <c r="WX39" s="364"/>
      <c r="WY39" s="364"/>
      <c r="WZ39" s="364"/>
      <c r="XA39" s="364"/>
      <c r="XB39" s="364"/>
      <c r="XC39" s="364"/>
      <c r="XD39" s="364"/>
      <c r="XE39" s="364"/>
      <c r="XF39" s="364"/>
      <c r="XG39" s="364"/>
      <c r="XH39" s="364"/>
      <c r="XI39" s="364"/>
      <c r="XJ39" s="364"/>
      <c r="XK39" s="364"/>
      <c r="XL39" s="364"/>
      <c r="XM39" s="364"/>
      <c r="XN39" s="364"/>
      <c r="XO39" s="364"/>
      <c r="XP39" s="364"/>
      <c r="XQ39" s="364"/>
      <c r="XR39" s="364"/>
      <c r="XS39" s="364"/>
      <c r="XT39" s="364"/>
      <c r="XU39" s="364"/>
      <c r="XV39" s="364"/>
      <c r="XW39" s="364"/>
      <c r="XX39" s="364"/>
      <c r="XY39" s="364"/>
      <c r="XZ39" s="364"/>
      <c r="YA39" s="364"/>
      <c r="YB39" s="364"/>
      <c r="YC39" s="364"/>
      <c r="YD39" s="364"/>
      <c r="YE39" s="364"/>
      <c r="YF39" s="364"/>
      <c r="YG39" s="364"/>
      <c r="YH39" s="364"/>
      <c r="YI39" s="364"/>
      <c r="YJ39" s="364"/>
      <c r="YK39" s="364"/>
      <c r="YL39" s="364"/>
      <c r="YM39" s="364"/>
      <c r="YN39" s="364"/>
      <c r="YO39" s="364"/>
      <c r="YP39" s="364"/>
      <c r="YQ39" s="364"/>
      <c r="YR39" s="364"/>
      <c r="YS39" s="364"/>
      <c r="YT39" s="364"/>
      <c r="YU39" s="364"/>
      <c r="YV39" s="364"/>
      <c r="YW39" s="364"/>
      <c r="YX39" s="364"/>
      <c r="YY39" s="364"/>
      <c r="YZ39" s="364"/>
      <c r="ZA39" s="364"/>
      <c r="ZB39" s="364"/>
      <c r="ZC39" s="364"/>
      <c r="ZD39" s="364"/>
      <c r="ZE39" s="364"/>
      <c r="ZF39" s="364"/>
      <c r="ZG39" s="364"/>
      <c r="ZH39" s="364"/>
      <c r="ZI39" s="364"/>
      <c r="ZJ39" s="364"/>
      <c r="ZK39" s="364"/>
      <c r="ZL39" s="364"/>
      <c r="ZM39" s="364"/>
      <c r="ZN39" s="364"/>
      <c r="ZO39" s="364"/>
      <c r="ZP39" s="364"/>
      <c r="ZQ39" s="364"/>
      <c r="ZR39" s="364"/>
      <c r="ZS39" s="364"/>
      <c r="ZT39" s="364"/>
      <c r="ZU39" s="364"/>
      <c r="ZV39" s="364"/>
      <c r="ZW39" s="364"/>
      <c r="ZX39" s="364"/>
      <c r="ZY39" s="364"/>
      <c r="ZZ39" s="364"/>
      <c r="AAA39" s="364"/>
      <c r="AAB39" s="364"/>
      <c r="AAC39" s="364"/>
      <c r="AAD39" s="364"/>
      <c r="AAE39" s="364"/>
      <c r="AAF39" s="364"/>
      <c r="AAG39" s="364"/>
      <c r="AAH39" s="364"/>
      <c r="AAI39" s="364"/>
      <c r="AAJ39" s="364"/>
      <c r="AAK39" s="364"/>
      <c r="AAL39" s="364"/>
      <c r="AAM39" s="364"/>
      <c r="AAN39" s="364"/>
      <c r="AAO39" s="364"/>
      <c r="AAP39" s="364"/>
      <c r="AAQ39" s="364"/>
      <c r="AAR39" s="364"/>
      <c r="AAS39" s="364"/>
      <c r="AAT39" s="364"/>
      <c r="AAU39" s="364"/>
      <c r="AAV39" s="364"/>
      <c r="AAW39" s="364"/>
      <c r="AAX39" s="364"/>
      <c r="AAY39" s="364"/>
      <c r="AAZ39" s="364"/>
      <c r="ABA39" s="364"/>
      <c r="ABB39" s="364"/>
      <c r="ABC39" s="364"/>
      <c r="ABD39" s="364"/>
      <c r="ABE39" s="364"/>
      <c r="ABF39" s="364"/>
      <c r="ABG39" s="364"/>
      <c r="ABH39" s="364"/>
      <c r="ABI39" s="364"/>
      <c r="ABJ39" s="364"/>
      <c r="ABK39" s="364"/>
      <c r="ABL39" s="364"/>
      <c r="ABM39" s="364"/>
      <c r="ABN39" s="364"/>
      <c r="ABO39" s="364"/>
      <c r="ABP39" s="364"/>
      <c r="ABQ39" s="364"/>
      <c r="ABR39" s="364"/>
      <c r="ABS39" s="364"/>
      <c r="ABT39" s="364"/>
      <c r="ABU39" s="364"/>
      <c r="ABV39" s="364"/>
      <c r="ABW39" s="364"/>
      <c r="ABX39" s="364"/>
      <c r="ABY39" s="364"/>
      <c r="ABZ39" s="364"/>
      <c r="ACA39" s="364"/>
      <c r="ACB39" s="364"/>
      <c r="ACC39" s="364"/>
      <c r="ACD39" s="364"/>
      <c r="ACE39" s="364"/>
      <c r="ACF39" s="364"/>
      <c r="ACG39" s="364"/>
      <c r="ACH39" s="364"/>
      <c r="ACI39" s="364"/>
      <c r="ACJ39" s="364"/>
      <c r="ACK39" s="364"/>
      <c r="ACL39" s="364"/>
      <c r="ACM39" s="364"/>
      <c r="ACN39" s="364"/>
      <c r="ACO39" s="364"/>
      <c r="ACP39" s="364"/>
      <c r="ACQ39" s="364"/>
      <c r="ACR39" s="364"/>
      <c r="ACS39" s="364"/>
      <c r="ACT39" s="364"/>
      <c r="ACU39" s="364"/>
      <c r="ACV39" s="364"/>
      <c r="ACW39" s="364"/>
      <c r="ACX39" s="364"/>
      <c r="ACY39" s="364"/>
      <c r="ACZ39" s="364"/>
      <c r="ADA39" s="364"/>
      <c r="ADB39" s="364"/>
      <c r="ADC39" s="364"/>
      <c r="ADD39" s="364"/>
      <c r="ADE39" s="364"/>
      <c r="ADF39" s="364"/>
      <c r="ADG39" s="364"/>
      <c r="ADH39" s="364"/>
      <c r="ADI39" s="364"/>
      <c r="ADJ39" s="364"/>
      <c r="ADK39" s="364"/>
      <c r="ADL39" s="364"/>
      <c r="ADM39" s="364"/>
      <c r="ADN39" s="364"/>
      <c r="ADO39" s="364"/>
      <c r="ADP39" s="364"/>
      <c r="ADQ39" s="364"/>
      <c r="ADR39" s="364"/>
      <c r="ADS39" s="364"/>
      <c r="ADT39" s="364"/>
      <c r="ADU39" s="364"/>
      <c r="ADV39" s="364"/>
      <c r="ADW39" s="364"/>
      <c r="ADX39" s="364"/>
      <c r="ADY39" s="364"/>
      <c r="ADZ39" s="364"/>
      <c r="AEA39" s="364"/>
      <c r="AEB39" s="364"/>
      <c r="AEC39" s="364"/>
      <c r="AED39" s="364"/>
      <c r="AEE39" s="364"/>
      <c r="AEF39" s="364"/>
      <c r="AEG39" s="364"/>
      <c r="AEH39" s="364"/>
      <c r="AEI39" s="364"/>
      <c r="AEJ39" s="364"/>
      <c r="AEK39" s="364"/>
      <c r="AEL39" s="364"/>
      <c r="AEM39" s="364"/>
      <c r="AEN39" s="364"/>
      <c r="AEO39" s="364"/>
      <c r="AEP39" s="364"/>
      <c r="AEQ39" s="364"/>
      <c r="AER39" s="364"/>
      <c r="AES39" s="364"/>
      <c r="AET39" s="364"/>
      <c r="AEU39" s="364"/>
      <c r="AEV39" s="364"/>
      <c r="AEW39" s="364"/>
      <c r="AEX39" s="364"/>
      <c r="AEY39" s="364"/>
      <c r="AEZ39" s="364"/>
      <c r="AFA39" s="364"/>
      <c r="AFB39" s="364"/>
      <c r="AFC39" s="364"/>
      <c r="AFD39" s="364"/>
      <c r="AFE39" s="364"/>
      <c r="AFF39" s="364"/>
      <c r="AFG39" s="364"/>
      <c r="AFH39" s="364"/>
      <c r="AFI39" s="364"/>
      <c r="AFJ39" s="364"/>
      <c r="AFK39" s="364"/>
      <c r="AFL39" s="364"/>
      <c r="AFM39" s="364"/>
      <c r="AFN39" s="364"/>
      <c r="AFO39" s="364"/>
      <c r="AFP39" s="364"/>
      <c r="AFQ39" s="364"/>
      <c r="AFR39" s="364"/>
      <c r="AFS39" s="364"/>
      <c r="AFT39" s="364"/>
      <c r="AFU39" s="364"/>
      <c r="AFV39" s="364"/>
      <c r="AFW39" s="364"/>
      <c r="AFX39" s="364"/>
      <c r="AFY39" s="364"/>
      <c r="AFZ39" s="364"/>
      <c r="AGA39" s="364"/>
      <c r="AGB39" s="364"/>
      <c r="AGC39" s="364"/>
      <c r="AGD39" s="364"/>
      <c r="AGE39" s="364"/>
      <c r="AGF39" s="364"/>
      <c r="AGG39" s="364"/>
      <c r="AGH39" s="364"/>
      <c r="AGI39" s="364"/>
    </row>
    <row r="40" spans="1:867" s="365" customFormat="1">
      <c r="A40" s="375" t="str">
        <f>+'P9'!B11</f>
        <v>9.4. Fortalecimiento y creación de instrumentos de fomento y financiamiento para la cadena</v>
      </c>
      <c r="B40" s="384">
        <f>+Estimación_Anualizada!V40</f>
        <v>3035208000</v>
      </c>
      <c r="C40" s="368">
        <v>0.8</v>
      </c>
      <c r="D40" s="368">
        <v>0.05</v>
      </c>
      <c r="E40" s="368">
        <v>0.15</v>
      </c>
      <c r="F40" s="384">
        <f>B40*C40</f>
        <v>2428166400</v>
      </c>
      <c r="G40" s="384">
        <f>B40*D40</f>
        <v>151760400</v>
      </c>
      <c r="H40" s="384">
        <f>B40*E40</f>
        <v>455281200</v>
      </c>
      <c r="I40" s="368">
        <f t="shared" si="13"/>
        <v>0.9</v>
      </c>
      <c r="J40" s="368"/>
      <c r="K40" s="368">
        <v>0.1</v>
      </c>
      <c r="L40" s="369"/>
      <c r="M40" s="366">
        <f>F40*I40</f>
        <v>2185349760</v>
      </c>
      <c r="N40" s="366">
        <f>F40*J40</f>
        <v>0</v>
      </c>
      <c r="O40" s="366">
        <f>F40*K40</f>
        <v>242816640</v>
      </c>
      <c r="P40" s="366">
        <f>F40*L40</f>
        <v>0</v>
      </c>
      <c r="Q40" s="360"/>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4"/>
      <c r="FU40" s="364"/>
      <c r="FV40" s="364"/>
      <c r="FW40" s="364"/>
      <c r="FX40" s="364"/>
      <c r="FY40" s="364"/>
      <c r="FZ40" s="364"/>
      <c r="GA40" s="364"/>
      <c r="GB40" s="364"/>
      <c r="GC40" s="364"/>
      <c r="GD40" s="364"/>
      <c r="GE40" s="364"/>
      <c r="GF40" s="364"/>
      <c r="GG40" s="364"/>
      <c r="GH40" s="364"/>
      <c r="GI40" s="364"/>
      <c r="GJ40" s="364"/>
      <c r="GK40" s="364"/>
      <c r="GL40" s="364"/>
      <c r="GM40" s="364"/>
      <c r="GN40" s="364"/>
      <c r="GO40" s="364"/>
      <c r="GP40" s="364"/>
      <c r="GQ40" s="364"/>
      <c r="GR40" s="364"/>
      <c r="GS40" s="364"/>
      <c r="GT40" s="364"/>
      <c r="GU40" s="364"/>
      <c r="GV40" s="364"/>
      <c r="GW40" s="364"/>
      <c r="GX40" s="364"/>
      <c r="GY40" s="364"/>
      <c r="GZ40" s="364"/>
      <c r="HA40" s="364"/>
      <c r="HB40" s="364"/>
      <c r="HC40" s="364"/>
      <c r="HD40" s="364"/>
      <c r="HE40" s="364"/>
      <c r="HF40" s="364"/>
      <c r="HG40" s="364"/>
      <c r="HH40" s="364"/>
      <c r="HI40" s="364"/>
      <c r="HJ40" s="364"/>
      <c r="HK40" s="364"/>
      <c r="HL40" s="364"/>
      <c r="HM40" s="364"/>
      <c r="HN40" s="364"/>
      <c r="HO40" s="364"/>
      <c r="HP40" s="364"/>
      <c r="HQ40" s="364"/>
      <c r="HR40" s="364"/>
      <c r="HS40" s="364"/>
      <c r="HT40" s="364"/>
      <c r="HU40" s="364"/>
      <c r="HV40" s="364"/>
      <c r="HW40" s="364"/>
      <c r="HX40" s="364"/>
      <c r="HY40" s="364"/>
      <c r="HZ40" s="364"/>
      <c r="IA40" s="364"/>
      <c r="IB40" s="364"/>
      <c r="IC40" s="364"/>
      <c r="ID40" s="364"/>
      <c r="IE40" s="364"/>
      <c r="IF40" s="364"/>
      <c r="IG40" s="364"/>
      <c r="IH40" s="364"/>
      <c r="II40" s="364"/>
      <c r="IJ40" s="364"/>
      <c r="IK40" s="364"/>
      <c r="IL40" s="364"/>
      <c r="IM40" s="364"/>
      <c r="IN40" s="364"/>
      <c r="IO40" s="364"/>
      <c r="IP40" s="364"/>
      <c r="IQ40" s="364"/>
      <c r="IR40" s="364"/>
      <c r="IS40" s="364"/>
      <c r="IT40" s="364"/>
      <c r="IU40" s="364"/>
      <c r="IV40" s="364"/>
      <c r="IW40" s="364"/>
      <c r="IX40" s="364"/>
      <c r="IY40" s="364"/>
      <c r="IZ40" s="364"/>
      <c r="JA40" s="364"/>
      <c r="JB40" s="364"/>
      <c r="JC40" s="364"/>
      <c r="JD40" s="364"/>
      <c r="JE40" s="364"/>
      <c r="JF40" s="364"/>
      <c r="JG40" s="364"/>
      <c r="JH40" s="364"/>
      <c r="JI40" s="364"/>
      <c r="JJ40" s="364"/>
      <c r="JK40" s="364"/>
      <c r="JL40" s="364"/>
      <c r="JM40" s="364"/>
      <c r="JN40" s="364"/>
      <c r="JO40" s="364"/>
      <c r="JP40" s="364"/>
      <c r="JQ40" s="364"/>
      <c r="JR40" s="364"/>
      <c r="JS40" s="364"/>
      <c r="JT40" s="364"/>
      <c r="JU40" s="364"/>
      <c r="JV40" s="364"/>
      <c r="JW40" s="364"/>
      <c r="JX40" s="364"/>
      <c r="JY40" s="364"/>
      <c r="JZ40" s="364"/>
      <c r="KA40" s="364"/>
      <c r="KB40" s="364"/>
      <c r="KC40" s="364"/>
      <c r="KD40" s="364"/>
      <c r="KE40" s="364"/>
      <c r="KF40" s="364"/>
      <c r="KG40" s="364"/>
      <c r="KH40" s="364"/>
      <c r="KI40" s="364"/>
      <c r="KJ40" s="364"/>
      <c r="KK40" s="364"/>
      <c r="KL40" s="364"/>
      <c r="KM40" s="364"/>
      <c r="KN40" s="364"/>
      <c r="KO40" s="364"/>
      <c r="KP40" s="364"/>
      <c r="KQ40" s="364"/>
      <c r="KR40" s="364"/>
      <c r="KS40" s="364"/>
      <c r="KT40" s="364"/>
      <c r="KU40" s="364"/>
      <c r="KV40" s="364"/>
      <c r="KW40" s="364"/>
      <c r="KX40" s="364"/>
      <c r="KY40" s="364"/>
      <c r="KZ40" s="364"/>
      <c r="LA40" s="364"/>
      <c r="LB40" s="364"/>
      <c r="LC40" s="364"/>
      <c r="LD40" s="364"/>
      <c r="LE40" s="364"/>
      <c r="LF40" s="364"/>
      <c r="LG40" s="364"/>
      <c r="LH40" s="364"/>
      <c r="LI40" s="364"/>
      <c r="LJ40" s="364"/>
      <c r="LK40" s="364"/>
      <c r="LL40" s="364"/>
      <c r="LM40" s="364"/>
      <c r="LN40" s="364"/>
      <c r="LO40" s="364"/>
      <c r="LP40" s="364"/>
      <c r="LQ40" s="364"/>
      <c r="LR40" s="364"/>
      <c r="LS40" s="364"/>
      <c r="LT40" s="364"/>
      <c r="LU40" s="364"/>
      <c r="LV40" s="364"/>
      <c r="LW40" s="364"/>
      <c r="LX40" s="364"/>
      <c r="LY40" s="364"/>
      <c r="LZ40" s="364"/>
      <c r="MA40" s="364"/>
      <c r="MB40" s="364"/>
      <c r="MC40" s="364"/>
      <c r="MD40" s="364"/>
      <c r="ME40" s="364"/>
      <c r="MF40" s="364"/>
      <c r="MG40" s="364"/>
      <c r="MH40" s="364"/>
      <c r="MI40" s="364"/>
      <c r="MJ40" s="364"/>
      <c r="MK40" s="364"/>
      <c r="ML40" s="364"/>
      <c r="MM40" s="364"/>
      <c r="MN40" s="364"/>
      <c r="MO40" s="364"/>
      <c r="MP40" s="364"/>
      <c r="MQ40" s="364"/>
      <c r="MR40" s="364"/>
      <c r="MS40" s="364"/>
      <c r="MT40" s="364"/>
      <c r="MU40" s="364"/>
      <c r="MV40" s="364"/>
      <c r="MW40" s="364"/>
      <c r="MX40" s="364"/>
      <c r="MY40" s="364"/>
      <c r="MZ40" s="364"/>
      <c r="NA40" s="364"/>
      <c r="NB40" s="364"/>
      <c r="NC40" s="364"/>
      <c r="ND40" s="364"/>
      <c r="NE40" s="364"/>
      <c r="NF40" s="364"/>
      <c r="NG40" s="364"/>
      <c r="NH40" s="364"/>
      <c r="NI40" s="364"/>
      <c r="NJ40" s="364"/>
      <c r="NK40" s="364"/>
      <c r="NL40" s="364"/>
      <c r="NM40" s="364"/>
      <c r="NN40" s="364"/>
      <c r="NO40" s="364"/>
      <c r="NP40" s="364"/>
      <c r="NQ40" s="364"/>
      <c r="NR40" s="364"/>
      <c r="NS40" s="364"/>
      <c r="NT40" s="364"/>
      <c r="NU40" s="364"/>
      <c r="NV40" s="364"/>
      <c r="NW40" s="364"/>
      <c r="NX40" s="364"/>
      <c r="NY40" s="364"/>
      <c r="NZ40" s="364"/>
      <c r="OA40" s="364"/>
      <c r="OB40" s="364"/>
      <c r="OC40" s="364"/>
      <c r="OD40" s="364"/>
      <c r="OE40" s="364"/>
      <c r="OF40" s="364"/>
      <c r="OG40" s="364"/>
      <c r="OH40" s="364"/>
      <c r="OI40" s="364"/>
      <c r="OJ40" s="364"/>
      <c r="OK40" s="364"/>
      <c r="OL40" s="364"/>
      <c r="OM40" s="364"/>
      <c r="ON40" s="364"/>
      <c r="OO40" s="364"/>
      <c r="OP40" s="364"/>
      <c r="OQ40" s="364"/>
      <c r="OR40" s="364"/>
      <c r="OS40" s="364"/>
      <c r="OT40" s="364"/>
      <c r="OU40" s="364"/>
      <c r="OV40" s="364"/>
      <c r="OW40" s="364"/>
      <c r="OX40" s="364"/>
      <c r="OY40" s="364"/>
      <c r="OZ40" s="364"/>
      <c r="PA40" s="364"/>
      <c r="PB40" s="364"/>
      <c r="PC40" s="364"/>
      <c r="PD40" s="364"/>
      <c r="PE40" s="364"/>
      <c r="PF40" s="364"/>
      <c r="PG40" s="364"/>
      <c r="PH40" s="364"/>
      <c r="PI40" s="364"/>
      <c r="PJ40" s="364"/>
      <c r="PK40" s="364"/>
      <c r="PL40" s="364"/>
      <c r="PM40" s="364"/>
      <c r="PN40" s="364"/>
      <c r="PO40" s="364"/>
      <c r="PP40" s="364"/>
      <c r="PQ40" s="364"/>
      <c r="PR40" s="364"/>
      <c r="PS40" s="364"/>
      <c r="PT40" s="364"/>
      <c r="PU40" s="364"/>
      <c r="PV40" s="364"/>
      <c r="PW40" s="364"/>
      <c r="PX40" s="364"/>
      <c r="PY40" s="364"/>
      <c r="PZ40" s="364"/>
      <c r="QA40" s="364"/>
      <c r="QB40" s="364"/>
      <c r="QC40" s="364"/>
      <c r="QD40" s="364"/>
      <c r="QE40" s="364"/>
      <c r="QF40" s="364"/>
      <c r="QG40" s="364"/>
      <c r="QH40" s="364"/>
      <c r="QI40" s="364"/>
      <c r="QJ40" s="364"/>
      <c r="QK40" s="364"/>
      <c r="QL40" s="364"/>
      <c r="QM40" s="364"/>
      <c r="QN40" s="364"/>
      <c r="QO40" s="364"/>
      <c r="QP40" s="364"/>
      <c r="QQ40" s="364"/>
      <c r="QR40" s="364"/>
      <c r="QS40" s="364"/>
      <c r="QT40" s="364"/>
      <c r="QU40" s="364"/>
      <c r="QV40" s="364"/>
      <c r="QW40" s="364"/>
      <c r="QX40" s="364"/>
      <c r="QY40" s="364"/>
      <c r="QZ40" s="364"/>
      <c r="RA40" s="364"/>
      <c r="RB40" s="364"/>
      <c r="RC40" s="364"/>
      <c r="RD40" s="364"/>
      <c r="RE40" s="364"/>
      <c r="RF40" s="364"/>
      <c r="RG40" s="364"/>
      <c r="RH40" s="364"/>
      <c r="RI40" s="364"/>
      <c r="RJ40" s="364"/>
      <c r="RK40" s="364"/>
      <c r="RL40" s="364"/>
      <c r="RM40" s="364"/>
      <c r="RN40" s="364"/>
      <c r="RO40" s="364"/>
      <c r="RP40" s="364"/>
      <c r="RQ40" s="364"/>
      <c r="RR40" s="364"/>
      <c r="RS40" s="364"/>
      <c r="RT40" s="364"/>
      <c r="RU40" s="364"/>
      <c r="RV40" s="364"/>
      <c r="RW40" s="364"/>
      <c r="RX40" s="364"/>
      <c r="RY40" s="364"/>
      <c r="RZ40" s="364"/>
      <c r="SA40" s="364"/>
      <c r="SB40" s="364"/>
      <c r="SC40" s="364"/>
      <c r="SD40" s="364"/>
      <c r="SE40" s="364"/>
      <c r="SF40" s="364"/>
      <c r="SG40" s="364"/>
      <c r="SH40" s="364"/>
      <c r="SI40" s="364"/>
      <c r="SJ40" s="364"/>
      <c r="SK40" s="364"/>
      <c r="SL40" s="364"/>
      <c r="SM40" s="364"/>
      <c r="SN40" s="364"/>
      <c r="SO40" s="364"/>
      <c r="SP40" s="364"/>
      <c r="SQ40" s="364"/>
      <c r="SR40" s="364"/>
      <c r="SS40" s="364"/>
      <c r="ST40" s="364"/>
      <c r="SU40" s="364"/>
      <c r="SV40" s="364"/>
      <c r="SW40" s="364"/>
      <c r="SX40" s="364"/>
      <c r="SY40" s="364"/>
      <c r="SZ40" s="364"/>
      <c r="TA40" s="364"/>
      <c r="TB40" s="364"/>
      <c r="TC40" s="364"/>
      <c r="TD40" s="364"/>
      <c r="TE40" s="364"/>
      <c r="TF40" s="364"/>
      <c r="TG40" s="364"/>
      <c r="TH40" s="364"/>
      <c r="TI40" s="364"/>
      <c r="TJ40" s="364"/>
      <c r="TK40" s="364"/>
      <c r="TL40" s="364"/>
      <c r="TM40" s="364"/>
      <c r="TN40" s="364"/>
      <c r="TO40" s="364"/>
      <c r="TP40" s="364"/>
      <c r="TQ40" s="364"/>
      <c r="TR40" s="364"/>
      <c r="TS40" s="364"/>
      <c r="TT40" s="364"/>
      <c r="TU40" s="364"/>
      <c r="TV40" s="364"/>
      <c r="TW40" s="364"/>
      <c r="TX40" s="364"/>
      <c r="TY40" s="364"/>
      <c r="TZ40" s="364"/>
      <c r="UA40" s="364"/>
      <c r="UB40" s="364"/>
      <c r="UC40" s="364"/>
      <c r="UD40" s="364"/>
      <c r="UE40" s="364"/>
      <c r="UF40" s="364"/>
      <c r="UG40" s="364"/>
      <c r="UH40" s="364"/>
      <c r="UI40" s="364"/>
      <c r="UJ40" s="364"/>
      <c r="UK40" s="364"/>
      <c r="UL40" s="364"/>
      <c r="UM40" s="364"/>
      <c r="UN40" s="364"/>
      <c r="UO40" s="364"/>
      <c r="UP40" s="364"/>
      <c r="UQ40" s="364"/>
      <c r="UR40" s="364"/>
      <c r="US40" s="364"/>
      <c r="UT40" s="364"/>
      <c r="UU40" s="364"/>
      <c r="UV40" s="364"/>
      <c r="UW40" s="364"/>
      <c r="UX40" s="364"/>
      <c r="UY40" s="364"/>
      <c r="UZ40" s="364"/>
      <c r="VA40" s="364"/>
      <c r="VB40" s="364"/>
      <c r="VC40" s="364"/>
      <c r="VD40" s="364"/>
      <c r="VE40" s="364"/>
      <c r="VF40" s="364"/>
      <c r="VG40" s="364"/>
      <c r="VH40" s="364"/>
      <c r="VI40" s="364"/>
      <c r="VJ40" s="364"/>
      <c r="VK40" s="364"/>
      <c r="VL40" s="364"/>
      <c r="VM40" s="364"/>
      <c r="VN40" s="364"/>
      <c r="VO40" s="364"/>
      <c r="VP40" s="364"/>
      <c r="VQ40" s="364"/>
      <c r="VR40" s="364"/>
      <c r="VS40" s="364"/>
      <c r="VT40" s="364"/>
      <c r="VU40" s="364"/>
      <c r="VV40" s="364"/>
      <c r="VW40" s="364"/>
      <c r="VX40" s="364"/>
      <c r="VY40" s="364"/>
      <c r="VZ40" s="364"/>
      <c r="WA40" s="364"/>
      <c r="WB40" s="364"/>
      <c r="WC40" s="364"/>
      <c r="WD40" s="364"/>
      <c r="WE40" s="364"/>
      <c r="WF40" s="364"/>
      <c r="WG40" s="364"/>
      <c r="WH40" s="364"/>
      <c r="WI40" s="364"/>
      <c r="WJ40" s="364"/>
      <c r="WK40" s="364"/>
      <c r="WL40" s="364"/>
      <c r="WM40" s="364"/>
      <c r="WN40" s="364"/>
      <c r="WO40" s="364"/>
      <c r="WP40" s="364"/>
      <c r="WQ40" s="364"/>
      <c r="WR40" s="364"/>
      <c r="WS40" s="364"/>
      <c r="WT40" s="364"/>
      <c r="WU40" s="364"/>
      <c r="WV40" s="364"/>
      <c r="WW40" s="364"/>
      <c r="WX40" s="364"/>
      <c r="WY40" s="364"/>
      <c r="WZ40" s="364"/>
      <c r="XA40" s="364"/>
      <c r="XB40" s="364"/>
      <c r="XC40" s="364"/>
      <c r="XD40" s="364"/>
      <c r="XE40" s="364"/>
      <c r="XF40" s="364"/>
      <c r="XG40" s="364"/>
      <c r="XH40" s="364"/>
      <c r="XI40" s="364"/>
      <c r="XJ40" s="364"/>
      <c r="XK40" s="364"/>
      <c r="XL40" s="364"/>
      <c r="XM40" s="364"/>
      <c r="XN40" s="364"/>
      <c r="XO40" s="364"/>
      <c r="XP40" s="364"/>
      <c r="XQ40" s="364"/>
      <c r="XR40" s="364"/>
      <c r="XS40" s="364"/>
      <c r="XT40" s="364"/>
      <c r="XU40" s="364"/>
      <c r="XV40" s="364"/>
      <c r="XW40" s="364"/>
      <c r="XX40" s="364"/>
      <c r="XY40" s="364"/>
      <c r="XZ40" s="364"/>
      <c r="YA40" s="364"/>
      <c r="YB40" s="364"/>
      <c r="YC40" s="364"/>
      <c r="YD40" s="364"/>
      <c r="YE40" s="364"/>
      <c r="YF40" s="364"/>
      <c r="YG40" s="364"/>
      <c r="YH40" s="364"/>
      <c r="YI40" s="364"/>
      <c r="YJ40" s="364"/>
      <c r="YK40" s="364"/>
      <c r="YL40" s="364"/>
      <c r="YM40" s="364"/>
      <c r="YN40" s="364"/>
      <c r="YO40" s="364"/>
      <c r="YP40" s="364"/>
      <c r="YQ40" s="364"/>
      <c r="YR40" s="364"/>
      <c r="YS40" s="364"/>
      <c r="YT40" s="364"/>
      <c r="YU40" s="364"/>
      <c r="YV40" s="364"/>
      <c r="YW40" s="364"/>
      <c r="YX40" s="364"/>
      <c r="YY40" s="364"/>
      <c r="YZ40" s="364"/>
      <c r="ZA40" s="364"/>
      <c r="ZB40" s="364"/>
      <c r="ZC40" s="364"/>
      <c r="ZD40" s="364"/>
      <c r="ZE40" s="364"/>
      <c r="ZF40" s="364"/>
      <c r="ZG40" s="364"/>
      <c r="ZH40" s="364"/>
      <c r="ZI40" s="364"/>
      <c r="ZJ40" s="364"/>
      <c r="ZK40" s="364"/>
      <c r="ZL40" s="364"/>
      <c r="ZM40" s="364"/>
      <c r="ZN40" s="364"/>
      <c r="ZO40" s="364"/>
      <c r="ZP40" s="364"/>
      <c r="ZQ40" s="364"/>
      <c r="ZR40" s="364"/>
      <c r="ZS40" s="364"/>
      <c r="ZT40" s="364"/>
      <c r="ZU40" s="364"/>
      <c r="ZV40" s="364"/>
      <c r="ZW40" s="364"/>
      <c r="ZX40" s="364"/>
      <c r="ZY40" s="364"/>
      <c r="ZZ40" s="364"/>
      <c r="AAA40" s="364"/>
      <c r="AAB40" s="364"/>
      <c r="AAC40" s="364"/>
      <c r="AAD40" s="364"/>
      <c r="AAE40" s="364"/>
      <c r="AAF40" s="364"/>
      <c r="AAG40" s="364"/>
      <c r="AAH40" s="364"/>
      <c r="AAI40" s="364"/>
      <c r="AAJ40" s="364"/>
      <c r="AAK40" s="364"/>
      <c r="AAL40" s="364"/>
      <c r="AAM40" s="364"/>
      <c r="AAN40" s="364"/>
      <c r="AAO40" s="364"/>
      <c r="AAP40" s="364"/>
      <c r="AAQ40" s="364"/>
      <c r="AAR40" s="364"/>
      <c r="AAS40" s="364"/>
      <c r="AAT40" s="364"/>
      <c r="AAU40" s="364"/>
      <c r="AAV40" s="364"/>
      <c r="AAW40" s="364"/>
      <c r="AAX40" s="364"/>
      <c r="AAY40" s="364"/>
      <c r="AAZ40" s="364"/>
      <c r="ABA40" s="364"/>
      <c r="ABB40" s="364"/>
      <c r="ABC40" s="364"/>
      <c r="ABD40" s="364"/>
      <c r="ABE40" s="364"/>
      <c r="ABF40" s="364"/>
      <c r="ABG40" s="364"/>
      <c r="ABH40" s="364"/>
      <c r="ABI40" s="364"/>
      <c r="ABJ40" s="364"/>
      <c r="ABK40" s="364"/>
      <c r="ABL40" s="364"/>
      <c r="ABM40" s="364"/>
      <c r="ABN40" s="364"/>
      <c r="ABO40" s="364"/>
      <c r="ABP40" s="364"/>
      <c r="ABQ40" s="364"/>
      <c r="ABR40" s="364"/>
      <c r="ABS40" s="364"/>
      <c r="ABT40" s="364"/>
      <c r="ABU40" s="364"/>
      <c r="ABV40" s="364"/>
      <c r="ABW40" s="364"/>
      <c r="ABX40" s="364"/>
      <c r="ABY40" s="364"/>
      <c r="ABZ40" s="364"/>
      <c r="ACA40" s="364"/>
      <c r="ACB40" s="364"/>
      <c r="ACC40" s="364"/>
      <c r="ACD40" s="364"/>
      <c r="ACE40" s="364"/>
      <c r="ACF40" s="364"/>
      <c r="ACG40" s="364"/>
      <c r="ACH40" s="364"/>
      <c r="ACI40" s="364"/>
      <c r="ACJ40" s="364"/>
      <c r="ACK40" s="364"/>
      <c r="ACL40" s="364"/>
      <c r="ACM40" s="364"/>
      <c r="ACN40" s="364"/>
      <c r="ACO40" s="364"/>
      <c r="ACP40" s="364"/>
      <c r="ACQ40" s="364"/>
      <c r="ACR40" s="364"/>
      <c r="ACS40" s="364"/>
      <c r="ACT40" s="364"/>
      <c r="ACU40" s="364"/>
      <c r="ACV40" s="364"/>
      <c r="ACW40" s="364"/>
      <c r="ACX40" s="364"/>
      <c r="ACY40" s="364"/>
      <c r="ACZ40" s="364"/>
      <c r="ADA40" s="364"/>
      <c r="ADB40" s="364"/>
      <c r="ADC40" s="364"/>
      <c r="ADD40" s="364"/>
      <c r="ADE40" s="364"/>
      <c r="ADF40" s="364"/>
      <c r="ADG40" s="364"/>
      <c r="ADH40" s="364"/>
      <c r="ADI40" s="364"/>
      <c r="ADJ40" s="364"/>
      <c r="ADK40" s="364"/>
      <c r="ADL40" s="364"/>
      <c r="ADM40" s="364"/>
      <c r="ADN40" s="364"/>
      <c r="ADO40" s="364"/>
      <c r="ADP40" s="364"/>
      <c r="ADQ40" s="364"/>
      <c r="ADR40" s="364"/>
      <c r="ADS40" s="364"/>
      <c r="ADT40" s="364"/>
      <c r="ADU40" s="364"/>
      <c r="ADV40" s="364"/>
      <c r="ADW40" s="364"/>
      <c r="ADX40" s="364"/>
      <c r="ADY40" s="364"/>
      <c r="ADZ40" s="364"/>
      <c r="AEA40" s="364"/>
      <c r="AEB40" s="364"/>
      <c r="AEC40" s="364"/>
      <c r="AED40" s="364"/>
      <c r="AEE40" s="364"/>
      <c r="AEF40" s="364"/>
      <c r="AEG40" s="364"/>
      <c r="AEH40" s="364"/>
      <c r="AEI40" s="364"/>
      <c r="AEJ40" s="364"/>
      <c r="AEK40" s="364"/>
      <c r="AEL40" s="364"/>
      <c r="AEM40" s="364"/>
      <c r="AEN40" s="364"/>
      <c r="AEO40" s="364"/>
      <c r="AEP40" s="364"/>
      <c r="AEQ40" s="364"/>
      <c r="AER40" s="364"/>
      <c r="AES40" s="364"/>
      <c r="AET40" s="364"/>
      <c r="AEU40" s="364"/>
      <c r="AEV40" s="364"/>
      <c r="AEW40" s="364"/>
      <c r="AEX40" s="364"/>
      <c r="AEY40" s="364"/>
      <c r="AEZ40" s="364"/>
      <c r="AFA40" s="364"/>
      <c r="AFB40" s="364"/>
      <c r="AFC40" s="364"/>
      <c r="AFD40" s="364"/>
      <c r="AFE40" s="364"/>
      <c r="AFF40" s="364"/>
      <c r="AFG40" s="364"/>
      <c r="AFH40" s="364"/>
      <c r="AFI40" s="364"/>
      <c r="AFJ40" s="364"/>
      <c r="AFK40" s="364"/>
      <c r="AFL40" s="364"/>
      <c r="AFM40" s="364"/>
      <c r="AFN40" s="364"/>
      <c r="AFO40" s="364"/>
      <c r="AFP40" s="364"/>
      <c r="AFQ40" s="364"/>
      <c r="AFR40" s="364"/>
      <c r="AFS40" s="364"/>
      <c r="AFT40" s="364"/>
      <c r="AFU40" s="364"/>
      <c r="AFV40" s="364"/>
      <c r="AFW40" s="364"/>
      <c r="AFX40" s="364"/>
      <c r="AFY40" s="364"/>
      <c r="AFZ40" s="364"/>
      <c r="AGA40" s="364"/>
      <c r="AGB40" s="364"/>
      <c r="AGC40" s="364"/>
      <c r="AGD40" s="364"/>
      <c r="AGE40" s="364"/>
      <c r="AGF40" s="364"/>
      <c r="AGG40" s="364"/>
      <c r="AGH40" s="364"/>
      <c r="AGI40" s="364"/>
    </row>
    <row r="41" spans="1:867" s="557" customFormat="1" ht="15">
      <c r="A41" s="554" t="s">
        <v>1304</v>
      </c>
      <c r="B41" s="555">
        <f>+B6+B10+B14+B17+B22+B25+B28+B32+B36</f>
        <v>2841503051139.7871</v>
      </c>
      <c r="C41" s="556">
        <f>F41/B41</f>
        <v>0.740706745459496</v>
      </c>
      <c r="D41" s="556">
        <f>G41/B41</f>
        <v>5.5043709266868371E-2</v>
      </c>
      <c r="E41" s="556">
        <f>H41/B41</f>
        <v>0.20424954527363551</v>
      </c>
      <c r="F41" s="555">
        <f>+F36+F32+F28+F25+F22+F17+F14+F10+F6</f>
        <v>2104720477222.9795</v>
      </c>
      <c r="G41" s="555">
        <f t="shared" ref="G41" si="42">+G36+G32+G28+G25+G22+G17+G14+G10+G6</f>
        <v>156406867827.85785</v>
      </c>
      <c r="H41" s="555">
        <f>+H36+H32+H28+H25+H22+H17+H14+H10+H6</f>
        <v>580375706088.94934</v>
      </c>
      <c r="I41" s="556">
        <f>M41/F41</f>
        <v>0.75881528218399963</v>
      </c>
      <c r="J41" s="556">
        <f>N41/F41</f>
        <v>0.10365014949594197</v>
      </c>
      <c r="K41" s="556">
        <f>O41/F41</f>
        <v>0.1172099088046185</v>
      </c>
      <c r="L41" s="556">
        <f>P41/F41</f>
        <v>2.0324659515439884E-2</v>
      </c>
      <c r="M41" s="555">
        <f>+M36+M32+M28+M25+M22+M17+M14+M10+M6</f>
        <v>1597094062842.3975</v>
      </c>
      <c r="N41" s="555">
        <f t="shared" ref="N41:P41" si="43">+N36+N32+N28+N25+N22+N17+N14+N10+N6</f>
        <v>218154592111.33215</v>
      </c>
      <c r="O41" s="555">
        <f t="shared" si="43"/>
        <v>246694095194.51855</v>
      </c>
      <c r="P41" s="555">
        <f t="shared" si="43"/>
        <v>42777727074.731201</v>
      </c>
      <c r="Q41" s="360"/>
    </row>
    <row r="42" spans="1:867" s="371" customFormat="1">
      <c r="A42" s="370"/>
      <c r="B42" s="403"/>
      <c r="C42" s="408"/>
      <c r="D42" s="408"/>
      <c r="E42" s="408"/>
      <c r="F42" s="406"/>
      <c r="G42" s="406"/>
      <c r="H42" s="406"/>
      <c r="I42" s="408"/>
      <c r="J42" s="408"/>
      <c r="K42" s="408"/>
      <c r="L42" s="402"/>
      <c r="M42" s="372"/>
      <c r="N42" s="372"/>
      <c r="O42" s="372"/>
      <c r="P42" s="372"/>
      <c r="Q42" s="360"/>
      <c r="R42" s="372"/>
      <c r="S42" s="37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2"/>
      <c r="BG42" s="372"/>
      <c r="BH42" s="372"/>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372"/>
      <c r="CH42" s="372"/>
      <c r="CI42" s="372"/>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372"/>
      <c r="DI42" s="372"/>
      <c r="DJ42" s="372"/>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372"/>
      <c r="EJ42" s="372"/>
      <c r="EK42" s="372"/>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372"/>
      <c r="FK42" s="372"/>
      <c r="FL42" s="372"/>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372"/>
      <c r="GL42" s="372"/>
      <c r="GM42" s="372"/>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2"/>
      <c r="HM42" s="372"/>
      <c r="HN42" s="372"/>
      <c r="HO42" s="372"/>
      <c r="HP42" s="372"/>
      <c r="HQ42" s="372"/>
      <c r="HR42" s="372"/>
      <c r="HS42" s="372"/>
      <c r="HT42" s="372"/>
      <c r="HU42" s="372"/>
      <c r="HV42" s="372"/>
      <c r="HW42" s="372"/>
      <c r="HX42" s="372"/>
      <c r="HY42" s="372"/>
      <c r="HZ42" s="372"/>
      <c r="IA42" s="372"/>
      <c r="IB42" s="372"/>
      <c r="IC42" s="372"/>
      <c r="ID42" s="372"/>
      <c r="IE42" s="372"/>
      <c r="IF42" s="372"/>
      <c r="IG42" s="372"/>
      <c r="IH42" s="372"/>
      <c r="II42" s="372"/>
      <c r="IJ42" s="372"/>
      <c r="IK42" s="372"/>
      <c r="IL42" s="372"/>
      <c r="IM42" s="372"/>
      <c r="IN42" s="372"/>
      <c r="IO42" s="372"/>
      <c r="IP42" s="372"/>
      <c r="IQ42" s="372"/>
      <c r="IR42" s="372"/>
      <c r="IS42" s="372"/>
      <c r="IT42" s="372"/>
      <c r="IU42" s="372"/>
      <c r="IV42" s="372"/>
      <c r="IW42" s="372"/>
      <c r="IX42" s="372"/>
      <c r="IY42" s="372"/>
      <c r="IZ42" s="372"/>
      <c r="JA42" s="372"/>
      <c r="JB42" s="372"/>
      <c r="JC42" s="372"/>
      <c r="JD42" s="372"/>
      <c r="JE42" s="372"/>
      <c r="JF42" s="372"/>
      <c r="JG42" s="372"/>
      <c r="JH42" s="372"/>
      <c r="JI42" s="372"/>
      <c r="JJ42" s="372"/>
      <c r="JK42" s="372"/>
      <c r="JL42" s="372"/>
      <c r="JM42" s="372"/>
      <c r="JN42" s="372"/>
      <c r="JO42" s="372"/>
      <c r="JP42" s="372"/>
      <c r="JQ42" s="372"/>
      <c r="JR42" s="372"/>
      <c r="JS42" s="372"/>
      <c r="JT42" s="372"/>
      <c r="JU42" s="372"/>
      <c r="JV42" s="372"/>
      <c r="JW42" s="372"/>
      <c r="JX42" s="372"/>
      <c r="JY42" s="372"/>
      <c r="JZ42" s="372"/>
      <c r="KA42" s="372"/>
      <c r="KB42" s="372"/>
      <c r="KC42" s="372"/>
      <c r="KD42" s="372"/>
      <c r="KE42" s="372"/>
      <c r="KF42" s="372"/>
      <c r="KG42" s="372"/>
      <c r="KH42" s="372"/>
      <c r="KI42" s="372"/>
      <c r="KJ42" s="372"/>
      <c r="KK42" s="372"/>
      <c r="KL42" s="372"/>
      <c r="KM42" s="372"/>
      <c r="KN42" s="372"/>
      <c r="KO42" s="372"/>
      <c r="KP42" s="372"/>
      <c r="KQ42" s="372"/>
      <c r="KR42" s="372"/>
      <c r="KS42" s="372"/>
      <c r="KT42" s="372"/>
      <c r="KU42" s="372"/>
      <c r="KV42" s="372"/>
      <c r="KW42" s="372"/>
      <c r="KX42" s="372"/>
      <c r="KY42" s="372"/>
      <c r="KZ42" s="372"/>
      <c r="LA42" s="372"/>
      <c r="LB42" s="372"/>
      <c r="LC42" s="372"/>
      <c r="LD42" s="372"/>
      <c r="LE42" s="372"/>
      <c r="LF42" s="372"/>
      <c r="LG42" s="372"/>
      <c r="LH42" s="372"/>
      <c r="LI42" s="372"/>
      <c r="LJ42" s="372"/>
      <c r="LK42" s="372"/>
      <c r="LL42" s="372"/>
      <c r="LM42" s="372"/>
      <c r="LN42" s="372"/>
      <c r="LO42" s="372"/>
      <c r="LP42" s="372"/>
      <c r="LQ42" s="372"/>
      <c r="LR42" s="372"/>
      <c r="LS42" s="372"/>
      <c r="LT42" s="372"/>
      <c r="LU42" s="372"/>
      <c r="LV42" s="372"/>
      <c r="LW42" s="372"/>
      <c r="LX42" s="372"/>
      <c r="LY42" s="372"/>
      <c r="LZ42" s="372"/>
      <c r="MA42" s="372"/>
      <c r="MB42" s="372"/>
      <c r="MC42" s="372"/>
      <c r="MD42" s="372"/>
      <c r="ME42" s="372"/>
      <c r="MF42" s="372"/>
      <c r="MG42" s="372"/>
      <c r="MH42" s="372"/>
      <c r="MI42" s="372"/>
      <c r="MJ42" s="372"/>
      <c r="MK42" s="372"/>
      <c r="ML42" s="372"/>
      <c r="MM42" s="372"/>
      <c r="MN42" s="372"/>
      <c r="MO42" s="372"/>
      <c r="MP42" s="372"/>
      <c r="MQ42" s="372"/>
      <c r="MR42" s="372"/>
      <c r="MS42" s="372"/>
      <c r="MT42" s="372"/>
      <c r="MU42" s="372"/>
      <c r="MV42" s="372"/>
      <c r="MW42" s="372"/>
      <c r="MX42" s="372"/>
      <c r="MY42" s="372"/>
      <c r="MZ42" s="372"/>
      <c r="NA42" s="372"/>
      <c r="NB42" s="372"/>
      <c r="NC42" s="372"/>
      <c r="ND42" s="372"/>
      <c r="NE42" s="372"/>
      <c r="NF42" s="372"/>
      <c r="NG42" s="372"/>
      <c r="NH42" s="372"/>
      <c r="NI42" s="372"/>
      <c r="NJ42" s="372"/>
      <c r="NK42" s="372"/>
      <c r="NL42" s="372"/>
      <c r="NM42" s="372"/>
      <c r="NN42" s="372"/>
      <c r="NO42" s="372"/>
      <c r="NP42" s="372"/>
      <c r="NQ42" s="372"/>
      <c r="NR42" s="372"/>
      <c r="NS42" s="372"/>
      <c r="NT42" s="372"/>
      <c r="NU42" s="372"/>
      <c r="NV42" s="372"/>
      <c r="NW42" s="372"/>
      <c r="NX42" s="372"/>
      <c r="NY42" s="372"/>
      <c r="NZ42" s="372"/>
      <c r="OA42" s="372"/>
      <c r="OB42" s="372"/>
      <c r="OC42" s="372"/>
      <c r="OD42" s="372"/>
      <c r="OE42" s="372"/>
      <c r="OF42" s="372"/>
      <c r="OG42" s="372"/>
      <c r="OH42" s="372"/>
      <c r="OI42" s="372"/>
      <c r="OJ42" s="372"/>
      <c r="OK42" s="372"/>
      <c r="OL42" s="372"/>
      <c r="OM42" s="372"/>
      <c r="ON42" s="372"/>
      <c r="OO42" s="372"/>
      <c r="OP42" s="372"/>
      <c r="OQ42" s="372"/>
      <c r="OR42" s="372"/>
      <c r="OS42" s="372"/>
      <c r="OT42" s="372"/>
      <c r="OU42" s="372"/>
      <c r="OV42" s="372"/>
      <c r="OW42" s="372"/>
      <c r="OX42" s="372"/>
      <c r="OY42" s="372"/>
      <c r="OZ42" s="372"/>
      <c r="PA42" s="372"/>
      <c r="PB42" s="372"/>
      <c r="PC42" s="372"/>
      <c r="PD42" s="372"/>
      <c r="PE42" s="372"/>
      <c r="PF42" s="372"/>
      <c r="PG42" s="372"/>
      <c r="PH42" s="372"/>
      <c r="PI42" s="372"/>
      <c r="PJ42" s="372"/>
      <c r="PK42" s="372"/>
      <c r="PL42" s="372"/>
      <c r="PM42" s="372"/>
      <c r="PN42" s="372"/>
      <c r="PO42" s="372"/>
      <c r="PP42" s="372"/>
      <c r="PQ42" s="372"/>
      <c r="PR42" s="372"/>
      <c r="PS42" s="372"/>
      <c r="PT42" s="372"/>
      <c r="PU42" s="372"/>
      <c r="PV42" s="372"/>
      <c r="PW42" s="372"/>
      <c r="PX42" s="372"/>
      <c r="PY42" s="372"/>
      <c r="PZ42" s="372"/>
      <c r="QA42" s="372"/>
      <c r="QB42" s="372"/>
      <c r="QC42" s="372"/>
      <c r="QD42" s="372"/>
      <c r="QE42" s="372"/>
      <c r="QF42" s="372"/>
      <c r="QG42" s="372"/>
      <c r="QH42" s="372"/>
      <c r="QI42" s="372"/>
      <c r="QJ42" s="372"/>
      <c r="QK42" s="372"/>
      <c r="QL42" s="372"/>
      <c r="QM42" s="372"/>
      <c r="QN42" s="372"/>
      <c r="QO42" s="372"/>
      <c r="QP42" s="372"/>
      <c r="QQ42" s="372"/>
      <c r="QR42" s="372"/>
      <c r="QS42" s="372"/>
      <c r="QT42" s="372"/>
      <c r="QU42" s="372"/>
      <c r="QV42" s="372"/>
      <c r="QW42" s="372"/>
      <c r="QX42" s="372"/>
      <c r="QY42" s="372"/>
      <c r="QZ42" s="372"/>
      <c r="RA42" s="372"/>
      <c r="RB42" s="372"/>
      <c r="RC42" s="372"/>
      <c r="RD42" s="372"/>
      <c r="RE42" s="372"/>
      <c r="RF42" s="372"/>
      <c r="RG42" s="372"/>
      <c r="RH42" s="372"/>
      <c r="RI42" s="372"/>
      <c r="RJ42" s="372"/>
      <c r="RK42" s="372"/>
      <c r="RL42" s="372"/>
      <c r="RM42" s="372"/>
      <c r="RN42" s="372"/>
      <c r="RO42" s="372"/>
      <c r="RP42" s="372"/>
      <c r="RQ42" s="372"/>
      <c r="RR42" s="372"/>
      <c r="RS42" s="372"/>
      <c r="RT42" s="372"/>
      <c r="RU42" s="372"/>
      <c r="RV42" s="372"/>
      <c r="RW42" s="372"/>
      <c r="RX42" s="372"/>
      <c r="RY42" s="372"/>
      <c r="RZ42" s="372"/>
      <c r="SA42" s="372"/>
      <c r="SB42" s="372"/>
      <c r="SC42" s="372"/>
      <c r="SD42" s="372"/>
      <c r="SE42" s="372"/>
      <c r="SF42" s="372"/>
      <c r="SG42" s="372"/>
      <c r="SH42" s="372"/>
      <c r="SI42" s="372"/>
      <c r="SJ42" s="372"/>
      <c r="SK42" s="372"/>
      <c r="SL42" s="372"/>
      <c r="SM42" s="372"/>
      <c r="SN42" s="372"/>
      <c r="SO42" s="372"/>
      <c r="SP42" s="372"/>
      <c r="SQ42" s="372"/>
      <c r="SR42" s="372"/>
      <c r="SS42" s="372"/>
      <c r="ST42" s="372"/>
      <c r="SU42" s="372"/>
      <c r="SV42" s="372"/>
      <c r="SW42" s="372"/>
      <c r="SX42" s="372"/>
      <c r="SY42" s="372"/>
      <c r="SZ42" s="372"/>
      <c r="TA42" s="372"/>
      <c r="TB42" s="372"/>
      <c r="TC42" s="372"/>
      <c r="TD42" s="372"/>
      <c r="TE42" s="372"/>
      <c r="TF42" s="372"/>
      <c r="TG42" s="372"/>
      <c r="TH42" s="372"/>
      <c r="TI42" s="372"/>
      <c r="TJ42" s="372"/>
      <c r="TK42" s="372"/>
      <c r="TL42" s="372"/>
      <c r="TM42" s="372"/>
      <c r="TN42" s="372"/>
      <c r="TO42" s="372"/>
      <c r="TP42" s="372"/>
      <c r="TQ42" s="372"/>
      <c r="TR42" s="372"/>
      <c r="TS42" s="372"/>
      <c r="TT42" s="372"/>
      <c r="TU42" s="372"/>
      <c r="TV42" s="372"/>
      <c r="TW42" s="372"/>
      <c r="TX42" s="372"/>
      <c r="TY42" s="372"/>
      <c r="TZ42" s="372"/>
      <c r="UA42" s="372"/>
      <c r="UB42" s="372"/>
      <c r="UC42" s="372"/>
      <c r="UD42" s="372"/>
      <c r="UE42" s="372"/>
      <c r="UF42" s="372"/>
      <c r="UG42" s="372"/>
      <c r="UH42" s="372"/>
      <c r="UI42" s="372"/>
      <c r="UJ42" s="372"/>
      <c r="UK42" s="372"/>
      <c r="UL42" s="372"/>
      <c r="UM42" s="372"/>
      <c r="UN42" s="372"/>
      <c r="UO42" s="372"/>
      <c r="UP42" s="372"/>
      <c r="UQ42" s="372"/>
      <c r="UR42" s="372"/>
      <c r="US42" s="372"/>
      <c r="UT42" s="372"/>
      <c r="UU42" s="372"/>
      <c r="UV42" s="372"/>
      <c r="UW42" s="372"/>
      <c r="UX42" s="372"/>
      <c r="UY42" s="372"/>
      <c r="UZ42" s="372"/>
      <c r="VA42" s="372"/>
      <c r="VB42" s="372"/>
      <c r="VC42" s="372"/>
      <c r="VD42" s="372"/>
      <c r="VE42" s="372"/>
      <c r="VF42" s="372"/>
      <c r="VG42" s="372"/>
      <c r="VH42" s="372"/>
      <c r="VI42" s="372"/>
      <c r="VJ42" s="372"/>
      <c r="VK42" s="372"/>
      <c r="VL42" s="372"/>
      <c r="VM42" s="372"/>
      <c r="VN42" s="372"/>
      <c r="VO42" s="372"/>
      <c r="VP42" s="372"/>
      <c r="VQ42" s="372"/>
      <c r="VR42" s="372"/>
      <c r="VS42" s="372"/>
      <c r="VT42" s="372"/>
      <c r="VU42" s="372"/>
      <c r="VV42" s="372"/>
      <c r="VW42" s="372"/>
      <c r="VX42" s="372"/>
      <c r="VY42" s="372"/>
      <c r="VZ42" s="372"/>
      <c r="WA42" s="372"/>
      <c r="WB42" s="372"/>
      <c r="WC42" s="372"/>
      <c r="WD42" s="372"/>
      <c r="WE42" s="372"/>
      <c r="WF42" s="372"/>
      <c r="WG42" s="372"/>
      <c r="WH42" s="372"/>
      <c r="WI42" s="372"/>
      <c r="WJ42" s="372"/>
      <c r="WK42" s="372"/>
      <c r="WL42" s="372"/>
      <c r="WM42" s="372"/>
      <c r="WN42" s="372"/>
      <c r="WO42" s="372"/>
      <c r="WP42" s="372"/>
      <c r="WQ42" s="372"/>
      <c r="WR42" s="372"/>
      <c r="WS42" s="372"/>
      <c r="WT42" s="372"/>
      <c r="WU42" s="372"/>
      <c r="WV42" s="372"/>
      <c r="WW42" s="372"/>
      <c r="WX42" s="372"/>
      <c r="WY42" s="372"/>
      <c r="WZ42" s="372"/>
      <c r="XA42" s="372"/>
      <c r="XB42" s="372"/>
      <c r="XC42" s="372"/>
      <c r="XD42" s="372"/>
      <c r="XE42" s="372"/>
      <c r="XF42" s="372"/>
      <c r="XG42" s="372"/>
      <c r="XH42" s="372"/>
      <c r="XI42" s="372"/>
      <c r="XJ42" s="372"/>
      <c r="XK42" s="372"/>
      <c r="XL42" s="372"/>
      <c r="XM42" s="372"/>
      <c r="XN42" s="372"/>
      <c r="XO42" s="372"/>
      <c r="XP42" s="372"/>
      <c r="XQ42" s="372"/>
      <c r="XR42" s="372"/>
      <c r="XS42" s="372"/>
      <c r="XT42" s="372"/>
      <c r="XU42" s="372"/>
      <c r="XV42" s="372"/>
      <c r="XW42" s="372"/>
      <c r="XX42" s="372"/>
      <c r="XY42" s="372"/>
      <c r="XZ42" s="372"/>
      <c r="YA42" s="372"/>
      <c r="YB42" s="372"/>
      <c r="YC42" s="372"/>
      <c r="YD42" s="372"/>
      <c r="YE42" s="372"/>
      <c r="YF42" s="372"/>
      <c r="YG42" s="372"/>
      <c r="YH42" s="372"/>
      <c r="YI42" s="372"/>
      <c r="YJ42" s="372"/>
      <c r="YK42" s="372"/>
      <c r="YL42" s="372"/>
      <c r="YM42" s="372"/>
      <c r="YN42" s="372"/>
      <c r="YO42" s="372"/>
      <c r="YP42" s="372"/>
      <c r="YQ42" s="372"/>
      <c r="YR42" s="372"/>
      <c r="YS42" s="372"/>
      <c r="YT42" s="372"/>
      <c r="YU42" s="372"/>
      <c r="YV42" s="372"/>
      <c r="YW42" s="372"/>
      <c r="YX42" s="372"/>
      <c r="YY42" s="372"/>
      <c r="YZ42" s="372"/>
      <c r="ZA42" s="372"/>
      <c r="ZB42" s="372"/>
      <c r="ZC42" s="372"/>
      <c r="ZD42" s="372"/>
      <c r="ZE42" s="372"/>
      <c r="ZF42" s="372"/>
      <c r="ZG42" s="372"/>
      <c r="ZH42" s="372"/>
      <c r="ZI42" s="372"/>
      <c r="ZJ42" s="372"/>
      <c r="ZK42" s="372"/>
      <c r="ZL42" s="372"/>
      <c r="ZM42" s="372"/>
      <c r="ZN42" s="372"/>
      <c r="ZO42" s="372"/>
      <c r="ZP42" s="372"/>
      <c r="ZQ42" s="372"/>
      <c r="ZR42" s="372"/>
      <c r="ZS42" s="372"/>
      <c r="ZT42" s="372"/>
      <c r="ZU42" s="372"/>
      <c r="ZV42" s="372"/>
      <c r="ZW42" s="372"/>
      <c r="ZX42" s="372"/>
      <c r="ZY42" s="372"/>
      <c r="ZZ42" s="372"/>
      <c r="AAA42" s="372"/>
      <c r="AAB42" s="372"/>
      <c r="AAC42" s="372"/>
      <c r="AAD42" s="372"/>
      <c r="AAE42" s="372"/>
      <c r="AAF42" s="372"/>
      <c r="AAG42" s="372"/>
      <c r="AAH42" s="372"/>
      <c r="AAI42" s="372"/>
      <c r="AAJ42" s="372"/>
      <c r="AAK42" s="372"/>
      <c r="AAL42" s="372"/>
      <c r="AAM42" s="372"/>
      <c r="AAN42" s="372"/>
      <c r="AAO42" s="372"/>
      <c r="AAP42" s="372"/>
      <c r="AAQ42" s="372"/>
      <c r="AAR42" s="372"/>
      <c r="AAS42" s="372"/>
      <c r="AAT42" s="372"/>
      <c r="AAU42" s="372"/>
      <c r="AAV42" s="372"/>
      <c r="AAW42" s="372"/>
      <c r="AAX42" s="372"/>
      <c r="AAY42" s="372"/>
      <c r="AAZ42" s="372"/>
      <c r="ABA42" s="372"/>
      <c r="ABB42" s="372"/>
      <c r="ABC42" s="372"/>
      <c r="ABD42" s="372"/>
      <c r="ABE42" s="372"/>
      <c r="ABF42" s="372"/>
      <c r="ABG42" s="372"/>
      <c r="ABH42" s="372"/>
      <c r="ABI42" s="372"/>
      <c r="ABJ42" s="372"/>
      <c r="ABK42" s="372"/>
      <c r="ABL42" s="372"/>
      <c r="ABM42" s="372"/>
      <c r="ABN42" s="372"/>
      <c r="ABO42" s="372"/>
      <c r="ABP42" s="372"/>
      <c r="ABQ42" s="372"/>
      <c r="ABR42" s="372"/>
      <c r="ABS42" s="372"/>
      <c r="ABT42" s="372"/>
      <c r="ABU42" s="372"/>
      <c r="ABV42" s="372"/>
      <c r="ABW42" s="372"/>
      <c r="ABX42" s="372"/>
      <c r="ABY42" s="372"/>
      <c r="ABZ42" s="372"/>
      <c r="ACA42" s="372"/>
      <c r="ACB42" s="372"/>
      <c r="ACC42" s="372"/>
      <c r="ACD42" s="372"/>
      <c r="ACE42" s="372"/>
      <c r="ACF42" s="372"/>
      <c r="ACG42" s="372"/>
      <c r="ACH42" s="372"/>
      <c r="ACI42" s="372"/>
      <c r="ACJ42" s="372"/>
      <c r="ACK42" s="372"/>
      <c r="ACL42" s="372"/>
      <c r="ACM42" s="372"/>
      <c r="ACN42" s="372"/>
      <c r="ACO42" s="372"/>
      <c r="ACP42" s="372"/>
      <c r="ACQ42" s="372"/>
      <c r="ACR42" s="372"/>
      <c r="ACS42" s="372"/>
      <c r="ACT42" s="372"/>
      <c r="ACU42" s="372"/>
      <c r="ACV42" s="372"/>
      <c r="ACW42" s="372"/>
      <c r="ACX42" s="372"/>
      <c r="ACY42" s="372"/>
      <c r="ACZ42" s="372"/>
      <c r="ADA42" s="372"/>
      <c r="ADB42" s="372"/>
      <c r="ADC42" s="372"/>
      <c r="ADD42" s="372"/>
      <c r="ADE42" s="372"/>
      <c r="ADF42" s="372"/>
      <c r="ADG42" s="372"/>
      <c r="ADH42" s="372"/>
      <c r="ADI42" s="372"/>
      <c r="ADJ42" s="372"/>
      <c r="ADK42" s="372"/>
      <c r="ADL42" s="372"/>
      <c r="ADM42" s="372"/>
      <c r="ADN42" s="372"/>
      <c r="ADO42" s="372"/>
      <c r="ADP42" s="372"/>
      <c r="ADQ42" s="372"/>
      <c r="ADR42" s="372"/>
      <c r="ADS42" s="372"/>
      <c r="ADT42" s="372"/>
      <c r="ADU42" s="372"/>
      <c r="ADV42" s="372"/>
      <c r="ADW42" s="372"/>
      <c r="ADX42" s="372"/>
      <c r="ADY42" s="372"/>
      <c r="ADZ42" s="372"/>
      <c r="AEA42" s="372"/>
      <c r="AEB42" s="372"/>
      <c r="AEC42" s="372"/>
      <c r="AED42" s="372"/>
      <c r="AEE42" s="372"/>
      <c r="AEF42" s="372"/>
      <c r="AEG42" s="372"/>
      <c r="AEH42" s="372"/>
      <c r="AEI42" s="372"/>
      <c r="AEJ42" s="372"/>
      <c r="AEK42" s="372"/>
      <c r="AEL42" s="372"/>
      <c r="AEM42" s="372"/>
      <c r="AEN42" s="372"/>
      <c r="AEO42" s="372"/>
      <c r="AEP42" s="372"/>
      <c r="AEQ42" s="372"/>
      <c r="AER42" s="372"/>
      <c r="AES42" s="372"/>
      <c r="AET42" s="372"/>
      <c r="AEU42" s="372"/>
      <c r="AEV42" s="372"/>
      <c r="AEW42" s="372"/>
      <c r="AEX42" s="372"/>
      <c r="AEY42" s="372"/>
      <c r="AEZ42" s="372"/>
      <c r="AFA42" s="372"/>
      <c r="AFB42" s="372"/>
      <c r="AFC42" s="372"/>
      <c r="AFD42" s="372"/>
      <c r="AFE42" s="372"/>
      <c r="AFF42" s="372"/>
      <c r="AFG42" s="372"/>
      <c r="AFH42" s="372"/>
      <c r="AFI42" s="372"/>
      <c r="AFJ42" s="372"/>
      <c r="AFK42" s="372"/>
      <c r="AFL42" s="372"/>
      <c r="AFM42" s="372"/>
      <c r="AFN42" s="372"/>
      <c r="AFO42" s="372"/>
      <c r="AFP42" s="372"/>
      <c r="AFQ42" s="372"/>
      <c r="AFR42" s="372"/>
      <c r="AFS42" s="372"/>
      <c r="AFT42" s="372"/>
      <c r="AFU42" s="372"/>
      <c r="AFV42" s="372"/>
      <c r="AFW42" s="372"/>
      <c r="AFX42" s="372"/>
      <c r="AFY42" s="372"/>
      <c r="AFZ42" s="372"/>
      <c r="AGA42" s="372"/>
      <c r="AGB42" s="372"/>
      <c r="AGC42" s="372"/>
      <c r="AGD42" s="372"/>
      <c r="AGE42" s="372"/>
      <c r="AGF42" s="372"/>
      <c r="AGG42" s="372"/>
      <c r="AGH42" s="372"/>
      <c r="AGI42" s="372"/>
    </row>
    <row r="47" spans="1:867" ht="60" customHeight="1"/>
  </sheetData>
  <sheetProtection algorithmName="SHA-512" hashValue="8TicrStANxWPivy38gptPIQLy3+gqkpuI4HwY7AE5/LRw9lSwsrMKTwC4lFamNOlchc1l078Sg+R0qr+6B6o6Q==" saltValue="34LF/4YNk0UFWSHNPjfPhQ==" spinCount="100000" sheet="1" objects="1" scenarios="1"/>
  <mergeCells count="2">
    <mergeCell ref="A1:P1"/>
    <mergeCell ref="A2:P2"/>
  </mergeCells>
  <pageMargins left="0.7" right="0.7" top="0.75" bottom="0.75" header="0.3" footer="0.3"/>
  <ignoredErrors>
    <ignoredError sqref="F36 G36 H14:I14 I32 H22:I22 I25 I28 H10 H17 H36:L36 H25:H35 H37 M36:N36 M10:M35 M37:M38 O36:P36 P32 O10:P31 O33:P35 O32 O37:P3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4414C-7546-7649-B086-42E3B2B4220E}">
  <dimension ref="A1:VO42"/>
  <sheetViews>
    <sheetView showGridLines="0" zoomScale="80" zoomScaleNormal="80" workbookViewId="0">
      <selection sqref="A1:G1"/>
    </sheetView>
  </sheetViews>
  <sheetFormatPr defaultColWidth="10.875" defaultRowHeight="14.25"/>
  <cols>
    <col min="1" max="1" width="100.5" style="373" customWidth="1"/>
    <col min="2" max="2" width="18.625" style="361" bestFit="1" customWidth="1"/>
    <col min="3" max="3" width="16.5" style="361" bestFit="1" customWidth="1"/>
    <col min="4" max="4" width="17.625" style="374" customWidth="1"/>
    <col min="5" max="5" width="17.5" style="361" customWidth="1"/>
    <col min="6" max="6" width="3.875" style="361" hidden="1" customWidth="1"/>
    <col min="7" max="7" width="11.375" style="361" hidden="1" customWidth="1"/>
    <col min="8" max="587" width="10.875" style="360"/>
    <col min="588" max="16384" width="10.875" style="361"/>
  </cols>
  <sheetData>
    <row r="1" spans="1:587" s="371" customFormat="1" ht="23.25">
      <c r="A1" s="759" t="s">
        <v>1350</v>
      </c>
      <c r="B1" s="760"/>
      <c r="C1" s="760"/>
      <c r="D1" s="760"/>
      <c r="E1" s="760"/>
      <c r="F1" s="760"/>
      <c r="G1" s="760"/>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2"/>
      <c r="CY1" s="372"/>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c r="DY1" s="372"/>
      <c r="DZ1" s="372"/>
      <c r="EA1" s="372"/>
      <c r="EB1" s="372"/>
      <c r="EC1" s="372"/>
      <c r="ED1" s="372"/>
      <c r="EE1" s="372"/>
      <c r="EF1" s="372"/>
      <c r="EG1" s="372"/>
      <c r="EH1" s="372"/>
      <c r="EI1" s="372"/>
      <c r="EJ1" s="372"/>
      <c r="EK1" s="372"/>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2"/>
      <c r="FM1" s="372"/>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2"/>
      <c r="GT1" s="372"/>
      <c r="GU1" s="372"/>
      <c r="GV1" s="372"/>
      <c r="GW1" s="372"/>
      <c r="GX1" s="372"/>
      <c r="GY1" s="372"/>
      <c r="GZ1" s="372"/>
      <c r="HA1" s="372"/>
      <c r="HB1" s="372"/>
      <c r="HC1" s="372"/>
      <c r="HD1" s="372"/>
      <c r="HE1" s="372"/>
      <c r="HF1" s="372"/>
      <c r="HG1" s="372"/>
      <c r="HH1" s="372"/>
      <c r="HI1" s="372"/>
      <c r="HJ1" s="372"/>
      <c r="HK1" s="372"/>
      <c r="HL1" s="372"/>
      <c r="HM1" s="372"/>
      <c r="HN1" s="372"/>
      <c r="HO1" s="372"/>
      <c r="HP1" s="372"/>
      <c r="HQ1" s="372"/>
      <c r="HR1" s="372"/>
      <c r="HS1" s="372"/>
      <c r="HT1" s="372"/>
      <c r="HU1" s="372"/>
      <c r="HV1" s="372"/>
      <c r="HW1" s="372"/>
      <c r="HX1" s="372"/>
      <c r="HY1" s="372"/>
      <c r="HZ1" s="372"/>
      <c r="IA1" s="372"/>
      <c r="IB1" s="372"/>
      <c r="IC1" s="372"/>
      <c r="ID1" s="372"/>
      <c r="IE1" s="372"/>
      <c r="IF1" s="372"/>
      <c r="IG1" s="372"/>
      <c r="IH1" s="372"/>
      <c r="II1" s="372"/>
      <c r="IJ1" s="372"/>
      <c r="IK1" s="372"/>
      <c r="IL1" s="372"/>
      <c r="IM1" s="372"/>
      <c r="IN1" s="372"/>
      <c r="IO1" s="372"/>
      <c r="IP1" s="372"/>
      <c r="IQ1" s="372"/>
      <c r="IR1" s="372"/>
      <c r="IS1" s="372"/>
      <c r="IT1" s="372"/>
      <c r="IU1" s="372"/>
      <c r="IV1" s="372"/>
      <c r="IW1" s="372"/>
      <c r="IX1" s="372"/>
      <c r="IY1" s="372"/>
      <c r="IZ1" s="372"/>
      <c r="JA1" s="372"/>
      <c r="JB1" s="372"/>
      <c r="JC1" s="372"/>
      <c r="JD1" s="372"/>
      <c r="JE1" s="372"/>
      <c r="JF1" s="372"/>
      <c r="JG1" s="372"/>
      <c r="JH1" s="372"/>
      <c r="JI1" s="372"/>
      <c r="JJ1" s="372"/>
      <c r="JK1" s="372"/>
      <c r="JL1" s="372"/>
      <c r="JM1" s="372"/>
      <c r="JN1" s="372"/>
      <c r="JO1" s="372"/>
      <c r="JP1" s="372"/>
      <c r="JQ1" s="372"/>
      <c r="JR1" s="372"/>
      <c r="JS1" s="372"/>
      <c r="JT1" s="372"/>
      <c r="JU1" s="372"/>
      <c r="JV1" s="372"/>
      <c r="JW1" s="372"/>
      <c r="JX1" s="372"/>
      <c r="JY1" s="372"/>
      <c r="JZ1" s="372"/>
      <c r="KA1" s="372"/>
      <c r="KB1" s="372"/>
      <c r="KC1" s="372"/>
      <c r="KD1" s="372"/>
      <c r="KE1" s="372"/>
      <c r="KF1" s="372"/>
      <c r="KG1" s="372"/>
      <c r="KH1" s="372"/>
      <c r="KI1" s="372"/>
      <c r="KJ1" s="372"/>
      <c r="KK1" s="372"/>
      <c r="KL1" s="372"/>
      <c r="KM1" s="372"/>
      <c r="KN1" s="372"/>
      <c r="KO1" s="372"/>
      <c r="KP1" s="372"/>
      <c r="KQ1" s="372"/>
      <c r="KR1" s="372"/>
      <c r="KS1" s="372"/>
      <c r="KT1" s="372"/>
      <c r="KU1" s="372"/>
      <c r="KV1" s="372"/>
      <c r="KW1" s="372"/>
      <c r="KX1" s="372"/>
      <c r="KY1" s="372"/>
      <c r="KZ1" s="372"/>
      <c r="LA1" s="372"/>
      <c r="LB1" s="372"/>
      <c r="LC1" s="372"/>
      <c r="LD1" s="372"/>
      <c r="LE1" s="372"/>
      <c r="LF1" s="372"/>
      <c r="LG1" s="372"/>
      <c r="LH1" s="372"/>
      <c r="LI1" s="372"/>
      <c r="LJ1" s="372"/>
      <c r="LK1" s="372"/>
      <c r="LL1" s="372"/>
      <c r="LM1" s="372"/>
      <c r="LN1" s="372"/>
      <c r="LO1" s="372"/>
      <c r="LP1" s="372"/>
      <c r="LQ1" s="372"/>
      <c r="LR1" s="372"/>
      <c r="LS1" s="372"/>
      <c r="LT1" s="372"/>
      <c r="LU1" s="372"/>
      <c r="LV1" s="372"/>
      <c r="LW1" s="372"/>
      <c r="LX1" s="372"/>
      <c r="LY1" s="372"/>
      <c r="LZ1" s="372"/>
      <c r="MA1" s="372"/>
      <c r="MB1" s="372"/>
      <c r="MC1" s="372"/>
      <c r="MD1" s="372"/>
      <c r="ME1" s="372"/>
      <c r="MF1" s="372"/>
      <c r="MG1" s="372"/>
      <c r="MH1" s="372"/>
      <c r="MI1" s="372"/>
      <c r="MJ1" s="372"/>
      <c r="MK1" s="372"/>
      <c r="ML1" s="372"/>
      <c r="MM1" s="372"/>
      <c r="MN1" s="372"/>
      <c r="MO1" s="372"/>
      <c r="MP1" s="372"/>
      <c r="MQ1" s="372"/>
      <c r="MR1" s="372"/>
      <c r="MS1" s="372"/>
      <c r="MT1" s="372"/>
      <c r="MU1" s="372"/>
      <c r="MV1" s="372"/>
      <c r="MW1" s="372"/>
      <c r="MX1" s="372"/>
      <c r="MY1" s="372"/>
      <c r="MZ1" s="372"/>
      <c r="NA1" s="372"/>
      <c r="NB1" s="372"/>
      <c r="NC1" s="372"/>
      <c r="ND1" s="372"/>
      <c r="NE1" s="372"/>
      <c r="NF1" s="372"/>
      <c r="NG1" s="372"/>
      <c r="NH1" s="372"/>
      <c r="NI1" s="372"/>
      <c r="NJ1" s="372"/>
      <c r="NK1" s="372"/>
      <c r="NL1" s="372"/>
      <c r="NM1" s="372"/>
      <c r="NN1" s="372"/>
      <c r="NO1" s="372"/>
      <c r="NP1" s="372"/>
      <c r="NQ1" s="372"/>
      <c r="NR1" s="372"/>
      <c r="NS1" s="372"/>
      <c r="NT1" s="372"/>
      <c r="NU1" s="372"/>
      <c r="NV1" s="372"/>
      <c r="NW1" s="372"/>
      <c r="NX1" s="372"/>
      <c r="NY1" s="372"/>
      <c r="NZ1" s="372"/>
      <c r="OA1" s="372"/>
      <c r="OB1" s="372"/>
      <c r="OC1" s="372"/>
      <c r="OD1" s="372"/>
      <c r="OE1" s="372"/>
      <c r="OF1" s="372"/>
      <c r="OG1" s="372"/>
      <c r="OH1" s="372"/>
      <c r="OI1" s="372"/>
      <c r="OJ1" s="372"/>
      <c r="OK1" s="372"/>
      <c r="OL1" s="372"/>
      <c r="OM1" s="372"/>
      <c r="ON1" s="372"/>
      <c r="OO1" s="372"/>
      <c r="OP1" s="372"/>
      <c r="OQ1" s="372"/>
      <c r="OR1" s="372"/>
      <c r="OS1" s="372"/>
      <c r="OT1" s="372"/>
      <c r="OU1" s="372"/>
      <c r="OV1" s="372"/>
      <c r="OW1" s="372"/>
      <c r="OX1" s="372"/>
      <c r="OY1" s="372"/>
      <c r="OZ1" s="372"/>
      <c r="PA1" s="372"/>
      <c r="PB1" s="372"/>
      <c r="PC1" s="372"/>
      <c r="PD1" s="372"/>
      <c r="PE1" s="372"/>
      <c r="PF1" s="372"/>
      <c r="PG1" s="372"/>
      <c r="PH1" s="372"/>
      <c r="PI1" s="372"/>
      <c r="PJ1" s="372"/>
      <c r="PK1" s="372"/>
      <c r="PL1" s="372"/>
      <c r="PM1" s="372"/>
      <c r="PN1" s="372"/>
      <c r="PO1" s="372"/>
      <c r="PP1" s="372"/>
      <c r="PQ1" s="372"/>
      <c r="PR1" s="372"/>
      <c r="PS1" s="372"/>
      <c r="PT1" s="372"/>
      <c r="PU1" s="372"/>
      <c r="PV1" s="372"/>
      <c r="PW1" s="372"/>
      <c r="PX1" s="372"/>
      <c r="PY1" s="372"/>
      <c r="PZ1" s="372"/>
      <c r="QA1" s="372"/>
      <c r="QB1" s="372"/>
      <c r="QC1" s="372"/>
      <c r="QD1" s="372"/>
      <c r="QE1" s="372"/>
      <c r="QF1" s="372"/>
      <c r="QG1" s="372"/>
      <c r="QH1" s="372"/>
      <c r="QI1" s="372"/>
      <c r="QJ1" s="372"/>
      <c r="QK1" s="372"/>
      <c r="QL1" s="372"/>
      <c r="QM1" s="372"/>
      <c r="QN1" s="372"/>
      <c r="QO1" s="372"/>
      <c r="QP1" s="372"/>
      <c r="QQ1" s="372"/>
      <c r="QR1" s="372"/>
      <c r="QS1" s="372"/>
      <c r="QT1" s="372"/>
      <c r="QU1" s="372"/>
      <c r="QV1" s="372"/>
      <c r="QW1" s="372"/>
      <c r="QX1" s="372"/>
      <c r="QY1" s="372"/>
      <c r="QZ1" s="372"/>
      <c r="RA1" s="372"/>
      <c r="RB1" s="372"/>
      <c r="RC1" s="372"/>
      <c r="RD1" s="372"/>
      <c r="RE1" s="372"/>
      <c r="RF1" s="372"/>
      <c r="RG1" s="372"/>
      <c r="RH1" s="372"/>
      <c r="RI1" s="372"/>
      <c r="RJ1" s="372"/>
      <c r="RK1" s="372"/>
      <c r="RL1" s="372"/>
      <c r="RM1" s="372"/>
      <c r="RN1" s="372"/>
      <c r="RO1" s="372"/>
      <c r="RP1" s="372"/>
      <c r="RQ1" s="372"/>
      <c r="RR1" s="372"/>
      <c r="RS1" s="372"/>
      <c r="RT1" s="372"/>
      <c r="RU1" s="372"/>
      <c r="RV1" s="372"/>
      <c r="RW1" s="372"/>
      <c r="RX1" s="372"/>
      <c r="RY1" s="372"/>
      <c r="RZ1" s="372"/>
      <c r="SA1" s="372"/>
      <c r="SB1" s="372"/>
      <c r="SC1" s="372"/>
      <c r="SD1" s="372"/>
      <c r="SE1" s="372"/>
      <c r="SF1" s="372"/>
      <c r="SG1" s="372"/>
      <c r="SH1" s="372"/>
      <c r="SI1" s="372"/>
      <c r="SJ1" s="372"/>
      <c r="SK1" s="372"/>
      <c r="SL1" s="372"/>
      <c r="SM1" s="372"/>
      <c r="SN1" s="372"/>
      <c r="SO1" s="372"/>
      <c r="SP1" s="372"/>
      <c r="SQ1" s="372"/>
      <c r="SR1" s="372"/>
      <c r="SS1" s="372"/>
      <c r="ST1" s="372"/>
      <c r="SU1" s="372"/>
      <c r="SV1" s="372"/>
      <c r="SW1" s="372"/>
      <c r="SX1" s="372"/>
      <c r="SY1" s="372"/>
      <c r="SZ1" s="372"/>
      <c r="TA1" s="372"/>
      <c r="TB1" s="372"/>
      <c r="TC1" s="372"/>
      <c r="TD1" s="372"/>
      <c r="TE1" s="372"/>
      <c r="TF1" s="372"/>
      <c r="TG1" s="372"/>
      <c r="TH1" s="372"/>
      <c r="TI1" s="372"/>
      <c r="TJ1" s="372"/>
      <c r="TK1" s="372"/>
      <c r="TL1" s="372"/>
      <c r="TM1" s="372"/>
      <c r="TN1" s="372"/>
      <c r="TO1" s="372"/>
      <c r="TP1" s="372"/>
      <c r="TQ1" s="372"/>
      <c r="TR1" s="372"/>
      <c r="TS1" s="372"/>
      <c r="TT1" s="372"/>
      <c r="TU1" s="372"/>
      <c r="TV1" s="372"/>
      <c r="TW1" s="372"/>
      <c r="TX1" s="372"/>
      <c r="TY1" s="372"/>
      <c r="TZ1" s="372"/>
      <c r="UA1" s="372"/>
      <c r="UB1" s="372"/>
      <c r="UC1" s="372"/>
      <c r="UD1" s="372"/>
      <c r="UE1" s="372"/>
      <c r="UF1" s="372"/>
      <c r="UG1" s="372"/>
      <c r="UH1" s="372"/>
      <c r="UI1" s="372"/>
      <c r="UJ1" s="372"/>
      <c r="UK1" s="372"/>
      <c r="UL1" s="372"/>
      <c r="UM1" s="372"/>
      <c r="UN1" s="372"/>
      <c r="UO1" s="372"/>
      <c r="UP1" s="372"/>
      <c r="UQ1" s="372"/>
      <c r="UR1" s="372"/>
      <c r="US1" s="372"/>
      <c r="UT1" s="372"/>
      <c r="UU1" s="372"/>
      <c r="UV1" s="372"/>
      <c r="UW1" s="372"/>
      <c r="UX1" s="372"/>
      <c r="UY1" s="372"/>
      <c r="UZ1" s="372"/>
      <c r="VA1" s="372"/>
      <c r="VB1" s="372"/>
      <c r="VC1" s="372"/>
      <c r="VD1" s="372"/>
      <c r="VE1" s="372"/>
      <c r="VF1" s="372"/>
      <c r="VG1" s="372"/>
      <c r="VH1" s="372"/>
      <c r="VI1" s="372"/>
      <c r="VJ1" s="372"/>
      <c r="VK1" s="372"/>
      <c r="VL1" s="372"/>
      <c r="VM1" s="372"/>
      <c r="VN1" s="372"/>
      <c r="VO1" s="372"/>
    </row>
    <row r="2" spans="1:587" s="371" customFormat="1" ht="15">
      <c r="A2" s="761" t="s">
        <v>1351</v>
      </c>
      <c r="B2" s="762"/>
      <c r="C2" s="762"/>
      <c r="D2" s="762"/>
      <c r="E2" s="762"/>
      <c r="F2" s="762"/>
      <c r="G2" s="76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2"/>
      <c r="BH2" s="372"/>
      <c r="BI2" s="372"/>
      <c r="BJ2" s="372"/>
      <c r="BK2" s="372"/>
      <c r="BL2" s="372"/>
      <c r="BM2" s="372"/>
      <c r="BN2" s="372"/>
      <c r="BO2" s="372"/>
      <c r="BP2" s="372"/>
      <c r="BQ2" s="372"/>
      <c r="BR2" s="372"/>
      <c r="BS2" s="372"/>
      <c r="BT2" s="372"/>
      <c r="BU2" s="372"/>
      <c r="BV2" s="372"/>
      <c r="BW2" s="372"/>
      <c r="BX2" s="372"/>
      <c r="BY2" s="372"/>
      <c r="BZ2" s="372"/>
      <c r="CA2" s="372"/>
      <c r="CB2" s="372"/>
      <c r="CC2" s="372"/>
      <c r="CD2" s="372"/>
      <c r="CE2" s="372"/>
      <c r="CF2" s="372"/>
      <c r="CG2" s="372"/>
      <c r="CH2" s="372"/>
      <c r="CI2" s="372"/>
      <c r="CJ2" s="372"/>
      <c r="CK2" s="372"/>
      <c r="CL2" s="372"/>
      <c r="CM2" s="372"/>
      <c r="CN2" s="372"/>
      <c r="CO2" s="372"/>
      <c r="CP2" s="372"/>
      <c r="CQ2" s="372"/>
      <c r="CR2" s="372"/>
      <c r="CS2" s="372"/>
      <c r="CT2" s="372"/>
      <c r="CU2" s="372"/>
      <c r="CV2" s="372"/>
      <c r="CW2" s="372"/>
      <c r="CX2" s="372"/>
      <c r="CY2" s="372"/>
      <c r="CZ2" s="372"/>
      <c r="DA2" s="372"/>
      <c r="DB2" s="372"/>
      <c r="DC2" s="372"/>
      <c r="DD2" s="372"/>
      <c r="DE2" s="372"/>
      <c r="DF2" s="372"/>
      <c r="DG2" s="372"/>
      <c r="DH2" s="372"/>
      <c r="DI2" s="372"/>
      <c r="DJ2" s="372"/>
      <c r="DK2" s="372"/>
      <c r="DL2" s="372"/>
      <c r="DM2" s="372"/>
      <c r="DN2" s="372"/>
      <c r="DO2" s="372"/>
      <c r="DP2" s="372"/>
      <c r="DQ2" s="372"/>
      <c r="DR2" s="372"/>
      <c r="DS2" s="372"/>
      <c r="DT2" s="372"/>
      <c r="DU2" s="372"/>
      <c r="DV2" s="372"/>
      <c r="DW2" s="372"/>
      <c r="DX2" s="372"/>
      <c r="DY2" s="372"/>
      <c r="DZ2" s="372"/>
      <c r="EA2" s="372"/>
      <c r="EB2" s="372"/>
      <c r="EC2" s="372"/>
      <c r="ED2" s="372"/>
      <c r="EE2" s="372"/>
      <c r="EF2" s="372"/>
      <c r="EG2" s="372"/>
      <c r="EH2" s="372"/>
      <c r="EI2" s="372"/>
      <c r="EJ2" s="372"/>
      <c r="EK2" s="372"/>
      <c r="EL2" s="372"/>
      <c r="EM2" s="372"/>
      <c r="EN2" s="372"/>
      <c r="EO2" s="372"/>
      <c r="EP2" s="372"/>
      <c r="EQ2" s="372"/>
      <c r="ER2" s="372"/>
      <c r="ES2" s="372"/>
      <c r="ET2" s="372"/>
      <c r="EU2" s="372"/>
      <c r="EV2" s="372"/>
      <c r="EW2" s="372"/>
      <c r="EX2" s="372"/>
      <c r="EY2" s="372"/>
      <c r="EZ2" s="372"/>
      <c r="FA2" s="372"/>
      <c r="FB2" s="372"/>
      <c r="FC2" s="372"/>
      <c r="FD2" s="372"/>
      <c r="FE2" s="372"/>
      <c r="FF2" s="372"/>
      <c r="FG2" s="372"/>
      <c r="FH2" s="372"/>
      <c r="FI2" s="372"/>
      <c r="FJ2" s="372"/>
      <c r="FK2" s="372"/>
      <c r="FL2" s="372"/>
      <c r="FM2" s="372"/>
      <c r="FN2" s="372"/>
      <c r="FO2" s="372"/>
      <c r="FP2" s="372"/>
      <c r="FQ2" s="372"/>
      <c r="FR2" s="372"/>
      <c r="FS2" s="372"/>
      <c r="FT2" s="372"/>
      <c r="FU2" s="372"/>
      <c r="FV2" s="372"/>
      <c r="FW2" s="372"/>
      <c r="FX2" s="372"/>
      <c r="FY2" s="372"/>
      <c r="FZ2" s="372"/>
      <c r="GA2" s="372"/>
      <c r="GB2" s="372"/>
      <c r="GC2" s="372"/>
      <c r="GD2" s="372"/>
      <c r="GE2" s="372"/>
      <c r="GF2" s="372"/>
      <c r="GG2" s="372"/>
      <c r="GH2" s="372"/>
      <c r="GI2" s="372"/>
      <c r="GJ2" s="372"/>
      <c r="GK2" s="372"/>
      <c r="GL2" s="372"/>
      <c r="GM2" s="372"/>
      <c r="GN2" s="372"/>
      <c r="GO2" s="372"/>
      <c r="GP2" s="372"/>
      <c r="GQ2" s="372"/>
      <c r="GR2" s="372"/>
      <c r="GS2" s="372"/>
      <c r="GT2" s="372"/>
      <c r="GU2" s="372"/>
      <c r="GV2" s="372"/>
      <c r="GW2" s="372"/>
      <c r="GX2" s="372"/>
      <c r="GY2" s="372"/>
      <c r="GZ2" s="372"/>
      <c r="HA2" s="372"/>
      <c r="HB2" s="372"/>
      <c r="HC2" s="372"/>
      <c r="HD2" s="372"/>
      <c r="HE2" s="372"/>
      <c r="HF2" s="372"/>
      <c r="HG2" s="372"/>
      <c r="HH2" s="372"/>
      <c r="HI2" s="372"/>
      <c r="HJ2" s="372"/>
      <c r="HK2" s="372"/>
      <c r="HL2" s="372"/>
      <c r="HM2" s="372"/>
      <c r="HN2" s="372"/>
      <c r="HO2" s="372"/>
      <c r="HP2" s="372"/>
      <c r="HQ2" s="372"/>
      <c r="HR2" s="372"/>
      <c r="HS2" s="372"/>
      <c r="HT2" s="372"/>
      <c r="HU2" s="372"/>
      <c r="HV2" s="372"/>
      <c r="HW2" s="372"/>
      <c r="HX2" s="372"/>
      <c r="HY2" s="372"/>
      <c r="HZ2" s="372"/>
      <c r="IA2" s="372"/>
      <c r="IB2" s="372"/>
      <c r="IC2" s="372"/>
      <c r="ID2" s="372"/>
      <c r="IE2" s="372"/>
      <c r="IF2" s="372"/>
      <c r="IG2" s="372"/>
      <c r="IH2" s="372"/>
      <c r="II2" s="372"/>
      <c r="IJ2" s="372"/>
      <c r="IK2" s="372"/>
      <c r="IL2" s="372"/>
      <c r="IM2" s="372"/>
      <c r="IN2" s="372"/>
      <c r="IO2" s="372"/>
      <c r="IP2" s="372"/>
      <c r="IQ2" s="372"/>
      <c r="IR2" s="372"/>
      <c r="IS2" s="372"/>
      <c r="IT2" s="372"/>
      <c r="IU2" s="372"/>
      <c r="IV2" s="372"/>
      <c r="IW2" s="372"/>
      <c r="IX2" s="372"/>
      <c r="IY2" s="372"/>
      <c r="IZ2" s="372"/>
      <c r="JA2" s="372"/>
      <c r="JB2" s="372"/>
      <c r="JC2" s="372"/>
      <c r="JD2" s="372"/>
      <c r="JE2" s="372"/>
      <c r="JF2" s="372"/>
      <c r="JG2" s="372"/>
      <c r="JH2" s="372"/>
      <c r="JI2" s="372"/>
      <c r="JJ2" s="372"/>
      <c r="JK2" s="372"/>
      <c r="JL2" s="372"/>
      <c r="JM2" s="372"/>
      <c r="JN2" s="372"/>
      <c r="JO2" s="372"/>
      <c r="JP2" s="372"/>
      <c r="JQ2" s="372"/>
      <c r="JR2" s="372"/>
      <c r="JS2" s="372"/>
      <c r="JT2" s="372"/>
      <c r="JU2" s="372"/>
      <c r="JV2" s="372"/>
      <c r="JW2" s="372"/>
      <c r="JX2" s="372"/>
      <c r="JY2" s="372"/>
      <c r="JZ2" s="372"/>
      <c r="KA2" s="372"/>
      <c r="KB2" s="372"/>
      <c r="KC2" s="372"/>
      <c r="KD2" s="372"/>
      <c r="KE2" s="372"/>
      <c r="KF2" s="372"/>
      <c r="KG2" s="372"/>
      <c r="KH2" s="372"/>
      <c r="KI2" s="372"/>
      <c r="KJ2" s="372"/>
      <c r="KK2" s="372"/>
      <c r="KL2" s="372"/>
      <c r="KM2" s="372"/>
      <c r="KN2" s="372"/>
      <c r="KO2" s="372"/>
      <c r="KP2" s="372"/>
      <c r="KQ2" s="372"/>
      <c r="KR2" s="372"/>
      <c r="KS2" s="372"/>
      <c r="KT2" s="372"/>
      <c r="KU2" s="372"/>
      <c r="KV2" s="372"/>
      <c r="KW2" s="372"/>
      <c r="KX2" s="372"/>
      <c r="KY2" s="372"/>
      <c r="KZ2" s="372"/>
      <c r="LA2" s="372"/>
      <c r="LB2" s="372"/>
      <c r="LC2" s="372"/>
      <c r="LD2" s="372"/>
      <c r="LE2" s="372"/>
      <c r="LF2" s="372"/>
      <c r="LG2" s="372"/>
      <c r="LH2" s="372"/>
      <c r="LI2" s="372"/>
      <c r="LJ2" s="372"/>
      <c r="LK2" s="372"/>
      <c r="LL2" s="372"/>
      <c r="LM2" s="372"/>
      <c r="LN2" s="372"/>
      <c r="LO2" s="372"/>
      <c r="LP2" s="372"/>
      <c r="LQ2" s="372"/>
      <c r="LR2" s="372"/>
      <c r="LS2" s="372"/>
      <c r="LT2" s="372"/>
      <c r="LU2" s="372"/>
      <c r="LV2" s="372"/>
      <c r="LW2" s="372"/>
      <c r="LX2" s="372"/>
      <c r="LY2" s="372"/>
      <c r="LZ2" s="372"/>
      <c r="MA2" s="372"/>
      <c r="MB2" s="372"/>
      <c r="MC2" s="372"/>
      <c r="MD2" s="372"/>
      <c r="ME2" s="372"/>
      <c r="MF2" s="372"/>
      <c r="MG2" s="372"/>
      <c r="MH2" s="372"/>
      <c r="MI2" s="372"/>
      <c r="MJ2" s="372"/>
      <c r="MK2" s="372"/>
      <c r="ML2" s="372"/>
      <c r="MM2" s="372"/>
      <c r="MN2" s="372"/>
      <c r="MO2" s="372"/>
      <c r="MP2" s="372"/>
      <c r="MQ2" s="372"/>
      <c r="MR2" s="372"/>
      <c r="MS2" s="372"/>
      <c r="MT2" s="372"/>
      <c r="MU2" s="372"/>
      <c r="MV2" s="372"/>
      <c r="MW2" s="372"/>
      <c r="MX2" s="372"/>
      <c r="MY2" s="372"/>
      <c r="MZ2" s="372"/>
      <c r="NA2" s="372"/>
      <c r="NB2" s="372"/>
      <c r="NC2" s="372"/>
      <c r="ND2" s="372"/>
      <c r="NE2" s="372"/>
      <c r="NF2" s="372"/>
      <c r="NG2" s="372"/>
      <c r="NH2" s="372"/>
      <c r="NI2" s="372"/>
      <c r="NJ2" s="372"/>
      <c r="NK2" s="372"/>
      <c r="NL2" s="372"/>
      <c r="NM2" s="372"/>
      <c r="NN2" s="372"/>
      <c r="NO2" s="372"/>
      <c r="NP2" s="372"/>
      <c r="NQ2" s="372"/>
      <c r="NR2" s="372"/>
      <c r="NS2" s="372"/>
      <c r="NT2" s="372"/>
      <c r="NU2" s="372"/>
      <c r="NV2" s="372"/>
      <c r="NW2" s="372"/>
      <c r="NX2" s="372"/>
      <c r="NY2" s="372"/>
      <c r="NZ2" s="372"/>
      <c r="OA2" s="372"/>
      <c r="OB2" s="372"/>
      <c r="OC2" s="372"/>
      <c r="OD2" s="372"/>
      <c r="OE2" s="372"/>
      <c r="OF2" s="372"/>
      <c r="OG2" s="372"/>
      <c r="OH2" s="372"/>
      <c r="OI2" s="372"/>
      <c r="OJ2" s="372"/>
      <c r="OK2" s="372"/>
      <c r="OL2" s="372"/>
      <c r="OM2" s="372"/>
      <c r="ON2" s="372"/>
      <c r="OO2" s="372"/>
      <c r="OP2" s="372"/>
      <c r="OQ2" s="372"/>
      <c r="OR2" s="372"/>
      <c r="OS2" s="372"/>
      <c r="OT2" s="372"/>
      <c r="OU2" s="372"/>
      <c r="OV2" s="372"/>
      <c r="OW2" s="372"/>
      <c r="OX2" s="372"/>
      <c r="OY2" s="372"/>
      <c r="OZ2" s="372"/>
      <c r="PA2" s="372"/>
      <c r="PB2" s="372"/>
      <c r="PC2" s="372"/>
      <c r="PD2" s="372"/>
      <c r="PE2" s="372"/>
      <c r="PF2" s="372"/>
      <c r="PG2" s="372"/>
      <c r="PH2" s="372"/>
      <c r="PI2" s="372"/>
      <c r="PJ2" s="372"/>
      <c r="PK2" s="372"/>
      <c r="PL2" s="372"/>
      <c r="PM2" s="372"/>
      <c r="PN2" s="372"/>
      <c r="PO2" s="372"/>
      <c r="PP2" s="372"/>
      <c r="PQ2" s="372"/>
      <c r="PR2" s="372"/>
      <c r="PS2" s="372"/>
      <c r="PT2" s="372"/>
      <c r="PU2" s="372"/>
      <c r="PV2" s="372"/>
      <c r="PW2" s="372"/>
      <c r="PX2" s="372"/>
      <c r="PY2" s="372"/>
      <c r="PZ2" s="372"/>
      <c r="QA2" s="372"/>
      <c r="QB2" s="372"/>
      <c r="QC2" s="372"/>
      <c r="QD2" s="372"/>
      <c r="QE2" s="372"/>
      <c r="QF2" s="372"/>
      <c r="QG2" s="372"/>
      <c r="QH2" s="372"/>
      <c r="QI2" s="372"/>
      <c r="QJ2" s="372"/>
      <c r="QK2" s="372"/>
      <c r="QL2" s="372"/>
      <c r="QM2" s="372"/>
      <c r="QN2" s="372"/>
      <c r="QO2" s="372"/>
      <c r="QP2" s="372"/>
      <c r="QQ2" s="372"/>
      <c r="QR2" s="372"/>
      <c r="QS2" s="372"/>
      <c r="QT2" s="372"/>
      <c r="QU2" s="372"/>
      <c r="QV2" s="372"/>
      <c r="QW2" s="372"/>
      <c r="QX2" s="372"/>
      <c r="QY2" s="372"/>
      <c r="QZ2" s="372"/>
      <c r="RA2" s="372"/>
      <c r="RB2" s="372"/>
      <c r="RC2" s="372"/>
      <c r="RD2" s="372"/>
      <c r="RE2" s="372"/>
      <c r="RF2" s="372"/>
      <c r="RG2" s="372"/>
      <c r="RH2" s="372"/>
      <c r="RI2" s="372"/>
      <c r="RJ2" s="372"/>
      <c r="RK2" s="372"/>
      <c r="RL2" s="372"/>
      <c r="RM2" s="372"/>
      <c r="RN2" s="372"/>
      <c r="RO2" s="372"/>
      <c r="RP2" s="372"/>
      <c r="RQ2" s="372"/>
      <c r="RR2" s="372"/>
      <c r="RS2" s="372"/>
      <c r="RT2" s="372"/>
      <c r="RU2" s="372"/>
      <c r="RV2" s="372"/>
      <c r="RW2" s="372"/>
      <c r="RX2" s="372"/>
      <c r="RY2" s="372"/>
      <c r="RZ2" s="372"/>
      <c r="SA2" s="372"/>
      <c r="SB2" s="372"/>
      <c r="SC2" s="372"/>
      <c r="SD2" s="372"/>
      <c r="SE2" s="372"/>
      <c r="SF2" s="372"/>
      <c r="SG2" s="372"/>
      <c r="SH2" s="372"/>
      <c r="SI2" s="372"/>
      <c r="SJ2" s="372"/>
      <c r="SK2" s="372"/>
      <c r="SL2" s="372"/>
      <c r="SM2" s="372"/>
      <c r="SN2" s="372"/>
      <c r="SO2" s="372"/>
      <c r="SP2" s="372"/>
      <c r="SQ2" s="372"/>
      <c r="SR2" s="372"/>
      <c r="SS2" s="372"/>
      <c r="ST2" s="372"/>
      <c r="SU2" s="372"/>
      <c r="SV2" s="372"/>
      <c r="SW2" s="372"/>
      <c r="SX2" s="372"/>
      <c r="SY2" s="372"/>
      <c r="SZ2" s="372"/>
      <c r="TA2" s="372"/>
      <c r="TB2" s="372"/>
      <c r="TC2" s="372"/>
      <c r="TD2" s="372"/>
      <c r="TE2" s="372"/>
      <c r="TF2" s="372"/>
      <c r="TG2" s="372"/>
      <c r="TH2" s="372"/>
      <c r="TI2" s="372"/>
      <c r="TJ2" s="372"/>
      <c r="TK2" s="372"/>
      <c r="TL2" s="372"/>
      <c r="TM2" s="372"/>
      <c r="TN2" s="372"/>
      <c r="TO2" s="372"/>
      <c r="TP2" s="372"/>
      <c r="TQ2" s="372"/>
      <c r="TR2" s="372"/>
      <c r="TS2" s="372"/>
      <c r="TT2" s="372"/>
      <c r="TU2" s="372"/>
      <c r="TV2" s="372"/>
      <c r="TW2" s="372"/>
      <c r="TX2" s="372"/>
      <c r="TY2" s="372"/>
      <c r="TZ2" s="372"/>
      <c r="UA2" s="372"/>
      <c r="UB2" s="372"/>
      <c r="UC2" s="372"/>
      <c r="UD2" s="372"/>
      <c r="UE2" s="372"/>
      <c r="UF2" s="372"/>
      <c r="UG2" s="372"/>
      <c r="UH2" s="372"/>
      <c r="UI2" s="372"/>
      <c r="UJ2" s="372"/>
      <c r="UK2" s="372"/>
      <c r="UL2" s="372"/>
      <c r="UM2" s="372"/>
      <c r="UN2" s="372"/>
      <c r="UO2" s="372"/>
      <c r="UP2" s="372"/>
      <c r="UQ2" s="372"/>
      <c r="UR2" s="372"/>
      <c r="US2" s="372"/>
      <c r="UT2" s="372"/>
      <c r="UU2" s="372"/>
      <c r="UV2" s="372"/>
      <c r="UW2" s="372"/>
      <c r="UX2" s="372"/>
      <c r="UY2" s="372"/>
      <c r="UZ2" s="372"/>
      <c r="VA2" s="372"/>
      <c r="VB2" s="372"/>
      <c r="VC2" s="372"/>
      <c r="VD2" s="372"/>
      <c r="VE2" s="372"/>
      <c r="VF2" s="372"/>
      <c r="VG2" s="372"/>
      <c r="VH2" s="372"/>
      <c r="VI2" s="372"/>
      <c r="VJ2" s="372"/>
      <c r="VK2" s="372"/>
      <c r="VL2" s="372"/>
      <c r="VM2" s="372"/>
      <c r="VN2" s="372"/>
      <c r="VO2" s="372"/>
    </row>
    <row r="3" spans="1:587" s="371" customFormat="1" ht="15">
      <c r="A3" s="558"/>
      <c r="B3" s="559"/>
      <c r="C3" s="559"/>
      <c r="D3" s="560"/>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c r="CA3" s="372"/>
      <c r="CB3" s="372"/>
      <c r="CC3" s="372"/>
      <c r="CD3" s="372"/>
      <c r="CE3" s="372"/>
      <c r="CF3" s="372"/>
      <c r="CG3" s="372"/>
      <c r="CH3" s="372"/>
      <c r="CI3" s="372"/>
      <c r="CJ3" s="372"/>
      <c r="CK3" s="372"/>
      <c r="CL3" s="372"/>
      <c r="CM3" s="372"/>
      <c r="CN3" s="372"/>
      <c r="CO3" s="372"/>
      <c r="CP3" s="372"/>
      <c r="CQ3" s="372"/>
      <c r="CR3" s="372"/>
      <c r="CS3" s="372"/>
      <c r="CT3" s="372"/>
      <c r="CU3" s="372"/>
      <c r="CV3" s="372"/>
      <c r="CW3" s="372"/>
      <c r="CX3" s="372"/>
      <c r="CY3" s="372"/>
      <c r="CZ3" s="372"/>
      <c r="DA3" s="372"/>
      <c r="DB3" s="372"/>
      <c r="DC3" s="372"/>
      <c r="DD3" s="372"/>
      <c r="DE3" s="372"/>
      <c r="DF3" s="372"/>
      <c r="DG3" s="372"/>
      <c r="DH3" s="372"/>
      <c r="DI3" s="372"/>
      <c r="DJ3" s="372"/>
      <c r="DK3" s="372"/>
      <c r="DL3" s="372"/>
      <c r="DM3" s="372"/>
      <c r="DN3" s="372"/>
      <c r="DO3" s="372"/>
      <c r="DP3" s="372"/>
      <c r="DQ3" s="372"/>
      <c r="DR3" s="372"/>
      <c r="DS3" s="372"/>
      <c r="DT3" s="372"/>
      <c r="DU3" s="372"/>
      <c r="DV3" s="372"/>
      <c r="DW3" s="372"/>
      <c r="DX3" s="372"/>
      <c r="DY3" s="372"/>
      <c r="DZ3" s="372"/>
      <c r="EA3" s="372"/>
      <c r="EB3" s="372"/>
      <c r="EC3" s="372"/>
      <c r="ED3" s="372"/>
      <c r="EE3" s="372"/>
      <c r="EF3" s="372"/>
      <c r="EG3" s="372"/>
      <c r="EH3" s="372"/>
      <c r="EI3" s="372"/>
      <c r="EJ3" s="372"/>
      <c r="EK3" s="372"/>
      <c r="EL3" s="372"/>
      <c r="EM3" s="372"/>
      <c r="EN3" s="372"/>
      <c r="EO3" s="372"/>
      <c r="EP3" s="372"/>
      <c r="EQ3" s="372"/>
      <c r="ER3" s="372"/>
      <c r="ES3" s="372"/>
      <c r="ET3" s="372"/>
      <c r="EU3" s="372"/>
      <c r="EV3" s="372"/>
      <c r="EW3" s="372"/>
      <c r="EX3" s="372"/>
      <c r="EY3" s="372"/>
      <c r="EZ3" s="372"/>
      <c r="FA3" s="372"/>
      <c r="FB3" s="372"/>
      <c r="FC3" s="372"/>
      <c r="FD3" s="372"/>
      <c r="FE3" s="372"/>
      <c r="FF3" s="372"/>
      <c r="FG3" s="372"/>
      <c r="FH3" s="372"/>
      <c r="FI3" s="372"/>
      <c r="FJ3" s="372"/>
      <c r="FK3" s="372"/>
      <c r="FL3" s="372"/>
      <c r="FM3" s="372"/>
      <c r="FN3" s="372"/>
      <c r="FO3" s="372"/>
      <c r="FP3" s="372"/>
      <c r="FQ3" s="372"/>
      <c r="FR3" s="372"/>
      <c r="FS3" s="372"/>
      <c r="FT3" s="372"/>
      <c r="FU3" s="372"/>
      <c r="FV3" s="372"/>
      <c r="FW3" s="372"/>
      <c r="FX3" s="372"/>
      <c r="FY3" s="372"/>
      <c r="FZ3" s="372"/>
      <c r="GA3" s="372"/>
      <c r="GB3" s="372"/>
      <c r="GC3" s="372"/>
      <c r="GD3" s="372"/>
      <c r="GE3" s="372"/>
      <c r="GF3" s="372"/>
      <c r="GG3" s="372"/>
      <c r="GH3" s="372"/>
      <c r="GI3" s="372"/>
      <c r="GJ3" s="372"/>
      <c r="GK3" s="372"/>
      <c r="GL3" s="372"/>
      <c r="GM3" s="372"/>
      <c r="GN3" s="372"/>
      <c r="GO3" s="372"/>
      <c r="GP3" s="372"/>
      <c r="GQ3" s="372"/>
      <c r="GR3" s="372"/>
      <c r="GS3" s="372"/>
      <c r="GT3" s="372"/>
      <c r="GU3" s="372"/>
      <c r="GV3" s="372"/>
      <c r="GW3" s="372"/>
      <c r="GX3" s="372"/>
      <c r="GY3" s="372"/>
      <c r="GZ3" s="372"/>
      <c r="HA3" s="372"/>
      <c r="HB3" s="372"/>
      <c r="HC3" s="372"/>
      <c r="HD3" s="372"/>
      <c r="HE3" s="372"/>
      <c r="HF3" s="372"/>
      <c r="HG3" s="372"/>
      <c r="HH3" s="372"/>
      <c r="HI3" s="372"/>
      <c r="HJ3" s="372"/>
      <c r="HK3" s="372"/>
      <c r="HL3" s="372"/>
      <c r="HM3" s="372"/>
      <c r="HN3" s="372"/>
      <c r="HO3" s="372"/>
      <c r="HP3" s="372"/>
      <c r="HQ3" s="372"/>
      <c r="HR3" s="372"/>
      <c r="HS3" s="372"/>
      <c r="HT3" s="372"/>
      <c r="HU3" s="372"/>
      <c r="HV3" s="372"/>
      <c r="HW3" s="372"/>
      <c r="HX3" s="372"/>
      <c r="HY3" s="372"/>
      <c r="HZ3" s="372"/>
      <c r="IA3" s="372"/>
      <c r="IB3" s="372"/>
      <c r="IC3" s="372"/>
      <c r="ID3" s="372"/>
      <c r="IE3" s="372"/>
      <c r="IF3" s="372"/>
      <c r="IG3" s="372"/>
      <c r="IH3" s="372"/>
      <c r="II3" s="372"/>
      <c r="IJ3" s="372"/>
      <c r="IK3" s="372"/>
      <c r="IL3" s="372"/>
      <c r="IM3" s="372"/>
      <c r="IN3" s="372"/>
      <c r="IO3" s="372"/>
      <c r="IP3" s="372"/>
      <c r="IQ3" s="372"/>
      <c r="IR3" s="372"/>
      <c r="IS3" s="372"/>
      <c r="IT3" s="372"/>
      <c r="IU3" s="372"/>
      <c r="IV3" s="372"/>
      <c r="IW3" s="372"/>
      <c r="IX3" s="372"/>
      <c r="IY3" s="372"/>
      <c r="IZ3" s="372"/>
      <c r="JA3" s="372"/>
      <c r="JB3" s="372"/>
      <c r="JC3" s="372"/>
      <c r="JD3" s="372"/>
      <c r="JE3" s="372"/>
      <c r="JF3" s="372"/>
      <c r="JG3" s="372"/>
      <c r="JH3" s="372"/>
      <c r="JI3" s="372"/>
      <c r="JJ3" s="372"/>
      <c r="JK3" s="372"/>
      <c r="JL3" s="372"/>
      <c r="JM3" s="372"/>
      <c r="JN3" s="372"/>
      <c r="JO3" s="372"/>
      <c r="JP3" s="372"/>
      <c r="JQ3" s="372"/>
      <c r="JR3" s="372"/>
      <c r="JS3" s="372"/>
      <c r="JT3" s="372"/>
      <c r="JU3" s="372"/>
      <c r="JV3" s="372"/>
      <c r="JW3" s="372"/>
      <c r="JX3" s="372"/>
      <c r="JY3" s="372"/>
      <c r="JZ3" s="372"/>
      <c r="KA3" s="372"/>
      <c r="KB3" s="372"/>
      <c r="KC3" s="372"/>
      <c r="KD3" s="372"/>
      <c r="KE3" s="372"/>
      <c r="KF3" s="372"/>
      <c r="KG3" s="372"/>
      <c r="KH3" s="372"/>
      <c r="KI3" s="372"/>
      <c r="KJ3" s="372"/>
      <c r="KK3" s="372"/>
      <c r="KL3" s="372"/>
      <c r="KM3" s="372"/>
      <c r="KN3" s="372"/>
      <c r="KO3" s="372"/>
      <c r="KP3" s="372"/>
      <c r="KQ3" s="372"/>
      <c r="KR3" s="372"/>
      <c r="KS3" s="372"/>
      <c r="KT3" s="372"/>
      <c r="KU3" s="372"/>
      <c r="KV3" s="372"/>
      <c r="KW3" s="372"/>
      <c r="KX3" s="372"/>
      <c r="KY3" s="372"/>
      <c r="KZ3" s="372"/>
      <c r="LA3" s="372"/>
      <c r="LB3" s="372"/>
      <c r="LC3" s="372"/>
      <c r="LD3" s="372"/>
      <c r="LE3" s="372"/>
      <c r="LF3" s="372"/>
      <c r="LG3" s="372"/>
      <c r="LH3" s="372"/>
      <c r="LI3" s="372"/>
      <c r="LJ3" s="372"/>
      <c r="LK3" s="372"/>
      <c r="LL3" s="372"/>
      <c r="LM3" s="372"/>
      <c r="LN3" s="372"/>
      <c r="LO3" s="372"/>
      <c r="LP3" s="372"/>
      <c r="LQ3" s="372"/>
      <c r="LR3" s="372"/>
      <c r="LS3" s="372"/>
      <c r="LT3" s="372"/>
      <c r="LU3" s="372"/>
      <c r="LV3" s="372"/>
      <c r="LW3" s="372"/>
      <c r="LX3" s="372"/>
      <c r="LY3" s="372"/>
      <c r="LZ3" s="372"/>
      <c r="MA3" s="372"/>
      <c r="MB3" s="372"/>
      <c r="MC3" s="372"/>
      <c r="MD3" s="372"/>
      <c r="ME3" s="372"/>
      <c r="MF3" s="372"/>
      <c r="MG3" s="372"/>
      <c r="MH3" s="372"/>
      <c r="MI3" s="372"/>
      <c r="MJ3" s="372"/>
      <c r="MK3" s="372"/>
      <c r="ML3" s="372"/>
      <c r="MM3" s="372"/>
      <c r="MN3" s="372"/>
      <c r="MO3" s="372"/>
      <c r="MP3" s="372"/>
      <c r="MQ3" s="372"/>
      <c r="MR3" s="372"/>
      <c r="MS3" s="372"/>
      <c r="MT3" s="372"/>
      <c r="MU3" s="372"/>
      <c r="MV3" s="372"/>
      <c r="MW3" s="372"/>
      <c r="MX3" s="372"/>
      <c r="MY3" s="372"/>
      <c r="MZ3" s="372"/>
      <c r="NA3" s="372"/>
      <c r="NB3" s="372"/>
      <c r="NC3" s="372"/>
      <c r="ND3" s="372"/>
      <c r="NE3" s="372"/>
      <c r="NF3" s="372"/>
      <c r="NG3" s="372"/>
      <c r="NH3" s="372"/>
      <c r="NI3" s="372"/>
      <c r="NJ3" s="372"/>
      <c r="NK3" s="372"/>
      <c r="NL3" s="372"/>
      <c r="NM3" s="372"/>
      <c r="NN3" s="372"/>
      <c r="NO3" s="372"/>
      <c r="NP3" s="372"/>
      <c r="NQ3" s="372"/>
      <c r="NR3" s="372"/>
      <c r="NS3" s="372"/>
      <c r="NT3" s="372"/>
      <c r="NU3" s="372"/>
      <c r="NV3" s="372"/>
      <c r="NW3" s="372"/>
      <c r="NX3" s="372"/>
      <c r="NY3" s="372"/>
      <c r="NZ3" s="372"/>
      <c r="OA3" s="372"/>
      <c r="OB3" s="372"/>
      <c r="OC3" s="372"/>
      <c r="OD3" s="372"/>
      <c r="OE3" s="372"/>
      <c r="OF3" s="372"/>
      <c r="OG3" s="372"/>
      <c r="OH3" s="372"/>
      <c r="OI3" s="372"/>
      <c r="OJ3" s="372"/>
      <c r="OK3" s="372"/>
      <c r="OL3" s="372"/>
      <c r="OM3" s="372"/>
      <c r="ON3" s="372"/>
      <c r="OO3" s="372"/>
      <c r="OP3" s="372"/>
      <c r="OQ3" s="372"/>
      <c r="OR3" s="372"/>
      <c r="OS3" s="372"/>
      <c r="OT3" s="372"/>
      <c r="OU3" s="372"/>
      <c r="OV3" s="372"/>
      <c r="OW3" s="372"/>
      <c r="OX3" s="372"/>
      <c r="OY3" s="372"/>
      <c r="OZ3" s="372"/>
      <c r="PA3" s="372"/>
      <c r="PB3" s="372"/>
      <c r="PC3" s="372"/>
      <c r="PD3" s="372"/>
      <c r="PE3" s="372"/>
      <c r="PF3" s="372"/>
      <c r="PG3" s="372"/>
      <c r="PH3" s="372"/>
      <c r="PI3" s="372"/>
      <c r="PJ3" s="372"/>
      <c r="PK3" s="372"/>
      <c r="PL3" s="372"/>
      <c r="PM3" s="372"/>
      <c r="PN3" s="372"/>
      <c r="PO3" s="372"/>
      <c r="PP3" s="372"/>
      <c r="PQ3" s="372"/>
      <c r="PR3" s="372"/>
      <c r="PS3" s="372"/>
      <c r="PT3" s="372"/>
      <c r="PU3" s="372"/>
      <c r="PV3" s="372"/>
      <c r="PW3" s="372"/>
      <c r="PX3" s="372"/>
      <c r="PY3" s="372"/>
      <c r="PZ3" s="372"/>
      <c r="QA3" s="372"/>
      <c r="QB3" s="372"/>
      <c r="QC3" s="372"/>
      <c r="QD3" s="372"/>
      <c r="QE3" s="372"/>
      <c r="QF3" s="372"/>
      <c r="QG3" s="372"/>
      <c r="QH3" s="372"/>
      <c r="QI3" s="372"/>
      <c r="QJ3" s="372"/>
      <c r="QK3" s="372"/>
      <c r="QL3" s="372"/>
      <c r="QM3" s="372"/>
      <c r="QN3" s="372"/>
      <c r="QO3" s="372"/>
      <c r="QP3" s="372"/>
      <c r="QQ3" s="372"/>
      <c r="QR3" s="372"/>
      <c r="QS3" s="372"/>
      <c r="QT3" s="372"/>
      <c r="QU3" s="372"/>
      <c r="QV3" s="372"/>
      <c r="QW3" s="372"/>
      <c r="QX3" s="372"/>
      <c r="QY3" s="372"/>
      <c r="QZ3" s="372"/>
      <c r="RA3" s="372"/>
      <c r="RB3" s="372"/>
      <c r="RC3" s="372"/>
      <c r="RD3" s="372"/>
      <c r="RE3" s="372"/>
      <c r="RF3" s="372"/>
      <c r="RG3" s="372"/>
      <c r="RH3" s="372"/>
      <c r="RI3" s="372"/>
      <c r="RJ3" s="372"/>
      <c r="RK3" s="372"/>
      <c r="RL3" s="372"/>
      <c r="RM3" s="372"/>
      <c r="RN3" s="372"/>
      <c r="RO3" s="372"/>
      <c r="RP3" s="372"/>
      <c r="RQ3" s="372"/>
      <c r="RR3" s="372"/>
      <c r="RS3" s="372"/>
      <c r="RT3" s="372"/>
      <c r="RU3" s="372"/>
      <c r="RV3" s="372"/>
      <c r="RW3" s="372"/>
      <c r="RX3" s="372"/>
      <c r="RY3" s="372"/>
      <c r="RZ3" s="372"/>
      <c r="SA3" s="372"/>
      <c r="SB3" s="372"/>
      <c r="SC3" s="372"/>
      <c r="SD3" s="372"/>
      <c r="SE3" s="372"/>
      <c r="SF3" s="372"/>
      <c r="SG3" s="372"/>
      <c r="SH3" s="372"/>
      <c r="SI3" s="372"/>
      <c r="SJ3" s="372"/>
      <c r="SK3" s="372"/>
      <c r="SL3" s="372"/>
      <c r="SM3" s="372"/>
      <c r="SN3" s="372"/>
      <c r="SO3" s="372"/>
      <c r="SP3" s="372"/>
      <c r="SQ3" s="372"/>
      <c r="SR3" s="372"/>
      <c r="SS3" s="372"/>
      <c r="ST3" s="372"/>
      <c r="SU3" s="372"/>
      <c r="SV3" s="372"/>
      <c r="SW3" s="372"/>
      <c r="SX3" s="372"/>
      <c r="SY3" s="372"/>
      <c r="SZ3" s="372"/>
      <c r="TA3" s="372"/>
      <c r="TB3" s="372"/>
      <c r="TC3" s="372"/>
      <c r="TD3" s="372"/>
      <c r="TE3" s="372"/>
      <c r="TF3" s="372"/>
      <c r="TG3" s="372"/>
      <c r="TH3" s="372"/>
      <c r="TI3" s="372"/>
      <c r="TJ3" s="372"/>
      <c r="TK3" s="372"/>
      <c r="TL3" s="372"/>
      <c r="TM3" s="372"/>
      <c r="TN3" s="372"/>
      <c r="TO3" s="372"/>
      <c r="TP3" s="372"/>
      <c r="TQ3" s="372"/>
      <c r="TR3" s="372"/>
      <c r="TS3" s="372"/>
      <c r="TT3" s="372"/>
      <c r="TU3" s="372"/>
      <c r="TV3" s="372"/>
      <c r="TW3" s="372"/>
      <c r="TX3" s="372"/>
      <c r="TY3" s="372"/>
      <c r="TZ3" s="372"/>
      <c r="UA3" s="372"/>
      <c r="UB3" s="372"/>
      <c r="UC3" s="372"/>
      <c r="UD3" s="372"/>
      <c r="UE3" s="372"/>
      <c r="UF3" s="372"/>
      <c r="UG3" s="372"/>
      <c r="UH3" s="372"/>
      <c r="UI3" s="372"/>
      <c r="UJ3" s="372"/>
      <c r="UK3" s="372"/>
      <c r="UL3" s="372"/>
      <c r="UM3" s="372"/>
      <c r="UN3" s="372"/>
      <c r="UO3" s="372"/>
      <c r="UP3" s="372"/>
      <c r="UQ3" s="372"/>
      <c r="UR3" s="372"/>
      <c r="US3" s="372"/>
      <c r="UT3" s="372"/>
      <c r="UU3" s="372"/>
      <c r="UV3" s="372"/>
      <c r="UW3" s="372"/>
      <c r="UX3" s="372"/>
      <c r="UY3" s="372"/>
      <c r="UZ3" s="372"/>
      <c r="VA3" s="372"/>
      <c r="VB3" s="372"/>
      <c r="VC3" s="372"/>
      <c r="VD3" s="372"/>
      <c r="VE3" s="372"/>
      <c r="VF3" s="372"/>
      <c r="VG3" s="372"/>
      <c r="VH3" s="372"/>
      <c r="VI3" s="372"/>
      <c r="VJ3" s="372"/>
      <c r="VK3" s="372"/>
      <c r="VL3" s="372"/>
      <c r="VM3" s="372"/>
      <c r="VN3" s="372"/>
      <c r="VO3" s="372"/>
    </row>
    <row r="5" spans="1:587" ht="150">
      <c r="A5" s="661" t="s">
        <v>1352</v>
      </c>
      <c r="B5" s="661" t="s">
        <v>1304</v>
      </c>
      <c r="C5" s="661" t="s">
        <v>1353</v>
      </c>
      <c r="D5" s="661" t="s">
        <v>1354</v>
      </c>
      <c r="E5" s="661" t="s">
        <v>1355</v>
      </c>
      <c r="F5" s="385" t="s">
        <v>1356</v>
      </c>
      <c r="G5" s="385" t="s">
        <v>1357</v>
      </c>
    </row>
    <row r="6" spans="1:587" s="365" customFormat="1" ht="15">
      <c r="A6" s="656" t="str">
        <f>+'P1'!B5</f>
        <v>1. Mejora del desempeño productivo primario e industrial de la cadena</v>
      </c>
      <c r="B6" s="657">
        <f>+Estimación_Anualizada!V6</f>
        <v>1656207051912.5403</v>
      </c>
      <c r="C6" s="658">
        <f>+Estimación_Anualizada!B6+Estimación_Anualizada!C6+Estimación_Anualizada!D6+Estimación_Anualizada!E6</f>
        <v>221395812317.40918</v>
      </c>
      <c r="D6" s="658">
        <f>+Estimación_Anualizada!F6+Estimación_Anualizada!G6+Estimación_Anualizada!H6+Estimación_Anualizada!I6+Estimación_Anualizada!J6+Estimación_Anualizada!K6+Estimación_Anualizada!L6+Estimación_Anualizada!M6</f>
        <v>604954985806.12573</v>
      </c>
      <c r="E6" s="658">
        <f>+Estimación_Anualizada!N6+Estimación_Anualizada!O6+Estimación_Anualizada!P6+Estimación_Anualizada!Q6+Estimación_Anualizada!R6+Estimación_Anualizada!S6+Estimación_Anualizada!T6+Estimación_Anualizada!U6</f>
        <v>829856253789.00537</v>
      </c>
      <c r="F6" s="383">
        <f>SUM(C6:E6)</f>
        <v>1656207051912.5403</v>
      </c>
      <c r="G6" s="383">
        <f>+B6-F6</f>
        <v>0</v>
      </c>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c r="IM6" s="364"/>
      <c r="IN6" s="364"/>
      <c r="IO6" s="364"/>
      <c r="IP6" s="364"/>
      <c r="IQ6" s="364"/>
      <c r="IR6" s="364"/>
      <c r="IS6" s="364"/>
      <c r="IT6" s="364"/>
      <c r="IU6" s="364"/>
      <c r="IV6" s="364"/>
      <c r="IW6" s="364"/>
      <c r="IX6" s="364"/>
      <c r="IY6" s="364"/>
      <c r="IZ6" s="364"/>
      <c r="JA6" s="364"/>
      <c r="JB6" s="364"/>
      <c r="JC6" s="364"/>
      <c r="JD6" s="364"/>
      <c r="JE6" s="364"/>
      <c r="JF6" s="364"/>
      <c r="JG6" s="364"/>
      <c r="JH6" s="364"/>
      <c r="JI6" s="364"/>
      <c r="JJ6" s="364"/>
      <c r="JK6" s="364"/>
      <c r="JL6" s="364"/>
      <c r="JM6" s="364"/>
      <c r="JN6" s="364"/>
      <c r="JO6" s="364"/>
      <c r="JP6" s="364"/>
      <c r="JQ6" s="364"/>
      <c r="JR6" s="364"/>
      <c r="JS6" s="364"/>
      <c r="JT6" s="364"/>
      <c r="JU6" s="364"/>
      <c r="JV6" s="364"/>
      <c r="JW6" s="364"/>
      <c r="JX6" s="364"/>
      <c r="JY6" s="364"/>
      <c r="JZ6" s="364"/>
      <c r="KA6" s="364"/>
      <c r="KB6" s="364"/>
      <c r="KC6" s="364"/>
      <c r="KD6" s="364"/>
      <c r="KE6" s="364"/>
      <c r="KF6" s="364"/>
      <c r="KG6" s="364"/>
      <c r="KH6" s="364"/>
      <c r="KI6" s="364"/>
      <c r="KJ6" s="364"/>
      <c r="KK6" s="364"/>
      <c r="KL6" s="364"/>
      <c r="KM6" s="364"/>
      <c r="KN6" s="364"/>
      <c r="KO6" s="364"/>
      <c r="KP6" s="364"/>
      <c r="KQ6" s="364"/>
      <c r="KR6" s="364"/>
      <c r="KS6" s="364"/>
      <c r="KT6" s="364"/>
      <c r="KU6" s="364"/>
      <c r="KV6" s="364"/>
      <c r="KW6" s="364"/>
      <c r="KX6" s="364"/>
      <c r="KY6" s="364"/>
      <c r="KZ6" s="364"/>
      <c r="LA6" s="364"/>
      <c r="LB6" s="364"/>
      <c r="LC6" s="364"/>
      <c r="LD6" s="364"/>
      <c r="LE6" s="364"/>
      <c r="LF6" s="364"/>
      <c r="LG6" s="364"/>
      <c r="LH6" s="364"/>
      <c r="LI6" s="364"/>
      <c r="LJ6" s="364"/>
      <c r="LK6" s="364"/>
      <c r="LL6" s="364"/>
      <c r="LM6" s="364"/>
      <c r="LN6" s="364"/>
      <c r="LO6" s="364"/>
      <c r="LP6" s="364"/>
      <c r="LQ6" s="364"/>
      <c r="LR6" s="364"/>
      <c r="LS6" s="364"/>
      <c r="LT6" s="364"/>
      <c r="LU6" s="364"/>
      <c r="LV6" s="364"/>
      <c r="LW6" s="364"/>
      <c r="LX6" s="364"/>
      <c r="LY6" s="364"/>
      <c r="LZ6" s="364"/>
      <c r="MA6" s="364"/>
      <c r="MB6" s="364"/>
      <c r="MC6" s="364"/>
      <c r="MD6" s="364"/>
      <c r="ME6" s="364"/>
      <c r="MF6" s="364"/>
      <c r="MG6" s="364"/>
      <c r="MH6" s="364"/>
      <c r="MI6" s="364"/>
      <c r="MJ6" s="364"/>
      <c r="MK6" s="364"/>
      <c r="ML6" s="364"/>
      <c r="MM6" s="364"/>
      <c r="MN6" s="364"/>
      <c r="MO6" s="364"/>
      <c r="MP6" s="364"/>
      <c r="MQ6" s="364"/>
      <c r="MR6" s="364"/>
      <c r="MS6" s="364"/>
      <c r="MT6" s="364"/>
      <c r="MU6" s="364"/>
      <c r="MV6" s="364"/>
      <c r="MW6" s="364"/>
      <c r="MX6" s="364"/>
      <c r="MY6" s="364"/>
      <c r="MZ6" s="364"/>
      <c r="NA6" s="364"/>
      <c r="NB6" s="364"/>
      <c r="NC6" s="364"/>
      <c r="ND6" s="364"/>
      <c r="NE6" s="364"/>
      <c r="NF6" s="364"/>
      <c r="NG6" s="364"/>
      <c r="NH6" s="364"/>
      <c r="NI6" s="364"/>
      <c r="NJ6" s="364"/>
      <c r="NK6" s="364"/>
      <c r="NL6" s="364"/>
      <c r="NM6" s="364"/>
      <c r="NN6" s="364"/>
      <c r="NO6" s="364"/>
      <c r="NP6" s="364"/>
      <c r="NQ6" s="364"/>
      <c r="NR6" s="364"/>
      <c r="NS6" s="364"/>
      <c r="NT6" s="364"/>
      <c r="NU6" s="364"/>
      <c r="NV6" s="364"/>
      <c r="NW6" s="364"/>
      <c r="NX6" s="364"/>
      <c r="NY6" s="364"/>
      <c r="NZ6" s="364"/>
      <c r="OA6" s="364"/>
      <c r="OB6" s="364"/>
      <c r="OC6" s="364"/>
      <c r="OD6" s="364"/>
      <c r="OE6" s="364"/>
      <c r="OF6" s="364"/>
      <c r="OG6" s="364"/>
      <c r="OH6" s="364"/>
      <c r="OI6" s="364"/>
      <c r="OJ6" s="364"/>
      <c r="OK6" s="364"/>
      <c r="OL6" s="364"/>
      <c r="OM6" s="364"/>
      <c r="ON6" s="364"/>
      <c r="OO6" s="364"/>
      <c r="OP6" s="364"/>
      <c r="OQ6" s="364"/>
      <c r="OR6" s="364"/>
      <c r="OS6" s="364"/>
      <c r="OT6" s="364"/>
      <c r="OU6" s="364"/>
      <c r="OV6" s="364"/>
      <c r="OW6" s="364"/>
      <c r="OX6" s="364"/>
      <c r="OY6" s="364"/>
      <c r="OZ6" s="364"/>
      <c r="PA6" s="364"/>
      <c r="PB6" s="364"/>
      <c r="PC6" s="364"/>
      <c r="PD6" s="364"/>
      <c r="PE6" s="364"/>
      <c r="PF6" s="364"/>
      <c r="PG6" s="364"/>
      <c r="PH6" s="364"/>
      <c r="PI6" s="364"/>
      <c r="PJ6" s="364"/>
      <c r="PK6" s="364"/>
      <c r="PL6" s="364"/>
      <c r="PM6" s="364"/>
      <c r="PN6" s="364"/>
      <c r="PO6" s="364"/>
      <c r="PP6" s="364"/>
      <c r="PQ6" s="364"/>
      <c r="PR6" s="364"/>
      <c r="PS6" s="364"/>
      <c r="PT6" s="364"/>
      <c r="PU6" s="364"/>
      <c r="PV6" s="364"/>
      <c r="PW6" s="364"/>
      <c r="PX6" s="364"/>
      <c r="PY6" s="364"/>
      <c r="PZ6" s="364"/>
      <c r="QA6" s="364"/>
      <c r="QB6" s="364"/>
      <c r="QC6" s="364"/>
      <c r="QD6" s="364"/>
      <c r="QE6" s="364"/>
      <c r="QF6" s="364"/>
      <c r="QG6" s="364"/>
      <c r="QH6" s="364"/>
      <c r="QI6" s="364"/>
      <c r="QJ6" s="364"/>
      <c r="QK6" s="364"/>
      <c r="QL6" s="364"/>
      <c r="QM6" s="364"/>
      <c r="QN6" s="364"/>
      <c r="QO6" s="364"/>
      <c r="QP6" s="364"/>
      <c r="QQ6" s="364"/>
      <c r="QR6" s="364"/>
      <c r="QS6" s="364"/>
      <c r="QT6" s="364"/>
      <c r="QU6" s="364"/>
      <c r="QV6" s="364"/>
      <c r="QW6" s="364"/>
      <c r="QX6" s="364"/>
      <c r="QY6" s="364"/>
      <c r="QZ6" s="364"/>
      <c r="RA6" s="364"/>
      <c r="RB6" s="364"/>
      <c r="RC6" s="364"/>
      <c r="RD6" s="364"/>
      <c r="RE6" s="364"/>
      <c r="RF6" s="364"/>
      <c r="RG6" s="364"/>
      <c r="RH6" s="364"/>
      <c r="RI6" s="364"/>
      <c r="RJ6" s="364"/>
      <c r="RK6" s="364"/>
      <c r="RL6" s="364"/>
      <c r="RM6" s="364"/>
      <c r="RN6" s="364"/>
      <c r="RO6" s="364"/>
      <c r="RP6" s="364"/>
      <c r="RQ6" s="364"/>
      <c r="RR6" s="364"/>
      <c r="RS6" s="364"/>
      <c r="RT6" s="364"/>
      <c r="RU6" s="364"/>
      <c r="RV6" s="364"/>
      <c r="RW6" s="364"/>
      <c r="RX6" s="364"/>
      <c r="RY6" s="364"/>
      <c r="RZ6" s="364"/>
      <c r="SA6" s="364"/>
      <c r="SB6" s="364"/>
      <c r="SC6" s="364"/>
      <c r="SD6" s="364"/>
      <c r="SE6" s="364"/>
      <c r="SF6" s="364"/>
      <c r="SG6" s="364"/>
      <c r="SH6" s="364"/>
      <c r="SI6" s="364"/>
      <c r="SJ6" s="364"/>
      <c r="SK6" s="364"/>
      <c r="SL6" s="364"/>
      <c r="SM6" s="364"/>
      <c r="SN6" s="364"/>
      <c r="SO6" s="364"/>
      <c r="SP6" s="364"/>
      <c r="SQ6" s="364"/>
      <c r="SR6" s="364"/>
      <c r="SS6" s="364"/>
      <c r="ST6" s="364"/>
      <c r="SU6" s="364"/>
      <c r="SV6" s="364"/>
      <c r="SW6" s="364"/>
      <c r="SX6" s="364"/>
      <c r="SY6" s="364"/>
      <c r="SZ6" s="364"/>
      <c r="TA6" s="364"/>
      <c r="TB6" s="364"/>
      <c r="TC6" s="364"/>
      <c r="TD6" s="364"/>
      <c r="TE6" s="364"/>
      <c r="TF6" s="364"/>
      <c r="TG6" s="364"/>
      <c r="TH6" s="364"/>
      <c r="TI6" s="364"/>
      <c r="TJ6" s="364"/>
      <c r="TK6" s="364"/>
      <c r="TL6" s="364"/>
      <c r="TM6" s="364"/>
      <c r="TN6" s="364"/>
      <c r="TO6" s="364"/>
      <c r="TP6" s="364"/>
      <c r="TQ6" s="364"/>
      <c r="TR6" s="364"/>
      <c r="TS6" s="364"/>
      <c r="TT6" s="364"/>
      <c r="TU6" s="364"/>
      <c r="TV6" s="364"/>
      <c r="TW6" s="364"/>
      <c r="TX6" s="364"/>
      <c r="TY6" s="364"/>
      <c r="TZ6" s="364"/>
      <c r="UA6" s="364"/>
      <c r="UB6" s="364"/>
      <c r="UC6" s="364"/>
      <c r="UD6" s="364"/>
      <c r="UE6" s="364"/>
      <c r="UF6" s="364"/>
      <c r="UG6" s="364"/>
      <c r="UH6" s="364"/>
      <c r="UI6" s="364"/>
      <c r="UJ6" s="364"/>
      <c r="UK6" s="364"/>
      <c r="UL6" s="364"/>
      <c r="UM6" s="364"/>
      <c r="UN6" s="364"/>
      <c r="UO6" s="364"/>
      <c r="UP6" s="364"/>
      <c r="UQ6" s="364"/>
      <c r="UR6" s="364"/>
      <c r="US6" s="364"/>
      <c r="UT6" s="364"/>
      <c r="UU6" s="364"/>
      <c r="UV6" s="364"/>
      <c r="UW6" s="364"/>
      <c r="UX6" s="364"/>
      <c r="UY6" s="364"/>
      <c r="UZ6" s="364"/>
      <c r="VA6" s="364"/>
      <c r="VB6" s="364"/>
      <c r="VC6" s="364"/>
      <c r="VD6" s="364"/>
      <c r="VE6" s="364"/>
      <c r="VF6" s="364"/>
      <c r="VG6" s="364"/>
      <c r="VH6" s="364"/>
      <c r="VI6" s="364"/>
      <c r="VJ6" s="364"/>
      <c r="VK6" s="364"/>
      <c r="VL6" s="364"/>
      <c r="VM6" s="364"/>
      <c r="VN6" s="364"/>
      <c r="VO6" s="364"/>
    </row>
    <row r="7" spans="1:587" s="367" customFormat="1">
      <c r="A7" s="375" t="str">
        <f>+'P1'!B8</f>
        <v>1.1. Mejora del desempeño productivo primario, promoviendo su sostenibilidad</v>
      </c>
      <c r="B7" s="384">
        <f>+Estimación_Anualizada!V7</f>
        <v>1229796528218.4626</v>
      </c>
      <c r="C7" s="382">
        <f>+Estimación_Anualizada!B7+Estimación_Anualizada!C7+Estimación_Anualizada!D7+Estimación_Anualizada!E7</f>
        <v>173865952751.50574</v>
      </c>
      <c r="D7" s="382">
        <f>+Estimación_Anualizada!F7+Estimación_Anualizada!G7+Estimación_Anualizada!H7+Estimación_Anualizada!I7+Estimación_Anualizada!J7+Estimación_Anualizada!K7+Estimación_Anualizada!L7+Estimación_Anualizada!M7</f>
        <v>457670985238.82849</v>
      </c>
      <c r="E7" s="382">
        <f>+Estimación_Anualizada!N7+Estimación_Anualizada!O7+Estimación_Anualizada!P7+Estimación_Anualizada!Q7+Estimación_Anualizada!R7+Estimación_Anualizada!S7+Estimación_Anualizada!T7+Estimación_Anualizada!U7</f>
        <v>598259590228.12842</v>
      </c>
      <c r="F7" s="382">
        <f t="shared" ref="F7:F40" si="0">SUM(C7:E7)</f>
        <v>1229796528218.4626</v>
      </c>
      <c r="G7" s="382">
        <f t="shared" ref="G7:G40" si="1">+B7-F7</f>
        <v>0</v>
      </c>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c r="IM7" s="364"/>
      <c r="IN7" s="364"/>
      <c r="IO7" s="364"/>
      <c r="IP7" s="364"/>
      <c r="IQ7" s="364"/>
      <c r="IR7" s="364"/>
      <c r="IS7" s="364"/>
      <c r="IT7" s="364"/>
      <c r="IU7" s="364"/>
      <c r="IV7" s="364"/>
      <c r="IW7" s="364"/>
      <c r="IX7" s="364"/>
      <c r="IY7" s="364"/>
      <c r="IZ7" s="364"/>
      <c r="JA7" s="364"/>
      <c r="JB7" s="364"/>
      <c r="JC7" s="364"/>
      <c r="JD7" s="364"/>
      <c r="JE7" s="364"/>
      <c r="JF7" s="364"/>
      <c r="JG7" s="364"/>
      <c r="JH7" s="364"/>
      <c r="JI7" s="364"/>
      <c r="JJ7" s="364"/>
      <c r="JK7" s="364"/>
      <c r="JL7" s="364"/>
      <c r="JM7" s="364"/>
      <c r="JN7" s="364"/>
      <c r="JO7" s="364"/>
      <c r="JP7" s="364"/>
      <c r="JQ7" s="364"/>
      <c r="JR7" s="364"/>
      <c r="JS7" s="364"/>
      <c r="JT7" s="364"/>
      <c r="JU7" s="364"/>
      <c r="JV7" s="364"/>
      <c r="JW7" s="364"/>
      <c r="JX7" s="364"/>
      <c r="JY7" s="364"/>
      <c r="JZ7" s="364"/>
      <c r="KA7" s="364"/>
      <c r="KB7" s="364"/>
      <c r="KC7" s="364"/>
      <c r="KD7" s="364"/>
      <c r="KE7" s="364"/>
      <c r="KF7" s="364"/>
      <c r="KG7" s="364"/>
      <c r="KH7" s="364"/>
      <c r="KI7" s="364"/>
      <c r="KJ7" s="364"/>
      <c r="KK7" s="364"/>
      <c r="KL7" s="364"/>
      <c r="KM7" s="364"/>
      <c r="KN7" s="364"/>
      <c r="KO7" s="364"/>
      <c r="KP7" s="364"/>
      <c r="KQ7" s="364"/>
      <c r="KR7" s="364"/>
      <c r="KS7" s="364"/>
      <c r="KT7" s="364"/>
      <c r="KU7" s="364"/>
      <c r="KV7" s="364"/>
      <c r="KW7" s="364"/>
      <c r="KX7" s="364"/>
      <c r="KY7" s="364"/>
      <c r="KZ7" s="364"/>
      <c r="LA7" s="364"/>
      <c r="LB7" s="364"/>
      <c r="LC7" s="364"/>
      <c r="LD7" s="364"/>
      <c r="LE7" s="364"/>
      <c r="LF7" s="364"/>
      <c r="LG7" s="364"/>
      <c r="LH7" s="364"/>
      <c r="LI7" s="364"/>
      <c r="LJ7" s="364"/>
      <c r="LK7" s="364"/>
      <c r="LL7" s="364"/>
      <c r="LM7" s="364"/>
      <c r="LN7" s="364"/>
      <c r="LO7" s="364"/>
      <c r="LP7" s="364"/>
      <c r="LQ7" s="364"/>
      <c r="LR7" s="364"/>
      <c r="LS7" s="364"/>
      <c r="LT7" s="364"/>
      <c r="LU7" s="364"/>
      <c r="LV7" s="364"/>
      <c r="LW7" s="364"/>
      <c r="LX7" s="364"/>
      <c r="LY7" s="364"/>
      <c r="LZ7" s="364"/>
      <c r="MA7" s="364"/>
      <c r="MB7" s="364"/>
      <c r="MC7" s="364"/>
      <c r="MD7" s="364"/>
      <c r="ME7" s="364"/>
      <c r="MF7" s="364"/>
      <c r="MG7" s="364"/>
      <c r="MH7" s="364"/>
      <c r="MI7" s="364"/>
      <c r="MJ7" s="364"/>
      <c r="MK7" s="364"/>
      <c r="ML7" s="364"/>
      <c r="MM7" s="364"/>
      <c r="MN7" s="364"/>
      <c r="MO7" s="364"/>
      <c r="MP7" s="364"/>
      <c r="MQ7" s="364"/>
      <c r="MR7" s="364"/>
      <c r="MS7" s="364"/>
      <c r="MT7" s="364"/>
      <c r="MU7" s="364"/>
      <c r="MV7" s="364"/>
      <c r="MW7" s="364"/>
      <c r="MX7" s="364"/>
      <c r="MY7" s="364"/>
      <c r="MZ7" s="364"/>
      <c r="NA7" s="364"/>
      <c r="NB7" s="364"/>
      <c r="NC7" s="364"/>
      <c r="ND7" s="364"/>
      <c r="NE7" s="364"/>
      <c r="NF7" s="364"/>
      <c r="NG7" s="364"/>
      <c r="NH7" s="364"/>
      <c r="NI7" s="364"/>
      <c r="NJ7" s="364"/>
      <c r="NK7" s="364"/>
      <c r="NL7" s="364"/>
      <c r="NM7" s="364"/>
      <c r="NN7" s="364"/>
      <c r="NO7" s="364"/>
      <c r="NP7" s="364"/>
      <c r="NQ7" s="364"/>
      <c r="NR7" s="364"/>
      <c r="NS7" s="364"/>
      <c r="NT7" s="364"/>
      <c r="NU7" s="364"/>
      <c r="NV7" s="364"/>
      <c r="NW7" s="364"/>
      <c r="NX7" s="364"/>
      <c r="NY7" s="364"/>
      <c r="NZ7" s="364"/>
      <c r="OA7" s="364"/>
      <c r="OB7" s="364"/>
      <c r="OC7" s="364"/>
      <c r="OD7" s="364"/>
      <c r="OE7" s="364"/>
      <c r="OF7" s="364"/>
      <c r="OG7" s="364"/>
      <c r="OH7" s="364"/>
      <c r="OI7" s="364"/>
      <c r="OJ7" s="364"/>
      <c r="OK7" s="364"/>
      <c r="OL7" s="364"/>
      <c r="OM7" s="364"/>
      <c r="ON7" s="364"/>
      <c r="OO7" s="364"/>
      <c r="OP7" s="364"/>
      <c r="OQ7" s="364"/>
      <c r="OR7" s="364"/>
      <c r="OS7" s="364"/>
      <c r="OT7" s="364"/>
      <c r="OU7" s="364"/>
      <c r="OV7" s="364"/>
      <c r="OW7" s="364"/>
      <c r="OX7" s="364"/>
      <c r="OY7" s="364"/>
      <c r="OZ7" s="364"/>
      <c r="PA7" s="364"/>
      <c r="PB7" s="364"/>
      <c r="PC7" s="364"/>
      <c r="PD7" s="364"/>
      <c r="PE7" s="364"/>
      <c r="PF7" s="364"/>
      <c r="PG7" s="364"/>
      <c r="PH7" s="364"/>
      <c r="PI7" s="364"/>
      <c r="PJ7" s="364"/>
      <c r="PK7" s="364"/>
      <c r="PL7" s="364"/>
      <c r="PM7" s="364"/>
      <c r="PN7" s="364"/>
      <c r="PO7" s="364"/>
      <c r="PP7" s="364"/>
      <c r="PQ7" s="364"/>
      <c r="PR7" s="364"/>
      <c r="PS7" s="364"/>
      <c r="PT7" s="364"/>
      <c r="PU7" s="364"/>
      <c r="PV7" s="364"/>
      <c r="PW7" s="364"/>
      <c r="PX7" s="364"/>
      <c r="PY7" s="364"/>
      <c r="PZ7" s="364"/>
      <c r="QA7" s="364"/>
      <c r="QB7" s="364"/>
      <c r="QC7" s="364"/>
      <c r="QD7" s="364"/>
      <c r="QE7" s="364"/>
      <c r="QF7" s="364"/>
      <c r="QG7" s="364"/>
      <c r="QH7" s="364"/>
      <c r="QI7" s="364"/>
      <c r="QJ7" s="364"/>
      <c r="QK7" s="364"/>
      <c r="QL7" s="364"/>
      <c r="QM7" s="364"/>
      <c r="QN7" s="364"/>
      <c r="QO7" s="364"/>
      <c r="QP7" s="364"/>
      <c r="QQ7" s="364"/>
      <c r="QR7" s="364"/>
      <c r="QS7" s="364"/>
      <c r="QT7" s="364"/>
      <c r="QU7" s="364"/>
      <c r="QV7" s="364"/>
      <c r="QW7" s="364"/>
      <c r="QX7" s="364"/>
      <c r="QY7" s="364"/>
      <c r="QZ7" s="364"/>
      <c r="RA7" s="364"/>
      <c r="RB7" s="364"/>
      <c r="RC7" s="364"/>
      <c r="RD7" s="364"/>
      <c r="RE7" s="364"/>
      <c r="RF7" s="364"/>
      <c r="RG7" s="364"/>
      <c r="RH7" s="364"/>
      <c r="RI7" s="364"/>
      <c r="RJ7" s="364"/>
      <c r="RK7" s="364"/>
      <c r="RL7" s="364"/>
      <c r="RM7" s="364"/>
      <c r="RN7" s="364"/>
      <c r="RO7" s="364"/>
      <c r="RP7" s="364"/>
      <c r="RQ7" s="364"/>
      <c r="RR7" s="364"/>
      <c r="RS7" s="364"/>
      <c r="RT7" s="364"/>
      <c r="RU7" s="364"/>
      <c r="RV7" s="364"/>
      <c r="RW7" s="364"/>
      <c r="RX7" s="364"/>
      <c r="RY7" s="364"/>
      <c r="RZ7" s="364"/>
      <c r="SA7" s="364"/>
      <c r="SB7" s="364"/>
      <c r="SC7" s="364"/>
      <c r="SD7" s="364"/>
      <c r="SE7" s="364"/>
      <c r="SF7" s="364"/>
      <c r="SG7" s="364"/>
      <c r="SH7" s="364"/>
      <c r="SI7" s="364"/>
      <c r="SJ7" s="364"/>
      <c r="SK7" s="364"/>
      <c r="SL7" s="364"/>
      <c r="SM7" s="364"/>
      <c r="SN7" s="364"/>
      <c r="SO7" s="364"/>
      <c r="SP7" s="364"/>
      <c r="SQ7" s="364"/>
      <c r="SR7" s="364"/>
      <c r="SS7" s="364"/>
      <c r="ST7" s="364"/>
      <c r="SU7" s="364"/>
      <c r="SV7" s="364"/>
      <c r="SW7" s="364"/>
      <c r="SX7" s="364"/>
      <c r="SY7" s="364"/>
      <c r="SZ7" s="364"/>
      <c r="TA7" s="364"/>
      <c r="TB7" s="364"/>
      <c r="TC7" s="364"/>
      <c r="TD7" s="364"/>
      <c r="TE7" s="364"/>
      <c r="TF7" s="364"/>
      <c r="TG7" s="364"/>
      <c r="TH7" s="364"/>
      <c r="TI7" s="364"/>
      <c r="TJ7" s="364"/>
      <c r="TK7" s="364"/>
      <c r="TL7" s="364"/>
      <c r="TM7" s="364"/>
      <c r="TN7" s="364"/>
      <c r="TO7" s="364"/>
      <c r="TP7" s="364"/>
      <c r="TQ7" s="364"/>
      <c r="TR7" s="364"/>
      <c r="TS7" s="364"/>
      <c r="TT7" s="364"/>
      <c r="TU7" s="364"/>
      <c r="TV7" s="364"/>
      <c r="TW7" s="364"/>
      <c r="TX7" s="364"/>
      <c r="TY7" s="364"/>
      <c r="TZ7" s="364"/>
      <c r="UA7" s="364"/>
      <c r="UB7" s="364"/>
      <c r="UC7" s="364"/>
      <c r="UD7" s="364"/>
      <c r="UE7" s="364"/>
      <c r="UF7" s="364"/>
      <c r="UG7" s="364"/>
      <c r="UH7" s="364"/>
      <c r="UI7" s="364"/>
      <c r="UJ7" s="364"/>
      <c r="UK7" s="364"/>
      <c r="UL7" s="364"/>
      <c r="UM7" s="364"/>
      <c r="UN7" s="364"/>
      <c r="UO7" s="364"/>
      <c r="UP7" s="364"/>
      <c r="UQ7" s="364"/>
      <c r="UR7" s="364"/>
      <c r="US7" s="364"/>
      <c r="UT7" s="364"/>
      <c r="UU7" s="364"/>
      <c r="UV7" s="364"/>
      <c r="UW7" s="364"/>
      <c r="UX7" s="364"/>
      <c r="UY7" s="364"/>
      <c r="UZ7" s="364"/>
      <c r="VA7" s="364"/>
      <c r="VB7" s="364"/>
      <c r="VC7" s="364"/>
      <c r="VD7" s="364"/>
      <c r="VE7" s="364"/>
      <c r="VF7" s="364"/>
      <c r="VG7" s="364"/>
      <c r="VH7" s="364"/>
      <c r="VI7" s="364"/>
      <c r="VJ7" s="364"/>
      <c r="VK7" s="364"/>
      <c r="VL7" s="364"/>
      <c r="VM7" s="364"/>
      <c r="VN7" s="364"/>
      <c r="VO7" s="364"/>
    </row>
    <row r="8" spans="1:587" s="367" customFormat="1">
      <c r="A8" s="375" t="str">
        <f>+'P1'!B9</f>
        <v xml:space="preserve">1.2. Optimización del proceso de beneficio del cacao, para mejorar su calidad física y sensorial </v>
      </c>
      <c r="B8" s="384">
        <f>+Estimación_Anualizada!V8</f>
        <v>383809470290.07764</v>
      </c>
      <c r="C8" s="382">
        <f>+Estimación_Anualizada!B8+Estimación_Anualizada!C8+Estimación_Anualizada!D8+Estimación_Anualizada!E8</f>
        <v>40769824817.903442</v>
      </c>
      <c r="D8" s="382">
        <f>+Estimación_Anualizada!F8+Estimación_Anualizada!G8+Estimación_Anualizada!H8+Estimación_Anualizada!I8+Estimación_Anualizada!J8+Estimación_Anualizada!K8+Estimación_Anualizada!L8+Estimación_Anualizada!M8</f>
        <v>129344741239.29715</v>
      </c>
      <c r="E8" s="382">
        <f>+Estimación_Anualizada!N8+Estimación_Anualizada!O8+Estimación_Anualizada!P8+Estimación_Anualizada!Q8+Estimación_Anualizada!R8+Estimación_Anualizada!S8+Estimación_Anualizada!T8+Estimación_Anualizada!U8</f>
        <v>213694904232.87704</v>
      </c>
      <c r="F8" s="382">
        <f t="shared" si="0"/>
        <v>383809470290.07764</v>
      </c>
      <c r="G8" s="382">
        <f t="shared" si="1"/>
        <v>0</v>
      </c>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c r="IX8" s="364"/>
      <c r="IY8" s="364"/>
      <c r="IZ8" s="364"/>
      <c r="JA8" s="364"/>
      <c r="JB8" s="364"/>
      <c r="JC8" s="364"/>
      <c r="JD8" s="364"/>
      <c r="JE8" s="364"/>
      <c r="JF8" s="364"/>
      <c r="JG8" s="364"/>
      <c r="JH8" s="364"/>
      <c r="JI8" s="364"/>
      <c r="JJ8" s="364"/>
      <c r="JK8" s="364"/>
      <c r="JL8" s="364"/>
      <c r="JM8" s="364"/>
      <c r="JN8" s="364"/>
      <c r="JO8" s="364"/>
      <c r="JP8" s="364"/>
      <c r="JQ8" s="364"/>
      <c r="JR8" s="364"/>
      <c r="JS8" s="364"/>
      <c r="JT8" s="364"/>
      <c r="JU8" s="364"/>
      <c r="JV8" s="364"/>
      <c r="JW8" s="364"/>
      <c r="JX8" s="364"/>
      <c r="JY8" s="364"/>
      <c r="JZ8" s="364"/>
      <c r="KA8" s="364"/>
      <c r="KB8" s="364"/>
      <c r="KC8" s="364"/>
      <c r="KD8" s="364"/>
      <c r="KE8" s="364"/>
      <c r="KF8" s="364"/>
      <c r="KG8" s="364"/>
      <c r="KH8" s="364"/>
      <c r="KI8" s="364"/>
      <c r="KJ8" s="364"/>
      <c r="KK8" s="364"/>
      <c r="KL8" s="364"/>
      <c r="KM8" s="364"/>
      <c r="KN8" s="364"/>
      <c r="KO8" s="364"/>
      <c r="KP8" s="364"/>
      <c r="KQ8" s="364"/>
      <c r="KR8" s="364"/>
      <c r="KS8" s="364"/>
      <c r="KT8" s="364"/>
      <c r="KU8" s="364"/>
      <c r="KV8" s="364"/>
      <c r="KW8" s="364"/>
      <c r="KX8" s="364"/>
      <c r="KY8" s="364"/>
      <c r="KZ8" s="364"/>
      <c r="LA8" s="364"/>
      <c r="LB8" s="364"/>
      <c r="LC8" s="364"/>
      <c r="LD8" s="364"/>
      <c r="LE8" s="364"/>
      <c r="LF8" s="364"/>
      <c r="LG8" s="364"/>
      <c r="LH8" s="364"/>
      <c r="LI8" s="364"/>
      <c r="LJ8" s="364"/>
      <c r="LK8" s="364"/>
      <c r="LL8" s="364"/>
      <c r="LM8" s="364"/>
      <c r="LN8" s="364"/>
      <c r="LO8" s="364"/>
      <c r="LP8" s="364"/>
      <c r="LQ8" s="364"/>
      <c r="LR8" s="364"/>
      <c r="LS8" s="364"/>
      <c r="LT8" s="364"/>
      <c r="LU8" s="364"/>
      <c r="LV8" s="364"/>
      <c r="LW8" s="364"/>
      <c r="LX8" s="364"/>
      <c r="LY8" s="364"/>
      <c r="LZ8" s="364"/>
      <c r="MA8" s="364"/>
      <c r="MB8" s="364"/>
      <c r="MC8" s="364"/>
      <c r="MD8" s="364"/>
      <c r="ME8" s="364"/>
      <c r="MF8" s="364"/>
      <c r="MG8" s="364"/>
      <c r="MH8" s="364"/>
      <c r="MI8" s="364"/>
      <c r="MJ8" s="364"/>
      <c r="MK8" s="364"/>
      <c r="ML8" s="364"/>
      <c r="MM8" s="364"/>
      <c r="MN8" s="364"/>
      <c r="MO8" s="364"/>
      <c r="MP8" s="364"/>
      <c r="MQ8" s="364"/>
      <c r="MR8" s="364"/>
      <c r="MS8" s="364"/>
      <c r="MT8" s="364"/>
      <c r="MU8" s="364"/>
      <c r="MV8" s="364"/>
      <c r="MW8" s="364"/>
      <c r="MX8" s="364"/>
      <c r="MY8" s="364"/>
      <c r="MZ8" s="364"/>
      <c r="NA8" s="364"/>
      <c r="NB8" s="364"/>
      <c r="NC8" s="364"/>
      <c r="ND8" s="364"/>
      <c r="NE8" s="364"/>
      <c r="NF8" s="364"/>
      <c r="NG8" s="364"/>
      <c r="NH8" s="364"/>
      <c r="NI8" s="364"/>
      <c r="NJ8" s="364"/>
      <c r="NK8" s="364"/>
      <c r="NL8" s="364"/>
      <c r="NM8" s="364"/>
      <c r="NN8" s="364"/>
      <c r="NO8" s="364"/>
      <c r="NP8" s="364"/>
      <c r="NQ8" s="364"/>
      <c r="NR8" s="364"/>
      <c r="NS8" s="364"/>
      <c r="NT8" s="364"/>
      <c r="NU8" s="364"/>
      <c r="NV8" s="364"/>
      <c r="NW8" s="364"/>
      <c r="NX8" s="364"/>
      <c r="NY8" s="364"/>
      <c r="NZ8" s="364"/>
      <c r="OA8" s="364"/>
      <c r="OB8" s="364"/>
      <c r="OC8" s="364"/>
      <c r="OD8" s="364"/>
      <c r="OE8" s="364"/>
      <c r="OF8" s="364"/>
      <c r="OG8" s="364"/>
      <c r="OH8" s="364"/>
      <c r="OI8" s="364"/>
      <c r="OJ8" s="364"/>
      <c r="OK8" s="364"/>
      <c r="OL8" s="364"/>
      <c r="OM8" s="364"/>
      <c r="ON8" s="364"/>
      <c r="OO8" s="364"/>
      <c r="OP8" s="364"/>
      <c r="OQ8" s="364"/>
      <c r="OR8" s="364"/>
      <c r="OS8" s="364"/>
      <c r="OT8" s="364"/>
      <c r="OU8" s="364"/>
      <c r="OV8" s="364"/>
      <c r="OW8" s="364"/>
      <c r="OX8" s="364"/>
      <c r="OY8" s="364"/>
      <c r="OZ8" s="364"/>
      <c r="PA8" s="364"/>
      <c r="PB8" s="364"/>
      <c r="PC8" s="364"/>
      <c r="PD8" s="364"/>
      <c r="PE8" s="364"/>
      <c r="PF8" s="364"/>
      <c r="PG8" s="364"/>
      <c r="PH8" s="364"/>
      <c r="PI8" s="364"/>
      <c r="PJ8" s="364"/>
      <c r="PK8" s="364"/>
      <c r="PL8" s="364"/>
      <c r="PM8" s="364"/>
      <c r="PN8" s="364"/>
      <c r="PO8" s="364"/>
      <c r="PP8" s="364"/>
      <c r="PQ8" s="364"/>
      <c r="PR8" s="364"/>
      <c r="PS8" s="364"/>
      <c r="PT8" s="364"/>
      <c r="PU8" s="364"/>
      <c r="PV8" s="364"/>
      <c r="PW8" s="364"/>
      <c r="PX8" s="364"/>
      <c r="PY8" s="364"/>
      <c r="PZ8" s="364"/>
      <c r="QA8" s="364"/>
      <c r="QB8" s="364"/>
      <c r="QC8" s="364"/>
      <c r="QD8" s="364"/>
      <c r="QE8" s="364"/>
      <c r="QF8" s="364"/>
      <c r="QG8" s="364"/>
      <c r="QH8" s="364"/>
      <c r="QI8" s="364"/>
      <c r="QJ8" s="364"/>
      <c r="QK8" s="364"/>
      <c r="QL8" s="364"/>
      <c r="QM8" s="364"/>
      <c r="QN8" s="364"/>
      <c r="QO8" s="364"/>
      <c r="QP8" s="364"/>
      <c r="QQ8" s="364"/>
      <c r="QR8" s="364"/>
      <c r="QS8" s="364"/>
      <c r="QT8" s="364"/>
      <c r="QU8" s="364"/>
      <c r="QV8" s="364"/>
      <c r="QW8" s="364"/>
      <c r="QX8" s="364"/>
      <c r="QY8" s="364"/>
      <c r="QZ8" s="364"/>
      <c r="RA8" s="364"/>
      <c r="RB8" s="364"/>
      <c r="RC8" s="364"/>
      <c r="RD8" s="364"/>
      <c r="RE8" s="364"/>
      <c r="RF8" s="364"/>
      <c r="RG8" s="364"/>
      <c r="RH8" s="364"/>
      <c r="RI8" s="364"/>
      <c r="RJ8" s="364"/>
      <c r="RK8" s="364"/>
      <c r="RL8" s="364"/>
      <c r="RM8" s="364"/>
      <c r="RN8" s="364"/>
      <c r="RO8" s="364"/>
      <c r="RP8" s="364"/>
      <c r="RQ8" s="364"/>
      <c r="RR8" s="364"/>
      <c r="RS8" s="364"/>
      <c r="RT8" s="364"/>
      <c r="RU8" s="364"/>
      <c r="RV8" s="364"/>
      <c r="RW8" s="364"/>
      <c r="RX8" s="364"/>
      <c r="RY8" s="364"/>
      <c r="RZ8" s="364"/>
      <c r="SA8" s="364"/>
      <c r="SB8" s="364"/>
      <c r="SC8" s="364"/>
      <c r="SD8" s="364"/>
      <c r="SE8" s="364"/>
      <c r="SF8" s="364"/>
      <c r="SG8" s="364"/>
      <c r="SH8" s="364"/>
      <c r="SI8" s="364"/>
      <c r="SJ8" s="364"/>
      <c r="SK8" s="364"/>
      <c r="SL8" s="364"/>
      <c r="SM8" s="364"/>
      <c r="SN8" s="364"/>
      <c r="SO8" s="364"/>
      <c r="SP8" s="364"/>
      <c r="SQ8" s="364"/>
      <c r="SR8" s="364"/>
      <c r="SS8" s="364"/>
      <c r="ST8" s="364"/>
      <c r="SU8" s="364"/>
      <c r="SV8" s="364"/>
      <c r="SW8" s="364"/>
      <c r="SX8" s="364"/>
      <c r="SY8" s="364"/>
      <c r="SZ8" s="364"/>
      <c r="TA8" s="364"/>
      <c r="TB8" s="364"/>
      <c r="TC8" s="364"/>
      <c r="TD8" s="364"/>
      <c r="TE8" s="364"/>
      <c r="TF8" s="364"/>
      <c r="TG8" s="364"/>
      <c r="TH8" s="364"/>
      <c r="TI8" s="364"/>
      <c r="TJ8" s="364"/>
      <c r="TK8" s="364"/>
      <c r="TL8" s="364"/>
      <c r="TM8" s="364"/>
      <c r="TN8" s="364"/>
      <c r="TO8" s="364"/>
      <c r="TP8" s="364"/>
      <c r="TQ8" s="364"/>
      <c r="TR8" s="364"/>
      <c r="TS8" s="364"/>
      <c r="TT8" s="364"/>
      <c r="TU8" s="364"/>
      <c r="TV8" s="364"/>
      <c r="TW8" s="364"/>
      <c r="TX8" s="364"/>
      <c r="TY8" s="364"/>
      <c r="TZ8" s="364"/>
      <c r="UA8" s="364"/>
      <c r="UB8" s="364"/>
      <c r="UC8" s="364"/>
      <c r="UD8" s="364"/>
      <c r="UE8" s="364"/>
      <c r="UF8" s="364"/>
      <c r="UG8" s="364"/>
      <c r="UH8" s="364"/>
      <c r="UI8" s="364"/>
      <c r="UJ8" s="364"/>
      <c r="UK8" s="364"/>
      <c r="UL8" s="364"/>
      <c r="UM8" s="364"/>
      <c r="UN8" s="364"/>
      <c r="UO8" s="364"/>
      <c r="UP8" s="364"/>
      <c r="UQ8" s="364"/>
      <c r="UR8" s="364"/>
      <c r="US8" s="364"/>
      <c r="UT8" s="364"/>
      <c r="UU8" s="364"/>
      <c r="UV8" s="364"/>
      <c r="UW8" s="364"/>
      <c r="UX8" s="364"/>
      <c r="UY8" s="364"/>
      <c r="UZ8" s="364"/>
      <c r="VA8" s="364"/>
      <c r="VB8" s="364"/>
      <c r="VC8" s="364"/>
      <c r="VD8" s="364"/>
      <c r="VE8" s="364"/>
      <c r="VF8" s="364"/>
      <c r="VG8" s="364"/>
      <c r="VH8" s="364"/>
      <c r="VI8" s="364"/>
      <c r="VJ8" s="364"/>
      <c r="VK8" s="364"/>
      <c r="VL8" s="364"/>
      <c r="VM8" s="364"/>
      <c r="VN8" s="364"/>
      <c r="VO8" s="364"/>
    </row>
    <row r="9" spans="1:587" s="367" customFormat="1">
      <c r="A9" s="375" t="str">
        <f>+'P1'!B10</f>
        <v>1.3. Mejora de la calidad y eficiencia en la transformación del cacao y sus derivados</v>
      </c>
      <c r="B9" s="384">
        <f>+Estimación_Anualizada!V9</f>
        <v>42601053404</v>
      </c>
      <c r="C9" s="382">
        <f>+Estimación_Anualizada!B9+Estimación_Anualizada!C9+Estimación_Anualizada!D9+Estimación_Anualizada!E9</f>
        <v>6760034748</v>
      </c>
      <c r="D9" s="382">
        <f>+Estimación_Anualizada!F9+Estimación_Anualizada!G9+Estimación_Anualizada!H9+Estimación_Anualizada!I9+Estimación_Anualizada!J9+Estimación_Anualizada!K9+Estimación_Anualizada!L9+Estimación_Anualizada!M9</f>
        <v>17939259328</v>
      </c>
      <c r="E9" s="382">
        <f>+Estimación_Anualizada!N9+Estimación_Anualizada!O9+Estimación_Anualizada!P9+Estimación_Anualizada!Q9+Estimación_Anualizada!R9+Estimación_Anualizada!S9+Estimación_Anualizada!T9+Estimación_Anualizada!U9</f>
        <v>17901759328</v>
      </c>
      <c r="F9" s="382">
        <f t="shared" si="0"/>
        <v>42601053404</v>
      </c>
      <c r="G9" s="382">
        <f t="shared" si="1"/>
        <v>0</v>
      </c>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64"/>
      <c r="EP9" s="364"/>
      <c r="EQ9" s="364"/>
      <c r="ER9" s="364"/>
      <c r="ES9" s="364"/>
      <c r="ET9" s="364"/>
      <c r="EU9" s="364"/>
      <c r="EV9" s="364"/>
      <c r="EW9" s="364"/>
      <c r="EX9" s="364"/>
      <c r="EY9" s="364"/>
      <c r="EZ9" s="364"/>
      <c r="FA9" s="364"/>
      <c r="FB9" s="364"/>
      <c r="FC9" s="364"/>
      <c r="FD9" s="364"/>
      <c r="FE9" s="364"/>
      <c r="FF9" s="364"/>
      <c r="FG9" s="364"/>
      <c r="FH9" s="364"/>
      <c r="FI9" s="364"/>
      <c r="FJ9" s="364"/>
      <c r="FK9" s="364"/>
      <c r="FL9" s="364"/>
      <c r="FM9" s="364"/>
      <c r="FN9" s="364"/>
      <c r="FO9" s="364"/>
      <c r="FP9" s="364"/>
      <c r="FQ9" s="364"/>
      <c r="FR9" s="364"/>
      <c r="FS9" s="364"/>
      <c r="FT9" s="364"/>
      <c r="FU9" s="364"/>
      <c r="FV9" s="364"/>
      <c r="FW9" s="364"/>
      <c r="FX9" s="364"/>
      <c r="FY9" s="364"/>
      <c r="FZ9" s="364"/>
      <c r="GA9" s="364"/>
      <c r="GB9" s="364"/>
      <c r="GC9" s="364"/>
      <c r="GD9" s="364"/>
      <c r="GE9" s="364"/>
      <c r="GF9" s="364"/>
      <c r="GG9" s="364"/>
      <c r="GH9" s="364"/>
      <c r="GI9" s="364"/>
      <c r="GJ9" s="364"/>
      <c r="GK9" s="364"/>
      <c r="GL9" s="364"/>
      <c r="GM9" s="364"/>
      <c r="GN9" s="364"/>
      <c r="GO9" s="364"/>
      <c r="GP9" s="364"/>
      <c r="GQ9" s="364"/>
      <c r="GR9" s="364"/>
      <c r="GS9" s="364"/>
      <c r="GT9" s="364"/>
      <c r="GU9" s="364"/>
      <c r="GV9" s="364"/>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c r="IM9" s="364"/>
      <c r="IN9" s="364"/>
      <c r="IO9" s="364"/>
      <c r="IP9" s="364"/>
      <c r="IQ9" s="364"/>
      <c r="IR9" s="364"/>
      <c r="IS9" s="364"/>
      <c r="IT9" s="364"/>
      <c r="IU9" s="364"/>
      <c r="IV9" s="364"/>
      <c r="IW9" s="364"/>
      <c r="IX9" s="364"/>
      <c r="IY9" s="364"/>
      <c r="IZ9" s="364"/>
      <c r="JA9" s="364"/>
      <c r="JB9" s="364"/>
      <c r="JC9" s="364"/>
      <c r="JD9" s="364"/>
      <c r="JE9" s="364"/>
      <c r="JF9" s="364"/>
      <c r="JG9" s="364"/>
      <c r="JH9" s="364"/>
      <c r="JI9" s="364"/>
      <c r="JJ9" s="364"/>
      <c r="JK9" s="364"/>
      <c r="JL9" s="364"/>
      <c r="JM9" s="364"/>
      <c r="JN9" s="364"/>
      <c r="JO9" s="364"/>
      <c r="JP9" s="364"/>
      <c r="JQ9" s="364"/>
      <c r="JR9" s="364"/>
      <c r="JS9" s="364"/>
      <c r="JT9" s="364"/>
      <c r="JU9" s="364"/>
      <c r="JV9" s="364"/>
      <c r="JW9" s="364"/>
      <c r="JX9" s="364"/>
      <c r="JY9" s="364"/>
      <c r="JZ9" s="364"/>
      <c r="KA9" s="364"/>
      <c r="KB9" s="364"/>
      <c r="KC9" s="364"/>
      <c r="KD9" s="364"/>
      <c r="KE9" s="364"/>
      <c r="KF9" s="364"/>
      <c r="KG9" s="364"/>
      <c r="KH9" s="364"/>
      <c r="KI9" s="364"/>
      <c r="KJ9" s="364"/>
      <c r="KK9" s="364"/>
      <c r="KL9" s="364"/>
      <c r="KM9" s="364"/>
      <c r="KN9" s="364"/>
      <c r="KO9" s="364"/>
      <c r="KP9" s="364"/>
      <c r="KQ9" s="364"/>
      <c r="KR9" s="364"/>
      <c r="KS9" s="364"/>
      <c r="KT9" s="364"/>
      <c r="KU9" s="364"/>
      <c r="KV9" s="364"/>
      <c r="KW9" s="364"/>
      <c r="KX9" s="364"/>
      <c r="KY9" s="364"/>
      <c r="KZ9" s="364"/>
      <c r="LA9" s="364"/>
      <c r="LB9" s="364"/>
      <c r="LC9" s="364"/>
      <c r="LD9" s="364"/>
      <c r="LE9" s="364"/>
      <c r="LF9" s="364"/>
      <c r="LG9" s="364"/>
      <c r="LH9" s="364"/>
      <c r="LI9" s="364"/>
      <c r="LJ9" s="364"/>
      <c r="LK9" s="364"/>
      <c r="LL9" s="364"/>
      <c r="LM9" s="364"/>
      <c r="LN9" s="364"/>
      <c r="LO9" s="364"/>
      <c r="LP9" s="364"/>
      <c r="LQ9" s="364"/>
      <c r="LR9" s="364"/>
      <c r="LS9" s="364"/>
      <c r="LT9" s="364"/>
      <c r="LU9" s="364"/>
      <c r="LV9" s="364"/>
      <c r="LW9" s="364"/>
      <c r="LX9" s="364"/>
      <c r="LY9" s="364"/>
      <c r="LZ9" s="364"/>
      <c r="MA9" s="364"/>
      <c r="MB9" s="364"/>
      <c r="MC9" s="364"/>
      <c r="MD9" s="364"/>
      <c r="ME9" s="364"/>
      <c r="MF9" s="364"/>
      <c r="MG9" s="364"/>
      <c r="MH9" s="364"/>
      <c r="MI9" s="364"/>
      <c r="MJ9" s="364"/>
      <c r="MK9" s="364"/>
      <c r="ML9" s="364"/>
      <c r="MM9" s="364"/>
      <c r="MN9" s="364"/>
      <c r="MO9" s="364"/>
      <c r="MP9" s="364"/>
      <c r="MQ9" s="364"/>
      <c r="MR9" s="364"/>
      <c r="MS9" s="364"/>
      <c r="MT9" s="364"/>
      <c r="MU9" s="364"/>
      <c r="MV9" s="364"/>
      <c r="MW9" s="364"/>
      <c r="MX9" s="364"/>
      <c r="MY9" s="364"/>
      <c r="MZ9" s="364"/>
      <c r="NA9" s="364"/>
      <c r="NB9" s="364"/>
      <c r="NC9" s="364"/>
      <c r="ND9" s="364"/>
      <c r="NE9" s="364"/>
      <c r="NF9" s="364"/>
      <c r="NG9" s="364"/>
      <c r="NH9" s="364"/>
      <c r="NI9" s="364"/>
      <c r="NJ9" s="364"/>
      <c r="NK9" s="364"/>
      <c r="NL9" s="364"/>
      <c r="NM9" s="364"/>
      <c r="NN9" s="364"/>
      <c r="NO9" s="364"/>
      <c r="NP9" s="364"/>
      <c r="NQ9" s="364"/>
      <c r="NR9" s="364"/>
      <c r="NS9" s="364"/>
      <c r="NT9" s="364"/>
      <c r="NU9" s="364"/>
      <c r="NV9" s="364"/>
      <c r="NW9" s="364"/>
      <c r="NX9" s="364"/>
      <c r="NY9" s="364"/>
      <c r="NZ9" s="364"/>
      <c r="OA9" s="364"/>
      <c r="OB9" s="364"/>
      <c r="OC9" s="364"/>
      <c r="OD9" s="364"/>
      <c r="OE9" s="364"/>
      <c r="OF9" s="364"/>
      <c r="OG9" s="364"/>
      <c r="OH9" s="364"/>
      <c r="OI9" s="364"/>
      <c r="OJ9" s="364"/>
      <c r="OK9" s="364"/>
      <c r="OL9" s="364"/>
      <c r="OM9" s="364"/>
      <c r="ON9" s="364"/>
      <c r="OO9" s="364"/>
      <c r="OP9" s="364"/>
      <c r="OQ9" s="364"/>
      <c r="OR9" s="364"/>
      <c r="OS9" s="364"/>
      <c r="OT9" s="364"/>
      <c r="OU9" s="364"/>
      <c r="OV9" s="364"/>
      <c r="OW9" s="364"/>
      <c r="OX9" s="364"/>
      <c r="OY9" s="364"/>
      <c r="OZ9" s="364"/>
      <c r="PA9" s="364"/>
      <c r="PB9" s="364"/>
      <c r="PC9" s="364"/>
      <c r="PD9" s="364"/>
      <c r="PE9" s="364"/>
      <c r="PF9" s="364"/>
      <c r="PG9" s="364"/>
      <c r="PH9" s="364"/>
      <c r="PI9" s="364"/>
      <c r="PJ9" s="364"/>
      <c r="PK9" s="364"/>
      <c r="PL9" s="364"/>
      <c r="PM9" s="364"/>
      <c r="PN9" s="364"/>
      <c r="PO9" s="364"/>
      <c r="PP9" s="364"/>
      <c r="PQ9" s="364"/>
      <c r="PR9" s="364"/>
      <c r="PS9" s="364"/>
      <c r="PT9" s="364"/>
      <c r="PU9" s="364"/>
      <c r="PV9" s="364"/>
      <c r="PW9" s="364"/>
      <c r="PX9" s="364"/>
      <c r="PY9" s="364"/>
      <c r="PZ9" s="364"/>
      <c r="QA9" s="364"/>
      <c r="QB9" s="364"/>
      <c r="QC9" s="364"/>
      <c r="QD9" s="364"/>
      <c r="QE9" s="364"/>
      <c r="QF9" s="364"/>
      <c r="QG9" s="364"/>
      <c r="QH9" s="364"/>
      <c r="QI9" s="364"/>
      <c r="QJ9" s="364"/>
      <c r="QK9" s="364"/>
      <c r="QL9" s="364"/>
      <c r="QM9" s="364"/>
      <c r="QN9" s="364"/>
      <c r="QO9" s="364"/>
      <c r="QP9" s="364"/>
      <c r="QQ9" s="364"/>
      <c r="QR9" s="364"/>
      <c r="QS9" s="364"/>
      <c r="QT9" s="364"/>
      <c r="QU9" s="364"/>
      <c r="QV9" s="364"/>
      <c r="QW9" s="364"/>
      <c r="QX9" s="364"/>
      <c r="QY9" s="364"/>
      <c r="QZ9" s="364"/>
      <c r="RA9" s="364"/>
      <c r="RB9" s="364"/>
      <c r="RC9" s="364"/>
      <c r="RD9" s="364"/>
      <c r="RE9" s="364"/>
      <c r="RF9" s="364"/>
      <c r="RG9" s="364"/>
      <c r="RH9" s="364"/>
      <c r="RI9" s="364"/>
      <c r="RJ9" s="364"/>
      <c r="RK9" s="364"/>
      <c r="RL9" s="364"/>
      <c r="RM9" s="364"/>
      <c r="RN9" s="364"/>
      <c r="RO9" s="364"/>
      <c r="RP9" s="364"/>
      <c r="RQ9" s="364"/>
      <c r="RR9" s="364"/>
      <c r="RS9" s="364"/>
      <c r="RT9" s="364"/>
      <c r="RU9" s="364"/>
      <c r="RV9" s="364"/>
      <c r="RW9" s="364"/>
      <c r="RX9" s="364"/>
      <c r="RY9" s="364"/>
      <c r="RZ9" s="364"/>
      <c r="SA9" s="364"/>
      <c r="SB9" s="364"/>
      <c r="SC9" s="364"/>
      <c r="SD9" s="364"/>
      <c r="SE9" s="364"/>
      <c r="SF9" s="364"/>
      <c r="SG9" s="364"/>
      <c r="SH9" s="364"/>
      <c r="SI9" s="364"/>
      <c r="SJ9" s="364"/>
      <c r="SK9" s="364"/>
      <c r="SL9" s="364"/>
      <c r="SM9" s="364"/>
      <c r="SN9" s="364"/>
      <c r="SO9" s="364"/>
      <c r="SP9" s="364"/>
      <c r="SQ9" s="364"/>
      <c r="SR9" s="364"/>
      <c r="SS9" s="364"/>
      <c r="ST9" s="364"/>
      <c r="SU9" s="364"/>
      <c r="SV9" s="364"/>
      <c r="SW9" s="364"/>
      <c r="SX9" s="364"/>
      <c r="SY9" s="364"/>
      <c r="SZ9" s="364"/>
      <c r="TA9" s="364"/>
      <c r="TB9" s="364"/>
      <c r="TC9" s="364"/>
      <c r="TD9" s="364"/>
      <c r="TE9" s="364"/>
      <c r="TF9" s="364"/>
      <c r="TG9" s="364"/>
      <c r="TH9" s="364"/>
      <c r="TI9" s="364"/>
      <c r="TJ9" s="364"/>
      <c r="TK9" s="364"/>
      <c r="TL9" s="364"/>
      <c r="TM9" s="364"/>
      <c r="TN9" s="364"/>
      <c r="TO9" s="364"/>
      <c r="TP9" s="364"/>
      <c r="TQ9" s="364"/>
      <c r="TR9" s="364"/>
      <c r="TS9" s="364"/>
      <c r="TT9" s="364"/>
      <c r="TU9" s="364"/>
      <c r="TV9" s="364"/>
      <c r="TW9" s="364"/>
      <c r="TX9" s="364"/>
      <c r="TY9" s="364"/>
      <c r="TZ9" s="364"/>
      <c r="UA9" s="364"/>
      <c r="UB9" s="364"/>
      <c r="UC9" s="364"/>
      <c r="UD9" s="364"/>
      <c r="UE9" s="364"/>
      <c r="UF9" s="364"/>
      <c r="UG9" s="364"/>
      <c r="UH9" s="364"/>
      <c r="UI9" s="364"/>
      <c r="UJ9" s="364"/>
      <c r="UK9" s="364"/>
      <c r="UL9" s="364"/>
      <c r="UM9" s="364"/>
      <c r="UN9" s="364"/>
      <c r="UO9" s="364"/>
      <c r="UP9" s="364"/>
      <c r="UQ9" s="364"/>
      <c r="UR9" s="364"/>
      <c r="US9" s="364"/>
      <c r="UT9" s="364"/>
      <c r="UU9" s="364"/>
      <c r="UV9" s="364"/>
      <c r="UW9" s="364"/>
      <c r="UX9" s="364"/>
      <c r="UY9" s="364"/>
      <c r="UZ9" s="364"/>
      <c r="VA9" s="364"/>
      <c r="VB9" s="364"/>
      <c r="VC9" s="364"/>
      <c r="VD9" s="364"/>
      <c r="VE9" s="364"/>
      <c r="VF9" s="364"/>
      <c r="VG9" s="364"/>
      <c r="VH9" s="364"/>
      <c r="VI9" s="364"/>
      <c r="VJ9" s="364"/>
      <c r="VK9" s="364"/>
      <c r="VL9" s="364"/>
      <c r="VM9" s="364"/>
      <c r="VN9" s="364"/>
      <c r="VO9" s="364"/>
    </row>
    <row r="10" spans="1:587" s="365" customFormat="1" ht="15">
      <c r="A10" s="656" t="str">
        <f>+'P2'!B5</f>
        <v>2. Aumento del consumo nacional e internacional, del cacao colombiano y sus derivados</v>
      </c>
      <c r="B10" s="657">
        <f>+Estimación_Anualizada!V10</f>
        <v>146420399343.80334</v>
      </c>
      <c r="C10" s="658">
        <f>+Estimación_Anualizada!B10+Estimación_Anualizada!C10+Estimación_Anualizada!D10+Estimación_Anualizada!E10</f>
        <v>24076573074.483334</v>
      </c>
      <c r="D10" s="658">
        <f>+Estimación_Anualizada!F10+Estimación_Anualizada!G10+Estimación_Anualizada!H10+Estimación_Anualizada!I10+Estimación_Anualizada!J10+Estimación_Anualizada!K10+Estimación_Anualizada!L10+Estimación_Anualizada!M10</f>
        <v>61474154134.659996</v>
      </c>
      <c r="E10" s="658">
        <f>+Estimación_Anualizada!N10+Estimación_Anualizada!O10+Estimación_Anualizada!P10+Estimación_Anualizada!Q10+Estimación_Anualizada!R10+Estimación_Anualizada!S10+Estimación_Anualizada!T10+Estimación_Anualizada!U10</f>
        <v>60869672134.659996</v>
      </c>
      <c r="F10" s="383">
        <f t="shared" si="0"/>
        <v>146420399343.80331</v>
      </c>
      <c r="G10" s="383">
        <f t="shared" si="1"/>
        <v>0</v>
      </c>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c r="IX10" s="364"/>
      <c r="IY10" s="364"/>
      <c r="IZ10" s="364"/>
      <c r="JA10" s="364"/>
      <c r="JB10" s="364"/>
      <c r="JC10" s="364"/>
      <c r="JD10" s="364"/>
      <c r="JE10" s="364"/>
      <c r="JF10" s="364"/>
      <c r="JG10" s="364"/>
      <c r="JH10" s="364"/>
      <c r="JI10" s="364"/>
      <c r="JJ10" s="364"/>
      <c r="JK10" s="364"/>
      <c r="JL10" s="364"/>
      <c r="JM10" s="364"/>
      <c r="JN10" s="364"/>
      <c r="JO10" s="364"/>
      <c r="JP10" s="364"/>
      <c r="JQ10" s="364"/>
      <c r="JR10" s="364"/>
      <c r="JS10" s="364"/>
      <c r="JT10" s="364"/>
      <c r="JU10" s="364"/>
      <c r="JV10" s="364"/>
      <c r="JW10" s="364"/>
      <c r="JX10" s="364"/>
      <c r="JY10" s="364"/>
      <c r="JZ10" s="364"/>
      <c r="KA10" s="364"/>
      <c r="KB10" s="364"/>
      <c r="KC10" s="364"/>
      <c r="KD10" s="364"/>
      <c r="KE10" s="364"/>
      <c r="KF10" s="364"/>
      <c r="KG10" s="364"/>
      <c r="KH10" s="364"/>
      <c r="KI10" s="364"/>
      <c r="KJ10" s="364"/>
      <c r="KK10" s="364"/>
      <c r="KL10" s="364"/>
      <c r="KM10" s="364"/>
      <c r="KN10" s="364"/>
      <c r="KO10" s="364"/>
      <c r="KP10" s="364"/>
      <c r="KQ10" s="364"/>
      <c r="KR10" s="364"/>
      <c r="KS10" s="364"/>
      <c r="KT10" s="364"/>
      <c r="KU10" s="364"/>
      <c r="KV10" s="364"/>
      <c r="KW10" s="364"/>
      <c r="KX10" s="364"/>
      <c r="KY10" s="364"/>
      <c r="KZ10" s="364"/>
      <c r="LA10" s="364"/>
      <c r="LB10" s="364"/>
      <c r="LC10" s="364"/>
      <c r="LD10" s="364"/>
      <c r="LE10" s="364"/>
      <c r="LF10" s="364"/>
      <c r="LG10" s="364"/>
      <c r="LH10" s="364"/>
      <c r="LI10" s="364"/>
      <c r="LJ10" s="364"/>
      <c r="LK10" s="364"/>
      <c r="LL10" s="364"/>
      <c r="LM10" s="364"/>
      <c r="LN10" s="364"/>
      <c r="LO10" s="364"/>
      <c r="LP10" s="364"/>
      <c r="LQ10" s="364"/>
      <c r="LR10" s="364"/>
      <c r="LS10" s="364"/>
      <c r="LT10" s="364"/>
      <c r="LU10" s="364"/>
      <c r="LV10" s="364"/>
      <c r="LW10" s="364"/>
      <c r="LX10" s="364"/>
      <c r="LY10" s="364"/>
      <c r="LZ10" s="364"/>
      <c r="MA10" s="364"/>
      <c r="MB10" s="364"/>
      <c r="MC10" s="364"/>
      <c r="MD10" s="364"/>
      <c r="ME10" s="364"/>
      <c r="MF10" s="364"/>
      <c r="MG10" s="364"/>
      <c r="MH10" s="364"/>
      <c r="MI10" s="364"/>
      <c r="MJ10" s="364"/>
      <c r="MK10" s="364"/>
      <c r="ML10" s="364"/>
      <c r="MM10" s="364"/>
      <c r="MN10" s="364"/>
      <c r="MO10" s="364"/>
      <c r="MP10" s="364"/>
      <c r="MQ10" s="364"/>
      <c r="MR10" s="364"/>
      <c r="MS10" s="364"/>
      <c r="MT10" s="364"/>
      <c r="MU10" s="364"/>
      <c r="MV10" s="364"/>
      <c r="MW10" s="364"/>
      <c r="MX10" s="364"/>
      <c r="MY10" s="364"/>
      <c r="MZ10" s="364"/>
      <c r="NA10" s="364"/>
      <c r="NB10" s="364"/>
      <c r="NC10" s="364"/>
      <c r="ND10" s="364"/>
      <c r="NE10" s="364"/>
      <c r="NF10" s="364"/>
      <c r="NG10" s="364"/>
      <c r="NH10" s="364"/>
      <c r="NI10" s="364"/>
      <c r="NJ10" s="364"/>
      <c r="NK10" s="364"/>
      <c r="NL10" s="364"/>
      <c r="NM10" s="364"/>
      <c r="NN10" s="364"/>
      <c r="NO10" s="364"/>
      <c r="NP10" s="364"/>
      <c r="NQ10" s="364"/>
      <c r="NR10" s="364"/>
      <c r="NS10" s="364"/>
      <c r="NT10" s="364"/>
      <c r="NU10" s="364"/>
      <c r="NV10" s="364"/>
      <c r="NW10" s="364"/>
      <c r="NX10" s="364"/>
      <c r="NY10" s="364"/>
      <c r="NZ10" s="364"/>
      <c r="OA10" s="364"/>
      <c r="OB10" s="364"/>
      <c r="OC10" s="364"/>
      <c r="OD10" s="364"/>
      <c r="OE10" s="364"/>
      <c r="OF10" s="364"/>
      <c r="OG10" s="364"/>
      <c r="OH10" s="364"/>
      <c r="OI10" s="364"/>
      <c r="OJ10" s="364"/>
      <c r="OK10" s="364"/>
      <c r="OL10" s="364"/>
      <c r="OM10" s="364"/>
      <c r="ON10" s="364"/>
      <c r="OO10" s="364"/>
      <c r="OP10" s="364"/>
      <c r="OQ10" s="364"/>
      <c r="OR10" s="364"/>
      <c r="OS10" s="364"/>
      <c r="OT10" s="364"/>
      <c r="OU10" s="364"/>
      <c r="OV10" s="364"/>
      <c r="OW10" s="364"/>
      <c r="OX10" s="364"/>
      <c r="OY10" s="364"/>
      <c r="OZ10" s="364"/>
      <c r="PA10" s="364"/>
      <c r="PB10" s="364"/>
      <c r="PC10" s="364"/>
      <c r="PD10" s="364"/>
      <c r="PE10" s="364"/>
      <c r="PF10" s="364"/>
      <c r="PG10" s="364"/>
      <c r="PH10" s="364"/>
      <c r="PI10" s="364"/>
      <c r="PJ10" s="364"/>
      <c r="PK10" s="364"/>
      <c r="PL10" s="364"/>
      <c r="PM10" s="364"/>
      <c r="PN10" s="364"/>
      <c r="PO10" s="364"/>
      <c r="PP10" s="364"/>
      <c r="PQ10" s="364"/>
      <c r="PR10" s="364"/>
      <c r="PS10" s="364"/>
      <c r="PT10" s="364"/>
      <c r="PU10" s="364"/>
      <c r="PV10" s="364"/>
      <c r="PW10" s="364"/>
      <c r="PX10" s="364"/>
      <c r="PY10" s="364"/>
      <c r="PZ10" s="364"/>
      <c r="QA10" s="364"/>
      <c r="QB10" s="364"/>
      <c r="QC10" s="364"/>
      <c r="QD10" s="364"/>
      <c r="QE10" s="364"/>
      <c r="QF10" s="364"/>
      <c r="QG10" s="364"/>
      <c r="QH10" s="364"/>
      <c r="QI10" s="364"/>
      <c r="QJ10" s="364"/>
      <c r="QK10" s="364"/>
      <c r="QL10" s="364"/>
      <c r="QM10" s="364"/>
      <c r="QN10" s="364"/>
      <c r="QO10" s="364"/>
      <c r="QP10" s="364"/>
      <c r="QQ10" s="364"/>
      <c r="QR10" s="364"/>
      <c r="QS10" s="364"/>
      <c r="QT10" s="364"/>
      <c r="QU10" s="364"/>
      <c r="QV10" s="364"/>
      <c r="QW10" s="364"/>
      <c r="QX10" s="364"/>
      <c r="QY10" s="364"/>
      <c r="QZ10" s="364"/>
      <c r="RA10" s="364"/>
      <c r="RB10" s="364"/>
      <c r="RC10" s="364"/>
      <c r="RD10" s="364"/>
      <c r="RE10" s="364"/>
      <c r="RF10" s="364"/>
      <c r="RG10" s="364"/>
      <c r="RH10" s="364"/>
      <c r="RI10" s="364"/>
      <c r="RJ10" s="364"/>
      <c r="RK10" s="364"/>
      <c r="RL10" s="364"/>
      <c r="RM10" s="364"/>
      <c r="RN10" s="364"/>
      <c r="RO10" s="364"/>
      <c r="RP10" s="364"/>
      <c r="RQ10" s="364"/>
      <c r="RR10" s="364"/>
      <c r="RS10" s="364"/>
      <c r="RT10" s="364"/>
      <c r="RU10" s="364"/>
      <c r="RV10" s="364"/>
      <c r="RW10" s="364"/>
      <c r="RX10" s="364"/>
      <c r="RY10" s="364"/>
      <c r="RZ10" s="364"/>
      <c r="SA10" s="364"/>
      <c r="SB10" s="364"/>
      <c r="SC10" s="364"/>
      <c r="SD10" s="364"/>
      <c r="SE10" s="364"/>
      <c r="SF10" s="364"/>
      <c r="SG10" s="364"/>
      <c r="SH10" s="364"/>
      <c r="SI10" s="364"/>
      <c r="SJ10" s="364"/>
      <c r="SK10" s="364"/>
      <c r="SL10" s="364"/>
      <c r="SM10" s="364"/>
      <c r="SN10" s="364"/>
      <c r="SO10" s="364"/>
      <c r="SP10" s="364"/>
      <c r="SQ10" s="364"/>
      <c r="SR10" s="364"/>
      <c r="SS10" s="364"/>
      <c r="ST10" s="364"/>
      <c r="SU10" s="364"/>
      <c r="SV10" s="364"/>
      <c r="SW10" s="364"/>
      <c r="SX10" s="364"/>
      <c r="SY10" s="364"/>
      <c r="SZ10" s="364"/>
      <c r="TA10" s="364"/>
      <c r="TB10" s="364"/>
      <c r="TC10" s="364"/>
      <c r="TD10" s="364"/>
      <c r="TE10" s="364"/>
      <c r="TF10" s="364"/>
      <c r="TG10" s="364"/>
      <c r="TH10" s="364"/>
      <c r="TI10" s="364"/>
      <c r="TJ10" s="364"/>
      <c r="TK10" s="364"/>
      <c r="TL10" s="364"/>
      <c r="TM10" s="364"/>
      <c r="TN10" s="364"/>
      <c r="TO10" s="364"/>
      <c r="TP10" s="364"/>
      <c r="TQ10" s="364"/>
      <c r="TR10" s="364"/>
      <c r="TS10" s="364"/>
      <c r="TT10" s="364"/>
      <c r="TU10" s="364"/>
      <c r="TV10" s="364"/>
      <c r="TW10" s="364"/>
      <c r="TX10" s="364"/>
      <c r="TY10" s="364"/>
      <c r="TZ10" s="364"/>
      <c r="UA10" s="364"/>
      <c r="UB10" s="364"/>
      <c r="UC10" s="364"/>
      <c r="UD10" s="364"/>
      <c r="UE10" s="364"/>
      <c r="UF10" s="364"/>
      <c r="UG10" s="364"/>
      <c r="UH10" s="364"/>
      <c r="UI10" s="364"/>
      <c r="UJ10" s="364"/>
      <c r="UK10" s="364"/>
      <c r="UL10" s="364"/>
      <c r="UM10" s="364"/>
      <c r="UN10" s="364"/>
      <c r="UO10" s="364"/>
      <c r="UP10" s="364"/>
      <c r="UQ10" s="364"/>
      <c r="UR10" s="364"/>
      <c r="US10" s="364"/>
      <c r="UT10" s="364"/>
      <c r="UU10" s="364"/>
      <c r="UV10" s="364"/>
      <c r="UW10" s="364"/>
      <c r="UX10" s="364"/>
      <c r="UY10" s="364"/>
      <c r="UZ10" s="364"/>
      <c r="VA10" s="364"/>
      <c r="VB10" s="364"/>
      <c r="VC10" s="364"/>
      <c r="VD10" s="364"/>
      <c r="VE10" s="364"/>
      <c r="VF10" s="364"/>
      <c r="VG10" s="364"/>
      <c r="VH10" s="364"/>
      <c r="VI10" s="364"/>
      <c r="VJ10" s="364"/>
      <c r="VK10" s="364"/>
      <c r="VL10" s="364"/>
      <c r="VM10" s="364"/>
      <c r="VN10" s="364"/>
      <c r="VO10" s="364"/>
    </row>
    <row r="11" spans="1:587" s="367" customFormat="1">
      <c r="A11" s="375" t="str">
        <f>+'P2'!B8</f>
        <v>2.1. Promoción, posicionamiento y fomento de las exportaciones del cacao colombiano y sus derivados</v>
      </c>
      <c r="B11" s="384">
        <f>+Estimación_Anualizada!V11</f>
        <v>42898021470</v>
      </c>
      <c r="C11" s="382">
        <f>+Estimación_Anualizada!B11+Estimación_Anualizada!C11+Estimación_Anualizada!D11+Estimación_Anualizada!E11</f>
        <v>6563859230</v>
      </c>
      <c r="D11" s="382">
        <f>+Estimación_Anualizada!F11+Estimación_Anualizada!G11+Estimación_Anualizada!H11+Estimación_Anualizada!I11+Estimación_Anualizada!J11+Estimación_Anualizada!K11+Estimación_Anualizada!L11+Estimación_Anualizada!M11</f>
        <v>18214457120</v>
      </c>
      <c r="E11" s="382">
        <f>+Estimación_Anualizada!N11+Estimación_Anualizada!O11+Estimación_Anualizada!P11+Estimación_Anualizada!Q11+Estimación_Anualizada!R11+Estimación_Anualizada!S11+Estimación_Anualizada!T11+Estimación_Anualizada!U11</f>
        <v>18119705120</v>
      </c>
      <c r="F11" s="382">
        <f t="shared" si="0"/>
        <v>42898021470</v>
      </c>
      <c r="G11" s="382">
        <f t="shared" si="1"/>
        <v>0</v>
      </c>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c r="IX11" s="364"/>
      <c r="IY11" s="364"/>
      <c r="IZ11" s="364"/>
      <c r="JA11" s="364"/>
      <c r="JB11" s="364"/>
      <c r="JC11" s="364"/>
      <c r="JD11" s="364"/>
      <c r="JE11" s="364"/>
      <c r="JF11" s="364"/>
      <c r="JG11" s="364"/>
      <c r="JH11" s="364"/>
      <c r="JI11" s="364"/>
      <c r="JJ11" s="364"/>
      <c r="JK11" s="364"/>
      <c r="JL11" s="364"/>
      <c r="JM11" s="364"/>
      <c r="JN11" s="364"/>
      <c r="JO11" s="364"/>
      <c r="JP11" s="364"/>
      <c r="JQ11" s="364"/>
      <c r="JR11" s="364"/>
      <c r="JS11" s="364"/>
      <c r="JT11" s="364"/>
      <c r="JU11" s="364"/>
      <c r="JV11" s="364"/>
      <c r="JW11" s="364"/>
      <c r="JX11" s="364"/>
      <c r="JY11" s="364"/>
      <c r="JZ11" s="364"/>
      <c r="KA11" s="364"/>
      <c r="KB11" s="364"/>
      <c r="KC11" s="364"/>
      <c r="KD11" s="364"/>
      <c r="KE11" s="364"/>
      <c r="KF11" s="364"/>
      <c r="KG11" s="364"/>
      <c r="KH11" s="364"/>
      <c r="KI11" s="364"/>
      <c r="KJ11" s="364"/>
      <c r="KK11" s="364"/>
      <c r="KL11" s="364"/>
      <c r="KM11" s="364"/>
      <c r="KN11" s="364"/>
      <c r="KO11" s="364"/>
      <c r="KP11" s="364"/>
      <c r="KQ11" s="364"/>
      <c r="KR11" s="364"/>
      <c r="KS11" s="364"/>
      <c r="KT11" s="364"/>
      <c r="KU11" s="364"/>
      <c r="KV11" s="364"/>
      <c r="KW11" s="364"/>
      <c r="KX11" s="364"/>
      <c r="KY11" s="364"/>
      <c r="KZ11" s="364"/>
      <c r="LA11" s="364"/>
      <c r="LB11" s="364"/>
      <c r="LC11" s="364"/>
      <c r="LD11" s="364"/>
      <c r="LE11" s="364"/>
      <c r="LF11" s="364"/>
      <c r="LG11" s="364"/>
      <c r="LH11" s="364"/>
      <c r="LI11" s="364"/>
      <c r="LJ11" s="364"/>
      <c r="LK11" s="364"/>
      <c r="LL11" s="364"/>
      <c r="LM11" s="364"/>
      <c r="LN11" s="364"/>
      <c r="LO11" s="364"/>
      <c r="LP11" s="364"/>
      <c r="LQ11" s="364"/>
      <c r="LR11" s="364"/>
      <c r="LS11" s="364"/>
      <c r="LT11" s="364"/>
      <c r="LU11" s="364"/>
      <c r="LV11" s="364"/>
      <c r="LW11" s="364"/>
      <c r="LX11" s="364"/>
      <c r="LY11" s="364"/>
      <c r="LZ11" s="364"/>
      <c r="MA11" s="364"/>
      <c r="MB11" s="364"/>
      <c r="MC11" s="364"/>
      <c r="MD11" s="364"/>
      <c r="ME11" s="364"/>
      <c r="MF11" s="364"/>
      <c r="MG11" s="364"/>
      <c r="MH11" s="364"/>
      <c r="MI11" s="364"/>
      <c r="MJ11" s="364"/>
      <c r="MK11" s="364"/>
      <c r="ML11" s="364"/>
      <c r="MM11" s="364"/>
      <c r="MN11" s="364"/>
      <c r="MO11" s="364"/>
      <c r="MP11" s="364"/>
      <c r="MQ11" s="364"/>
      <c r="MR11" s="364"/>
      <c r="MS11" s="364"/>
      <c r="MT11" s="364"/>
      <c r="MU11" s="364"/>
      <c r="MV11" s="364"/>
      <c r="MW11" s="364"/>
      <c r="MX11" s="364"/>
      <c r="MY11" s="364"/>
      <c r="MZ11" s="364"/>
      <c r="NA11" s="364"/>
      <c r="NB11" s="364"/>
      <c r="NC11" s="364"/>
      <c r="ND11" s="364"/>
      <c r="NE11" s="364"/>
      <c r="NF11" s="364"/>
      <c r="NG11" s="364"/>
      <c r="NH11" s="364"/>
      <c r="NI11" s="364"/>
      <c r="NJ11" s="364"/>
      <c r="NK11" s="364"/>
      <c r="NL11" s="364"/>
      <c r="NM11" s="364"/>
      <c r="NN11" s="364"/>
      <c r="NO11" s="364"/>
      <c r="NP11" s="364"/>
      <c r="NQ11" s="364"/>
      <c r="NR11" s="364"/>
      <c r="NS11" s="364"/>
      <c r="NT11" s="364"/>
      <c r="NU11" s="364"/>
      <c r="NV11" s="364"/>
      <c r="NW11" s="364"/>
      <c r="NX11" s="364"/>
      <c r="NY11" s="364"/>
      <c r="NZ11" s="364"/>
      <c r="OA11" s="364"/>
      <c r="OB11" s="364"/>
      <c r="OC11" s="364"/>
      <c r="OD11" s="364"/>
      <c r="OE11" s="364"/>
      <c r="OF11" s="364"/>
      <c r="OG11" s="364"/>
      <c r="OH11" s="364"/>
      <c r="OI11" s="364"/>
      <c r="OJ11" s="364"/>
      <c r="OK11" s="364"/>
      <c r="OL11" s="364"/>
      <c r="OM11" s="364"/>
      <c r="ON11" s="364"/>
      <c r="OO11" s="364"/>
      <c r="OP11" s="364"/>
      <c r="OQ11" s="364"/>
      <c r="OR11" s="364"/>
      <c r="OS11" s="364"/>
      <c r="OT11" s="364"/>
      <c r="OU11" s="364"/>
      <c r="OV11" s="364"/>
      <c r="OW11" s="364"/>
      <c r="OX11" s="364"/>
      <c r="OY11" s="364"/>
      <c r="OZ11" s="364"/>
      <c r="PA11" s="364"/>
      <c r="PB11" s="364"/>
      <c r="PC11" s="364"/>
      <c r="PD11" s="364"/>
      <c r="PE11" s="364"/>
      <c r="PF11" s="364"/>
      <c r="PG11" s="364"/>
      <c r="PH11" s="364"/>
      <c r="PI11" s="364"/>
      <c r="PJ11" s="364"/>
      <c r="PK11" s="364"/>
      <c r="PL11" s="364"/>
      <c r="PM11" s="364"/>
      <c r="PN11" s="364"/>
      <c r="PO11" s="364"/>
      <c r="PP11" s="364"/>
      <c r="PQ11" s="364"/>
      <c r="PR11" s="364"/>
      <c r="PS11" s="364"/>
      <c r="PT11" s="364"/>
      <c r="PU11" s="364"/>
      <c r="PV11" s="364"/>
      <c r="PW11" s="364"/>
      <c r="PX11" s="364"/>
      <c r="PY11" s="364"/>
      <c r="PZ11" s="364"/>
      <c r="QA11" s="364"/>
      <c r="QB11" s="364"/>
      <c r="QC11" s="364"/>
      <c r="QD11" s="364"/>
      <c r="QE11" s="364"/>
      <c r="QF11" s="364"/>
      <c r="QG11" s="364"/>
      <c r="QH11" s="364"/>
      <c r="QI11" s="364"/>
      <c r="QJ11" s="364"/>
      <c r="QK11" s="364"/>
      <c r="QL11" s="364"/>
      <c r="QM11" s="364"/>
      <c r="QN11" s="364"/>
      <c r="QO11" s="364"/>
      <c r="QP11" s="364"/>
      <c r="QQ11" s="364"/>
      <c r="QR11" s="364"/>
      <c r="QS11" s="364"/>
      <c r="QT11" s="364"/>
      <c r="QU11" s="364"/>
      <c r="QV11" s="364"/>
      <c r="QW11" s="364"/>
      <c r="QX11" s="364"/>
      <c r="QY11" s="364"/>
      <c r="QZ11" s="364"/>
      <c r="RA11" s="364"/>
      <c r="RB11" s="364"/>
      <c r="RC11" s="364"/>
      <c r="RD11" s="364"/>
      <c r="RE11" s="364"/>
      <c r="RF11" s="364"/>
      <c r="RG11" s="364"/>
      <c r="RH11" s="364"/>
      <c r="RI11" s="364"/>
      <c r="RJ11" s="364"/>
      <c r="RK11" s="364"/>
      <c r="RL11" s="364"/>
      <c r="RM11" s="364"/>
      <c r="RN11" s="364"/>
      <c r="RO11" s="364"/>
      <c r="RP11" s="364"/>
      <c r="RQ11" s="364"/>
      <c r="RR11" s="364"/>
      <c r="RS11" s="364"/>
      <c r="RT11" s="364"/>
      <c r="RU11" s="364"/>
      <c r="RV11" s="364"/>
      <c r="RW11" s="364"/>
      <c r="RX11" s="364"/>
      <c r="RY11" s="364"/>
      <c r="RZ11" s="364"/>
      <c r="SA11" s="364"/>
      <c r="SB11" s="364"/>
      <c r="SC11" s="364"/>
      <c r="SD11" s="364"/>
      <c r="SE11" s="364"/>
      <c r="SF11" s="364"/>
      <c r="SG11" s="364"/>
      <c r="SH11" s="364"/>
      <c r="SI11" s="364"/>
      <c r="SJ11" s="364"/>
      <c r="SK11" s="364"/>
      <c r="SL11" s="364"/>
      <c r="SM11" s="364"/>
      <c r="SN11" s="364"/>
      <c r="SO11" s="364"/>
      <c r="SP11" s="364"/>
      <c r="SQ11" s="364"/>
      <c r="SR11" s="364"/>
      <c r="SS11" s="364"/>
      <c r="ST11" s="364"/>
      <c r="SU11" s="364"/>
      <c r="SV11" s="364"/>
      <c r="SW11" s="364"/>
      <c r="SX11" s="364"/>
      <c r="SY11" s="364"/>
      <c r="SZ11" s="364"/>
      <c r="TA11" s="364"/>
      <c r="TB11" s="364"/>
      <c r="TC11" s="364"/>
      <c r="TD11" s="364"/>
      <c r="TE11" s="364"/>
      <c r="TF11" s="364"/>
      <c r="TG11" s="364"/>
      <c r="TH11" s="364"/>
      <c r="TI11" s="364"/>
      <c r="TJ11" s="364"/>
      <c r="TK11" s="364"/>
      <c r="TL11" s="364"/>
      <c r="TM11" s="364"/>
      <c r="TN11" s="364"/>
      <c r="TO11" s="364"/>
      <c r="TP11" s="364"/>
      <c r="TQ11" s="364"/>
      <c r="TR11" s="364"/>
      <c r="TS11" s="364"/>
      <c r="TT11" s="364"/>
      <c r="TU11" s="364"/>
      <c r="TV11" s="364"/>
      <c r="TW11" s="364"/>
      <c r="TX11" s="364"/>
      <c r="TY11" s="364"/>
      <c r="TZ11" s="364"/>
      <c r="UA11" s="364"/>
      <c r="UB11" s="364"/>
      <c r="UC11" s="364"/>
      <c r="UD11" s="364"/>
      <c r="UE11" s="364"/>
      <c r="UF11" s="364"/>
      <c r="UG11" s="364"/>
      <c r="UH11" s="364"/>
      <c r="UI11" s="364"/>
      <c r="UJ11" s="364"/>
      <c r="UK11" s="364"/>
      <c r="UL11" s="364"/>
      <c r="UM11" s="364"/>
      <c r="UN11" s="364"/>
      <c r="UO11" s="364"/>
      <c r="UP11" s="364"/>
      <c r="UQ11" s="364"/>
      <c r="UR11" s="364"/>
      <c r="US11" s="364"/>
      <c r="UT11" s="364"/>
      <c r="UU11" s="364"/>
      <c r="UV11" s="364"/>
      <c r="UW11" s="364"/>
      <c r="UX11" s="364"/>
      <c r="UY11" s="364"/>
      <c r="UZ11" s="364"/>
      <c r="VA11" s="364"/>
      <c r="VB11" s="364"/>
      <c r="VC11" s="364"/>
      <c r="VD11" s="364"/>
      <c r="VE11" s="364"/>
      <c r="VF11" s="364"/>
      <c r="VG11" s="364"/>
      <c r="VH11" s="364"/>
      <c r="VI11" s="364"/>
      <c r="VJ11" s="364"/>
      <c r="VK11" s="364"/>
      <c r="VL11" s="364"/>
      <c r="VM11" s="364"/>
      <c r="VN11" s="364"/>
      <c r="VO11" s="364"/>
    </row>
    <row r="12" spans="1:587" s="367" customFormat="1">
      <c r="A12" s="375" t="str">
        <f>+'P2'!B9</f>
        <v>2.2. Fomento del consumo nacional del cacao y sus derivados</v>
      </c>
      <c r="B12" s="384">
        <f>+Estimación_Anualizada!V12</f>
        <v>50816809533.803337</v>
      </c>
      <c r="C12" s="382">
        <f>+Estimación_Anualizada!B12+Estimación_Anualizada!C12+Estimación_Anualizada!D12+Estimación_Anualizada!E12</f>
        <v>7579728784.4833336</v>
      </c>
      <c r="D12" s="382">
        <f>+Estimación_Anualizada!F12+Estimación_Anualizada!G12+Estimación_Anualizada!H12+Estimación_Anualizada!I12+Estimación_Anualizada!J12+Estimación_Anualizada!K12+Estimación_Anualizada!L12+Estimación_Anualizada!M12</f>
        <v>21618180374.66</v>
      </c>
      <c r="E12" s="382">
        <f>+Estimación_Anualizada!N12+Estimación_Anualizada!O12+Estimación_Anualizada!P12+Estimación_Anualizada!Q12+Estimación_Anualizada!R12+Estimación_Anualizada!S12+Estimación_Anualizada!T12+Estimación_Anualizada!U12</f>
        <v>21618900374.660004</v>
      </c>
      <c r="F12" s="382">
        <f t="shared" si="0"/>
        <v>50816809533.803337</v>
      </c>
      <c r="G12" s="382">
        <f t="shared" si="1"/>
        <v>0</v>
      </c>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c r="IX12" s="364"/>
      <c r="IY12" s="364"/>
      <c r="IZ12" s="364"/>
      <c r="JA12" s="364"/>
      <c r="JB12" s="364"/>
      <c r="JC12" s="364"/>
      <c r="JD12" s="364"/>
      <c r="JE12" s="364"/>
      <c r="JF12" s="364"/>
      <c r="JG12" s="364"/>
      <c r="JH12" s="364"/>
      <c r="JI12" s="364"/>
      <c r="JJ12" s="364"/>
      <c r="JK12" s="364"/>
      <c r="JL12" s="364"/>
      <c r="JM12" s="364"/>
      <c r="JN12" s="364"/>
      <c r="JO12" s="364"/>
      <c r="JP12" s="364"/>
      <c r="JQ12" s="364"/>
      <c r="JR12" s="364"/>
      <c r="JS12" s="364"/>
      <c r="JT12" s="364"/>
      <c r="JU12" s="364"/>
      <c r="JV12" s="364"/>
      <c r="JW12" s="364"/>
      <c r="JX12" s="364"/>
      <c r="JY12" s="364"/>
      <c r="JZ12" s="364"/>
      <c r="KA12" s="364"/>
      <c r="KB12" s="364"/>
      <c r="KC12" s="364"/>
      <c r="KD12" s="364"/>
      <c r="KE12" s="364"/>
      <c r="KF12" s="364"/>
      <c r="KG12" s="364"/>
      <c r="KH12" s="364"/>
      <c r="KI12" s="364"/>
      <c r="KJ12" s="364"/>
      <c r="KK12" s="364"/>
      <c r="KL12" s="364"/>
      <c r="KM12" s="364"/>
      <c r="KN12" s="364"/>
      <c r="KO12" s="364"/>
      <c r="KP12" s="364"/>
      <c r="KQ12" s="364"/>
      <c r="KR12" s="364"/>
      <c r="KS12" s="364"/>
      <c r="KT12" s="364"/>
      <c r="KU12" s="364"/>
      <c r="KV12" s="364"/>
      <c r="KW12" s="364"/>
      <c r="KX12" s="364"/>
      <c r="KY12" s="364"/>
      <c r="KZ12" s="364"/>
      <c r="LA12" s="364"/>
      <c r="LB12" s="364"/>
      <c r="LC12" s="364"/>
      <c r="LD12" s="364"/>
      <c r="LE12" s="364"/>
      <c r="LF12" s="364"/>
      <c r="LG12" s="364"/>
      <c r="LH12" s="364"/>
      <c r="LI12" s="364"/>
      <c r="LJ12" s="364"/>
      <c r="LK12" s="364"/>
      <c r="LL12" s="364"/>
      <c r="LM12" s="364"/>
      <c r="LN12" s="364"/>
      <c r="LO12" s="364"/>
      <c r="LP12" s="364"/>
      <c r="LQ12" s="364"/>
      <c r="LR12" s="364"/>
      <c r="LS12" s="364"/>
      <c r="LT12" s="364"/>
      <c r="LU12" s="364"/>
      <c r="LV12" s="364"/>
      <c r="LW12" s="364"/>
      <c r="LX12" s="364"/>
      <c r="LY12" s="364"/>
      <c r="LZ12" s="364"/>
      <c r="MA12" s="364"/>
      <c r="MB12" s="364"/>
      <c r="MC12" s="364"/>
      <c r="MD12" s="364"/>
      <c r="ME12" s="364"/>
      <c r="MF12" s="364"/>
      <c r="MG12" s="364"/>
      <c r="MH12" s="364"/>
      <c r="MI12" s="364"/>
      <c r="MJ12" s="364"/>
      <c r="MK12" s="364"/>
      <c r="ML12" s="364"/>
      <c r="MM12" s="364"/>
      <c r="MN12" s="364"/>
      <c r="MO12" s="364"/>
      <c r="MP12" s="364"/>
      <c r="MQ12" s="364"/>
      <c r="MR12" s="364"/>
      <c r="MS12" s="364"/>
      <c r="MT12" s="364"/>
      <c r="MU12" s="364"/>
      <c r="MV12" s="364"/>
      <c r="MW12" s="364"/>
      <c r="MX12" s="364"/>
      <c r="MY12" s="364"/>
      <c r="MZ12" s="364"/>
      <c r="NA12" s="364"/>
      <c r="NB12" s="364"/>
      <c r="NC12" s="364"/>
      <c r="ND12" s="364"/>
      <c r="NE12" s="364"/>
      <c r="NF12" s="364"/>
      <c r="NG12" s="364"/>
      <c r="NH12" s="364"/>
      <c r="NI12" s="364"/>
      <c r="NJ12" s="364"/>
      <c r="NK12" s="364"/>
      <c r="NL12" s="364"/>
      <c r="NM12" s="364"/>
      <c r="NN12" s="364"/>
      <c r="NO12" s="364"/>
      <c r="NP12" s="364"/>
      <c r="NQ12" s="364"/>
      <c r="NR12" s="364"/>
      <c r="NS12" s="364"/>
      <c r="NT12" s="364"/>
      <c r="NU12" s="364"/>
      <c r="NV12" s="364"/>
      <c r="NW12" s="364"/>
      <c r="NX12" s="364"/>
      <c r="NY12" s="364"/>
      <c r="NZ12" s="364"/>
      <c r="OA12" s="364"/>
      <c r="OB12" s="364"/>
      <c r="OC12" s="364"/>
      <c r="OD12" s="364"/>
      <c r="OE12" s="364"/>
      <c r="OF12" s="364"/>
      <c r="OG12" s="364"/>
      <c r="OH12" s="364"/>
      <c r="OI12" s="364"/>
      <c r="OJ12" s="364"/>
      <c r="OK12" s="364"/>
      <c r="OL12" s="364"/>
      <c r="OM12" s="364"/>
      <c r="ON12" s="364"/>
      <c r="OO12" s="364"/>
      <c r="OP12" s="364"/>
      <c r="OQ12" s="364"/>
      <c r="OR12" s="364"/>
      <c r="OS12" s="364"/>
      <c r="OT12" s="364"/>
      <c r="OU12" s="364"/>
      <c r="OV12" s="364"/>
      <c r="OW12" s="364"/>
      <c r="OX12" s="364"/>
      <c r="OY12" s="364"/>
      <c r="OZ12" s="364"/>
      <c r="PA12" s="364"/>
      <c r="PB12" s="364"/>
      <c r="PC12" s="364"/>
      <c r="PD12" s="364"/>
      <c r="PE12" s="364"/>
      <c r="PF12" s="364"/>
      <c r="PG12" s="364"/>
      <c r="PH12" s="364"/>
      <c r="PI12" s="364"/>
      <c r="PJ12" s="364"/>
      <c r="PK12" s="364"/>
      <c r="PL12" s="364"/>
      <c r="PM12" s="364"/>
      <c r="PN12" s="364"/>
      <c r="PO12" s="364"/>
      <c r="PP12" s="364"/>
      <c r="PQ12" s="364"/>
      <c r="PR12" s="364"/>
      <c r="PS12" s="364"/>
      <c r="PT12" s="364"/>
      <c r="PU12" s="364"/>
      <c r="PV12" s="364"/>
      <c r="PW12" s="364"/>
      <c r="PX12" s="364"/>
      <c r="PY12" s="364"/>
      <c r="PZ12" s="364"/>
      <c r="QA12" s="364"/>
      <c r="QB12" s="364"/>
      <c r="QC12" s="364"/>
      <c r="QD12" s="364"/>
      <c r="QE12" s="364"/>
      <c r="QF12" s="364"/>
      <c r="QG12" s="364"/>
      <c r="QH12" s="364"/>
      <c r="QI12" s="364"/>
      <c r="QJ12" s="364"/>
      <c r="QK12" s="364"/>
      <c r="QL12" s="364"/>
      <c r="QM12" s="364"/>
      <c r="QN12" s="364"/>
      <c r="QO12" s="364"/>
      <c r="QP12" s="364"/>
      <c r="QQ12" s="364"/>
      <c r="QR12" s="364"/>
      <c r="QS12" s="364"/>
      <c r="QT12" s="364"/>
      <c r="QU12" s="364"/>
      <c r="QV12" s="364"/>
      <c r="QW12" s="364"/>
      <c r="QX12" s="364"/>
      <c r="QY12" s="364"/>
      <c r="QZ12" s="364"/>
      <c r="RA12" s="364"/>
      <c r="RB12" s="364"/>
      <c r="RC12" s="364"/>
      <c r="RD12" s="364"/>
      <c r="RE12" s="364"/>
      <c r="RF12" s="364"/>
      <c r="RG12" s="364"/>
      <c r="RH12" s="364"/>
      <c r="RI12" s="364"/>
      <c r="RJ12" s="364"/>
      <c r="RK12" s="364"/>
      <c r="RL12" s="364"/>
      <c r="RM12" s="364"/>
      <c r="RN12" s="364"/>
      <c r="RO12" s="364"/>
      <c r="RP12" s="364"/>
      <c r="RQ12" s="364"/>
      <c r="RR12" s="364"/>
      <c r="RS12" s="364"/>
      <c r="RT12" s="364"/>
      <c r="RU12" s="364"/>
      <c r="RV12" s="364"/>
      <c r="RW12" s="364"/>
      <c r="RX12" s="364"/>
      <c r="RY12" s="364"/>
      <c r="RZ12" s="364"/>
      <c r="SA12" s="364"/>
      <c r="SB12" s="364"/>
      <c r="SC12" s="364"/>
      <c r="SD12" s="364"/>
      <c r="SE12" s="364"/>
      <c r="SF12" s="364"/>
      <c r="SG12" s="364"/>
      <c r="SH12" s="364"/>
      <c r="SI12" s="364"/>
      <c r="SJ12" s="364"/>
      <c r="SK12" s="364"/>
      <c r="SL12" s="364"/>
      <c r="SM12" s="364"/>
      <c r="SN12" s="364"/>
      <c r="SO12" s="364"/>
      <c r="SP12" s="364"/>
      <c r="SQ12" s="364"/>
      <c r="SR12" s="364"/>
      <c r="SS12" s="364"/>
      <c r="ST12" s="364"/>
      <c r="SU12" s="364"/>
      <c r="SV12" s="364"/>
      <c r="SW12" s="364"/>
      <c r="SX12" s="364"/>
      <c r="SY12" s="364"/>
      <c r="SZ12" s="364"/>
      <c r="TA12" s="364"/>
      <c r="TB12" s="364"/>
      <c r="TC12" s="364"/>
      <c r="TD12" s="364"/>
      <c r="TE12" s="364"/>
      <c r="TF12" s="364"/>
      <c r="TG12" s="364"/>
      <c r="TH12" s="364"/>
      <c r="TI12" s="364"/>
      <c r="TJ12" s="364"/>
      <c r="TK12" s="364"/>
      <c r="TL12" s="364"/>
      <c r="TM12" s="364"/>
      <c r="TN12" s="364"/>
      <c r="TO12" s="364"/>
      <c r="TP12" s="364"/>
      <c r="TQ12" s="364"/>
      <c r="TR12" s="364"/>
      <c r="TS12" s="364"/>
      <c r="TT12" s="364"/>
      <c r="TU12" s="364"/>
      <c r="TV12" s="364"/>
      <c r="TW12" s="364"/>
      <c r="TX12" s="364"/>
      <c r="TY12" s="364"/>
      <c r="TZ12" s="364"/>
      <c r="UA12" s="364"/>
      <c r="UB12" s="364"/>
      <c r="UC12" s="364"/>
      <c r="UD12" s="364"/>
      <c r="UE12" s="364"/>
      <c r="UF12" s="364"/>
      <c r="UG12" s="364"/>
      <c r="UH12" s="364"/>
      <c r="UI12" s="364"/>
      <c r="UJ12" s="364"/>
      <c r="UK12" s="364"/>
      <c r="UL12" s="364"/>
      <c r="UM12" s="364"/>
      <c r="UN12" s="364"/>
      <c r="UO12" s="364"/>
      <c r="UP12" s="364"/>
      <c r="UQ12" s="364"/>
      <c r="UR12" s="364"/>
      <c r="US12" s="364"/>
      <c r="UT12" s="364"/>
      <c r="UU12" s="364"/>
      <c r="UV12" s="364"/>
      <c r="UW12" s="364"/>
      <c r="UX12" s="364"/>
      <c r="UY12" s="364"/>
      <c r="UZ12" s="364"/>
      <c r="VA12" s="364"/>
      <c r="VB12" s="364"/>
      <c r="VC12" s="364"/>
      <c r="VD12" s="364"/>
      <c r="VE12" s="364"/>
      <c r="VF12" s="364"/>
      <c r="VG12" s="364"/>
      <c r="VH12" s="364"/>
      <c r="VI12" s="364"/>
      <c r="VJ12" s="364"/>
      <c r="VK12" s="364"/>
      <c r="VL12" s="364"/>
      <c r="VM12" s="364"/>
      <c r="VN12" s="364"/>
      <c r="VO12" s="364"/>
    </row>
    <row r="13" spans="1:587" s="367" customFormat="1">
      <c r="A13" s="375" t="str">
        <f>+'P2'!B10</f>
        <v>2.3. Fortalecimiento de mecanismos y canales de comercialización nacionales</v>
      </c>
      <c r="B13" s="384">
        <f>+Estimación_Anualizada!V13</f>
        <v>52705568340</v>
      </c>
      <c r="C13" s="382">
        <f>+Estimación_Anualizada!B13+Estimación_Anualizada!C13+Estimación_Anualizada!D13+Estimación_Anualizada!E13</f>
        <v>9932985060</v>
      </c>
      <c r="D13" s="382">
        <f>+Estimación_Anualizada!F13+Estimación_Anualizada!G13+Estimación_Anualizada!H13+Estimación_Anualizada!I13+Estimación_Anualizada!J13+Estimación_Anualizada!K13+Estimación_Anualizada!L13+Estimación_Anualizada!M13</f>
        <v>21641516640</v>
      </c>
      <c r="E13" s="382">
        <f>+Estimación_Anualizada!N13+Estimación_Anualizada!O13+Estimación_Anualizada!P13+Estimación_Anualizada!Q13+Estimación_Anualizada!R13+Estimación_Anualizada!S13+Estimación_Anualizada!T13+Estimación_Anualizada!U13</f>
        <v>21131066640</v>
      </c>
      <c r="F13" s="382">
        <f t="shared" si="0"/>
        <v>52705568340</v>
      </c>
      <c r="G13" s="382">
        <f t="shared" si="1"/>
        <v>0</v>
      </c>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c r="IX13" s="364"/>
      <c r="IY13" s="364"/>
      <c r="IZ13" s="364"/>
      <c r="JA13" s="364"/>
      <c r="JB13" s="364"/>
      <c r="JC13" s="364"/>
      <c r="JD13" s="364"/>
      <c r="JE13" s="364"/>
      <c r="JF13" s="364"/>
      <c r="JG13" s="364"/>
      <c r="JH13" s="364"/>
      <c r="JI13" s="364"/>
      <c r="JJ13" s="364"/>
      <c r="JK13" s="364"/>
      <c r="JL13" s="364"/>
      <c r="JM13" s="364"/>
      <c r="JN13" s="364"/>
      <c r="JO13" s="364"/>
      <c r="JP13" s="364"/>
      <c r="JQ13" s="364"/>
      <c r="JR13" s="364"/>
      <c r="JS13" s="364"/>
      <c r="JT13" s="364"/>
      <c r="JU13" s="364"/>
      <c r="JV13" s="364"/>
      <c r="JW13" s="364"/>
      <c r="JX13" s="364"/>
      <c r="JY13" s="364"/>
      <c r="JZ13" s="364"/>
      <c r="KA13" s="364"/>
      <c r="KB13" s="364"/>
      <c r="KC13" s="364"/>
      <c r="KD13" s="364"/>
      <c r="KE13" s="364"/>
      <c r="KF13" s="364"/>
      <c r="KG13" s="364"/>
      <c r="KH13" s="364"/>
      <c r="KI13" s="364"/>
      <c r="KJ13" s="364"/>
      <c r="KK13" s="364"/>
      <c r="KL13" s="364"/>
      <c r="KM13" s="364"/>
      <c r="KN13" s="364"/>
      <c r="KO13" s="364"/>
      <c r="KP13" s="364"/>
      <c r="KQ13" s="364"/>
      <c r="KR13" s="364"/>
      <c r="KS13" s="364"/>
      <c r="KT13" s="364"/>
      <c r="KU13" s="364"/>
      <c r="KV13" s="364"/>
      <c r="KW13" s="364"/>
      <c r="KX13" s="364"/>
      <c r="KY13" s="364"/>
      <c r="KZ13" s="364"/>
      <c r="LA13" s="364"/>
      <c r="LB13" s="364"/>
      <c r="LC13" s="364"/>
      <c r="LD13" s="364"/>
      <c r="LE13" s="364"/>
      <c r="LF13" s="364"/>
      <c r="LG13" s="364"/>
      <c r="LH13" s="364"/>
      <c r="LI13" s="364"/>
      <c r="LJ13" s="364"/>
      <c r="LK13" s="364"/>
      <c r="LL13" s="364"/>
      <c r="LM13" s="364"/>
      <c r="LN13" s="364"/>
      <c r="LO13" s="364"/>
      <c r="LP13" s="364"/>
      <c r="LQ13" s="364"/>
      <c r="LR13" s="364"/>
      <c r="LS13" s="364"/>
      <c r="LT13" s="364"/>
      <c r="LU13" s="364"/>
      <c r="LV13" s="364"/>
      <c r="LW13" s="364"/>
      <c r="LX13" s="364"/>
      <c r="LY13" s="364"/>
      <c r="LZ13" s="364"/>
      <c r="MA13" s="364"/>
      <c r="MB13" s="364"/>
      <c r="MC13" s="364"/>
      <c r="MD13" s="364"/>
      <c r="ME13" s="364"/>
      <c r="MF13" s="364"/>
      <c r="MG13" s="364"/>
      <c r="MH13" s="364"/>
      <c r="MI13" s="364"/>
      <c r="MJ13" s="364"/>
      <c r="MK13" s="364"/>
      <c r="ML13" s="364"/>
      <c r="MM13" s="364"/>
      <c r="MN13" s="364"/>
      <c r="MO13" s="364"/>
      <c r="MP13" s="364"/>
      <c r="MQ13" s="364"/>
      <c r="MR13" s="364"/>
      <c r="MS13" s="364"/>
      <c r="MT13" s="364"/>
      <c r="MU13" s="364"/>
      <c r="MV13" s="364"/>
      <c r="MW13" s="364"/>
      <c r="MX13" s="364"/>
      <c r="MY13" s="364"/>
      <c r="MZ13" s="364"/>
      <c r="NA13" s="364"/>
      <c r="NB13" s="364"/>
      <c r="NC13" s="364"/>
      <c r="ND13" s="364"/>
      <c r="NE13" s="364"/>
      <c r="NF13" s="364"/>
      <c r="NG13" s="364"/>
      <c r="NH13" s="364"/>
      <c r="NI13" s="364"/>
      <c r="NJ13" s="364"/>
      <c r="NK13" s="364"/>
      <c r="NL13" s="364"/>
      <c r="NM13" s="364"/>
      <c r="NN13" s="364"/>
      <c r="NO13" s="364"/>
      <c r="NP13" s="364"/>
      <c r="NQ13" s="364"/>
      <c r="NR13" s="364"/>
      <c r="NS13" s="364"/>
      <c r="NT13" s="364"/>
      <c r="NU13" s="364"/>
      <c r="NV13" s="364"/>
      <c r="NW13" s="364"/>
      <c r="NX13" s="364"/>
      <c r="NY13" s="364"/>
      <c r="NZ13" s="364"/>
      <c r="OA13" s="364"/>
      <c r="OB13" s="364"/>
      <c r="OC13" s="364"/>
      <c r="OD13" s="364"/>
      <c r="OE13" s="364"/>
      <c r="OF13" s="364"/>
      <c r="OG13" s="364"/>
      <c r="OH13" s="364"/>
      <c r="OI13" s="364"/>
      <c r="OJ13" s="364"/>
      <c r="OK13" s="364"/>
      <c r="OL13" s="364"/>
      <c r="OM13" s="364"/>
      <c r="ON13" s="364"/>
      <c r="OO13" s="364"/>
      <c r="OP13" s="364"/>
      <c r="OQ13" s="364"/>
      <c r="OR13" s="364"/>
      <c r="OS13" s="364"/>
      <c r="OT13" s="364"/>
      <c r="OU13" s="364"/>
      <c r="OV13" s="364"/>
      <c r="OW13" s="364"/>
      <c r="OX13" s="364"/>
      <c r="OY13" s="364"/>
      <c r="OZ13" s="364"/>
      <c r="PA13" s="364"/>
      <c r="PB13" s="364"/>
      <c r="PC13" s="364"/>
      <c r="PD13" s="364"/>
      <c r="PE13" s="364"/>
      <c r="PF13" s="364"/>
      <c r="PG13" s="364"/>
      <c r="PH13" s="364"/>
      <c r="PI13" s="364"/>
      <c r="PJ13" s="364"/>
      <c r="PK13" s="364"/>
      <c r="PL13" s="364"/>
      <c r="PM13" s="364"/>
      <c r="PN13" s="364"/>
      <c r="PO13" s="364"/>
      <c r="PP13" s="364"/>
      <c r="PQ13" s="364"/>
      <c r="PR13" s="364"/>
      <c r="PS13" s="364"/>
      <c r="PT13" s="364"/>
      <c r="PU13" s="364"/>
      <c r="PV13" s="364"/>
      <c r="PW13" s="364"/>
      <c r="PX13" s="364"/>
      <c r="PY13" s="364"/>
      <c r="PZ13" s="364"/>
      <c r="QA13" s="364"/>
      <c r="QB13" s="364"/>
      <c r="QC13" s="364"/>
      <c r="QD13" s="364"/>
      <c r="QE13" s="364"/>
      <c r="QF13" s="364"/>
      <c r="QG13" s="364"/>
      <c r="QH13" s="364"/>
      <c r="QI13" s="364"/>
      <c r="QJ13" s="364"/>
      <c r="QK13" s="364"/>
      <c r="QL13" s="364"/>
      <c r="QM13" s="364"/>
      <c r="QN13" s="364"/>
      <c r="QO13" s="364"/>
      <c r="QP13" s="364"/>
      <c r="QQ13" s="364"/>
      <c r="QR13" s="364"/>
      <c r="QS13" s="364"/>
      <c r="QT13" s="364"/>
      <c r="QU13" s="364"/>
      <c r="QV13" s="364"/>
      <c r="QW13" s="364"/>
      <c r="QX13" s="364"/>
      <c r="QY13" s="364"/>
      <c r="QZ13" s="364"/>
      <c r="RA13" s="364"/>
      <c r="RB13" s="364"/>
      <c r="RC13" s="364"/>
      <c r="RD13" s="364"/>
      <c r="RE13" s="364"/>
      <c r="RF13" s="364"/>
      <c r="RG13" s="364"/>
      <c r="RH13" s="364"/>
      <c r="RI13" s="364"/>
      <c r="RJ13" s="364"/>
      <c r="RK13" s="364"/>
      <c r="RL13" s="364"/>
      <c r="RM13" s="364"/>
      <c r="RN13" s="364"/>
      <c r="RO13" s="364"/>
      <c r="RP13" s="364"/>
      <c r="RQ13" s="364"/>
      <c r="RR13" s="364"/>
      <c r="RS13" s="364"/>
      <c r="RT13" s="364"/>
      <c r="RU13" s="364"/>
      <c r="RV13" s="364"/>
      <c r="RW13" s="364"/>
      <c r="RX13" s="364"/>
      <c r="RY13" s="364"/>
      <c r="RZ13" s="364"/>
      <c r="SA13" s="364"/>
      <c r="SB13" s="364"/>
      <c r="SC13" s="364"/>
      <c r="SD13" s="364"/>
      <c r="SE13" s="364"/>
      <c r="SF13" s="364"/>
      <c r="SG13" s="364"/>
      <c r="SH13" s="364"/>
      <c r="SI13" s="364"/>
      <c r="SJ13" s="364"/>
      <c r="SK13" s="364"/>
      <c r="SL13" s="364"/>
      <c r="SM13" s="364"/>
      <c r="SN13" s="364"/>
      <c r="SO13" s="364"/>
      <c r="SP13" s="364"/>
      <c r="SQ13" s="364"/>
      <c r="SR13" s="364"/>
      <c r="SS13" s="364"/>
      <c r="ST13" s="364"/>
      <c r="SU13" s="364"/>
      <c r="SV13" s="364"/>
      <c r="SW13" s="364"/>
      <c r="SX13" s="364"/>
      <c r="SY13" s="364"/>
      <c r="SZ13" s="364"/>
      <c r="TA13" s="364"/>
      <c r="TB13" s="364"/>
      <c r="TC13" s="364"/>
      <c r="TD13" s="364"/>
      <c r="TE13" s="364"/>
      <c r="TF13" s="364"/>
      <c r="TG13" s="364"/>
      <c r="TH13" s="364"/>
      <c r="TI13" s="364"/>
      <c r="TJ13" s="364"/>
      <c r="TK13" s="364"/>
      <c r="TL13" s="364"/>
      <c r="TM13" s="364"/>
      <c r="TN13" s="364"/>
      <c r="TO13" s="364"/>
      <c r="TP13" s="364"/>
      <c r="TQ13" s="364"/>
      <c r="TR13" s="364"/>
      <c r="TS13" s="364"/>
      <c r="TT13" s="364"/>
      <c r="TU13" s="364"/>
      <c r="TV13" s="364"/>
      <c r="TW13" s="364"/>
      <c r="TX13" s="364"/>
      <c r="TY13" s="364"/>
      <c r="TZ13" s="364"/>
      <c r="UA13" s="364"/>
      <c r="UB13" s="364"/>
      <c r="UC13" s="364"/>
      <c r="UD13" s="364"/>
      <c r="UE13" s="364"/>
      <c r="UF13" s="364"/>
      <c r="UG13" s="364"/>
      <c r="UH13" s="364"/>
      <c r="UI13" s="364"/>
      <c r="UJ13" s="364"/>
      <c r="UK13" s="364"/>
      <c r="UL13" s="364"/>
      <c r="UM13" s="364"/>
      <c r="UN13" s="364"/>
      <c r="UO13" s="364"/>
      <c r="UP13" s="364"/>
      <c r="UQ13" s="364"/>
      <c r="UR13" s="364"/>
      <c r="US13" s="364"/>
      <c r="UT13" s="364"/>
      <c r="UU13" s="364"/>
      <c r="UV13" s="364"/>
      <c r="UW13" s="364"/>
      <c r="UX13" s="364"/>
      <c r="UY13" s="364"/>
      <c r="UZ13" s="364"/>
      <c r="VA13" s="364"/>
      <c r="VB13" s="364"/>
      <c r="VC13" s="364"/>
      <c r="VD13" s="364"/>
      <c r="VE13" s="364"/>
      <c r="VF13" s="364"/>
      <c r="VG13" s="364"/>
      <c r="VH13" s="364"/>
      <c r="VI13" s="364"/>
      <c r="VJ13" s="364"/>
      <c r="VK13" s="364"/>
      <c r="VL13" s="364"/>
      <c r="VM13" s="364"/>
      <c r="VN13" s="364"/>
      <c r="VO13" s="364"/>
    </row>
    <row r="14" spans="1:587" s="365" customFormat="1" ht="15">
      <c r="A14" s="656" t="str">
        <f>+'P3'!B5</f>
        <v xml:space="preserve">3. Contribución al ordenamiento productivo y social de la propiedad en la cadena </v>
      </c>
      <c r="B14" s="657">
        <f>+Estimación_Anualizada!V14</f>
        <v>48959335663.566673</v>
      </c>
      <c r="C14" s="658">
        <f>+Estimación_Anualizada!B14+Estimación_Anualizada!C14+Estimación_Anualizada!D14+Estimación_Anualizada!E14</f>
        <v>10516617298.766666</v>
      </c>
      <c r="D14" s="658">
        <f>+Estimación_Anualizada!F14+Estimación_Anualizada!G14+Estimación_Anualizada!H14+Estimación_Anualizada!I14+Estimación_Anualizada!J14+Estimación_Anualizada!K14+Estimación_Anualizada!L14+Estimación_Anualizada!M14</f>
        <v>19604199182.399998</v>
      </c>
      <c r="E14" s="658">
        <f>+Estimación_Anualizada!N14+Estimación_Anualizada!O14+Estimación_Anualizada!P14+Estimación_Anualizada!Q14+Estimación_Anualizada!R14+Estimación_Anualizada!S14+Estimación_Anualizada!T14+Estimación_Anualizada!U14</f>
        <v>18838519182.399998</v>
      </c>
      <c r="F14" s="383">
        <f t="shared" si="0"/>
        <v>48959335663.566666</v>
      </c>
      <c r="G14" s="383">
        <f t="shared" si="1"/>
        <v>0</v>
      </c>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c r="IX14" s="364"/>
      <c r="IY14" s="364"/>
      <c r="IZ14" s="364"/>
      <c r="JA14" s="364"/>
      <c r="JB14" s="364"/>
      <c r="JC14" s="364"/>
      <c r="JD14" s="364"/>
      <c r="JE14" s="364"/>
      <c r="JF14" s="364"/>
      <c r="JG14" s="364"/>
      <c r="JH14" s="364"/>
      <c r="JI14" s="364"/>
      <c r="JJ14" s="364"/>
      <c r="JK14" s="364"/>
      <c r="JL14" s="364"/>
      <c r="JM14" s="364"/>
      <c r="JN14" s="364"/>
      <c r="JO14" s="364"/>
      <c r="JP14" s="364"/>
      <c r="JQ14" s="364"/>
      <c r="JR14" s="364"/>
      <c r="JS14" s="364"/>
      <c r="JT14" s="364"/>
      <c r="JU14" s="364"/>
      <c r="JV14" s="364"/>
      <c r="JW14" s="364"/>
      <c r="JX14" s="364"/>
      <c r="JY14" s="364"/>
      <c r="JZ14" s="364"/>
      <c r="KA14" s="364"/>
      <c r="KB14" s="364"/>
      <c r="KC14" s="364"/>
      <c r="KD14" s="364"/>
      <c r="KE14" s="364"/>
      <c r="KF14" s="364"/>
      <c r="KG14" s="364"/>
      <c r="KH14" s="364"/>
      <c r="KI14" s="364"/>
      <c r="KJ14" s="364"/>
      <c r="KK14" s="364"/>
      <c r="KL14" s="364"/>
      <c r="KM14" s="364"/>
      <c r="KN14" s="364"/>
      <c r="KO14" s="364"/>
      <c r="KP14" s="364"/>
      <c r="KQ14" s="364"/>
      <c r="KR14" s="364"/>
      <c r="KS14" s="364"/>
      <c r="KT14" s="364"/>
      <c r="KU14" s="364"/>
      <c r="KV14" s="364"/>
      <c r="KW14" s="364"/>
      <c r="KX14" s="364"/>
      <c r="KY14" s="364"/>
      <c r="KZ14" s="364"/>
      <c r="LA14" s="364"/>
      <c r="LB14" s="364"/>
      <c r="LC14" s="364"/>
      <c r="LD14" s="364"/>
      <c r="LE14" s="364"/>
      <c r="LF14" s="364"/>
      <c r="LG14" s="364"/>
      <c r="LH14" s="364"/>
      <c r="LI14" s="364"/>
      <c r="LJ14" s="364"/>
      <c r="LK14" s="364"/>
      <c r="LL14" s="364"/>
      <c r="LM14" s="364"/>
      <c r="LN14" s="364"/>
      <c r="LO14" s="364"/>
      <c r="LP14" s="364"/>
      <c r="LQ14" s="364"/>
      <c r="LR14" s="364"/>
      <c r="LS14" s="364"/>
      <c r="LT14" s="364"/>
      <c r="LU14" s="364"/>
      <c r="LV14" s="364"/>
      <c r="LW14" s="364"/>
      <c r="LX14" s="364"/>
      <c r="LY14" s="364"/>
      <c r="LZ14" s="364"/>
      <c r="MA14" s="364"/>
      <c r="MB14" s="364"/>
      <c r="MC14" s="364"/>
      <c r="MD14" s="364"/>
      <c r="ME14" s="364"/>
      <c r="MF14" s="364"/>
      <c r="MG14" s="364"/>
      <c r="MH14" s="364"/>
      <c r="MI14" s="364"/>
      <c r="MJ14" s="364"/>
      <c r="MK14" s="364"/>
      <c r="ML14" s="364"/>
      <c r="MM14" s="364"/>
      <c r="MN14" s="364"/>
      <c r="MO14" s="364"/>
      <c r="MP14" s="364"/>
      <c r="MQ14" s="364"/>
      <c r="MR14" s="364"/>
      <c r="MS14" s="364"/>
      <c r="MT14" s="364"/>
      <c r="MU14" s="364"/>
      <c r="MV14" s="364"/>
      <c r="MW14" s="364"/>
      <c r="MX14" s="364"/>
      <c r="MY14" s="364"/>
      <c r="MZ14" s="364"/>
      <c r="NA14" s="364"/>
      <c r="NB14" s="364"/>
      <c r="NC14" s="364"/>
      <c r="ND14" s="364"/>
      <c r="NE14" s="364"/>
      <c r="NF14" s="364"/>
      <c r="NG14" s="364"/>
      <c r="NH14" s="364"/>
      <c r="NI14" s="364"/>
      <c r="NJ14" s="364"/>
      <c r="NK14" s="364"/>
      <c r="NL14" s="364"/>
      <c r="NM14" s="364"/>
      <c r="NN14" s="364"/>
      <c r="NO14" s="364"/>
      <c r="NP14" s="364"/>
      <c r="NQ14" s="364"/>
      <c r="NR14" s="364"/>
      <c r="NS14" s="364"/>
      <c r="NT14" s="364"/>
      <c r="NU14" s="364"/>
      <c r="NV14" s="364"/>
      <c r="NW14" s="364"/>
      <c r="NX14" s="364"/>
      <c r="NY14" s="364"/>
      <c r="NZ14" s="364"/>
      <c r="OA14" s="364"/>
      <c r="OB14" s="364"/>
      <c r="OC14" s="364"/>
      <c r="OD14" s="364"/>
      <c r="OE14" s="364"/>
      <c r="OF14" s="364"/>
      <c r="OG14" s="364"/>
      <c r="OH14" s="364"/>
      <c r="OI14" s="364"/>
      <c r="OJ14" s="364"/>
      <c r="OK14" s="364"/>
      <c r="OL14" s="364"/>
      <c r="OM14" s="364"/>
      <c r="ON14" s="364"/>
      <c r="OO14" s="364"/>
      <c r="OP14" s="364"/>
      <c r="OQ14" s="364"/>
      <c r="OR14" s="364"/>
      <c r="OS14" s="364"/>
      <c r="OT14" s="364"/>
      <c r="OU14" s="364"/>
      <c r="OV14" s="364"/>
      <c r="OW14" s="364"/>
      <c r="OX14" s="364"/>
      <c r="OY14" s="364"/>
      <c r="OZ14" s="364"/>
      <c r="PA14" s="364"/>
      <c r="PB14" s="364"/>
      <c r="PC14" s="364"/>
      <c r="PD14" s="364"/>
      <c r="PE14" s="364"/>
      <c r="PF14" s="364"/>
      <c r="PG14" s="364"/>
      <c r="PH14" s="364"/>
      <c r="PI14" s="364"/>
      <c r="PJ14" s="364"/>
      <c r="PK14" s="364"/>
      <c r="PL14" s="364"/>
      <c r="PM14" s="364"/>
      <c r="PN14" s="364"/>
      <c r="PO14" s="364"/>
      <c r="PP14" s="364"/>
      <c r="PQ14" s="364"/>
      <c r="PR14" s="364"/>
      <c r="PS14" s="364"/>
      <c r="PT14" s="364"/>
      <c r="PU14" s="364"/>
      <c r="PV14" s="364"/>
      <c r="PW14" s="364"/>
      <c r="PX14" s="364"/>
      <c r="PY14" s="364"/>
      <c r="PZ14" s="364"/>
      <c r="QA14" s="364"/>
      <c r="QB14" s="364"/>
      <c r="QC14" s="364"/>
      <c r="QD14" s="364"/>
      <c r="QE14" s="364"/>
      <c r="QF14" s="364"/>
      <c r="QG14" s="364"/>
      <c r="QH14" s="364"/>
      <c r="QI14" s="364"/>
      <c r="QJ14" s="364"/>
      <c r="QK14" s="364"/>
      <c r="QL14" s="364"/>
      <c r="QM14" s="364"/>
      <c r="QN14" s="364"/>
      <c r="QO14" s="364"/>
      <c r="QP14" s="364"/>
      <c r="QQ14" s="364"/>
      <c r="QR14" s="364"/>
      <c r="QS14" s="364"/>
      <c r="QT14" s="364"/>
      <c r="QU14" s="364"/>
      <c r="QV14" s="364"/>
      <c r="QW14" s="364"/>
      <c r="QX14" s="364"/>
      <c r="QY14" s="364"/>
      <c r="QZ14" s="364"/>
      <c r="RA14" s="364"/>
      <c r="RB14" s="364"/>
      <c r="RC14" s="364"/>
      <c r="RD14" s="364"/>
      <c r="RE14" s="364"/>
      <c r="RF14" s="364"/>
      <c r="RG14" s="364"/>
      <c r="RH14" s="364"/>
      <c r="RI14" s="364"/>
      <c r="RJ14" s="364"/>
      <c r="RK14" s="364"/>
      <c r="RL14" s="364"/>
      <c r="RM14" s="364"/>
      <c r="RN14" s="364"/>
      <c r="RO14" s="364"/>
      <c r="RP14" s="364"/>
      <c r="RQ14" s="364"/>
      <c r="RR14" s="364"/>
      <c r="RS14" s="364"/>
      <c r="RT14" s="364"/>
      <c r="RU14" s="364"/>
      <c r="RV14" s="364"/>
      <c r="RW14" s="364"/>
      <c r="RX14" s="364"/>
      <c r="RY14" s="364"/>
      <c r="RZ14" s="364"/>
      <c r="SA14" s="364"/>
      <c r="SB14" s="364"/>
      <c r="SC14" s="364"/>
      <c r="SD14" s="364"/>
      <c r="SE14" s="364"/>
      <c r="SF14" s="364"/>
      <c r="SG14" s="364"/>
      <c r="SH14" s="364"/>
      <c r="SI14" s="364"/>
      <c r="SJ14" s="364"/>
      <c r="SK14" s="364"/>
      <c r="SL14" s="364"/>
      <c r="SM14" s="364"/>
      <c r="SN14" s="364"/>
      <c r="SO14" s="364"/>
      <c r="SP14" s="364"/>
      <c r="SQ14" s="364"/>
      <c r="SR14" s="364"/>
      <c r="SS14" s="364"/>
      <c r="ST14" s="364"/>
      <c r="SU14" s="364"/>
      <c r="SV14" s="364"/>
      <c r="SW14" s="364"/>
      <c r="SX14" s="364"/>
      <c r="SY14" s="364"/>
      <c r="SZ14" s="364"/>
      <c r="TA14" s="364"/>
      <c r="TB14" s="364"/>
      <c r="TC14" s="364"/>
      <c r="TD14" s="364"/>
      <c r="TE14" s="364"/>
      <c r="TF14" s="364"/>
      <c r="TG14" s="364"/>
      <c r="TH14" s="364"/>
      <c r="TI14" s="364"/>
      <c r="TJ14" s="364"/>
      <c r="TK14" s="364"/>
      <c r="TL14" s="364"/>
      <c r="TM14" s="364"/>
      <c r="TN14" s="364"/>
      <c r="TO14" s="364"/>
      <c r="TP14" s="364"/>
      <c r="TQ14" s="364"/>
      <c r="TR14" s="364"/>
      <c r="TS14" s="364"/>
      <c r="TT14" s="364"/>
      <c r="TU14" s="364"/>
      <c r="TV14" s="364"/>
      <c r="TW14" s="364"/>
      <c r="TX14" s="364"/>
      <c r="TY14" s="364"/>
      <c r="TZ14" s="364"/>
      <c r="UA14" s="364"/>
      <c r="UB14" s="364"/>
      <c r="UC14" s="364"/>
      <c r="UD14" s="364"/>
      <c r="UE14" s="364"/>
      <c r="UF14" s="364"/>
      <c r="UG14" s="364"/>
      <c r="UH14" s="364"/>
      <c r="UI14" s="364"/>
      <c r="UJ14" s="364"/>
      <c r="UK14" s="364"/>
      <c r="UL14" s="364"/>
      <c r="UM14" s="364"/>
      <c r="UN14" s="364"/>
      <c r="UO14" s="364"/>
      <c r="UP14" s="364"/>
      <c r="UQ14" s="364"/>
      <c r="UR14" s="364"/>
      <c r="US14" s="364"/>
      <c r="UT14" s="364"/>
      <c r="UU14" s="364"/>
      <c r="UV14" s="364"/>
      <c r="UW14" s="364"/>
      <c r="UX14" s="364"/>
      <c r="UY14" s="364"/>
      <c r="UZ14" s="364"/>
      <c r="VA14" s="364"/>
      <c r="VB14" s="364"/>
      <c r="VC14" s="364"/>
      <c r="VD14" s="364"/>
      <c r="VE14" s="364"/>
      <c r="VF14" s="364"/>
      <c r="VG14" s="364"/>
      <c r="VH14" s="364"/>
      <c r="VI14" s="364"/>
      <c r="VJ14" s="364"/>
      <c r="VK14" s="364"/>
      <c r="VL14" s="364"/>
      <c r="VM14" s="364"/>
      <c r="VN14" s="364"/>
      <c r="VO14" s="364"/>
    </row>
    <row r="15" spans="1:587" s="367" customFormat="1">
      <c r="A15" s="375" t="str">
        <f>+'P3'!B8</f>
        <v xml:space="preserve">3.1. Fortalecimiento de la gestión territorial en las regiones productoras de cacao </v>
      </c>
      <c r="B15" s="384">
        <f>+Estimación_Anualizada!V15</f>
        <v>37604966612.76667</v>
      </c>
      <c r="C15" s="382">
        <f>+Estimación_Anualizada!B15+Estimación_Anualizada!C15+Estimación_Anualizada!D15+Estimación_Anualizada!E15</f>
        <v>7060939761.5666666</v>
      </c>
      <c r="D15" s="382">
        <f>+Estimación_Anualizada!F15+Estimación_Anualizada!G15+Estimación_Anualizada!H15+Estimación_Anualizada!I15+Estimación_Anualizada!J15+Estimación_Anualizada!K15+Estimación_Anualizada!L15+Estimación_Anualizada!M15</f>
        <v>15654853425.600002</v>
      </c>
      <c r="E15" s="382">
        <f>+Estimación_Anualizada!N15+Estimación_Anualizada!O15+Estimación_Anualizada!P15+Estimación_Anualizada!Q15+Estimación_Anualizada!R15+Estimación_Anualizada!S15+Estimación_Anualizada!T15+Estimación_Anualizada!U15</f>
        <v>14889173425.600002</v>
      </c>
      <c r="F15" s="382">
        <f t="shared" si="0"/>
        <v>37604966612.76667</v>
      </c>
      <c r="G15" s="382">
        <f t="shared" si="1"/>
        <v>0</v>
      </c>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c r="IM15" s="364"/>
      <c r="IN15" s="364"/>
      <c r="IO15" s="364"/>
      <c r="IP15" s="364"/>
      <c r="IQ15" s="364"/>
      <c r="IR15" s="364"/>
      <c r="IS15" s="364"/>
      <c r="IT15" s="364"/>
      <c r="IU15" s="364"/>
      <c r="IV15" s="364"/>
      <c r="IW15" s="364"/>
      <c r="IX15" s="364"/>
      <c r="IY15" s="364"/>
      <c r="IZ15" s="364"/>
      <c r="JA15" s="364"/>
      <c r="JB15" s="364"/>
      <c r="JC15" s="364"/>
      <c r="JD15" s="364"/>
      <c r="JE15" s="364"/>
      <c r="JF15" s="364"/>
      <c r="JG15" s="364"/>
      <c r="JH15" s="364"/>
      <c r="JI15" s="364"/>
      <c r="JJ15" s="364"/>
      <c r="JK15" s="364"/>
      <c r="JL15" s="364"/>
      <c r="JM15" s="364"/>
      <c r="JN15" s="364"/>
      <c r="JO15" s="364"/>
      <c r="JP15" s="364"/>
      <c r="JQ15" s="364"/>
      <c r="JR15" s="364"/>
      <c r="JS15" s="364"/>
      <c r="JT15" s="364"/>
      <c r="JU15" s="364"/>
      <c r="JV15" s="364"/>
      <c r="JW15" s="364"/>
      <c r="JX15" s="364"/>
      <c r="JY15" s="364"/>
      <c r="JZ15" s="364"/>
      <c r="KA15" s="364"/>
      <c r="KB15" s="364"/>
      <c r="KC15" s="364"/>
      <c r="KD15" s="364"/>
      <c r="KE15" s="364"/>
      <c r="KF15" s="364"/>
      <c r="KG15" s="364"/>
      <c r="KH15" s="364"/>
      <c r="KI15" s="364"/>
      <c r="KJ15" s="364"/>
      <c r="KK15" s="364"/>
      <c r="KL15" s="364"/>
      <c r="KM15" s="364"/>
      <c r="KN15" s="364"/>
      <c r="KO15" s="364"/>
      <c r="KP15" s="364"/>
      <c r="KQ15" s="364"/>
      <c r="KR15" s="364"/>
      <c r="KS15" s="364"/>
      <c r="KT15" s="364"/>
      <c r="KU15" s="364"/>
      <c r="KV15" s="364"/>
      <c r="KW15" s="364"/>
      <c r="KX15" s="364"/>
      <c r="KY15" s="364"/>
      <c r="KZ15" s="364"/>
      <c r="LA15" s="364"/>
      <c r="LB15" s="364"/>
      <c r="LC15" s="364"/>
      <c r="LD15" s="364"/>
      <c r="LE15" s="364"/>
      <c r="LF15" s="364"/>
      <c r="LG15" s="364"/>
      <c r="LH15" s="364"/>
      <c r="LI15" s="364"/>
      <c r="LJ15" s="364"/>
      <c r="LK15" s="364"/>
      <c r="LL15" s="364"/>
      <c r="LM15" s="364"/>
      <c r="LN15" s="364"/>
      <c r="LO15" s="364"/>
      <c r="LP15" s="364"/>
      <c r="LQ15" s="364"/>
      <c r="LR15" s="364"/>
      <c r="LS15" s="364"/>
      <c r="LT15" s="364"/>
      <c r="LU15" s="364"/>
      <c r="LV15" s="364"/>
      <c r="LW15" s="364"/>
      <c r="LX15" s="364"/>
      <c r="LY15" s="364"/>
      <c r="LZ15" s="364"/>
      <c r="MA15" s="364"/>
      <c r="MB15" s="364"/>
      <c r="MC15" s="364"/>
      <c r="MD15" s="364"/>
      <c r="ME15" s="364"/>
      <c r="MF15" s="364"/>
      <c r="MG15" s="364"/>
      <c r="MH15" s="364"/>
      <c r="MI15" s="364"/>
      <c r="MJ15" s="364"/>
      <c r="MK15" s="364"/>
      <c r="ML15" s="364"/>
      <c r="MM15" s="364"/>
      <c r="MN15" s="364"/>
      <c r="MO15" s="364"/>
      <c r="MP15" s="364"/>
      <c r="MQ15" s="364"/>
      <c r="MR15" s="364"/>
      <c r="MS15" s="364"/>
      <c r="MT15" s="364"/>
      <c r="MU15" s="364"/>
      <c r="MV15" s="364"/>
      <c r="MW15" s="364"/>
      <c r="MX15" s="364"/>
      <c r="MY15" s="364"/>
      <c r="MZ15" s="364"/>
      <c r="NA15" s="364"/>
      <c r="NB15" s="364"/>
      <c r="NC15" s="364"/>
      <c r="ND15" s="364"/>
      <c r="NE15" s="364"/>
      <c r="NF15" s="364"/>
      <c r="NG15" s="364"/>
      <c r="NH15" s="364"/>
      <c r="NI15" s="364"/>
      <c r="NJ15" s="364"/>
      <c r="NK15" s="364"/>
      <c r="NL15" s="364"/>
      <c r="NM15" s="364"/>
      <c r="NN15" s="364"/>
      <c r="NO15" s="364"/>
      <c r="NP15" s="364"/>
      <c r="NQ15" s="364"/>
      <c r="NR15" s="364"/>
      <c r="NS15" s="364"/>
      <c r="NT15" s="364"/>
      <c r="NU15" s="364"/>
      <c r="NV15" s="364"/>
      <c r="NW15" s="364"/>
      <c r="NX15" s="364"/>
      <c r="NY15" s="364"/>
      <c r="NZ15" s="364"/>
      <c r="OA15" s="364"/>
      <c r="OB15" s="364"/>
      <c r="OC15" s="364"/>
      <c r="OD15" s="364"/>
      <c r="OE15" s="364"/>
      <c r="OF15" s="364"/>
      <c r="OG15" s="364"/>
      <c r="OH15" s="364"/>
      <c r="OI15" s="364"/>
      <c r="OJ15" s="364"/>
      <c r="OK15" s="364"/>
      <c r="OL15" s="364"/>
      <c r="OM15" s="364"/>
      <c r="ON15" s="364"/>
      <c r="OO15" s="364"/>
      <c r="OP15" s="364"/>
      <c r="OQ15" s="364"/>
      <c r="OR15" s="364"/>
      <c r="OS15" s="364"/>
      <c r="OT15" s="364"/>
      <c r="OU15" s="364"/>
      <c r="OV15" s="364"/>
      <c r="OW15" s="364"/>
      <c r="OX15" s="364"/>
      <c r="OY15" s="364"/>
      <c r="OZ15" s="364"/>
      <c r="PA15" s="364"/>
      <c r="PB15" s="364"/>
      <c r="PC15" s="364"/>
      <c r="PD15" s="364"/>
      <c r="PE15" s="364"/>
      <c r="PF15" s="364"/>
      <c r="PG15" s="364"/>
      <c r="PH15" s="364"/>
      <c r="PI15" s="364"/>
      <c r="PJ15" s="364"/>
      <c r="PK15" s="364"/>
      <c r="PL15" s="364"/>
      <c r="PM15" s="364"/>
      <c r="PN15" s="364"/>
      <c r="PO15" s="364"/>
      <c r="PP15" s="364"/>
      <c r="PQ15" s="364"/>
      <c r="PR15" s="364"/>
      <c r="PS15" s="364"/>
      <c r="PT15" s="364"/>
      <c r="PU15" s="364"/>
      <c r="PV15" s="364"/>
      <c r="PW15" s="364"/>
      <c r="PX15" s="364"/>
      <c r="PY15" s="364"/>
      <c r="PZ15" s="364"/>
      <c r="QA15" s="364"/>
      <c r="QB15" s="364"/>
      <c r="QC15" s="364"/>
      <c r="QD15" s="364"/>
      <c r="QE15" s="364"/>
      <c r="QF15" s="364"/>
      <c r="QG15" s="364"/>
      <c r="QH15" s="364"/>
      <c r="QI15" s="364"/>
      <c r="QJ15" s="364"/>
      <c r="QK15" s="364"/>
      <c r="QL15" s="364"/>
      <c r="QM15" s="364"/>
      <c r="QN15" s="364"/>
      <c r="QO15" s="364"/>
      <c r="QP15" s="364"/>
      <c r="QQ15" s="364"/>
      <c r="QR15" s="364"/>
      <c r="QS15" s="364"/>
      <c r="QT15" s="364"/>
      <c r="QU15" s="364"/>
      <c r="QV15" s="364"/>
      <c r="QW15" s="364"/>
      <c r="QX15" s="364"/>
      <c r="QY15" s="364"/>
      <c r="QZ15" s="364"/>
      <c r="RA15" s="364"/>
      <c r="RB15" s="364"/>
      <c r="RC15" s="364"/>
      <c r="RD15" s="364"/>
      <c r="RE15" s="364"/>
      <c r="RF15" s="364"/>
      <c r="RG15" s="364"/>
      <c r="RH15" s="364"/>
      <c r="RI15" s="364"/>
      <c r="RJ15" s="364"/>
      <c r="RK15" s="364"/>
      <c r="RL15" s="364"/>
      <c r="RM15" s="364"/>
      <c r="RN15" s="364"/>
      <c r="RO15" s="364"/>
      <c r="RP15" s="364"/>
      <c r="RQ15" s="364"/>
      <c r="RR15" s="364"/>
      <c r="RS15" s="364"/>
      <c r="RT15" s="364"/>
      <c r="RU15" s="364"/>
      <c r="RV15" s="364"/>
      <c r="RW15" s="364"/>
      <c r="RX15" s="364"/>
      <c r="RY15" s="364"/>
      <c r="RZ15" s="364"/>
      <c r="SA15" s="364"/>
      <c r="SB15" s="364"/>
      <c r="SC15" s="364"/>
      <c r="SD15" s="364"/>
      <c r="SE15" s="364"/>
      <c r="SF15" s="364"/>
      <c r="SG15" s="364"/>
      <c r="SH15" s="364"/>
      <c r="SI15" s="364"/>
      <c r="SJ15" s="364"/>
      <c r="SK15" s="364"/>
      <c r="SL15" s="364"/>
      <c r="SM15" s="364"/>
      <c r="SN15" s="364"/>
      <c r="SO15" s="364"/>
      <c r="SP15" s="364"/>
      <c r="SQ15" s="364"/>
      <c r="SR15" s="364"/>
      <c r="SS15" s="364"/>
      <c r="ST15" s="364"/>
      <c r="SU15" s="364"/>
      <c r="SV15" s="364"/>
      <c r="SW15" s="364"/>
      <c r="SX15" s="364"/>
      <c r="SY15" s="364"/>
      <c r="SZ15" s="364"/>
      <c r="TA15" s="364"/>
      <c r="TB15" s="364"/>
      <c r="TC15" s="364"/>
      <c r="TD15" s="364"/>
      <c r="TE15" s="364"/>
      <c r="TF15" s="364"/>
      <c r="TG15" s="364"/>
      <c r="TH15" s="364"/>
      <c r="TI15" s="364"/>
      <c r="TJ15" s="364"/>
      <c r="TK15" s="364"/>
      <c r="TL15" s="364"/>
      <c r="TM15" s="364"/>
      <c r="TN15" s="364"/>
      <c r="TO15" s="364"/>
      <c r="TP15" s="364"/>
      <c r="TQ15" s="364"/>
      <c r="TR15" s="364"/>
      <c r="TS15" s="364"/>
      <c r="TT15" s="364"/>
      <c r="TU15" s="364"/>
      <c r="TV15" s="364"/>
      <c r="TW15" s="364"/>
      <c r="TX15" s="364"/>
      <c r="TY15" s="364"/>
      <c r="TZ15" s="364"/>
      <c r="UA15" s="364"/>
      <c r="UB15" s="364"/>
      <c r="UC15" s="364"/>
      <c r="UD15" s="364"/>
      <c r="UE15" s="364"/>
      <c r="UF15" s="364"/>
      <c r="UG15" s="364"/>
      <c r="UH15" s="364"/>
      <c r="UI15" s="364"/>
      <c r="UJ15" s="364"/>
      <c r="UK15" s="364"/>
      <c r="UL15" s="364"/>
      <c r="UM15" s="364"/>
      <c r="UN15" s="364"/>
      <c r="UO15" s="364"/>
      <c r="UP15" s="364"/>
      <c r="UQ15" s="364"/>
      <c r="UR15" s="364"/>
      <c r="US15" s="364"/>
      <c r="UT15" s="364"/>
      <c r="UU15" s="364"/>
      <c r="UV15" s="364"/>
      <c r="UW15" s="364"/>
      <c r="UX15" s="364"/>
      <c r="UY15" s="364"/>
      <c r="UZ15" s="364"/>
      <c r="VA15" s="364"/>
      <c r="VB15" s="364"/>
      <c r="VC15" s="364"/>
      <c r="VD15" s="364"/>
      <c r="VE15" s="364"/>
      <c r="VF15" s="364"/>
      <c r="VG15" s="364"/>
      <c r="VH15" s="364"/>
      <c r="VI15" s="364"/>
      <c r="VJ15" s="364"/>
      <c r="VK15" s="364"/>
      <c r="VL15" s="364"/>
      <c r="VM15" s="364"/>
      <c r="VN15" s="364"/>
      <c r="VO15" s="364"/>
    </row>
    <row r="16" spans="1:587" s="367" customFormat="1">
      <c r="A16" s="375" t="str">
        <f>+'P3'!B9</f>
        <v>3.2. Contribución al acceso a la tierra para producción de cacao</v>
      </c>
      <c r="B16" s="384">
        <f>+Estimación_Anualizada!V16</f>
        <v>11354369050.800001</v>
      </c>
      <c r="C16" s="382">
        <f>+Estimación_Anualizada!B16+Estimación_Anualizada!C16+Estimación_Anualizada!D16+Estimación_Anualizada!E16</f>
        <v>3455677537.1999998</v>
      </c>
      <c r="D16" s="382">
        <f>+Estimación_Anualizada!F16+Estimación_Anualizada!G16+Estimación_Anualizada!H16+Estimación_Anualizada!I16+Estimación_Anualizada!J16+Estimación_Anualizada!K16+Estimación_Anualizada!L16+Estimación_Anualizada!M16</f>
        <v>3949345756.8000002</v>
      </c>
      <c r="E16" s="382">
        <f>+Estimación_Anualizada!N16+Estimación_Anualizada!O16+Estimación_Anualizada!P16+Estimación_Anualizada!Q16+Estimación_Anualizada!R16+Estimación_Anualizada!S16+Estimación_Anualizada!T16+Estimación_Anualizada!U16</f>
        <v>3949345756.8000002</v>
      </c>
      <c r="F16" s="382">
        <f t="shared" si="0"/>
        <v>11354369050.799999</v>
      </c>
      <c r="G16" s="382">
        <f t="shared" si="1"/>
        <v>0</v>
      </c>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c r="IM16" s="364"/>
      <c r="IN16" s="364"/>
      <c r="IO16" s="364"/>
      <c r="IP16" s="364"/>
      <c r="IQ16" s="364"/>
      <c r="IR16" s="364"/>
      <c r="IS16" s="364"/>
      <c r="IT16" s="364"/>
      <c r="IU16" s="364"/>
      <c r="IV16" s="364"/>
      <c r="IW16" s="364"/>
      <c r="IX16" s="364"/>
      <c r="IY16" s="364"/>
      <c r="IZ16" s="364"/>
      <c r="JA16" s="364"/>
      <c r="JB16" s="364"/>
      <c r="JC16" s="364"/>
      <c r="JD16" s="364"/>
      <c r="JE16" s="364"/>
      <c r="JF16" s="364"/>
      <c r="JG16" s="364"/>
      <c r="JH16" s="364"/>
      <c r="JI16" s="364"/>
      <c r="JJ16" s="364"/>
      <c r="JK16" s="364"/>
      <c r="JL16" s="364"/>
      <c r="JM16" s="364"/>
      <c r="JN16" s="364"/>
      <c r="JO16" s="364"/>
      <c r="JP16" s="364"/>
      <c r="JQ16" s="364"/>
      <c r="JR16" s="364"/>
      <c r="JS16" s="364"/>
      <c r="JT16" s="364"/>
      <c r="JU16" s="364"/>
      <c r="JV16" s="364"/>
      <c r="JW16" s="364"/>
      <c r="JX16" s="364"/>
      <c r="JY16" s="364"/>
      <c r="JZ16" s="364"/>
      <c r="KA16" s="364"/>
      <c r="KB16" s="364"/>
      <c r="KC16" s="364"/>
      <c r="KD16" s="364"/>
      <c r="KE16" s="364"/>
      <c r="KF16" s="364"/>
      <c r="KG16" s="364"/>
      <c r="KH16" s="364"/>
      <c r="KI16" s="364"/>
      <c r="KJ16" s="364"/>
      <c r="KK16" s="364"/>
      <c r="KL16" s="364"/>
      <c r="KM16" s="364"/>
      <c r="KN16" s="364"/>
      <c r="KO16" s="364"/>
      <c r="KP16" s="364"/>
      <c r="KQ16" s="364"/>
      <c r="KR16" s="364"/>
      <c r="KS16" s="364"/>
      <c r="KT16" s="364"/>
      <c r="KU16" s="364"/>
      <c r="KV16" s="364"/>
      <c r="KW16" s="364"/>
      <c r="KX16" s="364"/>
      <c r="KY16" s="364"/>
      <c r="KZ16" s="364"/>
      <c r="LA16" s="364"/>
      <c r="LB16" s="364"/>
      <c r="LC16" s="364"/>
      <c r="LD16" s="364"/>
      <c r="LE16" s="364"/>
      <c r="LF16" s="364"/>
      <c r="LG16" s="364"/>
      <c r="LH16" s="364"/>
      <c r="LI16" s="364"/>
      <c r="LJ16" s="364"/>
      <c r="LK16" s="364"/>
      <c r="LL16" s="364"/>
      <c r="LM16" s="364"/>
      <c r="LN16" s="364"/>
      <c r="LO16" s="364"/>
      <c r="LP16" s="364"/>
      <c r="LQ16" s="364"/>
      <c r="LR16" s="364"/>
      <c r="LS16" s="364"/>
      <c r="LT16" s="364"/>
      <c r="LU16" s="364"/>
      <c r="LV16" s="364"/>
      <c r="LW16" s="364"/>
      <c r="LX16" s="364"/>
      <c r="LY16" s="364"/>
      <c r="LZ16" s="364"/>
      <c r="MA16" s="364"/>
      <c r="MB16" s="364"/>
      <c r="MC16" s="364"/>
      <c r="MD16" s="364"/>
      <c r="ME16" s="364"/>
      <c r="MF16" s="364"/>
      <c r="MG16" s="364"/>
      <c r="MH16" s="364"/>
      <c r="MI16" s="364"/>
      <c r="MJ16" s="364"/>
      <c r="MK16" s="364"/>
      <c r="ML16" s="364"/>
      <c r="MM16" s="364"/>
      <c r="MN16" s="364"/>
      <c r="MO16" s="364"/>
      <c r="MP16" s="364"/>
      <c r="MQ16" s="364"/>
      <c r="MR16" s="364"/>
      <c r="MS16" s="364"/>
      <c r="MT16" s="364"/>
      <c r="MU16" s="364"/>
      <c r="MV16" s="364"/>
      <c r="MW16" s="364"/>
      <c r="MX16" s="364"/>
      <c r="MY16" s="364"/>
      <c r="MZ16" s="364"/>
      <c r="NA16" s="364"/>
      <c r="NB16" s="364"/>
      <c r="NC16" s="364"/>
      <c r="ND16" s="364"/>
      <c r="NE16" s="364"/>
      <c r="NF16" s="364"/>
      <c r="NG16" s="364"/>
      <c r="NH16" s="364"/>
      <c r="NI16" s="364"/>
      <c r="NJ16" s="364"/>
      <c r="NK16" s="364"/>
      <c r="NL16" s="364"/>
      <c r="NM16" s="364"/>
      <c r="NN16" s="364"/>
      <c r="NO16" s="364"/>
      <c r="NP16" s="364"/>
      <c r="NQ16" s="364"/>
      <c r="NR16" s="364"/>
      <c r="NS16" s="364"/>
      <c r="NT16" s="364"/>
      <c r="NU16" s="364"/>
      <c r="NV16" s="364"/>
      <c r="NW16" s="364"/>
      <c r="NX16" s="364"/>
      <c r="NY16" s="364"/>
      <c r="NZ16" s="364"/>
      <c r="OA16" s="364"/>
      <c r="OB16" s="364"/>
      <c r="OC16" s="364"/>
      <c r="OD16" s="364"/>
      <c r="OE16" s="364"/>
      <c r="OF16" s="364"/>
      <c r="OG16" s="364"/>
      <c r="OH16" s="364"/>
      <c r="OI16" s="364"/>
      <c r="OJ16" s="364"/>
      <c r="OK16" s="364"/>
      <c r="OL16" s="364"/>
      <c r="OM16" s="364"/>
      <c r="ON16" s="364"/>
      <c r="OO16" s="364"/>
      <c r="OP16" s="364"/>
      <c r="OQ16" s="364"/>
      <c r="OR16" s="364"/>
      <c r="OS16" s="364"/>
      <c r="OT16" s="364"/>
      <c r="OU16" s="364"/>
      <c r="OV16" s="364"/>
      <c r="OW16" s="364"/>
      <c r="OX16" s="364"/>
      <c r="OY16" s="364"/>
      <c r="OZ16" s="364"/>
      <c r="PA16" s="364"/>
      <c r="PB16" s="364"/>
      <c r="PC16" s="364"/>
      <c r="PD16" s="364"/>
      <c r="PE16" s="364"/>
      <c r="PF16" s="364"/>
      <c r="PG16" s="364"/>
      <c r="PH16" s="364"/>
      <c r="PI16" s="364"/>
      <c r="PJ16" s="364"/>
      <c r="PK16" s="364"/>
      <c r="PL16" s="364"/>
      <c r="PM16" s="364"/>
      <c r="PN16" s="364"/>
      <c r="PO16" s="364"/>
      <c r="PP16" s="364"/>
      <c r="PQ16" s="364"/>
      <c r="PR16" s="364"/>
      <c r="PS16" s="364"/>
      <c r="PT16" s="364"/>
      <c r="PU16" s="364"/>
      <c r="PV16" s="364"/>
      <c r="PW16" s="364"/>
      <c r="PX16" s="364"/>
      <c r="PY16" s="364"/>
      <c r="PZ16" s="364"/>
      <c r="QA16" s="364"/>
      <c r="QB16" s="364"/>
      <c r="QC16" s="364"/>
      <c r="QD16" s="364"/>
      <c r="QE16" s="364"/>
      <c r="QF16" s="364"/>
      <c r="QG16" s="364"/>
      <c r="QH16" s="364"/>
      <c r="QI16" s="364"/>
      <c r="QJ16" s="364"/>
      <c r="QK16" s="364"/>
      <c r="QL16" s="364"/>
      <c r="QM16" s="364"/>
      <c r="QN16" s="364"/>
      <c r="QO16" s="364"/>
      <c r="QP16" s="364"/>
      <c r="QQ16" s="364"/>
      <c r="QR16" s="364"/>
      <c r="QS16" s="364"/>
      <c r="QT16" s="364"/>
      <c r="QU16" s="364"/>
      <c r="QV16" s="364"/>
      <c r="QW16" s="364"/>
      <c r="QX16" s="364"/>
      <c r="QY16" s="364"/>
      <c r="QZ16" s="364"/>
      <c r="RA16" s="364"/>
      <c r="RB16" s="364"/>
      <c r="RC16" s="364"/>
      <c r="RD16" s="364"/>
      <c r="RE16" s="364"/>
      <c r="RF16" s="364"/>
      <c r="RG16" s="364"/>
      <c r="RH16" s="364"/>
      <c r="RI16" s="364"/>
      <c r="RJ16" s="364"/>
      <c r="RK16" s="364"/>
      <c r="RL16" s="364"/>
      <c r="RM16" s="364"/>
      <c r="RN16" s="364"/>
      <c r="RO16" s="364"/>
      <c r="RP16" s="364"/>
      <c r="RQ16" s="364"/>
      <c r="RR16" s="364"/>
      <c r="RS16" s="364"/>
      <c r="RT16" s="364"/>
      <c r="RU16" s="364"/>
      <c r="RV16" s="364"/>
      <c r="RW16" s="364"/>
      <c r="RX16" s="364"/>
      <c r="RY16" s="364"/>
      <c r="RZ16" s="364"/>
      <c r="SA16" s="364"/>
      <c r="SB16" s="364"/>
      <c r="SC16" s="364"/>
      <c r="SD16" s="364"/>
      <c r="SE16" s="364"/>
      <c r="SF16" s="364"/>
      <c r="SG16" s="364"/>
      <c r="SH16" s="364"/>
      <c r="SI16" s="364"/>
      <c r="SJ16" s="364"/>
      <c r="SK16" s="364"/>
      <c r="SL16" s="364"/>
      <c r="SM16" s="364"/>
      <c r="SN16" s="364"/>
      <c r="SO16" s="364"/>
      <c r="SP16" s="364"/>
      <c r="SQ16" s="364"/>
      <c r="SR16" s="364"/>
      <c r="SS16" s="364"/>
      <c r="ST16" s="364"/>
      <c r="SU16" s="364"/>
      <c r="SV16" s="364"/>
      <c r="SW16" s="364"/>
      <c r="SX16" s="364"/>
      <c r="SY16" s="364"/>
      <c r="SZ16" s="364"/>
      <c r="TA16" s="364"/>
      <c r="TB16" s="364"/>
      <c r="TC16" s="364"/>
      <c r="TD16" s="364"/>
      <c r="TE16" s="364"/>
      <c r="TF16" s="364"/>
      <c r="TG16" s="364"/>
      <c r="TH16" s="364"/>
      <c r="TI16" s="364"/>
      <c r="TJ16" s="364"/>
      <c r="TK16" s="364"/>
      <c r="TL16" s="364"/>
      <c r="TM16" s="364"/>
      <c r="TN16" s="364"/>
      <c r="TO16" s="364"/>
      <c r="TP16" s="364"/>
      <c r="TQ16" s="364"/>
      <c r="TR16" s="364"/>
      <c r="TS16" s="364"/>
      <c r="TT16" s="364"/>
      <c r="TU16" s="364"/>
      <c r="TV16" s="364"/>
      <c r="TW16" s="364"/>
      <c r="TX16" s="364"/>
      <c r="TY16" s="364"/>
      <c r="TZ16" s="364"/>
      <c r="UA16" s="364"/>
      <c r="UB16" s="364"/>
      <c r="UC16" s="364"/>
      <c r="UD16" s="364"/>
      <c r="UE16" s="364"/>
      <c r="UF16" s="364"/>
      <c r="UG16" s="364"/>
      <c r="UH16" s="364"/>
      <c r="UI16" s="364"/>
      <c r="UJ16" s="364"/>
      <c r="UK16" s="364"/>
      <c r="UL16" s="364"/>
      <c r="UM16" s="364"/>
      <c r="UN16" s="364"/>
      <c r="UO16" s="364"/>
      <c r="UP16" s="364"/>
      <c r="UQ16" s="364"/>
      <c r="UR16" s="364"/>
      <c r="US16" s="364"/>
      <c r="UT16" s="364"/>
      <c r="UU16" s="364"/>
      <c r="UV16" s="364"/>
      <c r="UW16" s="364"/>
      <c r="UX16" s="364"/>
      <c r="UY16" s="364"/>
      <c r="UZ16" s="364"/>
      <c r="VA16" s="364"/>
      <c r="VB16" s="364"/>
      <c r="VC16" s="364"/>
      <c r="VD16" s="364"/>
      <c r="VE16" s="364"/>
      <c r="VF16" s="364"/>
      <c r="VG16" s="364"/>
      <c r="VH16" s="364"/>
      <c r="VI16" s="364"/>
      <c r="VJ16" s="364"/>
      <c r="VK16" s="364"/>
      <c r="VL16" s="364"/>
      <c r="VM16" s="364"/>
      <c r="VN16" s="364"/>
      <c r="VO16" s="364"/>
    </row>
    <row r="17" spans="1:587" s="367" customFormat="1" ht="15">
      <c r="A17" s="656" t="str">
        <f>+'P4'!B5</f>
        <v>4. Fortalecimiento rural y de la inclusión en la cadena del cacao y su agroindustria</v>
      </c>
      <c r="B17" s="657">
        <f>+Estimación_Anualizada!V17</f>
        <v>97038996078.599991</v>
      </c>
      <c r="C17" s="658">
        <f>+Estimación_Anualizada!B17+Estimación_Anualizada!C17+Estimación_Anualizada!D17+Estimación_Anualizada!E17</f>
        <v>21907256921.799999</v>
      </c>
      <c r="D17" s="658">
        <f>+Estimación_Anualizada!F17+Estimación_Anualizada!G17+Estimación_Anualizada!H17+Estimación_Anualizada!I17+Estimación_Anualizada!J17+Estimación_Anualizada!K17+Estimación_Anualizada!L17+Estimación_Anualizada!M17</f>
        <v>37137589578.400002</v>
      </c>
      <c r="E17" s="658">
        <f>+Estimación_Anualizada!N17+Estimación_Anualizada!O17+Estimación_Anualizada!P17+Estimación_Anualizada!Q17+Estimación_Anualizada!R17+Estimación_Anualizada!S17+Estimación_Anualizada!T17+Estimación_Anualizada!U17</f>
        <v>37994149578.400002</v>
      </c>
      <c r="F17" s="383">
        <f t="shared" si="0"/>
        <v>97038996078.600006</v>
      </c>
      <c r="G17" s="383">
        <f t="shared" si="1"/>
        <v>0</v>
      </c>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64"/>
      <c r="EP17" s="364"/>
      <c r="EQ17" s="364"/>
      <c r="ER17" s="364"/>
      <c r="ES17" s="364"/>
      <c r="ET17" s="364"/>
      <c r="EU17" s="364"/>
      <c r="EV17" s="364"/>
      <c r="EW17" s="364"/>
      <c r="EX17" s="364"/>
      <c r="EY17" s="364"/>
      <c r="EZ17" s="364"/>
      <c r="FA17" s="364"/>
      <c r="FB17" s="364"/>
      <c r="FC17" s="364"/>
      <c r="FD17" s="364"/>
      <c r="FE17" s="364"/>
      <c r="FF17" s="364"/>
      <c r="FG17" s="364"/>
      <c r="FH17" s="364"/>
      <c r="FI17" s="364"/>
      <c r="FJ17" s="364"/>
      <c r="FK17" s="364"/>
      <c r="FL17" s="364"/>
      <c r="FM17" s="364"/>
      <c r="FN17" s="364"/>
      <c r="FO17" s="364"/>
      <c r="FP17" s="364"/>
      <c r="FQ17" s="364"/>
      <c r="FR17" s="364"/>
      <c r="FS17" s="364"/>
      <c r="FT17" s="364"/>
      <c r="FU17" s="364"/>
      <c r="FV17" s="364"/>
      <c r="FW17" s="364"/>
      <c r="FX17" s="364"/>
      <c r="FY17" s="364"/>
      <c r="FZ17" s="364"/>
      <c r="GA17" s="364"/>
      <c r="GB17" s="364"/>
      <c r="GC17" s="364"/>
      <c r="GD17" s="364"/>
      <c r="GE17" s="364"/>
      <c r="GF17" s="364"/>
      <c r="GG17" s="364"/>
      <c r="GH17" s="364"/>
      <c r="GI17" s="364"/>
      <c r="GJ17" s="364"/>
      <c r="GK17" s="364"/>
      <c r="GL17" s="364"/>
      <c r="GM17" s="364"/>
      <c r="GN17" s="364"/>
      <c r="GO17" s="364"/>
      <c r="GP17" s="364"/>
      <c r="GQ17" s="364"/>
      <c r="GR17" s="364"/>
      <c r="GS17" s="364"/>
      <c r="GT17" s="364"/>
      <c r="GU17" s="364"/>
      <c r="GV17" s="364"/>
      <c r="GW17" s="364"/>
      <c r="GX17" s="364"/>
      <c r="GY17" s="364"/>
      <c r="GZ17" s="364"/>
      <c r="HA17" s="364"/>
      <c r="HB17" s="364"/>
      <c r="HC17" s="364"/>
      <c r="HD17" s="364"/>
      <c r="HE17" s="364"/>
      <c r="HF17" s="364"/>
      <c r="HG17" s="364"/>
      <c r="HH17" s="364"/>
      <c r="HI17" s="364"/>
      <c r="HJ17" s="364"/>
      <c r="HK17" s="364"/>
      <c r="HL17" s="364"/>
      <c r="HM17" s="364"/>
      <c r="HN17" s="364"/>
      <c r="HO17" s="364"/>
      <c r="HP17" s="364"/>
      <c r="HQ17" s="364"/>
      <c r="HR17" s="364"/>
      <c r="HS17" s="364"/>
      <c r="HT17" s="364"/>
      <c r="HU17" s="364"/>
      <c r="HV17" s="364"/>
      <c r="HW17" s="364"/>
      <c r="HX17" s="364"/>
      <c r="HY17" s="364"/>
      <c r="HZ17" s="364"/>
      <c r="IA17" s="364"/>
      <c r="IB17" s="364"/>
      <c r="IC17" s="364"/>
      <c r="ID17" s="364"/>
      <c r="IE17" s="364"/>
      <c r="IF17" s="364"/>
      <c r="IG17" s="364"/>
      <c r="IH17" s="364"/>
      <c r="II17" s="364"/>
      <c r="IJ17" s="364"/>
      <c r="IK17" s="364"/>
      <c r="IL17" s="364"/>
      <c r="IM17" s="364"/>
      <c r="IN17" s="364"/>
      <c r="IO17" s="364"/>
      <c r="IP17" s="364"/>
      <c r="IQ17" s="364"/>
      <c r="IR17" s="364"/>
      <c r="IS17" s="364"/>
      <c r="IT17" s="364"/>
      <c r="IU17" s="364"/>
      <c r="IV17" s="364"/>
      <c r="IW17" s="364"/>
      <c r="IX17" s="364"/>
      <c r="IY17" s="364"/>
      <c r="IZ17" s="364"/>
      <c r="JA17" s="364"/>
      <c r="JB17" s="364"/>
      <c r="JC17" s="364"/>
      <c r="JD17" s="364"/>
      <c r="JE17" s="364"/>
      <c r="JF17" s="364"/>
      <c r="JG17" s="364"/>
      <c r="JH17" s="364"/>
      <c r="JI17" s="364"/>
      <c r="JJ17" s="364"/>
      <c r="JK17" s="364"/>
      <c r="JL17" s="364"/>
      <c r="JM17" s="364"/>
      <c r="JN17" s="364"/>
      <c r="JO17" s="364"/>
      <c r="JP17" s="364"/>
      <c r="JQ17" s="364"/>
      <c r="JR17" s="364"/>
      <c r="JS17" s="364"/>
      <c r="JT17" s="364"/>
      <c r="JU17" s="364"/>
      <c r="JV17" s="364"/>
      <c r="JW17" s="364"/>
      <c r="JX17" s="364"/>
      <c r="JY17" s="364"/>
      <c r="JZ17" s="364"/>
      <c r="KA17" s="364"/>
      <c r="KB17" s="364"/>
      <c r="KC17" s="364"/>
      <c r="KD17" s="364"/>
      <c r="KE17" s="364"/>
      <c r="KF17" s="364"/>
      <c r="KG17" s="364"/>
      <c r="KH17" s="364"/>
      <c r="KI17" s="364"/>
      <c r="KJ17" s="364"/>
      <c r="KK17" s="364"/>
      <c r="KL17" s="364"/>
      <c r="KM17" s="364"/>
      <c r="KN17" s="364"/>
      <c r="KO17" s="364"/>
      <c r="KP17" s="364"/>
      <c r="KQ17" s="364"/>
      <c r="KR17" s="364"/>
      <c r="KS17" s="364"/>
      <c r="KT17" s="364"/>
      <c r="KU17" s="364"/>
      <c r="KV17" s="364"/>
      <c r="KW17" s="364"/>
      <c r="KX17" s="364"/>
      <c r="KY17" s="364"/>
      <c r="KZ17" s="364"/>
      <c r="LA17" s="364"/>
      <c r="LB17" s="364"/>
      <c r="LC17" s="364"/>
      <c r="LD17" s="364"/>
      <c r="LE17" s="364"/>
      <c r="LF17" s="364"/>
      <c r="LG17" s="364"/>
      <c r="LH17" s="364"/>
      <c r="LI17" s="364"/>
      <c r="LJ17" s="364"/>
      <c r="LK17" s="364"/>
      <c r="LL17" s="364"/>
      <c r="LM17" s="364"/>
      <c r="LN17" s="364"/>
      <c r="LO17" s="364"/>
      <c r="LP17" s="364"/>
      <c r="LQ17" s="364"/>
      <c r="LR17" s="364"/>
      <c r="LS17" s="364"/>
      <c r="LT17" s="364"/>
      <c r="LU17" s="364"/>
      <c r="LV17" s="364"/>
      <c r="LW17" s="364"/>
      <c r="LX17" s="364"/>
      <c r="LY17" s="364"/>
      <c r="LZ17" s="364"/>
      <c r="MA17" s="364"/>
      <c r="MB17" s="364"/>
      <c r="MC17" s="364"/>
      <c r="MD17" s="364"/>
      <c r="ME17" s="364"/>
      <c r="MF17" s="364"/>
      <c r="MG17" s="364"/>
      <c r="MH17" s="364"/>
      <c r="MI17" s="364"/>
      <c r="MJ17" s="364"/>
      <c r="MK17" s="364"/>
      <c r="ML17" s="364"/>
      <c r="MM17" s="364"/>
      <c r="MN17" s="364"/>
      <c r="MO17" s="364"/>
      <c r="MP17" s="364"/>
      <c r="MQ17" s="364"/>
      <c r="MR17" s="364"/>
      <c r="MS17" s="364"/>
      <c r="MT17" s="364"/>
      <c r="MU17" s="364"/>
      <c r="MV17" s="364"/>
      <c r="MW17" s="364"/>
      <c r="MX17" s="364"/>
      <c r="MY17" s="364"/>
      <c r="MZ17" s="364"/>
      <c r="NA17" s="364"/>
      <c r="NB17" s="364"/>
      <c r="NC17" s="364"/>
      <c r="ND17" s="364"/>
      <c r="NE17" s="364"/>
      <c r="NF17" s="364"/>
      <c r="NG17" s="364"/>
      <c r="NH17" s="364"/>
      <c r="NI17" s="364"/>
      <c r="NJ17" s="364"/>
      <c r="NK17" s="364"/>
      <c r="NL17" s="364"/>
      <c r="NM17" s="364"/>
      <c r="NN17" s="364"/>
      <c r="NO17" s="364"/>
      <c r="NP17" s="364"/>
      <c r="NQ17" s="364"/>
      <c r="NR17" s="364"/>
      <c r="NS17" s="364"/>
      <c r="NT17" s="364"/>
      <c r="NU17" s="364"/>
      <c r="NV17" s="364"/>
      <c r="NW17" s="364"/>
      <c r="NX17" s="364"/>
      <c r="NY17" s="364"/>
      <c r="NZ17" s="364"/>
      <c r="OA17" s="364"/>
      <c r="OB17" s="364"/>
      <c r="OC17" s="364"/>
      <c r="OD17" s="364"/>
      <c r="OE17" s="364"/>
      <c r="OF17" s="364"/>
      <c r="OG17" s="364"/>
      <c r="OH17" s="364"/>
      <c r="OI17" s="364"/>
      <c r="OJ17" s="364"/>
      <c r="OK17" s="364"/>
      <c r="OL17" s="364"/>
      <c r="OM17" s="364"/>
      <c r="ON17" s="364"/>
      <c r="OO17" s="364"/>
      <c r="OP17" s="364"/>
      <c r="OQ17" s="364"/>
      <c r="OR17" s="364"/>
      <c r="OS17" s="364"/>
      <c r="OT17" s="364"/>
      <c r="OU17" s="364"/>
      <c r="OV17" s="364"/>
      <c r="OW17" s="364"/>
      <c r="OX17" s="364"/>
      <c r="OY17" s="364"/>
      <c r="OZ17" s="364"/>
      <c r="PA17" s="364"/>
      <c r="PB17" s="364"/>
      <c r="PC17" s="364"/>
      <c r="PD17" s="364"/>
      <c r="PE17" s="364"/>
      <c r="PF17" s="364"/>
      <c r="PG17" s="364"/>
      <c r="PH17" s="364"/>
      <c r="PI17" s="364"/>
      <c r="PJ17" s="364"/>
      <c r="PK17" s="364"/>
      <c r="PL17" s="364"/>
      <c r="PM17" s="364"/>
      <c r="PN17" s="364"/>
      <c r="PO17" s="364"/>
      <c r="PP17" s="364"/>
      <c r="PQ17" s="364"/>
      <c r="PR17" s="364"/>
      <c r="PS17" s="364"/>
      <c r="PT17" s="364"/>
      <c r="PU17" s="364"/>
      <c r="PV17" s="364"/>
      <c r="PW17" s="364"/>
      <c r="PX17" s="364"/>
      <c r="PY17" s="364"/>
      <c r="PZ17" s="364"/>
      <c r="QA17" s="364"/>
      <c r="QB17" s="364"/>
      <c r="QC17" s="364"/>
      <c r="QD17" s="364"/>
      <c r="QE17" s="364"/>
      <c r="QF17" s="364"/>
      <c r="QG17" s="364"/>
      <c r="QH17" s="364"/>
      <c r="QI17" s="364"/>
      <c r="QJ17" s="364"/>
      <c r="QK17" s="364"/>
      <c r="QL17" s="364"/>
      <c r="QM17" s="364"/>
      <c r="QN17" s="364"/>
      <c r="QO17" s="364"/>
      <c r="QP17" s="364"/>
      <c r="QQ17" s="364"/>
      <c r="QR17" s="364"/>
      <c r="QS17" s="364"/>
      <c r="QT17" s="364"/>
      <c r="QU17" s="364"/>
      <c r="QV17" s="364"/>
      <c r="QW17" s="364"/>
      <c r="QX17" s="364"/>
      <c r="QY17" s="364"/>
      <c r="QZ17" s="364"/>
      <c r="RA17" s="364"/>
      <c r="RB17" s="364"/>
      <c r="RC17" s="364"/>
      <c r="RD17" s="364"/>
      <c r="RE17" s="364"/>
      <c r="RF17" s="364"/>
      <c r="RG17" s="364"/>
      <c r="RH17" s="364"/>
      <c r="RI17" s="364"/>
      <c r="RJ17" s="364"/>
      <c r="RK17" s="364"/>
      <c r="RL17" s="364"/>
      <c r="RM17" s="364"/>
      <c r="RN17" s="364"/>
      <c r="RO17" s="364"/>
      <c r="RP17" s="364"/>
      <c r="RQ17" s="364"/>
      <c r="RR17" s="364"/>
      <c r="RS17" s="364"/>
      <c r="RT17" s="364"/>
      <c r="RU17" s="364"/>
      <c r="RV17" s="364"/>
      <c r="RW17" s="364"/>
      <c r="RX17" s="364"/>
      <c r="RY17" s="364"/>
      <c r="RZ17" s="364"/>
      <c r="SA17" s="364"/>
      <c r="SB17" s="364"/>
      <c r="SC17" s="364"/>
      <c r="SD17" s="364"/>
      <c r="SE17" s="364"/>
      <c r="SF17" s="364"/>
      <c r="SG17" s="364"/>
      <c r="SH17" s="364"/>
      <c r="SI17" s="364"/>
      <c r="SJ17" s="364"/>
      <c r="SK17" s="364"/>
      <c r="SL17" s="364"/>
      <c r="SM17" s="364"/>
      <c r="SN17" s="364"/>
      <c r="SO17" s="364"/>
      <c r="SP17" s="364"/>
      <c r="SQ17" s="364"/>
      <c r="SR17" s="364"/>
      <c r="SS17" s="364"/>
      <c r="ST17" s="364"/>
      <c r="SU17" s="364"/>
      <c r="SV17" s="364"/>
      <c r="SW17" s="364"/>
      <c r="SX17" s="364"/>
      <c r="SY17" s="364"/>
      <c r="SZ17" s="364"/>
      <c r="TA17" s="364"/>
      <c r="TB17" s="364"/>
      <c r="TC17" s="364"/>
      <c r="TD17" s="364"/>
      <c r="TE17" s="364"/>
      <c r="TF17" s="364"/>
      <c r="TG17" s="364"/>
      <c r="TH17" s="364"/>
      <c r="TI17" s="364"/>
      <c r="TJ17" s="364"/>
      <c r="TK17" s="364"/>
      <c r="TL17" s="364"/>
      <c r="TM17" s="364"/>
      <c r="TN17" s="364"/>
      <c r="TO17" s="364"/>
      <c r="TP17" s="364"/>
      <c r="TQ17" s="364"/>
      <c r="TR17" s="364"/>
      <c r="TS17" s="364"/>
      <c r="TT17" s="364"/>
      <c r="TU17" s="364"/>
      <c r="TV17" s="364"/>
      <c r="TW17" s="364"/>
      <c r="TX17" s="364"/>
      <c r="TY17" s="364"/>
      <c r="TZ17" s="364"/>
      <c r="UA17" s="364"/>
      <c r="UB17" s="364"/>
      <c r="UC17" s="364"/>
      <c r="UD17" s="364"/>
      <c r="UE17" s="364"/>
      <c r="UF17" s="364"/>
      <c r="UG17" s="364"/>
      <c r="UH17" s="364"/>
      <c r="UI17" s="364"/>
      <c r="UJ17" s="364"/>
      <c r="UK17" s="364"/>
      <c r="UL17" s="364"/>
      <c r="UM17" s="364"/>
      <c r="UN17" s="364"/>
      <c r="UO17" s="364"/>
      <c r="UP17" s="364"/>
      <c r="UQ17" s="364"/>
      <c r="UR17" s="364"/>
      <c r="US17" s="364"/>
      <c r="UT17" s="364"/>
      <c r="UU17" s="364"/>
      <c r="UV17" s="364"/>
      <c r="UW17" s="364"/>
      <c r="UX17" s="364"/>
      <c r="UY17" s="364"/>
      <c r="UZ17" s="364"/>
      <c r="VA17" s="364"/>
      <c r="VB17" s="364"/>
      <c r="VC17" s="364"/>
      <c r="VD17" s="364"/>
      <c r="VE17" s="364"/>
      <c r="VF17" s="364"/>
      <c r="VG17" s="364"/>
      <c r="VH17" s="364"/>
      <c r="VI17" s="364"/>
      <c r="VJ17" s="364"/>
      <c r="VK17" s="364"/>
      <c r="VL17" s="364"/>
      <c r="VM17" s="364"/>
      <c r="VN17" s="364"/>
      <c r="VO17" s="364"/>
    </row>
    <row r="18" spans="1:587" s="367" customFormat="1">
      <c r="A18" s="375" t="str">
        <f>+'P4'!B8</f>
        <v xml:space="preserve">4.1. Fortalecimiento de la Agricultura Campesina, Familiar y Comunitaria (ACFC) de la cadena </v>
      </c>
      <c r="B18" s="384">
        <f>+Estimación_Anualizada!V18</f>
        <v>24559851375</v>
      </c>
      <c r="C18" s="382">
        <f>+Estimación_Anualizada!B18+Estimación_Anualizada!C18+Estimación_Anualizada!D18+Estimación_Anualizada!E18</f>
        <v>5764031975</v>
      </c>
      <c r="D18" s="382">
        <f>+Estimación_Anualizada!F18+Estimación_Anualizada!G18+Estimación_Anualizada!H18+Estimación_Anualizada!I18+Estimación_Anualizada!J18+Estimación_Anualizada!K18+Estimación_Anualizada!L18+Estimación_Anualizada!M18</f>
        <v>9558109700</v>
      </c>
      <c r="E18" s="382">
        <f>+Estimación_Anualizada!N18+Estimación_Anualizada!O18+Estimación_Anualizada!P18+Estimación_Anualizada!Q18+Estimación_Anualizada!R18+Estimación_Anualizada!S18+Estimación_Anualizada!T18+Estimación_Anualizada!U18</f>
        <v>9237709700</v>
      </c>
      <c r="F18" s="382">
        <f t="shared" si="0"/>
        <v>24559851375</v>
      </c>
      <c r="G18" s="382">
        <f t="shared" si="1"/>
        <v>0</v>
      </c>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S18" s="364"/>
      <c r="ET18" s="364"/>
      <c r="EU18" s="364"/>
      <c r="EV18" s="364"/>
      <c r="EW18" s="364"/>
      <c r="EX18" s="364"/>
      <c r="EY18" s="364"/>
      <c r="EZ18" s="364"/>
      <c r="FA18" s="364"/>
      <c r="FB18" s="364"/>
      <c r="FC18" s="364"/>
      <c r="FD18" s="364"/>
      <c r="FE18" s="364"/>
      <c r="FF18" s="364"/>
      <c r="FG18" s="364"/>
      <c r="FH18" s="364"/>
      <c r="FI18" s="364"/>
      <c r="FJ18" s="364"/>
      <c r="FK18" s="364"/>
      <c r="FL18" s="364"/>
      <c r="FM18" s="364"/>
      <c r="FN18" s="364"/>
      <c r="FO18" s="364"/>
      <c r="FP18" s="364"/>
      <c r="FQ18" s="364"/>
      <c r="FR18" s="364"/>
      <c r="FS18" s="364"/>
      <c r="FT18" s="364"/>
      <c r="FU18" s="364"/>
      <c r="FV18" s="364"/>
      <c r="FW18" s="364"/>
      <c r="FX18" s="364"/>
      <c r="FY18" s="364"/>
      <c r="FZ18" s="364"/>
      <c r="GA18" s="364"/>
      <c r="GB18" s="364"/>
      <c r="GC18" s="364"/>
      <c r="GD18" s="364"/>
      <c r="GE18" s="364"/>
      <c r="GF18" s="364"/>
      <c r="GG18" s="364"/>
      <c r="GH18" s="364"/>
      <c r="GI18" s="364"/>
      <c r="GJ18" s="364"/>
      <c r="GK18" s="364"/>
      <c r="GL18" s="364"/>
      <c r="GM18" s="364"/>
      <c r="GN18" s="364"/>
      <c r="GO18" s="364"/>
      <c r="GP18" s="364"/>
      <c r="GQ18" s="364"/>
      <c r="GR18" s="364"/>
      <c r="GS18" s="364"/>
      <c r="GT18" s="364"/>
      <c r="GU18" s="364"/>
      <c r="GV18" s="364"/>
      <c r="GW18" s="364"/>
      <c r="GX18" s="364"/>
      <c r="GY18" s="364"/>
      <c r="GZ18" s="364"/>
      <c r="HA18" s="364"/>
      <c r="HB18" s="364"/>
      <c r="HC18" s="364"/>
      <c r="HD18" s="364"/>
      <c r="HE18" s="364"/>
      <c r="HF18" s="364"/>
      <c r="HG18" s="364"/>
      <c r="HH18" s="364"/>
      <c r="HI18" s="364"/>
      <c r="HJ18" s="364"/>
      <c r="HK18" s="364"/>
      <c r="HL18" s="364"/>
      <c r="HM18" s="364"/>
      <c r="HN18" s="364"/>
      <c r="HO18" s="364"/>
      <c r="HP18" s="364"/>
      <c r="HQ18" s="364"/>
      <c r="HR18" s="364"/>
      <c r="HS18" s="364"/>
      <c r="HT18" s="364"/>
      <c r="HU18" s="364"/>
      <c r="HV18" s="364"/>
      <c r="HW18" s="364"/>
      <c r="HX18" s="364"/>
      <c r="HY18" s="364"/>
      <c r="HZ18" s="364"/>
      <c r="IA18" s="364"/>
      <c r="IB18" s="364"/>
      <c r="IC18" s="364"/>
      <c r="ID18" s="364"/>
      <c r="IE18" s="364"/>
      <c r="IF18" s="364"/>
      <c r="IG18" s="364"/>
      <c r="IH18" s="364"/>
      <c r="II18" s="364"/>
      <c r="IJ18" s="364"/>
      <c r="IK18" s="364"/>
      <c r="IL18" s="364"/>
      <c r="IM18" s="364"/>
      <c r="IN18" s="364"/>
      <c r="IO18" s="364"/>
      <c r="IP18" s="364"/>
      <c r="IQ18" s="364"/>
      <c r="IR18" s="364"/>
      <c r="IS18" s="364"/>
      <c r="IT18" s="364"/>
      <c r="IU18" s="364"/>
      <c r="IV18" s="364"/>
      <c r="IW18" s="364"/>
      <c r="IX18" s="364"/>
      <c r="IY18" s="364"/>
      <c r="IZ18" s="364"/>
      <c r="JA18" s="364"/>
      <c r="JB18" s="364"/>
      <c r="JC18" s="364"/>
      <c r="JD18" s="364"/>
      <c r="JE18" s="364"/>
      <c r="JF18" s="364"/>
      <c r="JG18" s="364"/>
      <c r="JH18" s="364"/>
      <c r="JI18" s="364"/>
      <c r="JJ18" s="364"/>
      <c r="JK18" s="364"/>
      <c r="JL18" s="364"/>
      <c r="JM18" s="364"/>
      <c r="JN18" s="364"/>
      <c r="JO18" s="364"/>
      <c r="JP18" s="364"/>
      <c r="JQ18" s="364"/>
      <c r="JR18" s="364"/>
      <c r="JS18" s="364"/>
      <c r="JT18" s="364"/>
      <c r="JU18" s="364"/>
      <c r="JV18" s="364"/>
      <c r="JW18" s="364"/>
      <c r="JX18" s="364"/>
      <c r="JY18" s="364"/>
      <c r="JZ18" s="364"/>
      <c r="KA18" s="364"/>
      <c r="KB18" s="364"/>
      <c r="KC18" s="364"/>
      <c r="KD18" s="364"/>
      <c r="KE18" s="364"/>
      <c r="KF18" s="364"/>
      <c r="KG18" s="364"/>
      <c r="KH18" s="364"/>
      <c r="KI18" s="364"/>
      <c r="KJ18" s="364"/>
      <c r="KK18" s="364"/>
      <c r="KL18" s="364"/>
      <c r="KM18" s="364"/>
      <c r="KN18" s="364"/>
      <c r="KO18" s="364"/>
      <c r="KP18" s="364"/>
      <c r="KQ18" s="364"/>
      <c r="KR18" s="364"/>
      <c r="KS18" s="364"/>
      <c r="KT18" s="364"/>
      <c r="KU18" s="364"/>
      <c r="KV18" s="364"/>
      <c r="KW18" s="364"/>
      <c r="KX18" s="364"/>
      <c r="KY18" s="364"/>
      <c r="KZ18" s="364"/>
      <c r="LA18" s="364"/>
      <c r="LB18" s="364"/>
      <c r="LC18" s="364"/>
      <c r="LD18" s="364"/>
      <c r="LE18" s="364"/>
      <c r="LF18" s="364"/>
      <c r="LG18" s="364"/>
      <c r="LH18" s="364"/>
      <c r="LI18" s="364"/>
      <c r="LJ18" s="364"/>
      <c r="LK18" s="364"/>
      <c r="LL18" s="364"/>
      <c r="LM18" s="364"/>
      <c r="LN18" s="364"/>
      <c r="LO18" s="364"/>
      <c r="LP18" s="364"/>
      <c r="LQ18" s="364"/>
      <c r="LR18" s="364"/>
      <c r="LS18" s="364"/>
      <c r="LT18" s="364"/>
      <c r="LU18" s="364"/>
      <c r="LV18" s="364"/>
      <c r="LW18" s="364"/>
      <c r="LX18" s="364"/>
      <c r="LY18" s="364"/>
      <c r="LZ18" s="364"/>
      <c r="MA18" s="364"/>
      <c r="MB18" s="364"/>
      <c r="MC18" s="364"/>
      <c r="MD18" s="364"/>
      <c r="ME18" s="364"/>
      <c r="MF18" s="364"/>
      <c r="MG18" s="364"/>
      <c r="MH18" s="364"/>
      <c r="MI18" s="364"/>
      <c r="MJ18" s="364"/>
      <c r="MK18" s="364"/>
      <c r="ML18" s="364"/>
      <c r="MM18" s="364"/>
      <c r="MN18" s="364"/>
      <c r="MO18" s="364"/>
      <c r="MP18" s="364"/>
      <c r="MQ18" s="364"/>
      <c r="MR18" s="364"/>
      <c r="MS18" s="364"/>
      <c r="MT18" s="364"/>
      <c r="MU18" s="364"/>
      <c r="MV18" s="364"/>
      <c r="MW18" s="364"/>
      <c r="MX18" s="364"/>
      <c r="MY18" s="364"/>
      <c r="MZ18" s="364"/>
      <c r="NA18" s="364"/>
      <c r="NB18" s="364"/>
      <c r="NC18" s="364"/>
      <c r="ND18" s="364"/>
      <c r="NE18" s="364"/>
      <c r="NF18" s="364"/>
      <c r="NG18" s="364"/>
      <c r="NH18" s="364"/>
      <c r="NI18" s="364"/>
      <c r="NJ18" s="364"/>
      <c r="NK18" s="364"/>
      <c r="NL18" s="364"/>
      <c r="NM18" s="364"/>
      <c r="NN18" s="364"/>
      <c r="NO18" s="364"/>
      <c r="NP18" s="364"/>
      <c r="NQ18" s="364"/>
      <c r="NR18" s="364"/>
      <c r="NS18" s="364"/>
      <c r="NT18" s="364"/>
      <c r="NU18" s="364"/>
      <c r="NV18" s="364"/>
      <c r="NW18" s="364"/>
      <c r="NX18" s="364"/>
      <c r="NY18" s="364"/>
      <c r="NZ18" s="364"/>
      <c r="OA18" s="364"/>
      <c r="OB18" s="364"/>
      <c r="OC18" s="364"/>
      <c r="OD18" s="364"/>
      <c r="OE18" s="364"/>
      <c r="OF18" s="364"/>
      <c r="OG18" s="364"/>
      <c r="OH18" s="364"/>
      <c r="OI18" s="364"/>
      <c r="OJ18" s="364"/>
      <c r="OK18" s="364"/>
      <c r="OL18" s="364"/>
      <c r="OM18" s="364"/>
      <c r="ON18" s="364"/>
      <c r="OO18" s="364"/>
      <c r="OP18" s="364"/>
      <c r="OQ18" s="364"/>
      <c r="OR18" s="364"/>
      <c r="OS18" s="364"/>
      <c r="OT18" s="364"/>
      <c r="OU18" s="364"/>
      <c r="OV18" s="364"/>
      <c r="OW18" s="364"/>
      <c r="OX18" s="364"/>
      <c r="OY18" s="364"/>
      <c r="OZ18" s="364"/>
      <c r="PA18" s="364"/>
      <c r="PB18" s="364"/>
      <c r="PC18" s="364"/>
      <c r="PD18" s="364"/>
      <c r="PE18" s="364"/>
      <c r="PF18" s="364"/>
      <c r="PG18" s="364"/>
      <c r="PH18" s="364"/>
      <c r="PI18" s="364"/>
      <c r="PJ18" s="364"/>
      <c r="PK18" s="364"/>
      <c r="PL18" s="364"/>
      <c r="PM18" s="364"/>
      <c r="PN18" s="364"/>
      <c r="PO18" s="364"/>
      <c r="PP18" s="364"/>
      <c r="PQ18" s="364"/>
      <c r="PR18" s="364"/>
      <c r="PS18" s="364"/>
      <c r="PT18" s="364"/>
      <c r="PU18" s="364"/>
      <c r="PV18" s="364"/>
      <c r="PW18" s="364"/>
      <c r="PX18" s="364"/>
      <c r="PY18" s="364"/>
      <c r="PZ18" s="364"/>
      <c r="QA18" s="364"/>
      <c r="QB18" s="364"/>
      <c r="QC18" s="364"/>
      <c r="QD18" s="364"/>
      <c r="QE18" s="364"/>
      <c r="QF18" s="364"/>
      <c r="QG18" s="364"/>
      <c r="QH18" s="364"/>
      <c r="QI18" s="364"/>
      <c r="QJ18" s="364"/>
      <c r="QK18" s="364"/>
      <c r="QL18" s="364"/>
      <c r="QM18" s="364"/>
      <c r="QN18" s="364"/>
      <c r="QO18" s="364"/>
      <c r="QP18" s="364"/>
      <c r="QQ18" s="364"/>
      <c r="QR18" s="364"/>
      <c r="QS18" s="364"/>
      <c r="QT18" s="364"/>
      <c r="QU18" s="364"/>
      <c r="QV18" s="364"/>
      <c r="QW18" s="364"/>
      <c r="QX18" s="364"/>
      <c r="QY18" s="364"/>
      <c r="QZ18" s="364"/>
      <c r="RA18" s="364"/>
      <c r="RB18" s="364"/>
      <c r="RC18" s="364"/>
      <c r="RD18" s="364"/>
      <c r="RE18" s="364"/>
      <c r="RF18" s="364"/>
      <c r="RG18" s="364"/>
      <c r="RH18" s="364"/>
      <c r="RI18" s="364"/>
      <c r="RJ18" s="364"/>
      <c r="RK18" s="364"/>
      <c r="RL18" s="364"/>
      <c r="RM18" s="364"/>
      <c r="RN18" s="364"/>
      <c r="RO18" s="364"/>
      <c r="RP18" s="364"/>
      <c r="RQ18" s="364"/>
      <c r="RR18" s="364"/>
      <c r="RS18" s="364"/>
      <c r="RT18" s="364"/>
      <c r="RU18" s="364"/>
      <c r="RV18" s="364"/>
      <c r="RW18" s="364"/>
      <c r="RX18" s="364"/>
      <c r="RY18" s="364"/>
      <c r="RZ18" s="364"/>
      <c r="SA18" s="364"/>
      <c r="SB18" s="364"/>
      <c r="SC18" s="364"/>
      <c r="SD18" s="364"/>
      <c r="SE18" s="364"/>
      <c r="SF18" s="364"/>
      <c r="SG18" s="364"/>
      <c r="SH18" s="364"/>
      <c r="SI18" s="364"/>
      <c r="SJ18" s="364"/>
      <c r="SK18" s="364"/>
      <c r="SL18" s="364"/>
      <c r="SM18" s="364"/>
      <c r="SN18" s="364"/>
      <c r="SO18" s="364"/>
      <c r="SP18" s="364"/>
      <c r="SQ18" s="364"/>
      <c r="SR18" s="364"/>
      <c r="SS18" s="364"/>
      <c r="ST18" s="364"/>
      <c r="SU18" s="364"/>
      <c r="SV18" s="364"/>
      <c r="SW18" s="364"/>
      <c r="SX18" s="364"/>
      <c r="SY18" s="364"/>
      <c r="SZ18" s="364"/>
      <c r="TA18" s="364"/>
      <c r="TB18" s="364"/>
      <c r="TC18" s="364"/>
      <c r="TD18" s="364"/>
      <c r="TE18" s="364"/>
      <c r="TF18" s="364"/>
      <c r="TG18" s="364"/>
      <c r="TH18" s="364"/>
      <c r="TI18" s="364"/>
      <c r="TJ18" s="364"/>
      <c r="TK18" s="364"/>
      <c r="TL18" s="364"/>
      <c r="TM18" s="364"/>
      <c r="TN18" s="364"/>
      <c r="TO18" s="364"/>
      <c r="TP18" s="364"/>
      <c r="TQ18" s="364"/>
      <c r="TR18" s="364"/>
      <c r="TS18" s="364"/>
      <c r="TT18" s="364"/>
      <c r="TU18" s="364"/>
      <c r="TV18" s="364"/>
      <c r="TW18" s="364"/>
      <c r="TX18" s="364"/>
      <c r="TY18" s="364"/>
      <c r="TZ18" s="364"/>
      <c r="UA18" s="364"/>
      <c r="UB18" s="364"/>
      <c r="UC18" s="364"/>
      <c r="UD18" s="364"/>
      <c r="UE18" s="364"/>
      <c r="UF18" s="364"/>
      <c r="UG18" s="364"/>
      <c r="UH18" s="364"/>
      <c r="UI18" s="364"/>
      <c r="UJ18" s="364"/>
      <c r="UK18" s="364"/>
      <c r="UL18" s="364"/>
      <c r="UM18" s="364"/>
      <c r="UN18" s="364"/>
      <c r="UO18" s="364"/>
      <c r="UP18" s="364"/>
      <c r="UQ18" s="364"/>
      <c r="UR18" s="364"/>
      <c r="US18" s="364"/>
      <c r="UT18" s="364"/>
      <c r="UU18" s="364"/>
      <c r="UV18" s="364"/>
      <c r="UW18" s="364"/>
      <c r="UX18" s="364"/>
      <c r="UY18" s="364"/>
      <c r="UZ18" s="364"/>
      <c r="VA18" s="364"/>
      <c r="VB18" s="364"/>
      <c r="VC18" s="364"/>
      <c r="VD18" s="364"/>
      <c r="VE18" s="364"/>
      <c r="VF18" s="364"/>
      <c r="VG18" s="364"/>
      <c r="VH18" s="364"/>
      <c r="VI18" s="364"/>
      <c r="VJ18" s="364"/>
      <c r="VK18" s="364"/>
      <c r="VL18" s="364"/>
      <c r="VM18" s="364"/>
      <c r="VN18" s="364"/>
      <c r="VO18" s="364"/>
    </row>
    <row r="19" spans="1:587" s="365" customFormat="1" ht="15">
      <c r="A19" s="375" t="str">
        <f>+'P4'!B9</f>
        <v>4.2. Promoción del desarrollo e inclusión de la mujer rural y joven rural, en la cadena</v>
      </c>
      <c r="B19" s="384">
        <f>+Estimación_Anualizada!V19</f>
        <v>14137884000</v>
      </c>
      <c r="C19" s="381">
        <f>+Estimación_Anualizada!B19+Estimación_Anualizada!C19+Estimación_Anualizada!D19+Estimación_Anualizada!E19</f>
        <v>2710092000</v>
      </c>
      <c r="D19" s="381">
        <f>+Estimación_Anualizada!F19+Estimación_Anualizada!G19+Estimación_Anualizada!H19+Estimación_Anualizada!I19+Estimación_Anualizada!J19+Estimación_Anualizada!K19+Estimación_Anualizada!L19+Estimación_Anualizada!M19</f>
        <v>5713896000</v>
      </c>
      <c r="E19" s="381">
        <f>+Estimación_Anualizada!N19+Estimación_Anualizada!O19+Estimación_Anualizada!P19+Estimación_Anualizada!Q19+Estimación_Anualizada!R19+Estimación_Anualizada!S19+Estimación_Anualizada!T19+Estimación_Anualizada!U19</f>
        <v>5713896000</v>
      </c>
      <c r="F19" s="381">
        <f t="shared" si="0"/>
        <v>14137884000</v>
      </c>
      <c r="G19" s="381">
        <f t="shared" si="1"/>
        <v>0</v>
      </c>
      <c r="H19" s="364"/>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64"/>
      <c r="EP19" s="364"/>
      <c r="EQ19" s="364"/>
      <c r="ER19" s="364"/>
      <c r="ES19" s="364"/>
      <c r="ET19" s="364"/>
      <c r="EU19" s="364"/>
      <c r="EV19" s="364"/>
      <c r="EW19" s="364"/>
      <c r="EX19" s="364"/>
      <c r="EY19" s="364"/>
      <c r="EZ19" s="364"/>
      <c r="FA19" s="364"/>
      <c r="FB19" s="364"/>
      <c r="FC19" s="364"/>
      <c r="FD19" s="364"/>
      <c r="FE19" s="364"/>
      <c r="FF19" s="364"/>
      <c r="FG19" s="364"/>
      <c r="FH19" s="364"/>
      <c r="FI19" s="364"/>
      <c r="FJ19" s="364"/>
      <c r="FK19" s="364"/>
      <c r="FL19" s="364"/>
      <c r="FM19" s="364"/>
      <c r="FN19" s="364"/>
      <c r="FO19" s="364"/>
      <c r="FP19" s="364"/>
      <c r="FQ19" s="364"/>
      <c r="FR19" s="364"/>
      <c r="FS19" s="364"/>
      <c r="FT19" s="364"/>
      <c r="FU19" s="364"/>
      <c r="FV19" s="364"/>
      <c r="FW19" s="364"/>
      <c r="FX19" s="364"/>
      <c r="FY19" s="364"/>
      <c r="FZ19" s="364"/>
      <c r="GA19" s="364"/>
      <c r="GB19" s="364"/>
      <c r="GC19" s="364"/>
      <c r="GD19" s="364"/>
      <c r="GE19" s="364"/>
      <c r="GF19" s="364"/>
      <c r="GG19" s="364"/>
      <c r="GH19" s="364"/>
      <c r="GI19" s="364"/>
      <c r="GJ19" s="364"/>
      <c r="GK19" s="364"/>
      <c r="GL19" s="364"/>
      <c r="GM19" s="364"/>
      <c r="GN19" s="364"/>
      <c r="GO19" s="364"/>
      <c r="GP19" s="364"/>
      <c r="GQ19" s="364"/>
      <c r="GR19" s="364"/>
      <c r="GS19" s="364"/>
      <c r="GT19" s="364"/>
      <c r="GU19" s="364"/>
      <c r="GV19" s="364"/>
      <c r="GW19" s="364"/>
      <c r="GX19" s="364"/>
      <c r="GY19" s="364"/>
      <c r="GZ19" s="364"/>
      <c r="HA19" s="364"/>
      <c r="HB19" s="364"/>
      <c r="HC19" s="364"/>
      <c r="HD19" s="364"/>
      <c r="HE19" s="364"/>
      <c r="HF19" s="364"/>
      <c r="HG19" s="364"/>
      <c r="HH19" s="364"/>
      <c r="HI19" s="364"/>
      <c r="HJ19" s="364"/>
      <c r="HK19" s="364"/>
      <c r="HL19" s="364"/>
      <c r="HM19" s="364"/>
      <c r="HN19" s="364"/>
      <c r="HO19" s="364"/>
      <c r="HP19" s="364"/>
      <c r="HQ19" s="364"/>
      <c r="HR19" s="364"/>
      <c r="HS19" s="364"/>
      <c r="HT19" s="364"/>
      <c r="HU19" s="364"/>
      <c r="HV19" s="364"/>
      <c r="HW19" s="364"/>
      <c r="HX19" s="364"/>
      <c r="HY19" s="364"/>
      <c r="HZ19" s="364"/>
      <c r="IA19" s="364"/>
      <c r="IB19" s="364"/>
      <c r="IC19" s="364"/>
      <c r="ID19" s="364"/>
      <c r="IE19" s="364"/>
      <c r="IF19" s="364"/>
      <c r="IG19" s="364"/>
      <c r="IH19" s="364"/>
      <c r="II19" s="364"/>
      <c r="IJ19" s="364"/>
      <c r="IK19" s="364"/>
      <c r="IL19" s="364"/>
      <c r="IM19" s="364"/>
      <c r="IN19" s="364"/>
      <c r="IO19" s="364"/>
      <c r="IP19" s="364"/>
      <c r="IQ19" s="364"/>
      <c r="IR19" s="364"/>
      <c r="IS19" s="364"/>
      <c r="IT19" s="364"/>
      <c r="IU19" s="364"/>
      <c r="IV19" s="364"/>
      <c r="IW19" s="364"/>
      <c r="IX19" s="364"/>
      <c r="IY19" s="364"/>
      <c r="IZ19" s="364"/>
      <c r="JA19" s="364"/>
      <c r="JB19" s="364"/>
      <c r="JC19" s="364"/>
      <c r="JD19" s="364"/>
      <c r="JE19" s="364"/>
      <c r="JF19" s="364"/>
      <c r="JG19" s="364"/>
      <c r="JH19" s="364"/>
      <c r="JI19" s="364"/>
      <c r="JJ19" s="364"/>
      <c r="JK19" s="364"/>
      <c r="JL19" s="364"/>
      <c r="JM19" s="364"/>
      <c r="JN19" s="364"/>
      <c r="JO19" s="364"/>
      <c r="JP19" s="364"/>
      <c r="JQ19" s="364"/>
      <c r="JR19" s="364"/>
      <c r="JS19" s="364"/>
      <c r="JT19" s="364"/>
      <c r="JU19" s="364"/>
      <c r="JV19" s="364"/>
      <c r="JW19" s="364"/>
      <c r="JX19" s="364"/>
      <c r="JY19" s="364"/>
      <c r="JZ19" s="364"/>
      <c r="KA19" s="364"/>
      <c r="KB19" s="364"/>
      <c r="KC19" s="364"/>
      <c r="KD19" s="364"/>
      <c r="KE19" s="364"/>
      <c r="KF19" s="364"/>
      <c r="KG19" s="364"/>
      <c r="KH19" s="364"/>
      <c r="KI19" s="364"/>
      <c r="KJ19" s="364"/>
      <c r="KK19" s="364"/>
      <c r="KL19" s="364"/>
      <c r="KM19" s="364"/>
      <c r="KN19" s="364"/>
      <c r="KO19" s="364"/>
      <c r="KP19" s="364"/>
      <c r="KQ19" s="364"/>
      <c r="KR19" s="364"/>
      <c r="KS19" s="364"/>
      <c r="KT19" s="364"/>
      <c r="KU19" s="364"/>
      <c r="KV19" s="364"/>
      <c r="KW19" s="364"/>
      <c r="KX19" s="364"/>
      <c r="KY19" s="364"/>
      <c r="KZ19" s="364"/>
      <c r="LA19" s="364"/>
      <c r="LB19" s="364"/>
      <c r="LC19" s="364"/>
      <c r="LD19" s="364"/>
      <c r="LE19" s="364"/>
      <c r="LF19" s="364"/>
      <c r="LG19" s="364"/>
      <c r="LH19" s="364"/>
      <c r="LI19" s="364"/>
      <c r="LJ19" s="364"/>
      <c r="LK19" s="364"/>
      <c r="LL19" s="364"/>
      <c r="LM19" s="364"/>
      <c r="LN19" s="364"/>
      <c r="LO19" s="364"/>
      <c r="LP19" s="364"/>
      <c r="LQ19" s="364"/>
      <c r="LR19" s="364"/>
      <c r="LS19" s="364"/>
      <c r="LT19" s="364"/>
      <c r="LU19" s="364"/>
      <c r="LV19" s="364"/>
      <c r="LW19" s="364"/>
      <c r="LX19" s="364"/>
      <c r="LY19" s="364"/>
      <c r="LZ19" s="364"/>
      <c r="MA19" s="364"/>
      <c r="MB19" s="364"/>
      <c r="MC19" s="364"/>
      <c r="MD19" s="364"/>
      <c r="ME19" s="364"/>
      <c r="MF19" s="364"/>
      <c r="MG19" s="364"/>
      <c r="MH19" s="364"/>
      <c r="MI19" s="364"/>
      <c r="MJ19" s="364"/>
      <c r="MK19" s="364"/>
      <c r="ML19" s="364"/>
      <c r="MM19" s="364"/>
      <c r="MN19" s="364"/>
      <c r="MO19" s="364"/>
      <c r="MP19" s="364"/>
      <c r="MQ19" s="364"/>
      <c r="MR19" s="364"/>
      <c r="MS19" s="364"/>
      <c r="MT19" s="364"/>
      <c r="MU19" s="364"/>
      <c r="MV19" s="364"/>
      <c r="MW19" s="364"/>
      <c r="MX19" s="364"/>
      <c r="MY19" s="364"/>
      <c r="MZ19" s="364"/>
      <c r="NA19" s="364"/>
      <c r="NB19" s="364"/>
      <c r="NC19" s="364"/>
      <c r="ND19" s="364"/>
      <c r="NE19" s="364"/>
      <c r="NF19" s="364"/>
      <c r="NG19" s="364"/>
      <c r="NH19" s="364"/>
      <c r="NI19" s="364"/>
      <c r="NJ19" s="364"/>
      <c r="NK19" s="364"/>
      <c r="NL19" s="364"/>
      <c r="NM19" s="364"/>
      <c r="NN19" s="364"/>
      <c r="NO19" s="364"/>
      <c r="NP19" s="364"/>
      <c r="NQ19" s="364"/>
      <c r="NR19" s="364"/>
      <c r="NS19" s="364"/>
      <c r="NT19" s="364"/>
      <c r="NU19" s="364"/>
      <c r="NV19" s="364"/>
      <c r="NW19" s="364"/>
      <c r="NX19" s="364"/>
      <c r="NY19" s="364"/>
      <c r="NZ19" s="364"/>
      <c r="OA19" s="364"/>
      <c r="OB19" s="364"/>
      <c r="OC19" s="364"/>
      <c r="OD19" s="364"/>
      <c r="OE19" s="364"/>
      <c r="OF19" s="364"/>
      <c r="OG19" s="364"/>
      <c r="OH19" s="364"/>
      <c r="OI19" s="364"/>
      <c r="OJ19" s="364"/>
      <c r="OK19" s="364"/>
      <c r="OL19" s="364"/>
      <c r="OM19" s="364"/>
      <c r="ON19" s="364"/>
      <c r="OO19" s="364"/>
      <c r="OP19" s="364"/>
      <c r="OQ19" s="364"/>
      <c r="OR19" s="364"/>
      <c r="OS19" s="364"/>
      <c r="OT19" s="364"/>
      <c r="OU19" s="364"/>
      <c r="OV19" s="364"/>
      <c r="OW19" s="364"/>
      <c r="OX19" s="364"/>
      <c r="OY19" s="364"/>
      <c r="OZ19" s="364"/>
      <c r="PA19" s="364"/>
      <c r="PB19" s="364"/>
      <c r="PC19" s="364"/>
      <c r="PD19" s="364"/>
      <c r="PE19" s="364"/>
      <c r="PF19" s="364"/>
      <c r="PG19" s="364"/>
      <c r="PH19" s="364"/>
      <c r="PI19" s="364"/>
      <c r="PJ19" s="364"/>
      <c r="PK19" s="364"/>
      <c r="PL19" s="364"/>
      <c r="PM19" s="364"/>
      <c r="PN19" s="364"/>
      <c r="PO19" s="364"/>
      <c r="PP19" s="364"/>
      <c r="PQ19" s="364"/>
      <c r="PR19" s="364"/>
      <c r="PS19" s="364"/>
      <c r="PT19" s="364"/>
      <c r="PU19" s="364"/>
      <c r="PV19" s="364"/>
      <c r="PW19" s="364"/>
      <c r="PX19" s="364"/>
      <c r="PY19" s="364"/>
      <c r="PZ19" s="364"/>
      <c r="QA19" s="364"/>
      <c r="QB19" s="364"/>
      <c r="QC19" s="364"/>
      <c r="QD19" s="364"/>
      <c r="QE19" s="364"/>
      <c r="QF19" s="364"/>
      <c r="QG19" s="364"/>
      <c r="QH19" s="364"/>
      <c r="QI19" s="364"/>
      <c r="QJ19" s="364"/>
      <c r="QK19" s="364"/>
      <c r="QL19" s="364"/>
      <c r="QM19" s="364"/>
      <c r="QN19" s="364"/>
      <c r="QO19" s="364"/>
      <c r="QP19" s="364"/>
      <c r="QQ19" s="364"/>
      <c r="QR19" s="364"/>
      <c r="QS19" s="364"/>
      <c r="QT19" s="364"/>
      <c r="QU19" s="364"/>
      <c r="QV19" s="364"/>
      <c r="QW19" s="364"/>
      <c r="QX19" s="364"/>
      <c r="QY19" s="364"/>
      <c r="QZ19" s="364"/>
      <c r="RA19" s="364"/>
      <c r="RB19" s="364"/>
      <c r="RC19" s="364"/>
      <c r="RD19" s="364"/>
      <c r="RE19" s="364"/>
      <c r="RF19" s="364"/>
      <c r="RG19" s="364"/>
      <c r="RH19" s="364"/>
      <c r="RI19" s="364"/>
      <c r="RJ19" s="364"/>
      <c r="RK19" s="364"/>
      <c r="RL19" s="364"/>
      <c r="RM19" s="364"/>
      <c r="RN19" s="364"/>
      <c r="RO19" s="364"/>
      <c r="RP19" s="364"/>
      <c r="RQ19" s="364"/>
      <c r="RR19" s="364"/>
      <c r="RS19" s="364"/>
      <c r="RT19" s="364"/>
      <c r="RU19" s="364"/>
      <c r="RV19" s="364"/>
      <c r="RW19" s="364"/>
      <c r="RX19" s="364"/>
      <c r="RY19" s="364"/>
      <c r="RZ19" s="364"/>
      <c r="SA19" s="364"/>
      <c r="SB19" s="364"/>
      <c r="SC19" s="364"/>
      <c r="SD19" s="364"/>
      <c r="SE19" s="364"/>
      <c r="SF19" s="364"/>
      <c r="SG19" s="364"/>
      <c r="SH19" s="364"/>
      <c r="SI19" s="364"/>
      <c r="SJ19" s="364"/>
      <c r="SK19" s="364"/>
      <c r="SL19" s="364"/>
      <c r="SM19" s="364"/>
      <c r="SN19" s="364"/>
      <c r="SO19" s="364"/>
      <c r="SP19" s="364"/>
      <c r="SQ19" s="364"/>
      <c r="SR19" s="364"/>
      <c r="SS19" s="364"/>
      <c r="ST19" s="364"/>
      <c r="SU19" s="364"/>
      <c r="SV19" s="364"/>
      <c r="SW19" s="364"/>
      <c r="SX19" s="364"/>
      <c r="SY19" s="364"/>
      <c r="SZ19" s="364"/>
      <c r="TA19" s="364"/>
      <c r="TB19" s="364"/>
      <c r="TC19" s="364"/>
      <c r="TD19" s="364"/>
      <c r="TE19" s="364"/>
      <c r="TF19" s="364"/>
      <c r="TG19" s="364"/>
      <c r="TH19" s="364"/>
      <c r="TI19" s="364"/>
      <c r="TJ19" s="364"/>
      <c r="TK19" s="364"/>
      <c r="TL19" s="364"/>
      <c r="TM19" s="364"/>
      <c r="TN19" s="364"/>
      <c r="TO19" s="364"/>
      <c r="TP19" s="364"/>
      <c r="TQ19" s="364"/>
      <c r="TR19" s="364"/>
      <c r="TS19" s="364"/>
      <c r="TT19" s="364"/>
      <c r="TU19" s="364"/>
      <c r="TV19" s="364"/>
      <c r="TW19" s="364"/>
      <c r="TX19" s="364"/>
      <c r="TY19" s="364"/>
      <c r="TZ19" s="364"/>
      <c r="UA19" s="364"/>
      <c r="UB19" s="364"/>
      <c r="UC19" s="364"/>
      <c r="UD19" s="364"/>
      <c r="UE19" s="364"/>
      <c r="UF19" s="364"/>
      <c r="UG19" s="364"/>
      <c r="UH19" s="364"/>
      <c r="UI19" s="364"/>
      <c r="UJ19" s="364"/>
      <c r="UK19" s="364"/>
      <c r="UL19" s="364"/>
      <c r="UM19" s="364"/>
      <c r="UN19" s="364"/>
      <c r="UO19" s="364"/>
      <c r="UP19" s="364"/>
      <c r="UQ19" s="364"/>
      <c r="UR19" s="364"/>
      <c r="US19" s="364"/>
      <c r="UT19" s="364"/>
      <c r="UU19" s="364"/>
      <c r="UV19" s="364"/>
      <c r="UW19" s="364"/>
      <c r="UX19" s="364"/>
      <c r="UY19" s="364"/>
      <c r="UZ19" s="364"/>
      <c r="VA19" s="364"/>
      <c r="VB19" s="364"/>
      <c r="VC19" s="364"/>
      <c r="VD19" s="364"/>
      <c r="VE19" s="364"/>
      <c r="VF19" s="364"/>
      <c r="VG19" s="364"/>
      <c r="VH19" s="364"/>
      <c r="VI19" s="364"/>
      <c r="VJ19" s="364"/>
      <c r="VK19" s="364"/>
      <c r="VL19" s="364"/>
      <c r="VM19" s="364"/>
      <c r="VN19" s="364"/>
      <c r="VO19" s="364"/>
    </row>
    <row r="20" spans="1:587" s="367" customFormat="1">
      <c r="A20" s="375" t="str">
        <f>+'P4'!B10</f>
        <v>4.3. Promoción de la asociatividad y la integración en la cadena del cacao y su agroindustria</v>
      </c>
      <c r="B20" s="384">
        <f>+Estimación_Anualizada!V20</f>
        <v>30271252679.099991</v>
      </c>
      <c r="C20" s="382">
        <f>+Estimación_Anualizada!B20+Estimación_Anualizada!C20+Estimación_Anualizada!D20+Estimación_Anualizada!E20</f>
        <v>5648686378.3000002</v>
      </c>
      <c r="D20" s="382">
        <f>+Estimación_Anualizada!F20+Estimación_Anualizada!G20+Estimación_Anualizada!H20+Estimación_Anualizada!I20+Estimación_Anualizada!J20+Estimación_Anualizada!K20+Estimación_Anualizada!L20+Estimación_Anualizada!M20</f>
        <v>12311283150.399998</v>
      </c>
      <c r="E20" s="382">
        <f>+Estimación_Anualizada!N20+Estimación_Anualizada!O20+Estimación_Anualizada!P20+Estimación_Anualizada!Q20+Estimación_Anualizada!R20+Estimación_Anualizada!S20+Estimación_Anualizada!T20+Estimación_Anualizada!U20</f>
        <v>12311283150.399998</v>
      </c>
      <c r="F20" s="382">
        <f t="shared" si="0"/>
        <v>30271252679.099995</v>
      </c>
      <c r="G20" s="382">
        <f t="shared" si="1"/>
        <v>0</v>
      </c>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64"/>
      <c r="EP20" s="364"/>
      <c r="EQ20" s="364"/>
      <c r="ER20" s="364"/>
      <c r="ES20" s="364"/>
      <c r="ET20" s="364"/>
      <c r="EU20" s="364"/>
      <c r="EV20" s="364"/>
      <c r="EW20" s="364"/>
      <c r="EX20" s="364"/>
      <c r="EY20" s="364"/>
      <c r="EZ20" s="364"/>
      <c r="FA20" s="364"/>
      <c r="FB20" s="364"/>
      <c r="FC20" s="364"/>
      <c r="FD20" s="364"/>
      <c r="FE20" s="364"/>
      <c r="FF20" s="364"/>
      <c r="FG20" s="364"/>
      <c r="FH20" s="364"/>
      <c r="FI20" s="364"/>
      <c r="FJ20" s="364"/>
      <c r="FK20" s="364"/>
      <c r="FL20" s="364"/>
      <c r="FM20" s="364"/>
      <c r="FN20" s="364"/>
      <c r="FO20" s="364"/>
      <c r="FP20" s="364"/>
      <c r="FQ20" s="364"/>
      <c r="FR20" s="364"/>
      <c r="FS20" s="364"/>
      <c r="FT20" s="364"/>
      <c r="FU20" s="364"/>
      <c r="FV20" s="364"/>
      <c r="FW20" s="364"/>
      <c r="FX20" s="364"/>
      <c r="FY20" s="364"/>
      <c r="FZ20" s="364"/>
      <c r="GA20" s="364"/>
      <c r="GB20" s="364"/>
      <c r="GC20" s="364"/>
      <c r="GD20" s="364"/>
      <c r="GE20" s="364"/>
      <c r="GF20" s="364"/>
      <c r="GG20" s="364"/>
      <c r="GH20" s="364"/>
      <c r="GI20" s="364"/>
      <c r="GJ20" s="364"/>
      <c r="GK20" s="364"/>
      <c r="GL20" s="364"/>
      <c r="GM20" s="364"/>
      <c r="GN20" s="364"/>
      <c r="GO20" s="364"/>
      <c r="GP20" s="364"/>
      <c r="GQ20" s="364"/>
      <c r="GR20" s="364"/>
      <c r="GS20" s="364"/>
      <c r="GT20" s="364"/>
      <c r="GU20" s="364"/>
      <c r="GV20" s="364"/>
      <c r="GW20" s="364"/>
      <c r="GX20" s="364"/>
      <c r="GY20" s="364"/>
      <c r="GZ20" s="364"/>
      <c r="HA20" s="364"/>
      <c r="HB20" s="364"/>
      <c r="HC20" s="364"/>
      <c r="HD20" s="364"/>
      <c r="HE20" s="364"/>
      <c r="HF20" s="364"/>
      <c r="HG20" s="364"/>
      <c r="HH20" s="364"/>
      <c r="HI20" s="364"/>
      <c r="HJ20" s="364"/>
      <c r="HK20" s="364"/>
      <c r="HL20" s="364"/>
      <c r="HM20" s="364"/>
      <c r="HN20" s="364"/>
      <c r="HO20" s="364"/>
      <c r="HP20" s="364"/>
      <c r="HQ20" s="364"/>
      <c r="HR20" s="364"/>
      <c r="HS20" s="364"/>
      <c r="HT20" s="364"/>
      <c r="HU20" s="364"/>
      <c r="HV20" s="364"/>
      <c r="HW20" s="364"/>
      <c r="HX20" s="364"/>
      <c r="HY20" s="364"/>
      <c r="HZ20" s="364"/>
      <c r="IA20" s="364"/>
      <c r="IB20" s="364"/>
      <c r="IC20" s="364"/>
      <c r="ID20" s="364"/>
      <c r="IE20" s="364"/>
      <c r="IF20" s="364"/>
      <c r="IG20" s="364"/>
      <c r="IH20" s="364"/>
      <c r="II20" s="364"/>
      <c r="IJ20" s="364"/>
      <c r="IK20" s="364"/>
      <c r="IL20" s="364"/>
      <c r="IM20" s="364"/>
      <c r="IN20" s="364"/>
      <c r="IO20" s="364"/>
      <c r="IP20" s="364"/>
      <c r="IQ20" s="364"/>
      <c r="IR20" s="364"/>
      <c r="IS20" s="364"/>
      <c r="IT20" s="364"/>
      <c r="IU20" s="364"/>
      <c r="IV20" s="364"/>
      <c r="IW20" s="364"/>
      <c r="IX20" s="364"/>
      <c r="IY20" s="364"/>
      <c r="IZ20" s="364"/>
      <c r="JA20" s="364"/>
      <c r="JB20" s="364"/>
      <c r="JC20" s="364"/>
      <c r="JD20" s="364"/>
      <c r="JE20" s="364"/>
      <c r="JF20" s="364"/>
      <c r="JG20" s="364"/>
      <c r="JH20" s="364"/>
      <c r="JI20" s="364"/>
      <c r="JJ20" s="364"/>
      <c r="JK20" s="364"/>
      <c r="JL20" s="364"/>
      <c r="JM20" s="364"/>
      <c r="JN20" s="364"/>
      <c r="JO20" s="364"/>
      <c r="JP20" s="364"/>
      <c r="JQ20" s="364"/>
      <c r="JR20" s="364"/>
      <c r="JS20" s="364"/>
      <c r="JT20" s="364"/>
      <c r="JU20" s="364"/>
      <c r="JV20" s="364"/>
      <c r="JW20" s="364"/>
      <c r="JX20" s="364"/>
      <c r="JY20" s="364"/>
      <c r="JZ20" s="364"/>
      <c r="KA20" s="364"/>
      <c r="KB20" s="364"/>
      <c r="KC20" s="364"/>
      <c r="KD20" s="364"/>
      <c r="KE20" s="364"/>
      <c r="KF20" s="364"/>
      <c r="KG20" s="364"/>
      <c r="KH20" s="364"/>
      <c r="KI20" s="364"/>
      <c r="KJ20" s="364"/>
      <c r="KK20" s="364"/>
      <c r="KL20" s="364"/>
      <c r="KM20" s="364"/>
      <c r="KN20" s="364"/>
      <c r="KO20" s="364"/>
      <c r="KP20" s="364"/>
      <c r="KQ20" s="364"/>
      <c r="KR20" s="364"/>
      <c r="KS20" s="364"/>
      <c r="KT20" s="364"/>
      <c r="KU20" s="364"/>
      <c r="KV20" s="364"/>
      <c r="KW20" s="364"/>
      <c r="KX20" s="364"/>
      <c r="KY20" s="364"/>
      <c r="KZ20" s="364"/>
      <c r="LA20" s="364"/>
      <c r="LB20" s="364"/>
      <c r="LC20" s="364"/>
      <c r="LD20" s="364"/>
      <c r="LE20" s="364"/>
      <c r="LF20" s="364"/>
      <c r="LG20" s="364"/>
      <c r="LH20" s="364"/>
      <c r="LI20" s="364"/>
      <c r="LJ20" s="364"/>
      <c r="LK20" s="364"/>
      <c r="LL20" s="364"/>
      <c r="LM20" s="364"/>
      <c r="LN20" s="364"/>
      <c r="LO20" s="364"/>
      <c r="LP20" s="364"/>
      <c r="LQ20" s="364"/>
      <c r="LR20" s="364"/>
      <c r="LS20" s="364"/>
      <c r="LT20" s="364"/>
      <c r="LU20" s="364"/>
      <c r="LV20" s="364"/>
      <c r="LW20" s="364"/>
      <c r="LX20" s="364"/>
      <c r="LY20" s="364"/>
      <c r="LZ20" s="364"/>
      <c r="MA20" s="364"/>
      <c r="MB20" s="364"/>
      <c r="MC20" s="364"/>
      <c r="MD20" s="364"/>
      <c r="ME20" s="364"/>
      <c r="MF20" s="364"/>
      <c r="MG20" s="364"/>
      <c r="MH20" s="364"/>
      <c r="MI20" s="364"/>
      <c r="MJ20" s="364"/>
      <c r="MK20" s="364"/>
      <c r="ML20" s="364"/>
      <c r="MM20" s="364"/>
      <c r="MN20" s="364"/>
      <c r="MO20" s="364"/>
      <c r="MP20" s="364"/>
      <c r="MQ20" s="364"/>
      <c r="MR20" s="364"/>
      <c r="MS20" s="364"/>
      <c r="MT20" s="364"/>
      <c r="MU20" s="364"/>
      <c r="MV20" s="364"/>
      <c r="MW20" s="364"/>
      <c r="MX20" s="364"/>
      <c r="MY20" s="364"/>
      <c r="MZ20" s="364"/>
      <c r="NA20" s="364"/>
      <c r="NB20" s="364"/>
      <c r="NC20" s="364"/>
      <c r="ND20" s="364"/>
      <c r="NE20" s="364"/>
      <c r="NF20" s="364"/>
      <c r="NG20" s="364"/>
      <c r="NH20" s="364"/>
      <c r="NI20" s="364"/>
      <c r="NJ20" s="364"/>
      <c r="NK20" s="364"/>
      <c r="NL20" s="364"/>
      <c r="NM20" s="364"/>
      <c r="NN20" s="364"/>
      <c r="NO20" s="364"/>
      <c r="NP20" s="364"/>
      <c r="NQ20" s="364"/>
      <c r="NR20" s="364"/>
      <c r="NS20" s="364"/>
      <c r="NT20" s="364"/>
      <c r="NU20" s="364"/>
      <c r="NV20" s="364"/>
      <c r="NW20" s="364"/>
      <c r="NX20" s="364"/>
      <c r="NY20" s="364"/>
      <c r="NZ20" s="364"/>
      <c r="OA20" s="364"/>
      <c r="OB20" s="364"/>
      <c r="OC20" s="364"/>
      <c r="OD20" s="364"/>
      <c r="OE20" s="364"/>
      <c r="OF20" s="364"/>
      <c r="OG20" s="364"/>
      <c r="OH20" s="364"/>
      <c r="OI20" s="364"/>
      <c r="OJ20" s="364"/>
      <c r="OK20" s="364"/>
      <c r="OL20" s="364"/>
      <c r="OM20" s="364"/>
      <c r="ON20" s="364"/>
      <c r="OO20" s="364"/>
      <c r="OP20" s="364"/>
      <c r="OQ20" s="364"/>
      <c r="OR20" s="364"/>
      <c r="OS20" s="364"/>
      <c r="OT20" s="364"/>
      <c r="OU20" s="364"/>
      <c r="OV20" s="364"/>
      <c r="OW20" s="364"/>
      <c r="OX20" s="364"/>
      <c r="OY20" s="364"/>
      <c r="OZ20" s="364"/>
      <c r="PA20" s="364"/>
      <c r="PB20" s="364"/>
      <c r="PC20" s="364"/>
      <c r="PD20" s="364"/>
      <c r="PE20" s="364"/>
      <c r="PF20" s="364"/>
      <c r="PG20" s="364"/>
      <c r="PH20" s="364"/>
      <c r="PI20" s="364"/>
      <c r="PJ20" s="364"/>
      <c r="PK20" s="364"/>
      <c r="PL20" s="364"/>
      <c r="PM20" s="364"/>
      <c r="PN20" s="364"/>
      <c r="PO20" s="364"/>
      <c r="PP20" s="364"/>
      <c r="PQ20" s="364"/>
      <c r="PR20" s="364"/>
      <c r="PS20" s="364"/>
      <c r="PT20" s="364"/>
      <c r="PU20" s="364"/>
      <c r="PV20" s="364"/>
      <c r="PW20" s="364"/>
      <c r="PX20" s="364"/>
      <c r="PY20" s="364"/>
      <c r="PZ20" s="364"/>
      <c r="QA20" s="364"/>
      <c r="QB20" s="364"/>
      <c r="QC20" s="364"/>
      <c r="QD20" s="364"/>
      <c r="QE20" s="364"/>
      <c r="QF20" s="364"/>
      <c r="QG20" s="364"/>
      <c r="QH20" s="364"/>
      <c r="QI20" s="364"/>
      <c r="QJ20" s="364"/>
      <c r="QK20" s="364"/>
      <c r="QL20" s="364"/>
      <c r="QM20" s="364"/>
      <c r="QN20" s="364"/>
      <c r="QO20" s="364"/>
      <c r="QP20" s="364"/>
      <c r="QQ20" s="364"/>
      <c r="QR20" s="364"/>
      <c r="QS20" s="364"/>
      <c r="QT20" s="364"/>
      <c r="QU20" s="364"/>
      <c r="QV20" s="364"/>
      <c r="QW20" s="364"/>
      <c r="QX20" s="364"/>
      <c r="QY20" s="364"/>
      <c r="QZ20" s="364"/>
      <c r="RA20" s="364"/>
      <c r="RB20" s="364"/>
      <c r="RC20" s="364"/>
      <c r="RD20" s="364"/>
      <c r="RE20" s="364"/>
      <c r="RF20" s="364"/>
      <c r="RG20" s="364"/>
      <c r="RH20" s="364"/>
      <c r="RI20" s="364"/>
      <c r="RJ20" s="364"/>
      <c r="RK20" s="364"/>
      <c r="RL20" s="364"/>
      <c r="RM20" s="364"/>
      <c r="RN20" s="364"/>
      <c r="RO20" s="364"/>
      <c r="RP20" s="364"/>
      <c r="RQ20" s="364"/>
      <c r="RR20" s="364"/>
      <c r="RS20" s="364"/>
      <c r="RT20" s="364"/>
      <c r="RU20" s="364"/>
      <c r="RV20" s="364"/>
      <c r="RW20" s="364"/>
      <c r="RX20" s="364"/>
      <c r="RY20" s="364"/>
      <c r="RZ20" s="364"/>
      <c r="SA20" s="364"/>
      <c r="SB20" s="364"/>
      <c r="SC20" s="364"/>
      <c r="SD20" s="364"/>
      <c r="SE20" s="364"/>
      <c r="SF20" s="364"/>
      <c r="SG20" s="364"/>
      <c r="SH20" s="364"/>
      <c r="SI20" s="364"/>
      <c r="SJ20" s="364"/>
      <c r="SK20" s="364"/>
      <c r="SL20" s="364"/>
      <c r="SM20" s="364"/>
      <c r="SN20" s="364"/>
      <c r="SO20" s="364"/>
      <c r="SP20" s="364"/>
      <c r="SQ20" s="364"/>
      <c r="SR20" s="364"/>
      <c r="SS20" s="364"/>
      <c r="ST20" s="364"/>
      <c r="SU20" s="364"/>
      <c r="SV20" s="364"/>
      <c r="SW20" s="364"/>
      <c r="SX20" s="364"/>
      <c r="SY20" s="364"/>
      <c r="SZ20" s="364"/>
      <c r="TA20" s="364"/>
      <c r="TB20" s="364"/>
      <c r="TC20" s="364"/>
      <c r="TD20" s="364"/>
      <c r="TE20" s="364"/>
      <c r="TF20" s="364"/>
      <c r="TG20" s="364"/>
      <c r="TH20" s="364"/>
      <c r="TI20" s="364"/>
      <c r="TJ20" s="364"/>
      <c r="TK20" s="364"/>
      <c r="TL20" s="364"/>
      <c r="TM20" s="364"/>
      <c r="TN20" s="364"/>
      <c r="TO20" s="364"/>
      <c r="TP20" s="364"/>
      <c r="TQ20" s="364"/>
      <c r="TR20" s="364"/>
      <c r="TS20" s="364"/>
      <c r="TT20" s="364"/>
      <c r="TU20" s="364"/>
      <c r="TV20" s="364"/>
      <c r="TW20" s="364"/>
      <c r="TX20" s="364"/>
      <c r="TY20" s="364"/>
      <c r="TZ20" s="364"/>
      <c r="UA20" s="364"/>
      <c r="UB20" s="364"/>
      <c r="UC20" s="364"/>
      <c r="UD20" s="364"/>
      <c r="UE20" s="364"/>
      <c r="UF20" s="364"/>
      <c r="UG20" s="364"/>
      <c r="UH20" s="364"/>
      <c r="UI20" s="364"/>
      <c r="UJ20" s="364"/>
      <c r="UK20" s="364"/>
      <c r="UL20" s="364"/>
      <c r="UM20" s="364"/>
      <c r="UN20" s="364"/>
      <c r="UO20" s="364"/>
      <c r="UP20" s="364"/>
      <c r="UQ20" s="364"/>
      <c r="UR20" s="364"/>
      <c r="US20" s="364"/>
      <c r="UT20" s="364"/>
      <c r="UU20" s="364"/>
      <c r="UV20" s="364"/>
      <c r="UW20" s="364"/>
      <c r="UX20" s="364"/>
      <c r="UY20" s="364"/>
      <c r="UZ20" s="364"/>
      <c r="VA20" s="364"/>
      <c r="VB20" s="364"/>
      <c r="VC20" s="364"/>
      <c r="VD20" s="364"/>
      <c r="VE20" s="364"/>
      <c r="VF20" s="364"/>
      <c r="VG20" s="364"/>
      <c r="VH20" s="364"/>
      <c r="VI20" s="364"/>
      <c r="VJ20" s="364"/>
      <c r="VK20" s="364"/>
      <c r="VL20" s="364"/>
      <c r="VM20" s="364"/>
      <c r="VN20" s="364"/>
      <c r="VO20" s="364"/>
    </row>
    <row r="21" spans="1:587" s="367" customFormat="1" ht="28.5">
      <c r="A21" s="375" t="str">
        <f>+'P4'!B11</f>
        <v>4.4. Mejora del nivel educativo, cualificación y desarrollo de competencias de pequeños y medianos productores, jóvenes y mujeres rurales</v>
      </c>
      <c r="B21" s="384">
        <f>+Estimación_Anualizada!V21</f>
        <v>28070008024.5</v>
      </c>
      <c r="C21" s="382">
        <f>+Estimación_Anualizada!B21+Estimación_Anualizada!C21+Estimación_Anualizada!D21+Estimación_Anualizada!E21</f>
        <v>7784446568.5</v>
      </c>
      <c r="D21" s="382">
        <f>+Estimación_Anualizada!F21+Estimación_Anualizada!G21+Estimación_Anualizada!H21+Estimación_Anualizada!I21+Estimación_Anualizada!J21+Estimación_Anualizada!K21+Estimación_Anualizada!L21+Estimación_Anualizada!M21</f>
        <v>9554300728</v>
      </c>
      <c r="E21" s="382">
        <f>+Estimación_Anualizada!N21+Estimación_Anualizada!O21+Estimación_Anualizada!P21+Estimación_Anualizada!Q21+Estimación_Anualizada!R21+Estimación_Anualizada!S21+Estimación_Anualizada!T21+Estimación_Anualizada!U21</f>
        <v>10731260728</v>
      </c>
      <c r="F21" s="382">
        <f t="shared" si="0"/>
        <v>28070008024.5</v>
      </c>
      <c r="G21" s="382">
        <f t="shared" si="1"/>
        <v>0</v>
      </c>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64"/>
      <c r="EP21" s="364"/>
      <c r="EQ21" s="364"/>
      <c r="ER21" s="364"/>
      <c r="ES21" s="364"/>
      <c r="ET21" s="364"/>
      <c r="EU21" s="364"/>
      <c r="EV21" s="364"/>
      <c r="EW21" s="364"/>
      <c r="EX21" s="364"/>
      <c r="EY21" s="364"/>
      <c r="EZ21" s="364"/>
      <c r="FA21" s="364"/>
      <c r="FB21" s="364"/>
      <c r="FC21" s="364"/>
      <c r="FD21" s="364"/>
      <c r="FE21" s="364"/>
      <c r="FF21" s="364"/>
      <c r="FG21" s="364"/>
      <c r="FH21" s="364"/>
      <c r="FI21" s="364"/>
      <c r="FJ21" s="364"/>
      <c r="FK21" s="364"/>
      <c r="FL21" s="364"/>
      <c r="FM21" s="364"/>
      <c r="FN21" s="364"/>
      <c r="FO21" s="364"/>
      <c r="FP21" s="364"/>
      <c r="FQ21" s="364"/>
      <c r="FR21" s="364"/>
      <c r="FS21" s="364"/>
      <c r="FT21" s="364"/>
      <c r="FU21" s="364"/>
      <c r="FV21" s="364"/>
      <c r="FW21" s="364"/>
      <c r="FX21" s="364"/>
      <c r="FY21" s="364"/>
      <c r="FZ21" s="364"/>
      <c r="GA21" s="364"/>
      <c r="GB21" s="364"/>
      <c r="GC21" s="364"/>
      <c r="GD21" s="364"/>
      <c r="GE21" s="364"/>
      <c r="GF21" s="364"/>
      <c r="GG21" s="364"/>
      <c r="GH21" s="364"/>
      <c r="GI21" s="364"/>
      <c r="GJ21" s="364"/>
      <c r="GK21" s="364"/>
      <c r="GL21" s="364"/>
      <c r="GM21" s="364"/>
      <c r="GN21" s="364"/>
      <c r="GO21" s="364"/>
      <c r="GP21" s="364"/>
      <c r="GQ21" s="364"/>
      <c r="GR21" s="364"/>
      <c r="GS21" s="364"/>
      <c r="GT21" s="364"/>
      <c r="GU21" s="364"/>
      <c r="GV21" s="364"/>
      <c r="GW21" s="364"/>
      <c r="GX21" s="364"/>
      <c r="GY21" s="364"/>
      <c r="GZ21" s="364"/>
      <c r="HA21" s="364"/>
      <c r="HB21" s="364"/>
      <c r="HC21" s="364"/>
      <c r="HD21" s="364"/>
      <c r="HE21" s="364"/>
      <c r="HF21" s="364"/>
      <c r="HG21" s="364"/>
      <c r="HH21" s="364"/>
      <c r="HI21" s="364"/>
      <c r="HJ21" s="364"/>
      <c r="HK21" s="364"/>
      <c r="HL21" s="364"/>
      <c r="HM21" s="364"/>
      <c r="HN21" s="364"/>
      <c r="HO21" s="364"/>
      <c r="HP21" s="364"/>
      <c r="HQ21" s="364"/>
      <c r="HR21" s="364"/>
      <c r="HS21" s="364"/>
      <c r="HT21" s="364"/>
      <c r="HU21" s="364"/>
      <c r="HV21" s="364"/>
      <c r="HW21" s="364"/>
      <c r="HX21" s="364"/>
      <c r="HY21" s="364"/>
      <c r="HZ21" s="364"/>
      <c r="IA21" s="364"/>
      <c r="IB21" s="364"/>
      <c r="IC21" s="364"/>
      <c r="ID21" s="364"/>
      <c r="IE21" s="364"/>
      <c r="IF21" s="364"/>
      <c r="IG21" s="364"/>
      <c r="IH21" s="364"/>
      <c r="II21" s="364"/>
      <c r="IJ21" s="364"/>
      <c r="IK21" s="364"/>
      <c r="IL21" s="364"/>
      <c r="IM21" s="364"/>
      <c r="IN21" s="364"/>
      <c r="IO21" s="364"/>
      <c r="IP21" s="364"/>
      <c r="IQ21" s="364"/>
      <c r="IR21" s="364"/>
      <c r="IS21" s="364"/>
      <c r="IT21" s="364"/>
      <c r="IU21" s="364"/>
      <c r="IV21" s="364"/>
      <c r="IW21" s="364"/>
      <c r="IX21" s="364"/>
      <c r="IY21" s="364"/>
      <c r="IZ21" s="364"/>
      <c r="JA21" s="364"/>
      <c r="JB21" s="364"/>
      <c r="JC21" s="364"/>
      <c r="JD21" s="364"/>
      <c r="JE21" s="364"/>
      <c r="JF21" s="364"/>
      <c r="JG21" s="364"/>
      <c r="JH21" s="364"/>
      <c r="JI21" s="364"/>
      <c r="JJ21" s="364"/>
      <c r="JK21" s="364"/>
      <c r="JL21" s="364"/>
      <c r="JM21" s="364"/>
      <c r="JN21" s="364"/>
      <c r="JO21" s="364"/>
      <c r="JP21" s="364"/>
      <c r="JQ21" s="364"/>
      <c r="JR21" s="364"/>
      <c r="JS21" s="364"/>
      <c r="JT21" s="364"/>
      <c r="JU21" s="364"/>
      <c r="JV21" s="364"/>
      <c r="JW21" s="364"/>
      <c r="JX21" s="364"/>
      <c r="JY21" s="364"/>
      <c r="JZ21" s="364"/>
      <c r="KA21" s="364"/>
      <c r="KB21" s="364"/>
      <c r="KC21" s="364"/>
      <c r="KD21" s="364"/>
      <c r="KE21" s="364"/>
      <c r="KF21" s="364"/>
      <c r="KG21" s="364"/>
      <c r="KH21" s="364"/>
      <c r="KI21" s="364"/>
      <c r="KJ21" s="364"/>
      <c r="KK21" s="364"/>
      <c r="KL21" s="364"/>
      <c r="KM21" s="364"/>
      <c r="KN21" s="364"/>
      <c r="KO21" s="364"/>
      <c r="KP21" s="364"/>
      <c r="KQ21" s="364"/>
      <c r="KR21" s="364"/>
      <c r="KS21" s="364"/>
      <c r="KT21" s="364"/>
      <c r="KU21" s="364"/>
      <c r="KV21" s="364"/>
      <c r="KW21" s="364"/>
      <c r="KX21" s="364"/>
      <c r="KY21" s="364"/>
      <c r="KZ21" s="364"/>
      <c r="LA21" s="364"/>
      <c r="LB21" s="364"/>
      <c r="LC21" s="364"/>
      <c r="LD21" s="364"/>
      <c r="LE21" s="364"/>
      <c r="LF21" s="364"/>
      <c r="LG21" s="364"/>
      <c r="LH21" s="364"/>
      <c r="LI21" s="364"/>
      <c r="LJ21" s="364"/>
      <c r="LK21" s="364"/>
      <c r="LL21" s="364"/>
      <c r="LM21" s="364"/>
      <c r="LN21" s="364"/>
      <c r="LO21" s="364"/>
      <c r="LP21" s="364"/>
      <c r="LQ21" s="364"/>
      <c r="LR21" s="364"/>
      <c r="LS21" s="364"/>
      <c r="LT21" s="364"/>
      <c r="LU21" s="364"/>
      <c r="LV21" s="364"/>
      <c r="LW21" s="364"/>
      <c r="LX21" s="364"/>
      <c r="LY21" s="364"/>
      <c r="LZ21" s="364"/>
      <c r="MA21" s="364"/>
      <c r="MB21" s="364"/>
      <c r="MC21" s="364"/>
      <c r="MD21" s="364"/>
      <c r="ME21" s="364"/>
      <c r="MF21" s="364"/>
      <c r="MG21" s="364"/>
      <c r="MH21" s="364"/>
      <c r="MI21" s="364"/>
      <c r="MJ21" s="364"/>
      <c r="MK21" s="364"/>
      <c r="ML21" s="364"/>
      <c r="MM21" s="364"/>
      <c r="MN21" s="364"/>
      <c r="MO21" s="364"/>
      <c r="MP21" s="364"/>
      <c r="MQ21" s="364"/>
      <c r="MR21" s="364"/>
      <c r="MS21" s="364"/>
      <c r="MT21" s="364"/>
      <c r="MU21" s="364"/>
      <c r="MV21" s="364"/>
      <c r="MW21" s="364"/>
      <c r="MX21" s="364"/>
      <c r="MY21" s="364"/>
      <c r="MZ21" s="364"/>
      <c r="NA21" s="364"/>
      <c r="NB21" s="364"/>
      <c r="NC21" s="364"/>
      <c r="ND21" s="364"/>
      <c r="NE21" s="364"/>
      <c r="NF21" s="364"/>
      <c r="NG21" s="364"/>
      <c r="NH21" s="364"/>
      <c r="NI21" s="364"/>
      <c r="NJ21" s="364"/>
      <c r="NK21" s="364"/>
      <c r="NL21" s="364"/>
      <c r="NM21" s="364"/>
      <c r="NN21" s="364"/>
      <c r="NO21" s="364"/>
      <c r="NP21" s="364"/>
      <c r="NQ21" s="364"/>
      <c r="NR21" s="364"/>
      <c r="NS21" s="364"/>
      <c r="NT21" s="364"/>
      <c r="NU21" s="364"/>
      <c r="NV21" s="364"/>
      <c r="NW21" s="364"/>
      <c r="NX21" s="364"/>
      <c r="NY21" s="364"/>
      <c r="NZ21" s="364"/>
      <c r="OA21" s="364"/>
      <c r="OB21" s="364"/>
      <c r="OC21" s="364"/>
      <c r="OD21" s="364"/>
      <c r="OE21" s="364"/>
      <c r="OF21" s="364"/>
      <c r="OG21" s="364"/>
      <c r="OH21" s="364"/>
      <c r="OI21" s="364"/>
      <c r="OJ21" s="364"/>
      <c r="OK21" s="364"/>
      <c r="OL21" s="364"/>
      <c r="OM21" s="364"/>
      <c r="ON21" s="364"/>
      <c r="OO21" s="364"/>
      <c r="OP21" s="364"/>
      <c r="OQ21" s="364"/>
      <c r="OR21" s="364"/>
      <c r="OS21" s="364"/>
      <c r="OT21" s="364"/>
      <c r="OU21" s="364"/>
      <c r="OV21" s="364"/>
      <c r="OW21" s="364"/>
      <c r="OX21" s="364"/>
      <c r="OY21" s="364"/>
      <c r="OZ21" s="364"/>
      <c r="PA21" s="364"/>
      <c r="PB21" s="364"/>
      <c r="PC21" s="364"/>
      <c r="PD21" s="364"/>
      <c r="PE21" s="364"/>
      <c r="PF21" s="364"/>
      <c r="PG21" s="364"/>
      <c r="PH21" s="364"/>
      <c r="PI21" s="364"/>
      <c r="PJ21" s="364"/>
      <c r="PK21" s="364"/>
      <c r="PL21" s="364"/>
      <c r="PM21" s="364"/>
      <c r="PN21" s="364"/>
      <c r="PO21" s="364"/>
      <c r="PP21" s="364"/>
      <c r="PQ21" s="364"/>
      <c r="PR21" s="364"/>
      <c r="PS21" s="364"/>
      <c r="PT21" s="364"/>
      <c r="PU21" s="364"/>
      <c r="PV21" s="364"/>
      <c r="PW21" s="364"/>
      <c r="PX21" s="364"/>
      <c r="PY21" s="364"/>
      <c r="PZ21" s="364"/>
      <c r="QA21" s="364"/>
      <c r="QB21" s="364"/>
      <c r="QC21" s="364"/>
      <c r="QD21" s="364"/>
      <c r="QE21" s="364"/>
      <c r="QF21" s="364"/>
      <c r="QG21" s="364"/>
      <c r="QH21" s="364"/>
      <c r="QI21" s="364"/>
      <c r="QJ21" s="364"/>
      <c r="QK21" s="364"/>
      <c r="QL21" s="364"/>
      <c r="QM21" s="364"/>
      <c r="QN21" s="364"/>
      <c r="QO21" s="364"/>
      <c r="QP21" s="364"/>
      <c r="QQ21" s="364"/>
      <c r="QR21" s="364"/>
      <c r="QS21" s="364"/>
      <c r="QT21" s="364"/>
      <c r="QU21" s="364"/>
      <c r="QV21" s="364"/>
      <c r="QW21" s="364"/>
      <c r="QX21" s="364"/>
      <c r="QY21" s="364"/>
      <c r="QZ21" s="364"/>
      <c r="RA21" s="364"/>
      <c r="RB21" s="364"/>
      <c r="RC21" s="364"/>
      <c r="RD21" s="364"/>
      <c r="RE21" s="364"/>
      <c r="RF21" s="364"/>
      <c r="RG21" s="364"/>
      <c r="RH21" s="364"/>
      <c r="RI21" s="364"/>
      <c r="RJ21" s="364"/>
      <c r="RK21" s="364"/>
      <c r="RL21" s="364"/>
      <c r="RM21" s="364"/>
      <c r="RN21" s="364"/>
      <c r="RO21" s="364"/>
      <c r="RP21" s="364"/>
      <c r="RQ21" s="364"/>
      <c r="RR21" s="364"/>
      <c r="RS21" s="364"/>
      <c r="RT21" s="364"/>
      <c r="RU21" s="364"/>
      <c r="RV21" s="364"/>
      <c r="RW21" s="364"/>
      <c r="RX21" s="364"/>
      <c r="RY21" s="364"/>
      <c r="RZ21" s="364"/>
      <c r="SA21" s="364"/>
      <c r="SB21" s="364"/>
      <c r="SC21" s="364"/>
      <c r="SD21" s="364"/>
      <c r="SE21" s="364"/>
      <c r="SF21" s="364"/>
      <c r="SG21" s="364"/>
      <c r="SH21" s="364"/>
      <c r="SI21" s="364"/>
      <c r="SJ21" s="364"/>
      <c r="SK21" s="364"/>
      <c r="SL21" s="364"/>
      <c r="SM21" s="364"/>
      <c r="SN21" s="364"/>
      <c r="SO21" s="364"/>
      <c r="SP21" s="364"/>
      <c r="SQ21" s="364"/>
      <c r="SR21" s="364"/>
      <c r="SS21" s="364"/>
      <c r="ST21" s="364"/>
      <c r="SU21" s="364"/>
      <c r="SV21" s="364"/>
      <c r="SW21" s="364"/>
      <c r="SX21" s="364"/>
      <c r="SY21" s="364"/>
      <c r="SZ21" s="364"/>
      <c r="TA21" s="364"/>
      <c r="TB21" s="364"/>
      <c r="TC21" s="364"/>
      <c r="TD21" s="364"/>
      <c r="TE21" s="364"/>
      <c r="TF21" s="364"/>
      <c r="TG21" s="364"/>
      <c r="TH21" s="364"/>
      <c r="TI21" s="364"/>
      <c r="TJ21" s="364"/>
      <c r="TK21" s="364"/>
      <c r="TL21" s="364"/>
      <c r="TM21" s="364"/>
      <c r="TN21" s="364"/>
      <c r="TO21" s="364"/>
      <c r="TP21" s="364"/>
      <c r="TQ21" s="364"/>
      <c r="TR21" s="364"/>
      <c r="TS21" s="364"/>
      <c r="TT21" s="364"/>
      <c r="TU21" s="364"/>
      <c r="TV21" s="364"/>
      <c r="TW21" s="364"/>
      <c r="TX21" s="364"/>
      <c r="TY21" s="364"/>
      <c r="TZ21" s="364"/>
      <c r="UA21" s="364"/>
      <c r="UB21" s="364"/>
      <c r="UC21" s="364"/>
      <c r="UD21" s="364"/>
      <c r="UE21" s="364"/>
      <c r="UF21" s="364"/>
      <c r="UG21" s="364"/>
      <c r="UH21" s="364"/>
      <c r="UI21" s="364"/>
      <c r="UJ21" s="364"/>
      <c r="UK21" s="364"/>
      <c r="UL21" s="364"/>
      <c r="UM21" s="364"/>
      <c r="UN21" s="364"/>
      <c r="UO21" s="364"/>
      <c r="UP21" s="364"/>
      <c r="UQ21" s="364"/>
      <c r="UR21" s="364"/>
      <c r="US21" s="364"/>
      <c r="UT21" s="364"/>
      <c r="UU21" s="364"/>
      <c r="UV21" s="364"/>
      <c r="UW21" s="364"/>
      <c r="UX21" s="364"/>
      <c r="UY21" s="364"/>
      <c r="UZ21" s="364"/>
      <c r="VA21" s="364"/>
      <c r="VB21" s="364"/>
      <c r="VC21" s="364"/>
      <c r="VD21" s="364"/>
      <c r="VE21" s="364"/>
      <c r="VF21" s="364"/>
      <c r="VG21" s="364"/>
      <c r="VH21" s="364"/>
      <c r="VI21" s="364"/>
      <c r="VJ21" s="364"/>
      <c r="VK21" s="364"/>
      <c r="VL21" s="364"/>
      <c r="VM21" s="364"/>
      <c r="VN21" s="364"/>
      <c r="VO21" s="364"/>
    </row>
    <row r="22" spans="1:587" s="365" customFormat="1" ht="15">
      <c r="A22" s="656" t="str">
        <f>+'P5'!B5</f>
        <v>5. Mejora del entorno social y de la formalización en la cadena</v>
      </c>
      <c r="B22" s="657">
        <f>+Estimación_Anualizada!V22</f>
        <v>15934684242</v>
      </c>
      <c r="C22" s="658">
        <f>+Estimación_Anualizada!B22+Estimación_Anualizada!C22+Estimación_Anualizada!D22+Estimación_Anualizada!E22</f>
        <v>5295058286</v>
      </c>
      <c r="D22" s="658">
        <f>+Estimación_Anualizada!F22+Estimación_Anualizada!G22+Estimación_Anualizada!H22+Estimación_Anualizada!I22+Estimación_Anualizada!J22+Estimación_Anualizada!K22+Estimación_Anualizada!L22+Estimación_Anualizada!M22</f>
        <v>5319812978</v>
      </c>
      <c r="E22" s="658">
        <f>+Estimación_Anualizada!N22+Estimación_Anualizada!O22+Estimación_Anualizada!P22+Estimación_Anualizada!Q22+Estimación_Anualizada!R22+Estimación_Anualizada!S22+Estimación_Anualizada!T22+Estimación_Anualizada!U22</f>
        <v>5319812978</v>
      </c>
      <c r="F22" s="383">
        <f t="shared" si="0"/>
        <v>15934684242</v>
      </c>
      <c r="G22" s="383">
        <f t="shared" si="1"/>
        <v>0</v>
      </c>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64"/>
      <c r="EP22" s="364"/>
      <c r="EQ22" s="364"/>
      <c r="ER22" s="364"/>
      <c r="ES22" s="364"/>
      <c r="ET22" s="364"/>
      <c r="EU22" s="364"/>
      <c r="EV22" s="364"/>
      <c r="EW22" s="364"/>
      <c r="EX22" s="364"/>
      <c r="EY22" s="364"/>
      <c r="EZ22" s="364"/>
      <c r="FA22" s="364"/>
      <c r="FB22" s="364"/>
      <c r="FC22" s="364"/>
      <c r="FD22" s="364"/>
      <c r="FE22" s="364"/>
      <c r="FF22" s="364"/>
      <c r="FG22" s="364"/>
      <c r="FH22" s="364"/>
      <c r="FI22" s="364"/>
      <c r="FJ22" s="364"/>
      <c r="FK22" s="364"/>
      <c r="FL22" s="364"/>
      <c r="FM22" s="364"/>
      <c r="FN22" s="364"/>
      <c r="FO22" s="364"/>
      <c r="FP22" s="364"/>
      <c r="FQ22" s="364"/>
      <c r="FR22" s="364"/>
      <c r="FS22" s="364"/>
      <c r="FT22" s="364"/>
      <c r="FU22" s="364"/>
      <c r="FV22" s="364"/>
      <c r="FW22" s="364"/>
      <c r="FX22" s="364"/>
      <c r="FY22" s="364"/>
      <c r="FZ22" s="364"/>
      <c r="GA22" s="364"/>
      <c r="GB22" s="364"/>
      <c r="GC22" s="364"/>
      <c r="GD22" s="364"/>
      <c r="GE22" s="364"/>
      <c r="GF22" s="364"/>
      <c r="GG22" s="364"/>
      <c r="GH22" s="364"/>
      <c r="GI22" s="364"/>
      <c r="GJ22" s="364"/>
      <c r="GK22" s="364"/>
      <c r="GL22" s="364"/>
      <c r="GM22" s="364"/>
      <c r="GN22" s="364"/>
      <c r="GO22" s="364"/>
      <c r="GP22" s="364"/>
      <c r="GQ22" s="364"/>
      <c r="GR22" s="364"/>
      <c r="GS22" s="364"/>
      <c r="GT22" s="364"/>
      <c r="GU22" s="364"/>
      <c r="GV22" s="364"/>
      <c r="GW22" s="364"/>
      <c r="GX22" s="364"/>
      <c r="GY22" s="364"/>
      <c r="GZ22" s="364"/>
      <c r="HA22" s="364"/>
      <c r="HB22" s="364"/>
      <c r="HC22" s="364"/>
      <c r="HD22" s="364"/>
      <c r="HE22" s="364"/>
      <c r="HF22" s="364"/>
      <c r="HG22" s="364"/>
      <c r="HH22" s="364"/>
      <c r="HI22" s="364"/>
      <c r="HJ22" s="364"/>
      <c r="HK22" s="364"/>
      <c r="HL22" s="364"/>
      <c r="HM22" s="364"/>
      <c r="HN22" s="364"/>
      <c r="HO22" s="364"/>
      <c r="HP22" s="364"/>
      <c r="HQ22" s="364"/>
      <c r="HR22" s="364"/>
      <c r="HS22" s="364"/>
      <c r="HT22" s="364"/>
      <c r="HU22" s="364"/>
      <c r="HV22" s="364"/>
      <c r="HW22" s="364"/>
      <c r="HX22" s="364"/>
      <c r="HY22" s="364"/>
      <c r="HZ22" s="364"/>
      <c r="IA22" s="364"/>
      <c r="IB22" s="364"/>
      <c r="IC22" s="364"/>
      <c r="ID22" s="364"/>
      <c r="IE22" s="364"/>
      <c r="IF22" s="364"/>
      <c r="IG22" s="364"/>
      <c r="IH22" s="364"/>
      <c r="II22" s="364"/>
      <c r="IJ22" s="364"/>
      <c r="IK22" s="364"/>
      <c r="IL22" s="364"/>
      <c r="IM22" s="364"/>
      <c r="IN22" s="364"/>
      <c r="IO22" s="364"/>
      <c r="IP22" s="364"/>
      <c r="IQ22" s="364"/>
      <c r="IR22" s="364"/>
      <c r="IS22" s="364"/>
      <c r="IT22" s="364"/>
      <c r="IU22" s="364"/>
      <c r="IV22" s="364"/>
      <c r="IW22" s="364"/>
      <c r="IX22" s="364"/>
      <c r="IY22" s="364"/>
      <c r="IZ22" s="364"/>
      <c r="JA22" s="364"/>
      <c r="JB22" s="364"/>
      <c r="JC22" s="364"/>
      <c r="JD22" s="364"/>
      <c r="JE22" s="364"/>
      <c r="JF22" s="364"/>
      <c r="JG22" s="364"/>
      <c r="JH22" s="364"/>
      <c r="JI22" s="364"/>
      <c r="JJ22" s="364"/>
      <c r="JK22" s="364"/>
      <c r="JL22" s="364"/>
      <c r="JM22" s="364"/>
      <c r="JN22" s="364"/>
      <c r="JO22" s="364"/>
      <c r="JP22" s="364"/>
      <c r="JQ22" s="364"/>
      <c r="JR22" s="364"/>
      <c r="JS22" s="364"/>
      <c r="JT22" s="364"/>
      <c r="JU22" s="364"/>
      <c r="JV22" s="364"/>
      <c r="JW22" s="364"/>
      <c r="JX22" s="364"/>
      <c r="JY22" s="364"/>
      <c r="JZ22" s="364"/>
      <c r="KA22" s="364"/>
      <c r="KB22" s="364"/>
      <c r="KC22" s="364"/>
      <c r="KD22" s="364"/>
      <c r="KE22" s="364"/>
      <c r="KF22" s="364"/>
      <c r="KG22" s="364"/>
      <c r="KH22" s="364"/>
      <c r="KI22" s="364"/>
      <c r="KJ22" s="364"/>
      <c r="KK22" s="364"/>
      <c r="KL22" s="364"/>
      <c r="KM22" s="364"/>
      <c r="KN22" s="364"/>
      <c r="KO22" s="364"/>
      <c r="KP22" s="364"/>
      <c r="KQ22" s="364"/>
      <c r="KR22" s="364"/>
      <c r="KS22" s="364"/>
      <c r="KT22" s="364"/>
      <c r="KU22" s="364"/>
      <c r="KV22" s="364"/>
      <c r="KW22" s="364"/>
      <c r="KX22" s="364"/>
      <c r="KY22" s="364"/>
      <c r="KZ22" s="364"/>
      <c r="LA22" s="364"/>
      <c r="LB22" s="364"/>
      <c r="LC22" s="364"/>
      <c r="LD22" s="364"/>
      <c r="LE22" s="364"/>
      <c r="LF22" s="364"/>
      <c r="LG22" s="364"/>
      <c r="LH22" s="364"/>
      <c r="LI22" s="364"/>
      <c r="LJ22" s="364"/>
      <c r="LK22" s="364"/>
      <c r="LL22" s="364"/>
      <c r="LM22" s="364"/>
      <c r="LN22" s="364"/>
      <c r="LO22" s="364"/>
      <c r="LP22" s="364"/>
      <c r="LQ22" s="364"/>
      <c r="LR22" s="364"/>
      <c r="LS22" s="364"/>
      <c r="LT22" s="364"/>
      <c r="LU22" s="364"/>
      <c r="LV22" s="364"/>
      <c r="LW22" s="364"/>
      <c r="LX22" s="364"/>
      <c r="LY22" s="364"/>
      <c r="LZ22" s="364"/>
      <c r="MA22" s="364"/>
      <c r="MB22" s="364"/>
      <c r="MC22" s="364"/>
      <c r="MD22" s="364"/>
      <c r="ME22" s="364"/>
      <c r="MF22" s="364"/>
      <c r="MG22" s="364"/>
      <c r="MH22" s="364"/>
      <c r="MI22" s="364"/>
      <c r="MJ22" s="364"/>
      <c r="MK22" s="364"/>
      <c r="ML22" s="364"/>
      <c r="MM22" s="364"/>
      <c r="MN22" s="364"/>
      <c r="MO22" s="364"/>
      <c r="MP22" s="364"/>
      <c r="MQ22" s="364"/>
      <c r="MR22" s="364"/>
      <c r="MS22" s="364"/>
      <c r="MT22" s="364"/>
      <c r="MU22" s="364"/>
      <c r="MV22" s="364"/>
      <c r="MW22" s="364"/>
      <c r="MX22" s="364"/>
      <c r="MY22" s="364"/>
      <c r="MZ22" s="364"/>
      <c r="NA22" s="364"/>
      <c r="NB22" s="364"/>
      <c r="NC22" s="364"/>
      <c r="ND22" s="364"/>
      <c r="NE22" s="364"/>
      <c r="NF22" s="364"/>
      <c r="NG22" s="364"/>
      <c r="NH22" s="364"/>
      <c r="NI22" s="364"/>
      <c r="NJ22" s="364"/>
      <c r="NK22" s="364"/>
      <c r="NL22" s="364"/>
      <c r="NM22" s="364"/>
      <c r="NN22" s="364"/>
      <c r="NO22" s="364"/>
      <c r="NP22" s="364"/>
      <c r="NQ22" s="364"/>
      <c r="NR22" s="364"/>
      <c r="NS22" s="364"/>
      <c r="NT22" s="364"/>
      <c r="NU22" s="364"/>
      <c r="NV22" s="364"/>
      <c r="NW22" s="364"/>
      <c r="NX22" s="364"/>
      <c r="NY22" s="364"/>
      <c r="NZ22" s="364"/>
      <c r="OA22" s="364"/>
      <c r="OB22" s="364"/>
      <c r="OC22" s="364"/>
      <c r="OD22" s="364"/>
      <c r="OE22" s="364"/>
      <c r="OF22" s="364"/>
      <c r="OG22" s="364"/>
      <c r="OH22" s="364"/>
      <c r="OI22" s="364"/>
      <c r="OJ22" s="364"/>
      <c r="OK22" s="364"/>
      <c r="OL22" s="364"/>
      <c r="OM22" s="364"/>
      <c r="ON22" s="364"/>
      <c r="OO22" s="364"/>
      <c r="OP22" s="364"/>
      <c r="OQ22" s="364"/>
      <c r="OR22" s="364"/>
      <c r="OS22" s="364"/>
      <c r="OT22" s="364"/>
      <c r="OU22" s="364"/>
      <c r="OV22" s="364"/>
      <c r="OW22" s="364"/>
      <c r="OX22" s="364"/>
      <c r="OY22" s="364"/>
      <c r="OZ22" s="364"/>
      <c r="PA22" s="364"/>
      <c r="PB22" s="364"/>
      <c r="PC22" s="364"/>
      <c r="PD22" s="364"/>
      <c r="PE22" s="364"/>
      <c r="PF22" s="364"/>
      <c r="PG22" s="364"/>
      <c r="PH22" s="364"/>
      <c r="PI22" s="364"/>
      <c r="PJ22" s="364"/>
      <c r="PK22" s="364"/>
      <c r="PL22" s="364"/>
      <c r="PM22" s="364"/>
      <c r="PN22" s="364"/>
      <c r="PO22" s="364"/>
      <c r="PP22" s="364"/>
      <c r="PQ22" s="364"/>
      <c r="PR22" s="364"/>
      <c r="PS22" s="364"/>
      <c r="PT22" s="364"/>
      <c r="PU22" s="364"/>
      <c r="PV22" s="364"/>
      <c r="PW22" s="364"/>
      <c r="PX22" s="364"/>
      <c r="PY22" s="364"/>
      <c r="PZ22" s="364"/>
      <c r="QA22" s="364"/>
      <c r="QB22" s="364"/>
      <c r="QC22" s="364"/>
      <c r="QD22" s="364"/>
      <c r="QE22" s="364"/>
      <c r="QF22" s="364"/>
      <c r="QG22" s="364"/>
      <c r="QH22" s="364"/>
      <c r="QI22" s="364"/>
      <c r="QJ22" s="364"/>
      <c r="QK22" s="364"/>
      <c r="QL22" s="364"/>
      <c r="QM22" s="364"/>
      <c r="QN22" s="364"/>
      <c r="QO22" s="364"/>
      <c r="QP22" s="364"/>
      <c r="QQ22" s="364"/>
      <c r="QR22" s="364"/>
      <c r="QS22" s="364"/>
      <c r="QT22" s="364"/>
      <c r="QU22" s="364"/>
      <c r="QV22" s="364"/>
      <c r="QW22" s="364"/>
      <c r="QX22" s="364"/>
      <c r="QY22" s="364"/>
      <c r="QZ22" s="364"/>
      <c r="RA22" s="364"/>
      <c r="RB22" s="364"/>
      <c r="RC22" s="364"/>
      <c r="RD22" s="364"/>
      <c r="RE22" s="364"/>
      <c r="RF22" s="364"/>
      <c r="RG22" s="364"/>
      <c r="RH22" s="364"/>
      <c r="RI22" s="364"/>
      <c r="RJ22" s="364"/>
      <c r="RK22" s="364"/>
      <c r="RL22" s="364"/>
      <c r="RM22" s="364"/>
      <c r="RN22" s="364"/>
      <c r="RO22" s="364"/>
      <c r="RP22" s="364"/>
      <c r="RQ22" s="364"/>
      <c r="RR22" s="364"/>
      <c r="RS22" s="364"/>
      <c r="RT22" s="364"/>
      <c r="RU22" s="364"/>
      <c r="RV22" s="364"/>
      <c r="RW22" s="364"/>
      <c r="RX22" s="364"/>
      <c r="RY22" s="364"/>
      <c r="RZ22" s="364"/>
      <c r="SA22" s="364"/>
      <c r="SB22" s="364"/>
      <c r="SC22" s="364"/>
      <c r="SD22" s="364"/>
      <c r="SE22" s="364"/>
      <c r="SF22" s="364"/>
      <c r="SG22" s="364"/>
      <c r="SH22" s="364"/>
      <c r="SI22" s="364"/>
      <c r="SJ22" s="364"/>
      <c r="SK22" s="364"/>
      <c r="SL22" s="364"/>
      <c r="SM22" s="364"/>
      <c r="SN22" s="364"/>
      <c r="SO22" s="364"/>
      <c r="SP22" s="364"/>
      <c r="SQ22" s="364"/>
      <c r="SR22" s="364"/>
      <c r="SS22" s="364"/>
      <c r="ST22" s="364"/>
      <c r="SU22" s="364"/>
      <c r="SV22" s="364"/>
      <c r="SW22" s="364"/>
      <c r="SX22" s="364"/>
      <c r="SY22" s="364"/>
      <c r="SZ22" s="364"/>
      <c r="TA22" s="364"/>
      <c r="TB22" s="364"/>
      <c r="TC22" s="364"/>
      <c r="TD22" s="364"/>
      <c r="TE22" s="364"/>
      <c r="TF22" s="364"/>
      <c r="TG22" s="364"/>
      <c r="TH22" s="364"/>
      <c r="TI22" s="364"/>
      <c r="TJ22" s="364"/>
      <c r="TK22" s="364"/>
      <c r="TL22" s="364"/>
      <c r="TM22" s="364"/>
      <c r="TN22" s="364"/>
      <c r="TO22" s="364"/>
      <c r="TP22" s="364"/>
      <c r="TQ22" s="364"/>
      <c r="TR22" s="364"/>
      <c r="TS22" s="364"/>
      <c r="TT22" s="364"/>
      <c r="TU22" s="364"/>
      <c r="TV22" s="364"/>
      <c r="TW22" s="364"/>
      <c r="TX22" s="364"/>
      <c r="TY22" s="364"/>
      <c r="TZ22" s="364"/>
      <c r="UA22" s="364"/>
      <c r="UB22" s="364"/>
      <c r="UC22" s="364"/>
      <c r="UD22" s="364"/>
      <c r="UE22" s="364"/>
      <c r="UF22" s="364"/>
      <c r="UG22" s="364"/>
      <c r="UH22" s="364"/>
      <c r="UI22" s="364"/>
      <c r="UJ22" s="364"/>
      <c r="UK22" s="364"/>
      <c r="UL22" s="364"/>
      <c r="UM22" s="364"/>
      <c r="UN22" s="364"/>
      <c r="UO22" s="364"/>
      <c r="UP22" s="364"/>
      <c r="UQ22" s="364"/>
      <c r="UR22" s="364"/>
      <c r="US22" s="364"/>
      <c r="UT22" s="364"/>
      <c r="UU22" s="364"/>
      <c r="UV22" s="364"/>
      <c r="UW22" s="364"/>
      <c r="UX22" s="364"/>
      <c r="UY22" s="364"/>
      <c r="UZ22" s="364"/>
      <c r="VA22" s="364"/>
      <c r="VB22" s="364"/>
      <c r="VC22" s="364"/>
      <c r="VD22" s="364"/>
      <c r="VE22" s="364"/>
      <c r="VF22" s="364"/>
      <c r="VG22" s="364"/>
      <c r="VH22" s="364"/>
      <c r="VI22" s="364"/>
      <c r="VJ22" s="364"/>
      <c r="VK22" s="364"/>
      <c r="VL22" s="364"/>
      <c r="VM22" s="364"/>
      <c r="VN22" s="364"/>
      <c r="VO22" s="364"/>
    </row>
    <row r="23" spans="1:587" s="367" customFormat="1" ht="28.5">
      <c r="A23" s="375" t="str">
        <f>+'P5'!B8</f>
        <v>5.1. Gestión para el acceso a bienes y servicios públicos no sectoriales con incidencia en el desarrollo social y productivo de la cadena</v>
      </c>
      <c r="B23" s="384">
        <f>+Estimación_Anualizada!V23</f>
        <v>6881583075</v>
      </c>
      <c r="C23" s="382">
        <f>+Estimación_Anualizada!B23+Estimación_Anualizada!C23+Estimación_Anualizada!D23+Estimación_Anualizada!E23</f>
        <v>2425389435</v>
      </c>
      <c r="D23" s="382">
        <f>+Estimación_Anualizada!F23+Estimación_Anualizada!G23+Estimación_Anualizada!H23+Estimación_Anualizada!I23+Estimación_Anualizada!J23+Estimación_Anualizada!K23+Estimación_Anualizada!L23+Estimación_Anualizada!M23</f>
        <v>2228096820</v>
      </c>
      <c r="E23" s="382">
        <f>+Estimación_Anualizada!N23+Estimación_Anualizada!O23+Estimación_Anualizada!P23+Estimación_Anualizada!Q23+Estimación_Anualizada!R23+Estimación_Anualizada!S23+Estimación_Anualizada!T23+Estimación_Anualizada!U23</f>
        <v>2228096820</v>
      </c>
      <c r="F23" s="382">
        <f t="shared" si="0"/>
        <v>6881583075</v>
      </c>
      <c r="G23" s="382">
        <f t="shared" si="1"/>
        <v>0</v>
      </c>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J23" s="364"/>
      <c r="FK23" s="364"/>
      <c r="FL23" s="364"/>
      <c r="FM23" s="364"/>
      <c r="FN23" s="364"/>
      <c r="FO23" s="364"/>
      <c r="FP23" s="364"/>
      <c r="FQ23" s="364"/>
      <c r="FR23" s="364"/>
      <c r="FS23" s="364"/>
      <c r="FT23" s="364"/>
      <c r="FU23" s="364"/>
      <c r="FV23" s="364"/>
      <c r="FW23" s="364"/>
      <c r="FX23" s="364"/>
      <c r="FY23" s="364"/>
      <c r="FZ23" s="364"/>
      <c r="GA23" s="364"/>
      <c r="GB23" s="364"/>
      <c r="GC23" s="364"/>
      <c r="GD23" s="364"/>
      <c r="GE23" s="364"/>
      <c r="GF23" s="364"/>
      <c r="GG23" s="364"/>
      <c r="GH23" s="364"/>
      <c r="GI23" s="364"/>
      <c r="GJ23" s="364"/>
      <c r="GK23" s="364"/>
      <c r="GL23" s="364"/>
      <c r="GM23" s="364"/>
      <c r="GN23" s="364"/>
      <c r="GO23" s="364"/>
      <c r="GP23" s="364"/>
      <c r="GQ23" s="364"/>
      <c r="GR23" s="364"/>
      <c r="GS23" s="364"/>
      <c r="GT23" s="364"/>
      <c r="GU23" s="364"/>
      <c r="GV23" s="364"/>
      <c r="GW23" s="364"/>
      <c r="GX23" s="364"/>
      <c r="GY23" s="364"/>
      <c r="GZ23" s="364"/>
      <c r="HA23" s="364"/>
      <c r="HB23" s="364"/>
      <c r="HC23" s="364"/>
      <c r="HD23" s="364"/>
      <c r="HE23" s="364"/>
      <c r="HF23" s="364"/>
      <c r="HG23" s="364"/>
      <c r="HH23" s="364"/>
      <c r="HI23" s="364"/>
      <c r="HJ23" s="364"/>
      <c r="HK23" s="364"/>
      <c r="HL23" s="364"/>
      <c r="HM23" s="364"/>
      <c r="HN23" s="364"/>
      <c r="HO23" s="364"/>
      <c r="HP23" s="364"/>
      <c r="HQ23" s="364"/>
      <c r="HR23" s="364"/>
      <c r="HS23" s="364"/>
      <c r="HT23" s="364"/>
      <c r="HU23" s="364"/>
      <c r="HV23" s="364"/>
      <c r="HW23" s="364"/>
      <c r="HX23" s="364"/>
      <c r="HY23" s="364"/>
      <c r="HZ23" s="364"/>
      <c r="IA23" s="364"/>
      <c r="IB23" s="364"/>
      <c r="IC23" s="364"/>
      <c r="ID23" s="364"/>
      <c r="IE23" s="364"/>
      <c r="IF23" s="364"/>
      <c r="IG23" s="364"/>
      <c r="IH23" s="364"/>
      <c r="II23" s="364"/>
      <c r="IJ23" s="364"/>
      <c r="IK23" s="364"/>
      <c r="IL23" s="364"/>
      <c r="IM23" s="364"/>
      <c r="IN23" s="364"/>
      <c r="IO23" s="364"/>
      <c r="IP23" s="364"/>
      <c r="IQ23" s="364"/>
      <c r="IR23" s="364"/>
      <c r="IS23" s="364"/>
      <c r="IT23" s="364"/>
      <c r="IU23" s="364"/>
      <c r="IV23" s="364"/>
      <c r="IW23" s="364"/>
      <c r="IX23" s="364"/>
      <c r="IY23" s="364"/>
      <c r="IZ23" s="364"/>
      <c r="JA23" s="364"/>
      <c r="JB23" s="364"/>
      <c r="JC23" s="364"/>
      <c r="JD23" s="364"/>
      <c r="JE23" s="364"/>
      <c r="JF23" s="364"/>
      <c r="JG23" s="364"/>
      <c r="JH23" s="364"/>
      <c r="JI23" s="364"/>
      <c r="JJ23" s="364"/>
      <c r="JK23" s="364"/>
      <c r="JL23" s="364"/>
      <c r="JM23" s="364"/>
      <c r="JN23" s="364"/>
      <c r="JO23" s="364"/>
      <c r="JP23" s="364"/>
      <c r="JQ23" s="364"/>
      <c r="JR23" s="364"/>
      <c r="JS23" s="364"/>
      <c r="JT23" s="364"/>
      <c r="JU23" s="364"/>
      <c r="JV23" s="364"/>
      <c r="JW23" s="364"/>
      <c r="JX23" s="364"/>
      <c r="JY23" s="364"/>
      <c r="JZ23" s="364"/>
      <c r="KA23" s="364"/>
      <c r="KB23" s="364"/>
      <c r="KC23" s="364"/>
      <c r="KD23" s="364"/>
      <c r="KE23" s="364"/>
      <c r="KF23" s="364"/>
      <c r="KG23" s="364"/>
      <c r="KH23" s="364"/>
      <c r="KI23" s="364"/>
      <c r="KJ23" s="364"/>
      <c r="KK23" s="364"/>
      <c r="KL23" s="364"/>
      <c r="KM23" s="364"/>
      <c r="KN23" s="364"/>
      <c r="KO23" s="364"/>
      <c r="KP23" s="364"/>
      <c r="KQ23" s="364"/>
      <c r="KR23" s="364"/>
      <c r="KS23" s="364"/>
      <c r="KT23" s="364"/>
      <c r="KU23" s="364"/>
      <c r="KV23" s="364"/>
      <c r="KW23" s="364"/>
      <c r="KX23" s="364"/>
      <c r="KY23" s="364"/>
      <c r="KZ23" s="364"/>
      <c r="LA23" s="364"/>
      <c r="LB23" s="364"/>
      <c r="LC23" s="364"/>
      <c r="LD23" s="364"/>
      <c r="LE23" s="364"/>
      <c r="LF23" s="364"/>
      <c r="LG23" s="364"/>
      <c r="LH23" s="364"/>
      <c r="LI23" s="364"/>
      <c r="LJ23" s="364"/>
      <c r="LK23" s="364"/>
      <c r="LL23" s="364"/>
      <c r="LM23" s="364"/>
      <c r="LN23" s="364"/>
      <c r="LO23" s="364"/>
      <c r="LP23" s="364"/>
      <c r="LQ23" s="364"/>
      <c r="LR23" s="364"/>
      <c r="LS23" s="364"/>
      <c r="LT23" s="364"/>
      <c r="LU23" s="364"/>
      <c r="LV23" s="364"/>
      <c r="LW23" s="364"/>
      <c r="LX23" s="364"/>
      <c r="LY23" s="364"/>
      <c r="LZ23" s="364"/>
      <c r="MA23" s="364"/>
      <c r="MB23" s="364"/>
      <c r="MC23" s="364"/>
      <c r="MD23" s="364"/>
      <c r="ME23" s="364"/>
      <c r="MF23" s="364"/>
      <c r="MG23" s="364"/>
      <c r="MH23" s="364"/>
      <c r="MI23" s="364"/>
      <c r="MJ23" s="364"/>
      <c r="MK23" s="364"/>
      <c r="ML23" s="364"/>
      <c r="MM23" s="364"/>
      <c r="MN23" s="364"/>
      <c r="MO23" s="364"/>
      <c r="MP23" s="364"/>
      <c r="MQ23" s="364"/>
      <c r="MR23" s="364"/>
      <c r="MS23" s="364"/>
      <c r="MT23" s="364"/>
      <c r="MU23" s="364"/>
      <c r="MV23" s="364"/>
      <c r="MW23" s="364"/>
      <c r="MX23" s="364"/>
      <c r="MY23" s="364"/>
      <c r="MZ23" s="364"/>
      <c r="NA23" s="364"/>
      <c r="NB23" s="364"/>
      <c r="NC23" s="364"/>
      <c r="ND23" s="364"/>
      <c r="NE23" s="364"/>
      <c r="NF23" s="364"/>
      <c r="NG23" s="364"/>
      <c r="NH23" s="364"/>
      <c r="NI23" s="364"/>
      <c r="NJ23" s="364"/>
      <c r="NK23" s="364"/>
      <c r="NL23" s="364"/>
      <c r="NM23" s="364"/>
      <c r="NN23" s="364"/>
      <c r="NO23" s="364"/>
      <c r="NP23" s="364"/>
      <c r="NQ23" s="364"/>
      <c r="NR23" s="364"/>
      <c r="NS23" s="364"/>
      <c r="NT23" s="364"/>
      <c r="NU23" s="364"/>
      <c r="NV23" s="364"/>
      <c r="NW23" s="364"/>
      <c r="NX23" s="364"/>
      <c r="NY23" s="364"/>
      <c r="NZ23" s="364"/>
      <c r="OA23" s="364"/>
      <c r="OB23" s="364"/>
      <c r="OC23" s="364"/>
      <c r="OD23" s="364"/>
      <c r="OE23" s="364"/>
      <c r="OF23" s="364"/>
      <c r="OG23" s="364"/>
      <c r="OH23" s="364"/>
      <c r="OI23" s="364"/>
      <c r="OJ23" s="364"/>
      <c r="OK23" s="364"/>
      <c r="OL23" s="364"/>
      <c r="OM23" s="364"/>
      <c r="ON23" s="364"/>
      <c r="OO23" s="364"/>
      <c r="OP23" s="364"/>
      <c r="OQ23" s="364"/>
      <c r="OR23" s="364"/>
      <c r="OS23" s="364"/>
      <c r="OT23" s="364"/>
      <c r="OU23" s="364"/>
      <c r="OV23" s="364"/>
      <c r="OW23" s="364"/>
      <c r="OX23" s="364"/>
      <c r="OY23" s="364"/>
      <c r="OZ23" s="364"/>
      <c r="PA23" s="364"/>
      <c r="PB23" s="364"/>
      <c r="PC23" s="364"/>
      <c r="PD23" s="364"/>
      <c r="PE23" s="364"/>
      <c r="PF23" s="364"/>
      <c r="PG23" s="364"/>
      <c r="PH23" s="364"/>
      <c r="PI23" s="364"/>
      <c r="PJ23" s="364"/>
      <c r="PK23" s="364"/>
      <c r="PL23" s="364"/>
      <c r="PM23" s="364"/>
      <c r="PN23" s="364"/>
      <c r="PO23" s="364"/>
      <c r="PP23" s="364"/>
      <c r="PQ23" s="364"/>
      <c r="PR23" s="364"/>
      <c r="PS23" s="364"/>
      <c r="PT23" s="364"/>
      <c r="PU23" s="364"/>
      <c r="PV23" s="364"/>
      <c r="PW23" s="364"/>
      <c r="PX23" s="364"/>
      <c r="PY23" s="364"/>
      <c r="PZ23" s="364"/>
      <c r="QA23" s="364"/>
      <c r="QB23" s="364"/>
      <c r="QC23" s="364"/>
      <c r="QD23" s="364"/>
      <c r="QE23" s="364"/>
      <c r="QF23" s="364"/>
      <c r="QG23" s="364"/>
      <c r="QH23" s="364"/>
      <c r="QI23" s="364"/>
      <c r="QJ23" s="364"/>
      <c r="QK23" s="364"/>
      <c r="QL23" s="364"/>
      <c r="QM23" s="364"/>
      <c r="QN23" s="364"/>
      <c r="QO23" s="364"/>
      <c r="QP23" s="364"/>
      <c r="QQ23" s="364"/>
      <c r="QR23" s="364"/>
      <c r="QS23" s="364"/>
      <c r="QT23" s="364"/>
      <c r="QU23" s="364"/>
      <c r="QV23" s="364"/>
      <c r="QW23" s="364"/>
      <c r="QX23" s="364"/>
      <c r="QY23" s="364"/>
      <c r="QZ23" s="364"/>
      <c r="RA23" s="364"/>
      <c r="RB23" s="364"/>
      <c r="RC23" s="364"/>
      <c r="RD23" s="364"/>
      <c r="RE23" s="364"/>
      <c r="RF23" s="364"/>
      <c r="RG23" s="364"/>
      <c r="RH23" s="364"/>
      <c r="RI23" s="364"/>
      <c r="RJ23" s="364"/>
      <c r="RK23" s="364"/>
      <c r="RL23" s="364"/>
      <c r="RM23" s="364"/>
      <c r="RN23" s="364"/>
      <c r="RO23" s="364"/>
      <c r="RP23" s="364"/>
      <c r="RQ23" s="364"/>
      <c r="RR23" s="364"/>
      <c r="RS23" s="364"/>
      <c r="RT23" s="364"/>
      <c r="RU23" s="364"/>
      <c r="RV23" s="364"/>
      <c r="RW23" s="364"/>
      <c r="RX23" s="364"/>
      <c r="RY23" s="364"/>
      <c r="RZ23" s="364"/>
      <c r="SA23" s="364"/>
      <c r="SB23" s="364"/>
      <c r="SC23" s="364"/>
      <c r="SD23" s="364"/>
      <c r="SE23" s="364"/>
      <c r="SF23" s="364"/>
      <c r="SG23" s="364"/>
      <c r="SH23" s="364"/>
      <c r="SI23" s="364"/>
      <c r="SJ23" s="364"/>
      <c r="SK23" s="364"/>
      <c r="SL23" s="364"/>
      <c r="SM23" s="364"/>
      <c r="SN23" s="364"/>
      <c r="SO23" s="364"/>
      <c r="SP23" s="364"/>
      <c r="SQ23" s="364"/>
      <c r="SR23" s="364"/>
      <c r="SS23" s="364"/>
      <c r="ST23" s="364"/>
      <c r="SU23" s="364"/>
      <c r="SV23" s="364"/>
      <c r="SW23" s="364"/>
      <c r="SX23" s="364"/>
      <c r="SY23" s="364"/>
      <c r="SZ23" s="364"/>
      <c r="TA23" s="364"/>
      <c r="TB23" s="364"/>
      <c r="TC23" s="364"/>
      <c r="TD23" s="364"/>
      <c r="TE23" s="364"/>
      <c r="TF23" s="364"/>
      <c r="TG23" s="364"/>
      <c r="TH23" s="364"/>
      <c r="TI23" s="364"/>
      <c r="TJ23" s="364"/>
      <c r="TK23" s="364"/>
      <c r="TL23" s="364"/>
      <c r="TM23" s="364"/>
      <c r="TN23" s="364"/>
      <c r="TO23" s="364"/>
      <c r="TP23" s="364"/>
      <c r="TQ23" s="364"/>
      <c r="TR23" s="364"/>
      <c r="TS23" s="364"/>
      <c r="TT23" s="364"/>
      <c r="TU23" s="364"/>
      <c r="TV23" s="364"/>
      <c r="TW23" s="364"/>
      <c r="TX23" s="364"/>
      <c r="TY23" s="364"/>
      <c r="TZ23" s="364"/>
      <c r="UA23" s="364"/>
      <c r="UB23" s="364"/>
      <c r="UC23" s="364"/>
      <c r="UD23" s="364"/>
      <c r="UE23" s="364"/>
      <c r="UF23" s="364"/>
      <c r="UG23" s="364"/>
      <c r="UH23" s="364"/>
      <c r="UI23" s="364"/>
      <c r="UJ23" s="364"/>
      <c r="UK23" s="364"/>
      <c r="UL23" s="364"/>
      <c r="UM23" s="364"/>
      <c r="UN23" s="364"/>
      <c r="UO23" s="364"/>
      <c r="UP23" s="364"/>
      <c r="UQ23" s="364"/>
      <c r="UR23" s="364"/>
      <c r="US23" s="364"/>
      <c r="UT23" s="364"/>
      <c r="UU23" s="364"/>
      <c r="UV23" s="364"/>
      <c r="UW23" s="364"/>
      <c r="UX23" s="364"/>
      <c r="UY23" s="364"/>
      <c r="UZ23" s="364"/>
      <c r="VA23" s="364"/>
      <c r="VB23" s="364"/>
      <c r="VC23" s="364"/>
      <c r="VD23" s="364"/>
      <c r="VE23" s="364"/>
      <c r="VF23" s="364"/>
      <c r="VG23" s="364"/>
      <c r="VH23" s="364"/>
      <c r="VI23" s="364"/>
      <c r="VJ23" s="364"/>
      <c r="VK23" s="364"/>
      <c r="VL23" s="364"/>
      <c r="VM23" s="364"/>
      <c r="VN23" s="364"/>
      <c r="VO23" s="364"/>
    </row>
    <row r="24" spans="1:587" s="367" customFormat="1">
      <c r="A24" s="375" t="str">
        <f>+'P5'!B9</f>
        <v>5.2. Promoción y fomento de la formalización empresarial y laboral a lo largo de la cadena</v>
      </c>
      <c r="B24" s="384">
        <f>+Estimación_Anualizada!V24</f>
        <v>9053101167</v>
      </c>
      <c r="C24" s="382">
        <f>+Estimación_Anualizada!B24+Estimación_Anualizada!C24+Estimación_Anualizada!D24+Estimación_Anualizada!E24</f>
        <v>2869668851</v>
      </c>
      <c r="D24" s="382">
        <f>+Estimación_Anualizada!F24+Estimación_Anualizada!G24+Estimación_Anualizada!H24+Estimación_Anualizada!I24+Estimación_Anualizada!J24+Estimación_Anualizada!K24+Estimación_Anualizada!L24+Estimación_Anualizada!M24</f>
        <v>3091716158</v>
      </c>
      <c r="E24" s="382">
        <f>+Estimación_Anualizada!N24+Estimación_Anualizada!O24+Estimación_Anualizada!P24+Estimación_Anualizada!Q24+Estimación_Anualizada!R24+Estimación_Anualizada!S24+Estimación_Anualizada!T24+Estimación_Anualizada!U24</f>
        <v>3091716158</v>
      </c>
      <c r="F24" s="382">
        <f t="shared" si="0"/>
        <v>9053101167</v>
      </c>
      <c r="G24" s="382">
        <f t="shared" si="1"/>
        <v>0</v>
      </c>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64"/>
      <c r="EP24" s="364"/>
      <c r="EQ24" s="364"/>
      <c r="ER24" s="364"/>
      <c r="ES24" s="364"/>
      <c r="ET24" s="364"/>
      <c r="EU24" s="364"/>
      <c r="EV24" s="364"/>
      <c r="EW24" s="364"/>
      <c r="EX24" s="364"/>
      <c r="EY24" s="364"/>
      <c r="EZ24" s="364"/>
      <c r="FA24" s="364"/>
      <c r="FB24" s="364"/>
      <c r="FC24" s="364"/>
      <c r="FD24" s="364"/>
      <c r="FE24" s="364"/>
      <c r="FF24" s="364"/>
      <c r="FG24" s="364"/>
      <c r="FH24" s="364"/>
      <c r="FI24" s="364"/>
      <c r="FJ24" s="364"/>
      <c r="FK24" s="364"/>
      <c r="FL24" s="364"/>
      <c r="FM24" s="364"/>
      <c r="FN24" s="364"/>
      <c r="FO24" s="364"/>
      <c r="FP24" s="364"/>
      <c r="FQ24" s="364"/>
      <c r="FR24" s="364"/>
      <c r="FS24" s="364"/>
      <c r="FT24" s="364"/>
      <c r="FU24" s="364"/>
      <c r="FV24" s="364"/>
      <c r="FW24" s="364"/>
      <c r="FX24" s="364"/>
      <c r="FY24" s="364"/>
      <c r="FZ24" s="364"/>
      <c r="GA24" s="364"/>
      <c r="GB24" s="364"/>
      <c r="GC24" s="364"/>
      <c r="GD24" s="364"/>
      <c r="GE24" s="364"/>
      <c r="GF24" s="364"/>
      <c r="GG24" s="364"/>
      <c r="GH24" s="364"/>
      <c r="GI24" s="364"/>
      <c r="GJ24" s="364"/>
      <c r="GK24" s="364"/>
      <c r="GL24" s="364"/>
      <c r="GM24" s="364"/>
      <c r="GN24" s="364"/>
      <c r="GO24" s="364"/>
      <c r="GP24" s="364"/>
      <c r="GQ24" s="364"/>
      <c r="GR24" s="364"/>
      <c r="GS24" s="364"/>
      <c r="GT24" s="364"/>
      <c r="GU24" s="364"/>
      <c r="GV24" s="364"/>
      <c r="GW24" s="364"/>
      <c r="GX24" s="364"/>
      <c r="GY24" s="364"/>
      <c r="GZ24" s="364"/>
      <c r="HA24" s="364"/>
      <c r="HB24" s="364"/>
      <c r="HC24" s="364"/>
      <c r="HD24" s="364"/>
      <c r="HE24" s="364"/>
      <c r="HF24" s="364"/>
      <c r="HG24" s="364"/>
      <c r="HH24" s="364"/>
      <c r="HI24" s="364"/>
      <c r="HJ24" s="364"/>
      <c r="HK24" s="364"/>
      <c r="HL24" s="364"/>
      <c r="HM24" s="364"/>
      <c r="HN24" s="364"/>
      <c r="HO24" s="364"/>
      <c r="HP24" s="364"/>
      <c r="HQ24" s="364"/>
      <c r="HR24" s="364"/>
      <c r="HS24" s="364"/>
      <c r="HT24" s="364"/>
      <c r="HU24" s="364"/>
      <c r="HV24" s="364"/>
      <c r="HW24" s="364"/>
      <c r="HX24" s="364"/>
      <c r="HY24" s="364"/>
      <c r="HZ24" s="364"/>
      <c r="IA24" s="364"/>
      <c r="IB24" s="364"/>
      <c r="IC24" s="364"/>
      <c r="ID24" s="364"/>
      <c r="IE24" s="364"/>
      <c r="IF24" s="364"/>
      <c r="IG24" s="364"/>
      <c r="IH24" s="364"/>
      <c r="II24" s="364"/>
      <c r="IJ24" s="364"/>
      <c r="IK24" s="364"/>
      <c r="IL24" s="364"/>
      <c r="IM24" s="364"/>
      <c r="IN24" s="364"/>
      <c r="IO24" s="364"/>
      <c r="IP24" s="364"/>
      <c r="IQ24" s="364"/>
      <c r="IR24" s="364"/>
      <c r="IS24" s="364"/>
      <c r="IT24" s="364"/>
      <c r="IU24" s="364"/>
      <c r="IV24" s="364"/>
      <c r="IW24" s="364"/>
      <c r="IX24" s="364"/>
      <c r="IY24" s="364"/>
      <c r="IZ24" s="364"/>
      <c r="JA24" s="364"/>
      <c r="JB24" s="364"/>
      <c r="JC24" s="364"/>
      <c r="JD24" s="364"/>
      <c r="JE24" s="364"/>
      <c r="JF24" s="364"/>
      <c r="JG24" s="364"/>
      <c r="JH24" s="364"/>
      <c r="JI24" s="364"/>
      <c r="JJ24" s="364"/>
      <c r="JK24" s="364"/>
      <c r="JL24" s="364"/>
      <c r="JM24" s="364"/>
      <c r="JN24" s="364"/>
      <c r="JO24" s="364"/>
      <c r="JP24" s="364"/>
      <c r="JQ24" s="364"/>
      <c r="JR24" s="364"/>
      <c r="JS24" s="364"/>
      <c r="JT24" s="364"/>
      <c r="JU24" s="364"/>
      <c r="JV24" s="364"/>
      <c r="JW24" s="364"/>
      <c r="JX24" s="364"/>
      <c r="JY24" s="364"/>
      <c r="JZ24" s="364"/>
      <c r="KA24" s="364"/>
      <c r="KB24" s="364"/>
      <c r="KC24" s="364"/>
      <c r="KD24" s="364"/>
      <c r="KE24" s="364"/>
      <c r="KF24" s="364"/>
      <c r="KG24" s="364"/>
      <c r="KH24" s="364"/>
      <c r="KI24" s="364"/>
      <c r="KJ24" s="364"/>
      <c r="KK24" s="364"/>
      <c r="KL24" s="364"/>
      <c r="KM24" s="364"/>
      <c r="KN24" s="364"/>
      <c r="KO24" s="364"/>
      <c r="KP24" s="364"/>
      <c r="KQ24" s="364"/>
      <c r="KR24" s="364"/>
      <c r="KS24" s="364"/>
      <c r="KT24" s="364"/>
      <c r="KU24" s="364"/>
      <c r="KV24" s="364"/>
      <c r="KW24" s="364"/>
      <c r="KX24" s="364"/>
      <c r="KY24" s="364"/>
      <c r="KZ24" s="364"/>
      <c r="LA24" s="364"/>
      <c r="LB24" s="364"/>
      <c r="LC24" s="364"/>
      <c r="LD24" s="364"/>
      <c r="LE24" s="364"/>
      <c r="LF24" s="364"/>
      <c r="LG24" s="364"/>
      <c r="LH24" s="364"/>
      <c r="LI24" s="364"/>
      <c r="LJ24" s="364"/>
      <c r="LK24" s="364"/>
      <c r="LL24" s="364"/>
      <c r="LM24" s="364"/>
      <c r="LN24" s="364"/>
      <c r="LO24" s="364"/>
      <c r="LP24" s="364"/>
      <c r="LQ24" s="364"/>
      <c r="LR24" s="364"/>
      <c r="LS24" s="364"/>
      <c r="LT24" s="364"/>
      <c r="LU24" s="364"/>
      <c r="LV24" s="364"/>
      <c r="LW24" s="364"/>
      <c r="LX24" s="364"/>
      <c r="LY24" s="364"/>
      <c r="LZ24" s="364"/>
      <c r="MA24" s="364"/>
      <c r="MB24" s="364"/>
      <c r="MC24" s="364"/>
      <c r="MD24" s="364"/>
      <c r="ME24" s="364"/>
      <c r="MF24" s="364"/>
      <c r="MG24" s="364"/>
      <c r="MH24" s="364"/>
      <c r="MI24" s="364"/>
      <c r="MJ24" s="364"/>
      <c r="MK24" s="364"/>
      <c r="ML24" s="364"/>
      <c r="MM24" s="364"/>
      <c r="MN24" s="364"/>
      <c r="MO24" s="364"/>
      <c r="MP24" s="364"/>
      <c r="MQ24" s="364"/>
      <c r="MR24" s="364"/>
      <c r="MS24" s="364"/>
      <c r="MT24" s="364"/>
      <c r="MU24" s="364"/>
      <c r="MV24" s="364"/>
      <c r="MW24" s="364"/>
      <c r="MX24" s="364"/>
      <c r="MY24" s="364"/>
      <c r="MZ24" s="364"/>
      <c r="NA24" s="364"/>
      <c r="NB24" s="364"/>
      <c r="NC24" s="364"/>
      <c r="ND24" s="364"/>
      <c r="NE24" s="364"/>
      <c r="NF24" s="364"/>
      <c r="NG24" s="364"/>
      <c r="NH24" s="364"/>
      <c r="NI24" s="364"/>
      <c r="NJ24" s="364"/>
      <c r="NK24" s="364"/>
      <c r="NL24" s="364"/>
      <c r="NM24" s="364"/>
      <c r="NN24" s="364"/>
      <c r="NO24" s="364"/>
      <c r="NP24" s="364"/>
      <c r="NQ24" s="364"/>
      <c r="NR24" s="364"/>
      <c r="NS24" s="364"/>
      <c r="NT24" s="364"/>
      <c r="NU24" s="364"/>
      <c r="NV24" s="364"/>
      <c r="NW24" s="364"/>
      <c r="NX24" s="364"/>
      <c r="NY24" s="364"/>
      <c r="NZ24" s="364"/>
      <c r="OA24" s="364"/>
      <c r="OB24" s="364"/>
      <c r="OC24" s="364"/>
      <c r="OD24" s="364"/>
      <c r="OE24" s="364"/>
      <c r="OF24" s="364"/>
      <c r="OG24" s="364"/>
      <c r="OH24" s="364"/>
      <c r="OI24" s="364"/>
      <c r="OJ24" s="364"/>
      <c r="OK24" s="364"/>
      <c r="OL24" s="364"/>
      <c r="OM24" s="364"/>
      <c r="ON24" s="364"/>
      <c r="OO24" s="364"/>
      <c r="OP24" s="364"/>
      <c r="OQ24" s="364"/>
      <c r="OR24" s="364"/>
      <c r="OS24" s="364"/>
      <c r="OT24" s="364"/>
      <c r="OU24" s="364"/>
      <c r="OV24" s="364"/>
      <c r="OW24" s="364"/>
      <c r="OX24" s="364"/>
      <c r="OY24" s="364"/>
      <c r="OZ24" s="364"/>
      <c r="PA24" s="364"/>
      <c r="PB24" s="364"/>
      <c r="PC24" s="364"/>
      <c r="PD24" s="364"/>
      <c r="PE24" s="364"/>
      <c r="PF24" s="364"/>
      <c r="PG24" s="364"/>
      <c r="PH24" s="364"/>
      <c r="PI24" s="364"/>
      <c r="PJ24" s="364"/>
      <c r="PK24" s="364"/>
      <c r="PL24" s="364"/>
      <c r="PM24" s="364"/>
      <c r="PN24" s="364"/>
      <c r="PO24" s="364"/>
      <c r="PP24" s="364"/>
      <c r="PQ24" s="364"/>
      <c r="PR24" s="364"/>
      <c r="PS24" s="364"/>
      <c r="PT24" s="364"/>
      <c r="PU24" s="364"/>
      <c r="PV24" s="364"/>
      <c r="PW24" s="364"/>
      <c r="PX24" s="364"/>
      <c r="PY24" s="364"/>
      <c r="PZ24" s="364"/>
      <c r="QA24" s="364"/>
      <c r="QB24" s="364"/>
      <c r="QC24" s="364"/>
      <c r="QD24" s="364"/>
      <c r="QE24" s="364"/>
      <c r="QF24" s="364"/>
      <c r="QG24" s="364"/>
      <c r="QH24" s="364"/>
      <c r="QI24" s="364"/>
      <c r="QJ24" s="364"/>
      <c r="QK24" s="364"/>
      <c r="QL24" s="364"/>
      <c r="QM24" s="364"/>
      <c r="QN24" s="364"/>
      <c r="QO24" s="364"/>
      <c r="QP24" s="364"/>
      <c r="QQ24" s="364"/>
      <c r="QR24" s="364"/>
      <c r="QS24" s="364"/>
      <c r="QT24" s="364"/>
      <c r="QU24" s="364"/>
      <c r="QV24" s="364"/>
      <c r="QW24" s="364"/>
      <c r="QX24" s="364"/>
      <c r="QY24" s="364"/>
      <c r="QZ24" s="364"/>
      <c r="RA24" s="364"/>
      <c r="RB24" s="364"/>
      <c r="RC24" s="364"/>
      <c r="RD24" s="364"/>
      <c r="RE24" s="364"/>
      <c r="RF24" s="364"/>
      <c r="RG24" s="364"/>
      <c r="RH24" s="364"/>
      <c r="RI24" s="364"/>
      <c r="RJ24" s="364"/>
      <c r="RK24" s="364"/>
      <c r="RL24" s="364"/>
      <c r="RM24" s="364"/>
      <c r="RN24" s="364"/>
      <c r="RO24" s="364"/>
      <c r="RP24" s="364"/>
      <c r="RQ24" s="364"/>
      <c r="RR24" s="364"/>
      <c r="RS24" s="364"/>
      <c r="RT24" s="364"/>
      <c r="RU24" s="364"/>
      <c r="RV24" s="364"/>
      <c r="RW24" s="364"/>
      <c r="RX24" s="364"/>
      <c r="RY24" s="364"/>
      <c r="RZ24" s="364"/>
      <c r="SA24" s="364"/>
      <c r="SB24" s="364"/>
      <c r="SC24" s="364"/>
      <c r="SD24" s="364"/>
      <c r="SE24" s="364"/>
      <c r="SF24" s="364"/>
      <c r="SG24" s="364"/>
      <c r="SH24" s="364"/>
      <c r="SI24" s="364"/>
      <c r="SJ24" s="364"/>
      <c r="SK24" s="364"/>
      <c r="SL24" s="364"/>
      <c r="SM24" s="364"/>
      <c r="SN24" s="364"/>
      <c r="SO24" s="364"/>
      <c r="SP24" s="364"/>
      <c r="SQ24" s="364"/>
      <c r="SR24" s="364"/>
      <c r="SS24" s="364"/>
      <c r="ST24" s="364"/>
      <c r="SU24" s="364"/>
      <c r="SV24" s="364"/>
      <c r="SW24" s="364"/>
      <c r="SX24" s="364"/>
      <c r="SY24" s="364"/>
      <c r="SZ24" s="364"/>
      <c r="TA24" s="364"/>
      <c r="TB24" s="364"/>
      <c r="TC24" s="364"/>
      <c r="TD24" s="364"/>
      <c r="TE24" s="364"/>
      <c r="TF24" s="364"/>
      <c r="TG24" s="364"/>
      <c r="TH24" s="364"/>
      <c r="TI24" s="364"/>
      <c r="TJ24" s="364"/>
      <c r="TK24" s="364"/>
      <c r="TL24" s="364"/>
      <c r="TM24" s="364"/>
      <c r="TN24" s="364"/>
      <c r="TO24" s="364"/>
      <c r="TP24" s="364"/>
      <c r="TQ24" s="364"/>
      <c r="TR24" s="364"/>
      <c r="TS24" s="364"/>
      <c r="TT24" s="364"/>
      <c r="TU24" s="364"/>
      <c r="TV24" s="364"/>
      <c r="TW24" s="364"/>
      <c r="TX24" s="364"/>
      <c r="TY24" s="364"/>
      <c r="TZ24" s="364"/>
      <c r="UA24" s="364"/>
      <c r="UB24" s="364"/>
      <c r="UC24" s="364"/>
      <c r="UD24" s="364"/>
      <c r="UE24" s="364"/>
      <c r="UF24" s="364"/>
      <c r="UG24" s="364"/>
      <c r="UH24" s="364"/>
      <c r="UI24" s="364"/>
      <c r="UJ24" s="364"/>
      <c r="UK24" s="364"/>
      <c r="UL24" s="364"/>
      <c r="UM24" s="364"/>
      <c r="UN24" s="364"/>
      <c r="UO24" s="364"/>
      <c r="UP24" s="364"/>
      <c r="UQ24" s="364"/>
      <c r="UR24" s="364"/>
      <c r="US24" s="364"/>
      <c r="UT24" s="364"/>
      <c r="UU24" s="364"/>
      <c r="UV24" s="364"/>
      <c r="UW24" s="364"/>
      <c r="UX24" s="364"/>
      <c r="UY24" s="364"/>
      <c r="UZ24" s="364"/>
      <c r="VA24" s="364"/>
      <c r="VB24" s="364"/>
      <c r="VC24" s="364"/>
      <c r="VD24" s="364"/>
      <c r="VE24" s="364"/>
      <c r="VF24" s="364"/>
      <c r="VG24" s="364"/>
      <c r="VH24" s="364"/>
      <c r="VI24" s="364"/>
      <c r="VJ24" s="364"/>
      <c r="VK24" s="364"/>
      <c r="VL24" s="364"/>
      <c r="VM24" s="364"/>
      <c r="VN24" s="364"/>
      <c r="VO24" s="364"/>
    </row>
    <row r="25" spans="1:587" s="367" customFormat="1" ht="15">
      <c r="A25" s="659" t="str">
        <f>+'P6'!B5</f>
        <v>6. Promoción integral de la sostenibilidad ambiental en la cadena</v>
      </c>
      <c r="B25" s="657">
        <f>+Estimación_Anualizada!V25</f>
        <v>176922335402</v>
      </c>
      <c r="C25" s="658">
        <f>+Estimación_Anualizada!B25+Estimación_Anualizada!C25+Estimación_Anualizada!D25+Estimación_Anualizada!E25</f>
        <v>39088598906</v>
      </c>
      <c r="D25" s="658">
        <f>+Estimación_Anualizada!F25+Estimación_Anualizada!G25+Estimación_Anualizada!H25+Estimación_Anualizada!I25+Estimación_Anualizada!J25+Estimación_Anualizada!K25+Estimación_Anualizada!L25+Estimación_Anualizada!M25</f>
        <v>69828068248</v>
      </c>
      <c r="E25" s="658">
        <f>+Estimación_Anualizada!N25+Estimación_Anualizada!O25+Estimación_Anualizada!P25+Estimación_Anualizada!Q25+Estimación_Anualizada!R25+Estimación_Anualizada!S25+Estimación_Anualizada!T25+Estimación_Anualizada!U25</f>
        <v>68005668248</v>
      </c>
      <c r="F25" s="383">
        <f t="shared" si="0"/>
        <v>176922335402</v>
      </c>
      <c r="G25" s="383">
        <f t="shared" si="1"/>
        <v>0</v>
      </c>
      <c r="H25" s="364"/>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64"/>
      <c r="EP25" s="364"/>
      <c r="EQ25" s="364"/>
      <c r="ER25" s="364"/>
      <c r="ES25" s="364"/>
      <c r="ET25" s="364"/>
      <c r="EU25" s="364"/>
      <c r="EV25" s="364"/>
      <c r="EW25" s="364"/>
      <c r="EX25" s="364"/>
      <c r="EY25" s="364"/>
      <c r="EZ25" s="364"/>
      <c r="FA25" s="364"/>
      <c r="FB25" s="364"/>
      <c r="FC25" s="364"/>
      <c r="FD25" s="364"/>
      <c r="FE25" s="364"/>
      <c r="FF25" s="364"/>
      <c r="FG25" s="364"/>
      <c r="FH25" s="364"/>
      <c r="FI25" s="364"/>
      <c r="FJ25" s="364"/>
      <c r="FK25" s="364"/>
      <c r="FL25" s="364"/>
      <c r="FM25" s="364"/>
      <c r="FN25" s="364"/>
      <c r="FO25" s="364"/>
      <c r="FP25" s="364"/>
      <c r="FQ25" s="364"/>
      <c r="FR25" s="364"/>
      <c r="FS25" s="364"/>
      <c r="FT25" s="364"/>
      <c r="FU25" s="364"/>
      <c r="FV25" s="364"/>
      <c r="FW25" s="364"/>
      <c r="FX25" s="364"/>
      <c r="FY25" s="364"/>
      <c r="FZ25" s="364"/>
      <c r="GA25" s="364"/>
      <c r="GB25" s="364"/>
      <c r="GC25" s="364"/>
      <c r="GD25" s="364"/>
      <c r="GE25" s="364"/>
      <c r="GF25" s="364"/>
      <c r="GG25" s="364"/>
      <c r="GH25" s="364"/>
      <c r="GI25" s="364"/>
      <c r="GJ25" s="364"/>
      <c r="GK25" s="364"/>
      <c r="GL25" s="364"/>
      <c r="GM25" s="364"/>
      <c r="GN25" s="364"/>
      <c r="GO25" s="364"/>
      <c r="GP25" s="364"/>
      <c r="GQ25" s="364"/>
      <c r="GR25" s="364"/>
      <c r="GS25" s="364"/>
      <c r="GT25" s="364"/>
      <c r="GU25" s="364"/>
      <c r="GV25" s="364"/>
      <c r="GW25" s="364"/>
      <c r="GX25" s="364"/>
      <c r="GY25" s="364"/>
      <c r="GZ25" s="364"/>
      <c r="HA25" s="364"/>
      <c r="HB25" s="364"/>
      <c r="HC25" s="364"/>
      <c r="HD25" s="364"/>
      <c r="HE25" s="364"/>
      <c r="HF25" s="364"/>
      <c r="HG25" s="364"/>
      <c r="HH25" s="364"/>
      <c r="HI25" s="364"/>
      <c r="HJ25" s="364"/>
      <c r="HK25" s="364"/>
      <c r="HL25" s="364"/>
      <c r="HM25" s="364"/>
      <c r="HN25" s="364"/>
      <c r="HO25" s="364"/>
      <c r="HP25" s="364"/>
      <c r="HQ25" s="364"/>
      <c r="HR25" s="364"/>
      <c r="HS25" s="364"/>
      <c r="HT25" s="364"/>
      <c r="HU25" s="364"/>
      <c r="HV25" s="364"/>
      <c r="HW25" s="364"/>
      <c r="HX25" s="364"/>
      <c r="HY25" s="364"/>
      <c r="HZ25" s="364"/>
      <c r="IA25" s="364"/>
      <c r="IB25" s="364"/>
      <c r="IC25" s="364"/>
      <c r="ID25" s="364"/>
      <c r="IE25" s="364"/>
      <c r="IF25" s="364"/>
      <c r="IG25" s="364"/>
      <c r="IH25" s="364"/>
      <c r="II25" s="364"/>
      <c r="IJ25" s="364"/>
      <c r="IK25" s="364"/>
      <c r="IL25" s="364"/>
      <c r="IM25" s="364"/>
      <c r="IN25" s="364"/>
      <c r="IO25" s="364"/>
      <c r="IP25" s="364"/>
      <c r="IQ25" s="364"/>
      <c r="IR25" s="364"/>
      <c r="IS25" s="364"/>
      <c r="IT25" s="364"/>
      <c r="IU25" s="364"/>
      <c r="IV25" s="364"/>
      <c r="IW25" s="364"/>
      <c r="IX25" s="364"/>
      <c r="IY25" s="364"/>
      <c r="IZ25" s="364"/>
      <c r="JA25" s="364"/>
      <c r="JB25" s="364"/>
      <c r="JC25" s="364"/>
      <c r="JD25" s="364"/>
      <c r="JE25" s="364"/>
      <c r="JF25" s="364"/>
      <c r="JG25" s="364"/>
      <c r="JH25" s="364"/>
      <c r="JI25" s="364"/>
      <c r="JJ25" s="364"/>
      <c r="JK25" s="364"/>
      <c r="JL25" s="364"/>
      <c r="JM25" s="364"/>
      <c r="JN25" s="364"/>
      <c r="JO25" s="364"/>
      <c r="JP25" s="364"/>
      <c r="JQ25" s="364"/>
      <c r="JR25" s="364"/>
      <c r="JS25" s="364"/>
      <c r="JT25" s="364"/>
      <c r="JU25" s="364"/>
      <c r="JV25" s="364"/>
      <c r="JW25" s="364"/>
      <c r="JX25" s="364"/>
      <c r="JY25" s="364"/>
      <c r="JZ25" s="364"/>
      <c r="KA25" s="364"/>
      <c r="KB25" s="364"/>
      <c r="KC25" s="364"/>
      <c r="KD25" s="364"/>
      <c r="KE25" s="364"/>
      <c r="KF25" s="364"/>
      <c r="KG25" s="364"/>
      <c r="KH25" s="364"/>
      <c r="KI25" s="364"/>
      <c r="KJ25" s="364"/>
      <c r="KK25" s="364"/>
      <c r="KL25" s="364"/>
      <c r="KM25" s="364"/>
      <c r="KN25" s="364"/>
      <c r="KO25" s="364"/>
      <c r="KP25" s="364"/>
      <c r="KQ25" s="364"/>
      <c r="KR25" s="364"/>
      <c r="KS25" s="364"/>
      <c r="KT25" s="364"/>
      <c r="KU25" s="364"/>
      <c r="KV25" s="364"/>
      <c r="KW25" s="364"/>
      <c r="KX25" s="364"/>
      <c r="KY25" s="364"/>
      <c r="KZ25" s="364"/>
      <c r="LA25" s="364"/>
      <c r="LB25" s="364"/>
      <c r="LC25" s="364"/>
      <c r="LD25" s="364"/>
      <c r="LE25" s="364"/>
      <c r="LF25" s="364"/>
      <c r="LG25" s="364"/>
      <c r="LH25" s="364"/>
      <c r="LI25" s="364"/>
      <c r="LJ25" s="364"/>
      <c r="LK25" s="364"/>
      <c r="LL25" s="364"/>
      <c r="LM25" s="364"/>
      <c r="LN25" s="364"/>
      <c r="LO25" s="364"/>
      <c r="LP25" s="364"/>
      <c r="LQ25" s="364"/>
      <c r="LR25" s="364"/>
      <c r="LS25" s="364"/>
      <c r="LT25" s="364"/>
      <c r="LU25" s="364"/>
      <c r="LV25" s="364"/>
      <c r="LW25" s="364"/>
      <c r="LX25" s="364"/>
      <c r="LY25" s="364"/>
      <c r="LZ25" s="364"/>
      <c r="MA25" s="364"/>
      <c r="MB25" s="364"/>
      <c r="MC25" s="364"/>
      <c r="MD25" s="364"/>
      <c r="ME25" s="364"/>
      <c r="MF25" s="364"/>
      <c r="MG25" s="364"/>
      <c r="MH25" s="364"/>
      <c r="MI25" s="364"/>
      <c r="MJ25" s="364"/>
      <c r="MK25" s="364"/>
      <c r="ML25" s="364"/>
      <c r="MM25" s="364"/>
      <c r="MN25" s="364"/>
      <c r="MO25" s="364"/>
      <c r="MP25" s="364"/>
      <c r="MQ25" s="364"/>
      <c r="MR25" s="364"/>
      <c r="MS25" s="364"/>
      <c r="MT25" s="364"/>
      <c r="MU25" s="364"/>
      <c r="MV25" s="364"/>
      <c r="MW25" s="364"/>
      <c r="MX25" s="364"/>
      <c r="MY25" s="364"/>
      <c r="MZ25" s="364"/>
      <c r="NA25" s="364"/>
      <c r="NB25" s="364"/>
      <c r="NC25" s="364"/>
      <c r="ND25" s="364"/>
      <c r="NE25" s="364"/>
      <c r="NF25" s="364"/>
      <c r="NG25" s="364"/>
      <c r="NH25" s="364"/>
      <c r="NI25" s="364"/>
      <c r="NJ25" s="364"/>
      <c r="NK25" s="364"/>
      <c r="NL25" s="364"/>
      <c r="NM25" s="364"/>
      <c r="NN25" s="364"/>
      <c r="NO25" s="364"/>
      <c r="NP25" s="364"/>
      <c r="NQ25" s="364"/>
      <c r="NR25" s="364"/>
      <c r="NS25" s="364"/>
      <c r="NT25" s="364"/>
      <c r="NU25" s="364"/>
      <c r="NV25" s="364"/>
      <c r="NW25" s="364"/>
      <c r="NX25" s="364"/>
      <c r="NY25" s="364"/>
      <c r="NZ25" s="364"/>
      <c r="OA25" s="364"/>
      <c r="OB25" s="364"/>
      <c r="OC25" s="364"/>
      <c r="OD25" s="364"/>
      <c r="OE25" s="364"/>
      <c r="OF25" s="364"/>
      <c r="OG25" s="364"/>
      <c r="OH25" s="364"/>
      <c r="OI25" s="364"/>
      <c r="OJ25" s="364"/>
      <c r="OK25" s="364"/>
      <c r="OL25" s="364"/>
      <c r="OM25" s="364"/>
      <c r="ON25" s="364"/>
      <c r="OO25" s="364"/>
      <c r="OP25" s="364"/>
      <c r="OQ25" s="364"/>
      <c r="OR25" s="364"/>
      <c r="OS25" s="364"/>
      <c r="OT25" s="364"/>
      <c r="OU25" s="364"/>
      <c r="OV25" s="364"/>
      <c r="OW25" s="364"/>
      <c r="OX25" s="364"/>
      <c r="OY25" s="364"/>
      <c r="OZ25" s="364"/>
      <c r="PA25" s="364"/>
      <c r="PB25" s="364"/>
      <c r="PC25" s="364"/>
      <c r="PD25" s="364"/>
      <c r="PE25" s="364"/>
      <c r="PF25" s="364"/>
      <c r="PG25" s="364"/>
      <c r="PH25" s="364"/>
      <c r="PI25" s="364"/>
      <c r="PJ25" s="364"/>
      <c r="PK25" s="364"/>
      <c r="PL25" s="364"/>
      <c r="PM25" s="364"/>
      <c r="PN25" s="364"/>
      <c r="PO25" s="364"/>
      <c r="PP25" s="364"/>
      <c r="PQ25" s="364"/>
      <c r="PR25" s="364"/>
      <c r="PS25" s="364"/>
      <c r="PT25" s="364"/>
      <c r="PU25" s="364"/>
      <c r="PV25" s="364"/>
      <c r="PW25" s="364"/>
      <c r="PX25" s="364"/>
      <c r="PY25" s="364"/>
      <c r="PZ25" s="364"/>
      <c r="QA25" s="364"/>
      <c r="QB25" s="364"/>
      <c r="QC25" s="364"/>
      <c r="QD25" s="364"/>
      <c r="QE25" s="364"/>
      <c r="QF25" s="364"/>
      <c r="QG25" s="364"/>
      <c r="QH25" s="364"/>
      <c r="QI25" s="364"/>
      <c r="QJ25" s="364"/>
      <c r="QK25" s="364"/>
      <c r="QL25" s="364"/>
      <c r="QM25" s="364"/>
      <c r="QN25" s="364"/>
      <c r="QO25" s="364"/>
      <c r="QP25" s="364"/>
      <c r="QQ25" s="364"/>
      <c r="QR25" s="364"/>
      <c r="QS25" s="364"/>
      <c r="QT25" s="364"/>
      <c r="QU25" s="364"/>
      <c r="QV25" s="364"/>
      <c r="QW25" s="364"/>
      <c r="QX25" s="364"/>
      <c r="QY25" s="364"/>
      <c r="QZ25" s="364"/>
      <c r="RA25" s="364"/>
      <c r="RB25" s="364"/>
      <c r="RC25" s="364"/>
      <c r="RD25" s="364"/>
      <c r="RE25" s="364"/>
      <c r="RF25" s="364"/>
      <c r="RG25" s="364"/>
      <c r="RH25" s="364"/>
      <c r="RI25" s="364"/>
      <c r="RJ25" s="364"/>
      <c r="RK25" s="364"/>
      <c r="RL25" s="364"/>
      <c r="RM25" s="364"/>
      <c r="RN25" s="364"/>
      <c r="RO25" s="364"/>
      <c r="RP25" s="364"/>
      <c r="RQ25" s="364"/>
      <c r="RR25" s="364"/>
      <c r="RS25" s="364"/>
      <c r="RT25" s="364"/>
      <c r="RU25" s="364"/>
      <c r="RV25" s="364"/>
      <c r="RW25" s="364"/>
      <c r="RX25" s="364"/>
      <c r="RY25" s="364"/>
      <c r="RZ25" s="364"/>
      <c r="SA25" s="364"/>
      <c r="SB25" s="364"/>
      <c r="SC25" s="364"/>
      <c r="SD25" s="364"/>
      <c r="SE25" s="364"/>
      <c r="SF25" s="364"/>
      <c r="SG25" s="364"/>
      <c r="SH25" s="364"/>
      <c r="SI25" s="364"/>
      <c r="SJ25" s="364"/>
      <c r="SK25" s="364"/>
      <c r="SL25" s="364"/>
      <c r="SM25" s="364"/>
      <c r="SN25" s="364"/>
      <c r="SO25" s="364"/>
      <c r="SP25" s="364"/>
      <c r="SQ25" s="364"/>
      <c r="SR25" s="364"/>
      <c r="SS25" s="364"/>
      <c r="ST25" s="364"/>
      <c r="SU25" s="364"/>
      <c r="SV25" s="364"/>
      <c r="SW25" s="364"/>
      <c r="SX25" s="364"/>
      <c r="SY25" s="364"/>
      <c r="SZ25" s="364"/>
      <c r="TA25" s="364"/>
      <c r="TB25" s="364"/>
      <c r="TC25" s="364"/>
      <c r="TD25" s="364"/>
      <c r="TE25" s="364"/>
      <c r="TF25" s="364"/>
      <c r="TG25" s="364"/>
      <c r="TH25" s="364"/>
      <c r="TI25" s="364"/>
      <c r="TJ25" s="364"/>
      <c r="TK25" s="364"/>
      <c r="TL25" s="364"/>
      <c r="TM25" s="364"/>
      <c r="TN25" s="364"/>
      <c r="TO25" s="364"/>
      <c r="TP25" s="364"/>
      <c r="TQ25" s="364"/>
      <c r="TR25" s="364"/>
      <c r="TS25" s="364"/>
      <c r="TT25" s="364"/>
      <c r="TU25" s="364"/>
      <c r="TV25" s="364"/>
      <c r="TW25" s="364"/>
      <c r="TX25" s="364"/>
      <c r="TY25" s="364"/>
      <c r="TZ25" s="364"/>
      <c r="UA25" s="364"/>
      <c r="UB25" s="364"/>
      <c r="UC25" s="364"/>
      <c r="UD25" s="364"/>
      <c r="UE25" s="364"/>
      <c r="UF25" s="364"/>
      <c r="UG25" s="364"/>
      <c r="UH25" s="364"/>
      <c r="UI25" s="364"/>
      <c r="UJ25" s="364"/>
      <c r="UK25" s="364"/>
      <c r="UL25" s="364"/>
      <c r="UM25" s="364"/>
      <c r="UN25" s="364"/>
      <c r="UO25" s="364"/>
      <c r="UP25" s="364"/>
      <c r="UQ25" s="364"/>
      <c r="UR25" s="364"/>
      <c r="US25" s="364"/>
      <c r="UT25" s="364"/>
      <c r="UU25" s="364"/>
      <c r="UV25" s="364"/>
      <c r="UW25" s="364"/>
      <c r="UX25" s="364"/>
      <c r="UY25" s="364"/>
      <c r="UZ25" s="364"/>
      <c r="VA25" s="364"/>
      <c r="VB25" s="364"/>
      <c r="VC25" s="364"/>
      <c r="VD25" s="364"/>
      <c r="VE25" s="364"/>
      <c r="VF25" s="364"/>
      <c r="VG25" s="364"/>
      <c r="VH25" s="364"/>
      <c r="VI25" s="364"/>
      <c r="VJ25" s="364"/>
      <c r="VK25" s="364"/>
      <c r="VL25" s="364"/>
      <c r="VM25" s="364"/>
      <c r="VN25" s="364"/>
      <c r="VO25" s="364"/>
    </row>
    <row r="26" spans="1:587" s="367" customFormat="1" ht="28.5">
      <c r="A26" s="375" t="str">
        <f>+'P6'!B8</f>
        <v>6.1. Promoción de la gestión efectiva y sostenible del agua, el suelo y la biodiversidad, en la producción de cacao y sus derivados</v>
      </c>
      <c r="B26" s="384">
        <f>+Estimación_Anualizada!V26</f>
        <v>69052301281</v>
      </c>
      <c r="C26" s="382">
        <f>+Estimación_Anualizada!B26+Estimación_Anualizada!C26+Estimación_Anualizada!D26+Estimación_Anualizada!E26</f>
        <v>15091234193</v>
      </c>
      <c r="D26" s="382">
        <f>+Estimación_Anualizada!F26+Estimación_Anualizada!G26+Estimación_Anualizada!H26+Estimación_Anualizada!I26+Estimación_Anualizada!J26+Estimación_Anualizada!K26+Estimación_Anualizada!L26+Estimación_Anualizada!M26</f>
        <v>27095333544</v>
      </c>
      <c r="E26" s="382">
        <f>+Estimación_Anualizada!N26+Estimación_Anualizada!O26+Estimación_Anualizada!P26+Estimación_Anualizada!Q26+Estimación_Anualizada!R26+Estimación_Anualizada!S26+Estimación_Anualizada!T26+Estimación_Anualizada!U26</f>
        <v>26865733544</v>
      </c>
      <c r="F26" s="382">
        <f t="shared" si="0"/>
        <v>69052301281</v>
      </c>
      <c r="G26" s="382">
        <f t="shared" si="1"/>
        <v>0</v>
      </c>
      <c r="H26" s="364"/>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c r="CM26" s="364"/>
      <c r="CN26" s="364"/>
      <c r="CO26" s="364"/>
      <c r="CP26" s="364"/>
      <c r="CQ26" s="364"/>
      <c r="CR26" s="364"/>
      <c r="CS26" s="364"/>
      <c r="CT26" s="364"/>
      <c r="CU26" s="364"/>
      <c r="CV26" s="364"/>
      <c r="CW26" s="364"/>
      <c r="CX26" s="364"/>
      <c r="CY26" s="364"/>
      <c r="CZ26" s="364"/>
      <c r="DA26" s="364"/>
      <c r="DB26" s="364"/>
      <c r="DC26" s="364"/>
      <c r="DD26" s="364"/>
      <c r="DE26" s="364"/>
      <c r="DF26" s="364"/>
      <c r="DG26" s="364"/>
      <c r="DH26" s="364"/>
      <c r="DI26" s="364"/>
      <c r="DJ26" s="364"/>
      <c r="DK26" s="364"/>
      <c r="DL26" s="364"/>
      <c r="DM26" s="364"/>
      <c r="DN26" s="364"/>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64"/>
      <c r="EO26" s="364"/>
      <c r="EP26" s="364"/>
      <c r="EQ26" s="364"/>
      <c r="ER26" s="364"/>
      <c r="ES26" s="364"/>
      <c r="ET26" s="364"/>
      <c r="EU26" s="364"/>
      <c r="EV26" s="364"/>
      <c r="EW26" s="364"/>
      <c r="EX26" s="364"/>
      <c r="EY26" s="364"/>
      <c r="EZ26" s="364"/>
      <c r="FA26" s="364"/>
      <c r="FB26" s="364"/>
      <c r="FC26" s="364"/>
      <c r="FD26" s="364"/>
      <c r="FE26" s="364"/>
      <c r="FF26" s="364"/>
      <c r="FG26" s="364"/>
      <c r="FH26" s="364"/>
      <c r="FI26" s="364"/>
      <c r="FJ26" s="364"/>
      <c r="FK26" s="364"/>
      <c r="FL26" s="364"/>
      <c r="FM26" s="364"/>
      <c r="FN26" s="364"/>
      <c r="FO26" s="364"/>
      <c r="FP26" s="364"/>
      <c r="FQ26" s="364"/>
      <c r="FR26" s="364"/>
      <c r="FS26" s="364"/>
      <c r="FT26" s="364"/>
      <c r="FU26" s="364"/>
      <c r="FV26" s="364"/>
      <c r="FW26" s="364"/>
      <c r="FX26" s="364"/>
      <c r="FY26" s="364"/>
      <c r="FZ26" s="364"/>
      <c r="GA26" s="364"/>
      <c r="GB26" s="364"/>
      <c r="GC26" s="364"/>
      <c r="GD26" s="364"/>
      <c r="GE26" s="364"/>
      <c r="GF26" s="364"/>
      <c r="GG26" s="364"/>
      <c r="GH26" s="364"/>
      <c r="GI26" s="364"/>
      <c r="GJ26" s="364"/>
      <c r="GK26" s="364"/>
      <c r="GL26" s="364"/>
      <c r="GM26" s="364"/>
      <c r="GN26" s="364"/>
      <c r="GO26" s="364"/>
      <c r="GP26" s="364"/>
      <c r="GQ26" s="364"/>
      <c r="GR26" s="364"/>
      <c r="GS26" s="364"/>
      <c r="GT26" s="364"/>
      <c r="GU26" s="364"/>
      <c r="GV26" s="364"/>
      <c r="GW26" s="364"/>
      <c r="GX26" s="364"/>
      <c r="GY26" s="364"/>
      <c r="GZ26" s="364"/>
      <c r="HA26" s="364"/>
      <c r="HB26" s="364"/>
      <c r="HC26" s="364"/>
      <c r="HD26" s="364"/>
      <c r="HE26" s="364"/>
      <c r="HF26" s="364"/>
      <c r="HG26" s="364"/>
      <c r="HH26" s="364"/>
      <c r="HI26" s="364"/>
      <c r="HJ26" s="364"/>
      <c r="HK26" s="364"/>
      <c r="HL26" s="364"/>
      <c r="HM26" s="364"/>
      <c r="HN26" s="364"/>
      <c r="HO26" s="364"/>
      <c r="HP26" s="364"/>
      <c r="HQ26" s="364"/>
      <c r="HR26" s="364"/>
      <c r="HS26" s="364"/>
      <c r="HT26" s="364"/>
      <c r="HU26" s="364"/>
      <c r="HV26" s="364"/>
      <c r="HW26" s="364"/>
      <c r="HX26" s="364"/>
      <c r="HY26" s="364"/>
      <c r="HZ26" s="364"/>
      <c r="IA26" s="364"/>
      <c r="IB26" s="364"/>
      <c r="IC26" s="364"/>
      <c r="ID26" s="364"/>
      <c r="IE26" s="364"/>
      <c r="IF26" s="364"/>
      <c r="IG26" s="364"/>
      <c r="IH26" s="364"/>
      <c r="II26" s="364"/>
      <c r="IJ26" s="364"/>
      <c r="IK26" s="364"/>
      <c r="IL26" s="364"/>
      <c r="IM26" s="364"/>
      <c r="IN26" s="364"/>
      <c r="IO26" s="364"/>
      <c r="IP26" s="364"/>
      <c r="IQ26" s="364"/>
      <c r="IR26" s="364"/>
      <c r="IS26" s="364"/>
      <c r="IT26" s="364"/>
      <c r="IU26" s="364"/>
      <c r="IV26" s="364"/>
      <c r="IW26" s="364"/>
      <c r="IX26" s="364"/>
      <c r="IY26" s="364"/>
      <c r="IZ26" s="364"/>
      <c r="JA26" s="364"/>
      <c r="JB26" s="364"/>
      <c r="JC26" s="364"/>
      <c r="JD26" s="364"/>
      <c r="JE26" s="364"/>
      <c r="JF26" s="364"/>
      <c r="JG26" s="364"/>
      <c r="JH26" s="364"/>
      <c r="JI26" s="364"/>
      <c r="JJ26" s="364"/>
      <c r="JK26" s="364"/>
      <c r="JL26" s="364"/>
      <c r="JM26" s="364"/>
      <c r="JN26" s="364"/>
      <c r="JO26" s="364"/>
      <c r="JP26" s="364"/>
      <c r="JQ26" s="364"/>
      <c r="JR26" s="364"/>
      <c r="JS26" s="364"/>
      <c r="JT26" s="364"/>
      <c r="JU26" s="364"/>
      <c r="JV26" s="364"/>
      <c r="JW26" s="364"/>
      <c r="JX26" s="364"/>
      <c r="JY26" s="364"/>
      <c r="JZ26" s="364"/>
      <c r="KA26" s="364"/>
      <c r="KB26" s="364"/>
      <c r="KC26" s="364"/>
      <c r="KD26" s="364"/>
      <c r="KE26" s="364"/>
      <c r="KF26" s="364"/>
      <c r="KG26" s="364"/>
      <c r="KH26" s="364"/>
      <c r="KI26" s="364"/>
      <c r="KJ26" s="364"/>
      <c r="KK26" s="364"/>
      <c r="KL26" s="364"/>
      <c r="KM26" s="364"/>
      <c r="KN26" s="364"/>
      <c r="KO26" s="364"/>
      <c r="KP26" s="364"/>
      <c r="KQ26" s="364"/>
      <c r="KR26" s="364"/>
      <c r="KS26" s="364"/>
      <c r="KT26" s="364"/>
      <c r="KU26" s="364"/>
      <c r="KV26" s="364"/>
      <c r="KW26" s="364"/>
      <c r="KX26" s="364"/>
      <c r="KY26" s="364"/>
      <c r="KZ26" s="364"/>
      <c r="LA26" s="364"/>
      <c r="LB26" s="364"/>
      <c r="LC26" s="364"/>
      <c r="LD26" s="364"/>
      <c r="LE26" s="364"/>
      <c r="LF26" s="364"/>
      <c r="LG26" s="364"/>
      <c r="LH26" s="364"/>
      <c r="LI26" s="364"/>
      <c r="LJ26" s="364"/>
      <c r="LK26" s="364"/>
      <c r="LL26" s="364"/>
      <c r="LM26" s="364"/>
      <c r="LN26" s="364"/>
      <c r="LO26" s="364"/>
      <c r="LP26" s="364"/>
      <c r="LQ26" s="364"/>
      <c r="LR26" s="364"/>
      <c r="LS26" s="364"/>
      <c r="LT26" s="364"/>
      <c r="LU26" s="364"/>
      <c r="LV26" s="364"/>
      <c r="LW26" s="364"/>
      <c r="LX26" s="364"/>
      <c r="LY26" s="364"/>
      <c r="LZ26" s="364"/>
      <c r="MA26" s="364"/>
      <c r="MB26" s="364"/>
      <c r="MC26" s="364"/>
      <c r="MD26" s="364"/>
      <c r="ME26" s="364"/>
      <c r="MF26" s="364"/>
      <c r="MG26" s="364"/>
      <c r="MH26" s="364"/>
      <c r="MI26" s="364"/>
      <c r="MJ26" s="364"/>
      <c r="MK26" s="364"/>
      <c r="ML26" s="364"/>
      <c r="MM26" s="364"/>
      <c r="MN26" s="364"/>
      <c r="MO26" s="364"/>
      <c r="MP26" s="364"/>
      <c r="MQ26" s="364"/>
      <c r="MR26" s="364"/>
      <c r="MS26" s="364"/>
      <c r="MT26" s="364"/>
      <c r="MU26" s="364"/>
      <c r="MV26" s="364"/>
      <c r="MW26" s="364"/>
      <c r="MX26" s="364"/>
      <c r="MY26" s="364"/>
      <c r="MZ26" s="364"/>
      <c r="NA26" s="364"/>
      <c r="NB26" s="364"/>
      <c r="NC26" s="364"/>
      <c r="ND26" s="364"/>
      <c r="NE26" s="364"/>
      <c r="NF26" s="364"/>
      <c r="NG26" s="364"/>
      <c r="NH26" s="364"/>
      <c r="NI26" s="364"/>
      <c r="NJ26" s="364"/>
      <c r="NK26" s="364"/>
      <c r="NL26" s="364"/>
      <c r="NM26" s="364"/>
      <c r="NN26" s="364"/>
      <c r="NO26" s="364"/>
      <c r="NP26" s="364"/>
      <c r="NQ26" s="364"/>
      <c r="NR26" s="364"/>
      <c r="NS26" s="364"/>
      <c r="NT26" s="364"/>
      <c r="NU26" s="364"/>
      <c r="NV26" s="364"/>
      <c r="NW26" s="364"/>
      <c r="NX26" s="364"/>
      <c r="NY26" s="364"/>
      <c r="NZ26" s="364"/>
      <c r="OA26" s="364"/>
      <c r="OB26" s="364"/>
      <c r="OC26" s="364"/>
      <c r="OD26" s="364"/>
      <c r="OE26" s="364"/>
      <c r="OF26" s="364"/>
      <c r="OG26" s="364"/>
      <c r="OH26" s="364"/>
      <c r="OI26" s="364"/>
      <c r="OJ26" s="364"/>
      <c r="OK26" s="364"/>
      <c r="OL26" s="364"/>
      <c r="OM26" s="364"/>
      <c r="ON26" s="364"/>
      <c r="OO26" s="364"/>
      <c r="OP26" s="364"/>
      <c r="OQ26" s="364"/>
      <c r="OR26" s="364"/>
      <c r="OS26" s="364"/>
      <c r="OT26" s="364"/>
      <c r="OU26" s="364"/>
      <c r="OV26" s="364"/>
      <c r="OW26" s="364"/>
      <c r="OX26" s="364"/>
      <c r="OY26" s="364"/>
      <c r="OZ26" s="364"/>
      <c r="PA26" s="364"/>
      <c r="PB26" s="364"/>
      <c r="PC26" s="364"/>
      <c r="PD26" s="364"/>
      <c r="PE26" s="364"/>
      <c r="PF26" s="364"/>
      <c r="PG26" s="364"/>
      <c r="PH26" s="364"/>
      <c r="PI26" s="364"/>
      <c r="PJ26" s="364"/>
      <c r="PK26" s="364"/>
      <c r="PL26" s="364"/>
      <c r="PM26" s="364"/>
      <c r="PN26" s="364"/>
      <c r="PO26" s="364"/>
      <c r="PP26" s="364"/>
      <c r="PQ26" s="364"/>
      <c r="PR26" s="364"/>
      <c r="PS26" s="364"/>
      <c r="PT26" s="364"/>
      <c r="PU26" s="364"/>
      <c r="PV26" s="364"/>
      <c r="PW26" s="364"/>
      <c r="PX26" s="364"/>
      <c r="PY26" s="364"/>
      <c r="PZ26" s="364"/>
      <c r="QA26" s="364"/>
      <c r="QB26" s="364"/>
      <c r="QC26" s="364"/>
      <c r="QD26" s="364"/>
      <c r="QE26" s="364"/>
      <c r="QF26" s="364"/>
      <c r="QG26" s="364"/>
      <c r="QH26" s="364"/>
      <c r="QI26" s="364"/>
      <c r="QJ26" s="364"/>
      <c r="QK26" s="364"/>
      <c r="QL26" s="364"/>
      <c r="QM26" s="364"/>
      <c r="QN26" s="364"/>
      <c r="QO26" s="364"/>
      <c r="QP26" s="364"/>
      <c r="QQ26" s="364"/>
      <c r="QR26" s="364"/>
      <c r="QS26" s="364"/>
      <c r="QT26" s="364"/>
      <c r="QU26" s="364"/>
      <c r="QV26" s="364"/>
      <c r="QW26" s="364"/>
      <c r="QX26" s="364"/>
      <c r="QY26" s="364"/>
      <c r="QZ26" s="364"/>
      <c r="RA26" s="364"/>
      <c r="RB26" s="364"/>
      <c r="RC26" s="364"/>
      <c r="RD26" s="364"/>
      <c r="RE26" s="364"/>
      <c r="RF26" s="364"/>
      <c r="RG26" s="364"/>
      <c r="RH26" s="364"/>
      <c r="RI26" s="364"/>
      <c r="RJ26" s="364"/>
      <c r="RK26" s="364"/>
      <c r="RL26" s="364"/>
      <c r="RM26" s="364"/>
      <c r="RN26" s="364"/>
      <c r="RO26" s="364"/>
      <c r="RP26" s="364"/>
      <c r="RQ26" s="364"/>
      <c r="RR26" s="364"/>
      <c r="RS26" s="364"/>
      <c r="RT26" s="364"/>
      <c r="RU26" s="364"/>
      <c r="RV26" s="364"/>
      <c r="RW26" s="364"/>
      <c r="RX26" s="364"/>
      <c r="RY26" s="364"/>
      <c r="RZ26" s="364"/>
      <c r="SA26" s="364"/>
      <c r="SB26" s="364"/>
      <c r="SC26" s="364"/>
      <c r="SD26" s="364"/>
      <c r="SE26" s="364"/>
      <c r="SF26" s="364"/>
      <c r="SG26" s="364"/>
      <c r="SH26" s="364"/>
      <c r="SI26" s="364"/>
      <c r="SJ26" s="364"/>
      <c r="SK26" s="364"/>
      <c r="SL26" s="364"/>
      <c r="SM26" s="364"/>
      <c r="SN26" s="364"/>
      <c r="SO26" s="364"/>
      <c r="SP26" s="364"/>
      <c r="SQ26" s="364"/>
      <c r="SR26" s="364"/>
      <c r="SS26" s="364"/>
      <c r="ST26" s="364"/>
      <c r="SU26" s="364"/>
      <c r="SV26" s="364"/>
      <c r="SW26" s="364"/>
      <c r="SX26" s="364"/>
      <c r="SY26" s="364"/>
      <c r="SZ26" s="364"/>
      <c r="TA26" s="364"/>
      <c r="TB26" s="364"/>
      <c r="TC26" s="364"/>
      <c r="TD26" s="364"/>
      <c r="TE26" s="364"/>
      <c r="TF26" s="364"/>
      <c r="TG26" s="364"/>
      <c r="TH26" s="364"/>
      <c r="TI26" s="364"/>
      <c r="TJ26" s="364"/>
      <c r="TK26" s="364"/>
      <c r="TL26" s="364"/>
      <c r="TM26" s="364"/>
      <c r="TN26" s="364"/>
      <c r="TO26" s="364"/>
      <c r="TP26" s="364"/>
      <c r="TQ26" s="364"/>
      <c r="TR26" s="364"/>
      <c r="TS26" s="364"/>
      <c r="TT26" s="364"/>
      <c r="TU26" s="364"/>
      <c r="TV26" s="364"/>
      <c r="TW26" s="364"/>
      <c r="TX26" s="364"/>
      <c r="TY26" s="364"/>
      <c r="TZ26" s="364"/>
      <c r="UA26" s="364"/>
      <c r="UB26" s="364"/>
      <c r="UC26" s="364"/>
      <c r="UD26" s="364"/>
      <c r="UE26" s="364"/>
      <c r="UF26" s="364"/>
      <c r="UG26" s="364"/>
      <c r="UH26" s="364"/>
      <c r="UI26" s="364"/>
      <c r="UJ26" s="364"/>
      <c r="UK26" s="364"/>
      <c r="UL26" s="364"/>
      <c r="UM26" s="364"/>
      <c r="UN26" s="364"/>
      <c r="UO26" s="364"/>
      <c r="UP26" s="364"/>
      <c r="UQ26" s="364"/>
      <c r="UR26" s="364"/>
      <c r="US26" s="364"/>
      <c r="UT26" s="364"/>
      <c r="UU26" s="364"/>
      <c r="UV26" s="364"/>
      <c r="UW26" s="364"/>
      <c r="UX26" s="364"/>
      <c r="UY26" s="364"/>
      <c r="UZ26" s="364"/>
      <c r="VA26" s="364"/>
      <c r="VB26" s="364"/>
      <c r="VC26" s="364"/>
      <c r="VD26" s="364"/>
      <c r="VE26" s="364"/>
      <c r="VF26" s="364"/>
      <c r="VG26" s="364"/>
      <c r="VH26" s="364"/>
      <c r="VI26" s="364"/>
      <c r="VJ26" s="364"/>
      <c r="VK26" s="364"/>
      <c r="VL26" s="364"/>
      <c r="VM26" s="364"/>
      <c r="VN26" s="364"/>
      <c r="VO26" s="364"/>
    </row>
    <row r="27" spans="1:587" s="365" customFormat="1" ht="15">
      <c r="A27" s="375" t="str">
        <f>+'P6'!B9</f>
        <v>6.2. Mejora de la gestión de la variabilidad y cambio climático de la cadena</v>
      </c>
      <c r="B27" s="384">
        <f>+Estimación_Anualizada!V27</f>
        <v>107870034121</v>
      </c>
      <c r="C27" s="382">
        <f>+Estimación_Anualizada!B27+Estimación_Anualizada!C27+Estimación_Anualizada!D27+Estimación_Anualizada!E27</f>
        <v>23997364713</v>
      </c>
      <c r="D27" s="382">
        <f>+Estimación_Anualizada!F27+Estimación_Anualizada!G27+Estimación_Anualizada!H27+Estimación_Anualizada!I27+Estimación_Anualizada!J27+Estimación_Anualizada!K27+Estimación_Anualizada!L27+Estimación_Anualizada!M27</f>
        <v>42732734704</v>
      </c>
      <c r="E27" s="382">
        <f>+Estimación_Anualizada!N27+Estimación_Anualizada!O27+Estimación_Anualizada!P27+Estimación_Anualizada!Q27+Estimación_Anualizada!R27+Estimación_Anualizada!S27+Estimación_Anualizada!T27+Estimación_Anualizada!U27</f>
        <v>41139934704</v>
      </c>
      <c r="F27" s="382">
        <f t="shared" si="0"/>
        <v>107870034121</v>
      </c>
      <c r="G27" s="381">
        <f t="shared" si="1"/>
        <v>0</v>
      </c>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c r="CR27" s="364"/>
      <c r="CS27" s="364"/>
      <c r="CT27" s="364"/>
      <c r="CU27" s="364"/>
      <c r="CV27" s="364"/>
      <c r="CW27" s="364"/>
      <c r="CX27" s="364"/>
      <c r="CY27" s="364"/>
      <c r="CZ27" s="364"/>
      <c r="DA27" s="364"/>
      <c r="DB27" s="364"/>
      <c r="DC27" s="364"/>
      <c r="DD27" s="364"/>
      <c r="DE27" s="364"/>
      <c r="DF27" s="364"/>
      <c r="DG27" s="364"/>
      <c r="DH27" s="364"/>
      <c r="DI27" s="364"/>
      <c r="DJ27" s="364"/>
      <c r="DK27" s="364"/>
      <c r="DL27" s="364"/>
      <c r="DM27" s="364"/>
      <c r="DN27" s="364"/>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64"/>
      <c r="EO27" s="364"/>
      <c r="EP27" s="364"/>
      <c r="EQ27" s="364"/>
      <c r="ER27" s="364"/>
      <c r="ES27" s="364"/>
      <c r="ET27" s="364"/>
      <c r="EU27" s="364"/>
      <c r="EV27" s="364"/>
      <c r="EW27" s="364"/>
      <c r="EX27" s="364"/>
      <c r="EY27" s="364"/>
      <c r="EZ27" s="364"/>
      <c r="FA27" s="364"/>
      <c r="FB27" s="364"/>
      <c r="FC27" s="364"/>
      <c r="FD27" s="364"/>
      <c r="FE27" s="364"/>
      <c r="FF27" s="364"/>
      <c r="FG27" s="364"/>
      <c r="FH27" s="364"/>
      <c r="FI27" s="364"/>
      <c r="FJ27" s="364"/>
      <c r="FK27" s="364"/>
      <c r="FL27" s="364"/>
      <c r="FM27" s="364"/>
      <c r="FN27" s="364"/>
      <c r="FO27" s="364"/>
      <c r="FP27" s="364"/>
      <c r="FQ27" s="364"/>
      <c r="FR27" s="364"/>
      <c r="FS27" s="364"/>
      <c r="FT27" s="364"/>
      <c r="FU27" s="364"/>
      <c r="FV27" s="364"/>
      <c r="FW27" s="364"/>
      <c r="FX27" s="364"/>
      <c r="FY27" s="364"/>
      <c r="FZ27" s="364"/>
      <c r="GA27" s="364"/>
      <c r="GB27" s="364"/>
      <c r="GC27" s="364"/>
      <c r="GD27" s="364"/>
      <c r="GE27" s="364"/>
      <c r="GF27" s="364"/>
      <c r="GG27" s="364"/>
      <c r="GH27" s="364"/>
      <c r="GI27" s="364"/>
      <c r="GJ27" s="364"/>
      <c r="GK27" s="364"/>
      <c r="GL27" s="364"/>
      <c r="GM27" s="364"/>
      <c r="GN27" s="364"/>
      <c r="GO27" s="364"/>
      <c r="GP27" s="364"/>
      <c r="GQ27" s="364"/>
      <c r="GR27" s="364"/>
      <c r="GS27" s="364"/>
      <c r="GT27" s="364"/>
      <c r="GU27" s="364"/>
      <c r="GV27" s="364"/>
      <c r="GW27" s="364"/>
      <c r="GX27" s="364"/>
      <c r="GY27" s="364"/>
      <c r="GZ27" s="364"/>
      <c r="HA27" s="364"/>
      <c r="HB27" s="364"/>
      <c r="HC27" s="364"/>
      <c r="HD27" s="364"/>
      <c r="HE27" s="364"/>
      <c r="HF27" s="364"/>
      <c r="HG27" s="364"/>
      <c r="HH27" s="364"/>
      <c r="HI27" s="364"/>
      <c r="HJ27" s="364"/>
      <c r="HK27" s="364"/>
      <c r="HL27" s="364"/>
      <c r="HM27" s="364"/>
      <c r="HN27" s="364"/>
      <c r="HO27" s="364"/>
      <c r="HP27" s="364"/>
      <c r="HQ27" s="364"/>
      <c r="HR27" s="364"/>
      <c r="HS27" s="364"/>
      <c r="HT27" s="364"/>
      <c r="HU27" s="364"/>
      <c r="HV27" s="364"/>
      <c r="HW27" s="364"/>
      <c r="HX27" s="364"/>
      <c r="HY27" s="364"/>
      <c r="HZ27" s="364"/>
      <c r="IA27" s="364"/>
      <c r="IB27" s="364"/>
      <c r="IC27" s="364"/>
      <c r="ID27" s="364"/>
      <c r="IE27" s="364"/>
      <c r="IF27" s="364"/>
      <c r="IG27" s="364"/>
      <c r="IH27" s="364"/>
      <c r="II27" s="364"/>
      <c r="IJ27" s="364"/>
      <c r="IK27" s="364"/>
      <c r="IL27" s="364"/>
      <c r="IM27" s="364"/>
      <c r="IN27" s="364"/>
      <c r="IO27" s="364"/>
      <c r="IP27" s="364"/>
      <c r="IQ27" s="364"/>
      <c r="IR27" s="364"/>
      <c r="IS27" s="364"/>
      <c r="IT27" s="364"/>
      <c r="IU27" s="364"/>
      <c r="IV27" s="364"/>
      <c r="IW27" s="364"/>
      <c r="IX27" s="364"/>
      <c r="IY27" s="364"/>
      <c r="IZ27" s="364"/>
      <c r="JA27" s="364"/>
      <c r="JB27" s="364"/>
      <c r="JC27" s="364"/>
      <c r="JD27" s="364"/>
      <c r="JE27" s="364"/>
      <c r="JF27" s="364"/>
      <c r="JG27" s="364"/>
      <c r="JH27" s="364"/>
      <c r="JI27" s="364"/>
      <c r="JJ27" s="364"/>
      <c r="JK27" s="364"/>
      <c r="JL27" s="364"/>
      <c r="JM27" s="364"/>
      <c r="JN27" s="364"/>
      <c r="JO27" s="364"/>
      <c r="JP27" s="364"/>
      <c r="JQ27" s="364"/>
      <c r="JR27" s="364"/>
      <c r="JS27" s="364"/>
      <c r="JT27" s="364"/>
      <c r="JU27" s="364"/>
      <c r="JV27" s="364"/>
      <c r="JW27" s="364"/>
      <c r="JX27" s="364"/>
      <c r="JY27" s="364"/>
      <c r="JZ27" s="364"/>
      <c r="KA27" s="364"/>
      <c r="KB27" s="364"/>
      <c r="KC27" s="364"/>
      <c r="KD27" s="364"/>
      <c r="KE27" s="364"/>
      <c r="KF27" s="364"/>
      <c r="KG27" s="364"/>
      <c r="KH27" s="364"/>
      <c r="KI27" s="364"/>
      <c r="KJ27" s="364"/>
      <c r="KK27" s="364"/>
      <c r="KL27" s="364"/>
      <c r="KM27" s="364"/>
      <c r="KN27" s="364"/>
      <c r="KO27" s="364"/>
      <c r="KP27" s="364"/>
      <c r="KQ27" s="364"/>
      <c r="KR27" s="364"/>
      <c r="KS27" s="364"/>
      <c r="KT27" s="364"/>
      <c r="KU27" s="364"/>
      <c r="KV27" s="364"/>
      <c r="KW27" s="364"/>
      <c r="KX27" s="364"/>
      <c r="KY27" s="364"/>
      <c r="KZ27" s="364"/>
      <c r="LA27" s="364"/>
      <c r="LB27" s="364"/>
      <c r="LC27" s="364"/>
      <c r="LD27" s="364"/>
      <c r="LE27" s="364"/>
      <c r="LF27" s="364"/>
      <c r="LG27" s="364"/>
      <c r="LH27" s="364"/>
      <c r="LI27" s="364"/>
      <c r="LJ27" s="364"/>
      <c r="LK27" s="364"/>
      <c r="LL27" s="364"/>
      <c r="LM27" s="364"/>
      <c r="LN27" s="364"/>
      <c r="LO27" s="364"/>
      <c r="LP27" s="364"/>
      <c r="LQ27" s="364"/>
      <c r="LR27" s="364"/>
      <c r="LS27" s="364"/>
      <c r="LT27" s="364"/>
      <c r="LU27" s="364"/>
      <c r="LV27" s="364"/>
      <c r="LW27" s="364"/>
      <c r="LX27" s="364"/>
      <c r="LY27" s="364"/>
      <c r="LZ27" s="364"/>
      <c r="MA27" s="364"/>
      <c r="MB27" s="364"/>
      <c r="MC27" s="364"/>
      <c r="MD27" s="364"/>
      <c r="ME27" s="364"/>
      <c r="MF27" s="364"/>
      <c r="MG27" s="364"/>
      <c r="MH27" s="364"/>
      <c r="MI27" s="364"/>
      <c r="MJ27" s="364"/>
      <c r="MK27" s="364"/>
      <c r="ML27" s="364"/>
      <c r="MM27" s="364"/>
      <c r="MN27" s="364"/>
      <c r="MO27" s="364"/>
      <c r="MP27" s="364"/>
      <c r="MQ27" s="364"/>
      <c r="MR27" s="364"/>
      <c r="MS27" s="364"/>
      <c r="MT27" s="364"/>
      <c r="MU27" s="364"/>
      <c r="MV27" s="364"/>
      <c r="MW27" s="364"/>
      <c r="MX27" s="364"/>
      <c r="MY27" s="364"/>
      <c r="MZ27" s="364"/>
      <c r="NA27" s="364"/>
      <c r="NB27" s="364"/>
      <c r="NC27" s="364"/>
      <c r="ND27" s="364"/>
      <c r="NE27" s="364"/>
      <c r="NF27" s="364"/>
      <c r="NG27" s="364"/>
      <c r="NH27" s="364"/>
      <c r="NI27" s="364"/>
      <c r="NJ27" s="364"/>
      <c r="NK27" s="364"/>
      <c r="NL27" s="364"/>
      <c r="NM27" s="364"/>
      <c r="NN27" s="364"/>
      <c r="NO27" s="364"/>
      <c r="NP27" s="364"/>
      <c r="NQ27" s="364"/>
      <c r="NR27" s="364"/>
      <c r="NS27" s="364"/>
      <c r="NT27" s="364"/>
      <c r="NU27" s="364"/>
      <c r="NV27" s="364"/>
      <c r="NW27" s="364"/>
      <c r="NX27" s="364"/>
      <c r="NY27" s="364"/>
      <c r="NZ27" s="364"/>
      <c r="OA27" s="364"/>
      <c r="OB27" s="364"/>
      <c r="OC27" s="364"/>
      <c r="OD27" s="364"/>
      <c r="OE27" s="364"/>
      <c r="OF27" s="364"/>
      <c r="OG27" s="364"/>
      <c r="OH27" s="364"/>
      <c r="OI27" s="364"/>
      <c r="OJ27" s="364"/>
      <c r="OK27" s="364"/>
      <c r="OL27" s="364"/>
      <c r="OM27" s="364"/>
      <c r="ON27" s="364"/>
      <c r="OO27" s="364"/>
      <c r="OP27" s="364"/>
      <c r="OQ27" s="364"/>
      <c r="OR27" s="364"/>
      <c r="OS27" s="364"/>
      <c r="OT27" s="364"/>
      <c r="OU27" s="364"/>
      <c r="OV27" s="364"/>
      <c r="OW27" s="364"/>
      <c r="OX27" s="364"/>
      <c r="OY27" s="364"/>
      <c r="OZ27" s="364"/>
      <c r="PA27" s="364"/>
      <c r="PB27" s="364"/>
      <c r="PC27" s="364"/>
      <c r="PD27" s="364"/>
      <c r="PE27" s="364"/>
      <c r="PF27" s="364"/>
      <c r="PG27" s="364"/>
      <c r="PH27" s="364"/>
      <c r="PI27" s="364"/>
      <c r="PJ27" s="364"/>
      <c r="PK27" s="364"/>
      <c r="PL27" s="364"/>
      <c r="PM27" s="364"/>
      <c r="PN27" s="364"/>
      <c r="PO27" s="364"/>
      <c r="PP27" s="364"/>
      <c r="PQ27" s="364"/>
      <c r="PR27" s="364"/>
      <c r="PS27" s="364"/>
      <c r="PT27" s="364"/>
      <c r="PU27" s="364"/>
      <c r="PV27" s="364"/>
      <c r="PW27" s="364"/>
      <c r="PX27" s="364"/>
      <c r="PY27" s="364"/>
      <c r="PZ27" s="364"/>
      <c r="QA27" s="364"/>
      <c r="QB27" s="364"/>
      <c r="QC27" s="364"/>
      <c r="QD27" s="364"/>
      <c r="QE27" s="364"/>
      <c r="QF27" s="364"/>
      <c r="QG27" s="364"/>
      <c r="QH27" s="364"/>
      <c r="QI27" s="364"/>
      <c r="QJ27" s="364"/>
      <c r="QK27" s="364"/>
      <c r="QL27" s="364"/>
      <c r="QM27" s="364"/>
      <c r="QN27" s="364"/>
      <c r="QO27" s="364"/>
      <c r="QP27" s="364"/>
      <c r="QQ27" s="364"/>
      <c r="QR27" s="364"/>
      <c r="QS27" s="364"/>
      <c r="QT27" s="364"/>
      <c r="QU27" s="364"/>
      <c r="QV27" s="364"/>
      <c r="QW27" s="364"/>
      <c r="QX27" s="364"/>
      <c r="QY27" s="364"/>
      <c r="QZ27" s="364"/>
      <c r="RA27" s="364"/>
      <c r="RB27" s="364"/>
      <c r="RC27" s="364"/>
      <c r="RD27" s="364"/>
      <c r="RE27" s="364"/>
      <c r="RF27" s="364"/>
      <c r="RG27" s="364"/>
      <c r="RH27" s="364"/>
      <c r="RI27" s="364"/>
      <c r="RJ27" s="364"/>
      <c r="RK27" s="364"/>
      <c r="RL27" s="364"/>
      <c r="RM27" s="364"/>
      <c r="RN27" s="364"/>
      <c r="RO27" s="364"/>
      <c r="RP27" s="364"/>
      <c r="RQ27" s="364"/>
      <c r="RR27" s="364"/>
      <c r="RS27" s="364"/>
      <c r="RT27" s="364"/>
      <c r="RU27" s="364"/>
      <c r="RV27" s="364"/>
      <c r="RW27" s="364"/>
      <c r="RX27" s="364"/>
      <c r="RY27" s="364"/>
      <c r="RZ27" s="364"/>
      <c r="SA27" s="364"/>
      <c r="SB27" s="364"/>
      <c r="SC27" s="364"/>
      <c r="SD27" s="364"/>
      <c r="SE27" s="364"/>
      <c r="SF27" s="364"/>
      <c r="SG27" s="364"/>
      <c r="SH27" s="364"/>
      <c r="SI27" s="364"/>
      <c r="SJ27" s="364"/>
      <c r="SK27" s="364"/>
      <c r="SL27" s="364"/>
      <c r="SM27" s="364"/>
      <c r="SN27" s="364"/>
      <c r="SO27" s="364"/>
      <c r="SP27" s="364"/>
      <c r="SQ27" s="364"/>
      <c r="SR27" s="364"/>
      <c r="SS27" s="364"/>
      <c r="ST27" s="364"/>
      <c r="SU27" s="364"/>
      <c r="SV27" s="364"/>
      <c r="SW27" s="364"/>
      <c r="SX27" s="364"/>
      <c r="SY27" s="364"/>
      <c r="SZ27" s="364"/>
      <c r="TA27" s="364"/>
      <c r="TB27" s="364"/>
      <c r="TC27" s="364"/>
      <c r="TD27" s="364"/>
      <c r="TE27" s="364"/>
      <c r="TF27" s="364"/>
      <c r="TG27" s="364"/>
      <c r="TH27" s="364"/>
      <c r="TI27" s="364"/>
      <c r="TJ27" s="364"/>
      <c r="TK27" s="364"/>
      <c r="TL27" s="364"/>
      <c r="TM27" s="364"/>
      <c r="TN27" s="364"/>
      <c r="TO27" s="364"/>
      <c r="TP27" s="364"/>
      <c r="TQ27" s="364"/>
      <c r="TR27" s="364"/>
      <c r="TS27" s="364"/>
      <c r="TT27" s="364"/>
      <c r="TU27" s="364"/>
      <c r="TV27" s="364"/>
      <c r="TW27" s="364"/>
      <c r="TX27" s="364"/>
      <c r="TY27" s="364"/>
      <c r="TZ27" s="364"/>
      <c r="UA27" s="364"/>
      <c r="UB27" s="364"/>
      <c r="UC27" s="364"/>
      <c r="UD27" s="364"/>
      <c r="UE27" s="364"/>
      <c r="UF27" s="364"/>
      <c r="UG27" s="364"/>
      <c r="UH27" s="364"/>
      <c r="UI27" s="364"/>
      <c r="UJ27" s="364"/>
      <c r="UK27" s="364"/>
      <c r="UL27" s="364"/>
      <c r="UM27" s="364"/>
      <c r="UN27" s="364"/>
      <c r="UO27" s="364"/>
      <c r="UP27" s="364"/>
      <c r="UQ27" s="364"/>
      <c r="UR27" s="364"/>
      <c r="US27" s="364"/>
      <c r="UT27" s="364"/>
      <c r="UU27" s="364"/>
      <c r="UV27" s="364"/>
      <c r="UW27" s="364"/>
      <c r="UX27" s="364"/>
      <c r="UY27" s="364"/>
      <c r="UZ27" s="364"/>
      <c r="VA27" s="364"/>
      <c r="VB27" s="364"/>
      <c r="VC27" s="364"/>
      <c r="VD27" s="364"/>
      <c r="VE27" s="364"/>
      <c r="VF27" s="364"/>
      <c r="VG27" s="364"/>
      <c r="VH27" s="364"/>
      <c r="VI27" s="364"/>
      <c r="VJ27" s="364"/>
      <c r="VK27" s="364"/>
      <c r="VL27" s="364"/>
      <c r="VM27" s="364"/>
      <c r="VN27" s="364"/>
      <c r="VO27" s="364"/>
    </row>
    <row r="28" spans="1:587" s="367" customFormat="1" ht="15">
      <c r="A28" s="656" t="str">
        <f>+'P7'!B5</f>
        <v>7. Fortalecimiento del desarrollo tecnológico y la innovación agroindustrial de la cadena</v>
      </c>
      <c r="B28" s="657">
        <f>+Estimación_Anualizada!V28</f>
        <v>345526267905.49127</v>
      </c>
      <c r="C28" s="658">
        <f>+Estimación_Anualizada!B28+Estimación_Anualizada!C28+Estimación_Anualizada!D28+Estimación_Anualizada!E28</f>
        <v>64057117270.013054</v>
      </c>
      <c r="D28" s="658">
        <f>+Estimación_Anualizada!F28+Estimación_Anualizada!G28+Estimación_Anualizada!H28+Estimación_Anualizada!I28+Estimación_Anualizada!J28+Estimación_Anualizada!K28+Estimación_Anualizada!L28+Estimación_Anualizada!M28</f>
        <v>141115804644.62115</v>
      </c>
      <c r="E28" s="658">
        <f>+Estimación_Anualizada!N28+Estimación_Anualizada!O28+Estimación_Anualizada!P28+Estimación_Anualizada!Q28+Estimación_Anualizada!R28+Estimación_Anualizada!S28+Estimación_Anualizada!T28+Estimación_Anualizada!U28</f>
        <v>140353345990.85715</v>
      </c>
      <c r="F28" s="383">
        <f t="shared" si="0"/>
        <v>345526267905.49133</v>
      </c>
      <c r="G28" s="383">
        <f t="shared" si="1"/>
        <v>0</v>
      </c>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c r="IX28" s="364"/>
      <c r="IY28" s="364"/>
      <c r="IZ28" s="364"/>
      <c r="JA28" s="364"/>
      <c r="JB28" s="364"/>
      <c r="JC28" s="364"/>
      <c r="JD28" s="364"/>
      <c r="JE28" s="364"/>
      <c r="JF28" s="364"/>
      <c r="JG28" s="364"/>
      <c r="JH28" s="364"/>
      <c r="JI28" s="364"/>
      <c r="JJ28" s="364"/>
      <c r="JK28" s="364"/>
      <c r="JL28" s="364"/>
      <c r="JM28" s="364"/>
      <c r="JN28" s="364"/>
      <c r="JO28" s="364"/>
      <c r="JP28" s="364"/>
      <c r="JQ28" s="364"/>
      <c r="JR28" s="364"/>
      <c r="JS28" s="364"/>
      <c r="JT28" s="364"/>
      <c r="JU28" s="364"/>
      <c r="JV28" s="364"/>
      <c r="JW28" s="364"/>
      <c r="JX28" s="364"/>
      <c r="JY28" s="364"/>
      <c r="JZ28" s="364"/>
      <c r="KA28" s="364"/>
      <c r="KB28" s="364"/>
      <c r="KC28" s="364"/>
      <c r="KD28" s="364"/>
      <c r="KE28" s="364"/>
      <c r="KF28" s="364"/>
      <c r="KG28" s="364"/>
      <c r="KH28" s="364"/>
      <c r="KI28" s="364"/>
      <c r="KJ28" s="364"/>
      <c r="KK28" s="364"/>
      <c r="KL28" s="364"/>
      <c r="KM28" s="364"/>
      <c r="KN28" s="364"/>
      <c r="KO28" s="364"/>
      <c r="KP28" s="364"/>
      <c r="KQ28" s="364"/>
      <c r="KR28" s="364"/>
      <c r="KS28" s="364"/>
      <c r="KT28" s="364"/>
      <c r="KU28" s="364"/>
      <c r="KV28" s="364"/>
      <c r="KW28" s="364"/>
      <c r="KX28" s="364"/>
      <c r="KY28" s="364"/>
      <c r="KZ28" s="364"/>
      <c r="LA28" s="364"/>
      <c r="LB28" s="364"/>
      <c r="LC28" s="364"/>
      <c r="LD28" s="364"/>
      <c r="LE28" s="364"/>
      <c r="LF28" s="364"/>
      <c r="LG28" s="364"/>
      <c r="LH28" s="364"/>
      <c r="LI28" s="364"/>
      <c r="LJ28" s="364"/>
      <c r="LK28" s="364"/>
      <c r="LL28" s="364"/>
      <c r="LM28" s="364"/>
      <c r="LN28" s="364"/>
      <c r="LO28" s="364"/>
      <c r="LP28" s="364"/>
      <c r="LQ28" s="364"/>
      <c r="LR28" s="364"/>
      <c r="LS28" s="364"/>
      <c r="LT28" s="364"/>
      <c r="LU28" s="364"/>
      <c r="LV28" s="364"/>
      <c r="LW28" s="364"/>
      <c r="LX28" s="364"/>
      <c r="LY28" s="364"/>
      <c r="LZ28" s="364"/>
      <c r="MA28" s="364"/>
      <c r="MB28" s="364"/>
      <c r="MC28" s="364"/>
      <c r="MD28" s="364"/>
      <c r="ME28" s="364"/>
      <c r="MF28" s="364"/>
      <c r="MG28" s="364"/>
      <c r="MH28" s="364"/>
      <c r="MI28" s="364"/>
      <c r="MJ28" s="364"/>
      <c r="MK28" s="364"/>
      <c r="ML28" s="364"/>
      <c r="MM28" s="364"/>
      <c r="MN28" s="364"/>
      <c r="MO28" s="364"/>
      <c r="MP28" s="364"/>
      <c r="MQ28" s="364"/>
      <c r="MR28" s="364"/>
      <c r="MS28" s="364"/>
      <c r="MT28" s="364"/>
      <c r="MU28" s="364"/>
      <c r="MV28" s="364"/>
      <c r="MW28" s="364"/>
      <c r="MX28" s="364"/>
      <c r="MY28" s="364"/>
      <c r="MZ28" s="364"/>
      <c r="NA28" s="364"/>
      <c r="NB28" s="364"/>
      <c r="NC28" s="364"/>
      <c r="ND28" s="364"/>
      <c r="NE28" s="364"/>
      <c r="NF28" s="364"/>
      <c r="NG28" s="364"/>
      <c r="NH28" s="364"/>
      <c r="NI28" s="364"/>
      <c r="NJ28" s="364"/>
      <c r="NK28" s="364"/>
      <c r="NL28" s="364"/>
      <c r="NM28" s="364"/>
      <c r="NN28" s="364"/>
      <c r="NO28" s="364"/>
      <c r="NP28" s="364"/>
      <c r="NQ28" s="364"/>
      <c r="NR28" s="364"/>
      <c r="NS28" s="364"/>
      <c r="NT28" s="364"/>
      <c r="NU28" s="364"/>
      <c r="NV28" s="364"/>
      <c r="NW28" s="364"/>
      <c r="NX28" s="364"/>
      <c r="NY28" s="364"/>
      <c r="NZ28" s="364"/>
      <c r="OA28" s="364"/>
      <c r="OB28" s="364"/>
      <c r="OC28" s="364"/>
      <c r="OD28" s="364"/>
      <c r="OE28" s="364"/>
      <c r="OF28" s="364"/>
      <c r="OG28" s="364"/>
      <c r="OH28" s="364"/>
      <c r="OI28" s="364"/>
      <c r="OJ28" s="364"/>
      <c r="OK28" s="364"/>
      <c r="OL28" s="364"/>
      <c r="OM28" s="364"/>
      <c r="ON28" s="364"/>
      <c r="OO28" s="364"/>
      <c r="OP28" s="364"/>
      <c r="OQ28" s="364"/>
      <c r="OR28" s="364"/>
      <c r="OS28" s="364"/>
      <c r="OT28" s="364"/>
      <c r="OU28" s="364"/>
      <c r="OV28" s="364"/>
      <c r="OW28" s="364"/>
      <c r="OX28" s="364"/>
      <c r="OY28" s="364"/>
      <c r="OZ28" s="364"/>
      <c r="PA28" s="364"/>
      <c r="PB28" s="364"/>
      <c r="PC28" s="364"/>
      <c r="PD28" s="364"/>
      <c r="PE28" s="364"/>
      <c r="PF28" s="364"/>
      <c r="PG28" s="364"/>
      <c r="PH28" s="364"/>
      <c r="PI28" s="364"/>
      <c r="PJ28" s="364"/>
      <c r="PK28" s="364"/>
      <c r="PL28" s="364"/>
      <c r="PM28" s="364"/>
      <c r="PN28" s="364"/>
      <c r="PO28" s="364"/>
      <c r="PP28" s="364"/>
      <c r="PQ28" s="364"/>
      <c r="PR28" s="364"/>
      <c r="PS28" s="364"/>
      <c r="PT28" s="364"/>
      <c r="PU28" s="364"/>
      <c r="PV28" s="364"/>
      <c r="PW28" s="364"/>
      <c r="PX28" s="364"/>
      <c r="PY28" s="364"/>
      <c r="PZ28" s="364"/>
      <c r="QA28" s="364"/>
      <c r="QB28" s="364"/>
      <c r="QC28" s="364"/>
      <c r="QD28" s="364"/>
      <c r="QE28" s="364"/>
      <c r="QF28" s="364"/>
      <c r="QG28" s="364"/>
      <c r="QH28" s="364"/>
      <c r="QI28" s="364"/>
      <c r="QJ28" s="364"/>
      <c r="QK28" s="364"/>
      <c r="QL28" s="364"/>
      <c r="QM28" s="364"/>
      <c r="QN28" s="364"/>
      <c r="QO28" s="364"/>
      <c r="QP28" s="364"/>
      <c r="QQ28" s="364"/>
      <c r="QR28" s="364"/>
      <c r="QS28" s="364"/>
      <c r="QT28" s="364"/>
      <c r="QU28" s="364"/>
      <c r="QV28" s="364"/>
      <c r="QW28" s="364"/>
      <c r="QX28" s="364"/>
      <c r="QY28" s="364"/>
      <c r="QZ28" s="364"/>
      <c r="RA28" s="364"/>
      <c r="RB28" s="364"/>
      <c r="RC28" s="364"/>
      <c r="RD28" s="364"/>
      <c r="RE28" s="364"/>
      <c r="RF28" s="364"/>
      <c r="RG28" s="364"/>
      <c r="RH28" s="364"/>
      <c r="RI28" s="364"/>
      <c r="RJ28" s="364"/>
      <c r="RK28" s="364"/>
      <c r="RL28" s="364"/>
      <c r="RM28" s="364"/>
      <c r="RN28" s="364"/>
      <c r="RO28" s="364"/>
      <c r="RP28" s="364"/>
      <c r="RQ28" s="364"/>
      <c r="RR28" s="364"/>
      <c r="RS28" s="364"/>
      <c r="RT28" s="364"/>
      <c r="RU28" s="364"/>
      <c r="RV28" s="364"/>
      <c r="RW28" s="364"/>
      <c r="RX28" s="364"/>
      <c r="RY28" s="364"/>
      <c r="RZ28" s="364"/>
      <c r="SA28" s="364"/>
      <c r="SB28" s="364"/>
      <c r="SC28" s="364"/>
      <c r="SD28" s="364"/>
      <c r="SE28" s="364"/>
      <c r="SF28" s="364"/>
      <c r="SG28" s="364"/>
      <c r="SH28" s="364"/>
      <c r="SI28" s="364"/>
      <c r="SJ28" s="364"/>
      <c r="SK28" s="364"/>
      <c r="SL28" s="364"/>
      <c r="SM28" s="364"/>
      <c r="SN28" s="364"/>
      <c r="SO28" s="364"/>
      <c r="SP28" s="364"/>
      <c r="SQ28" s="364"/>
      <c r="SR28" s="364"/>
      <c r="SS28" s="364"/>
      <c r="ST28" s="364"/>
      <c r="SU28" s="364"/>
      <c r="SV28" s="364"/>
      <c r="SW28" s="364"/>
      <c r="SX28" s="364"/>
      <c r="SY28" s="364"/>
      <c r="SZ28" s="364"/>
      <c r="TA28" s="364"/>
      <c r="TB28" s="364"/>
      <c r="TC28" s="364"/>
      <c r="TD28" s="364"/>
      <c r="TE28" s="364"/>
      <c r="TF28" s="364"/>
      <c r="TG28" s="364"/>
      <c r="TH28" s="364"/>
      <c r="TI28" s="364"/>
      <c r="TJ28" s="364"/>
      <c r="TK28" s="364"/>
      <c r="TL28" s="364"/>
      <c r="TM28" s="364"/>
      <c r="TN28" s="364"/>
      <c r="TO28" s="364"/>
      <c r="TP28" s="364"/>
      <c r="TQ28" s="364"/>
      <c r="TR28" s="364"/>
      <c r="TS28" s="364"/>
      <c r="TT28" s="364"/>
      <c r="TU28" s="364"/>
      <c r="TV28" s="364"/>
      <c r="TW28" s="364"/>
      <c r="TX28" s="364"/>
      <c r="TY28" s="364"/>
      <c r="TZ28" s="364"/>
      <c r="UA28" s="364"/>
      <c r="UB28" s="364"/>
      <c r="UC28" s="364"/>
      <c r="UD28" s="364"/>
      <c r="UE28" s="364"/>
      <c r="UF28" s="364"/>
      <c r="UG28" s="364"/>
      <c r="UH28" s="364"/>
      <c r="UI28" s="364"/>
      <c r="UJ28" s="364"/>
      <c r="UK28" s="364"/>
      <c r="UL28" s="364"/>
      <c r="UM28" s="364"/>
      <c r="UN28" s="364"/>
      <c r="UO28" s="364"/>
      <c r="UP28" s="364"/>
      <c r="UQ28" s="364"/>
      <c r="UR28" s="364"/>
      <c r="US28" s="364"/>
      <c r="UT28" s="364"/>
      <c r="UU28" s="364"/>
      <c r="UV28" s="364"/>
      <c r="UW28" s="364"/>
      <c r="UX28" s="364"/>
      <c r="UY28" s="364"/>
      <c r="UZ28" s="364"/>
      <c r="VA28" s="364"/>
      <c r="VB28" s="364"/>
      <c r="VC28" s="364"/>
      <c r="VD28" s="364"/>
      <c r="VE28" s="364"/>
      <c r="VF28" s="364"/>
      <c r="VG28" s="364"/>
      <c r="VH28" s="364"/>
      <c r="VI28" s="364"/>
      <c r="VJ28" s="364"/>
      <c r="VK28" s="364"/>
      <c r="VL28" s="364"/>
      <c r="VM28" s="364"/>
      <c r="VN28" s="364"/>
      <c r="VO28" s="364"/>
    </row>
    <row r="29" spans="1:587" s="367" customFormat="1">
      <c r="A29" s="375" t="str">
        <f>+'P7'!B8</f>
        <v>7.1. Fortalecimiento de la ciencia, tecnología e innovación</v>
      </c>
      <c r="B29" s="384">
        <f>+Estimación_Anualizada!V29</f>
        <v>38110050623.442268</v>
      </c>
      <c r="C29" s="382">
        <f>+Estimación_Anualizada!B29+Estimación_Anualizada!C29+Estimación_Anualizada!D29+Estimación_Anualizada!E29</f>
        <v>9785163098.8708572</v>
      </c>
      <c r="D29" s="382">
        <f>+Estimación_Anualizada!F29+Estimación_Anualizada!G29+Estimación_Anualizada!H29+Estimación_Anualizada!I29+Estimación_Anualizada!J29+Estimación_Anualizada!K29+Estimación_Anualizada!L29+Estimación_Anualizada!M29</f>
        <v>14344723762.285709</v>
      </c>
      <c r="E29" s="382">
        <f>+Estimación_Anualizada!N29+Estimación_Anualizada!O29+Estimación_Anualizada!P29+Estimación_Anualizada!Q29+Estimación_Anualizada!R29+Estimación_Anualizada!S29+Estimación_Anualizada!T29+Estimación_Anualizada!U29</f>
        <v>13980163762.285709</v>
      </c>
      <c r="F29" s="382">
        <f t="shared" si="0"/>
        <v>38110050623.442276</v>
      </c>
      <c r="G29" s="382">
        <f t="shared" si="1"/>
        <v>0</v>
      </c>
      <c r="H29" s="364"/>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64"/>
      <c r="EU29" s="364"/>
      <c r="EV29" s="364"/>
      <c r="EW29" s="364"/>
      <c r="EX29" s="364"/>
      <c r="EY29" s="364"/>
      <c r="EZ29" s="364"/>
      <c r="FA29" s="364"/>
      <c r="FB29" s="364"/>
      <c r="FC29" s="364"/>
      <c r="FD29" s="364"/>
      <c r="FE29" s="364"/>
      <c r="FF29" s="364"/>
      <c r="FG29" s="364"/>
      <c r="FH29" s="364"/>
      <c r="FI29" s="364"/>
      <c r="FJ29" s="364"/>
      <c r="FK29" s="364"/>
      <c r="FL29" s="364"/>
      <c r="FM29" s="364"/>
      <c r="FN29" s="364"/>
      <c r="FO29" s="364"/>
      <c r="FP29" s="364"/>
      <c r="FQ29" s="364"/>
      <c r="FR29" s="364"/>
      <c r="FS29" s="364"/>
      <c r="FT29" s="364"/>
      <c r="FU29" s="364"/>
      <c r="FV29" s="364"/>
      <c r="FW29" s="364"/>
      <c r="FX29" s="364"/>
      <c r="FY29" s="364"/>
      <c r="FZ29" s="364"/>
      <c r="GA29" s="364"/>
      <c r="GB29" s="364"/>
      <c r="GC29" s="364"/>
      <c r="GD29" s="364"/>
      <c r="GE29" s="364"/>
      <c r="GF29" s="364"/>
      <c r="GG29" s="364"/>
      <c r="GH29" s="364"/>
      <c r="GI29" s="364"/>
      <c r="GJ29" s="364"/>
      <c r="GK29" s="364"/>
      <c r="GL29" s="364"/>
      <c r="GM29" s="364"/>
      <c r="GN29" s="364"/>
      <c r="GO29" s="364"/>
      <c r="GP29" s="364"/>
      <c r="GQ29" s="364"/>
      <c r="GR29" s="364"/>
      <c r="GS29" s="364"/>
      <c r="GT29" s="364"/>
      <c r="GU29" s="364"/>
      <c r="GV29" s="364"/>
      <c r="GW29" s="364"/>
      <c r="GX29" s="364"/>
      <c r="GY29" s="364"/>
      <c r="GZ29" s="364"/>
      <c r="HA29" s="364"/>
      <c r="HB29" s="364"/>
      <c r="HC29" s="364"/>
      <c r="HD29" s="364"/>
      <c r="HE29" s="364"/>
      <c r="HF29" s="364"/>
      <c r="HG29" s="364"/>
      <c r="HH29" s="364"/>
      <c r="HI29" s="364"/>
      <c r="HJ29" s="364"/>
      <c r="HK29" s="364"/>
      <c r="HL29" s="364"/>
      <c r="HM29" s="364"/>
      <c r="HN29" s="364"/>
      <c r="HO29" s="364"/>
      <c r="HP29" s="364"/>
      <c r="HQ29" s="364"/>
      <c r="HR29" s="364"/>
      <c r="HS29" s="364"/>
      <c r="HT29" s="364"/>
      <c r="HU29" s="364"/>
      <c r="HV29" s="364"/>
      <c r="HW29" s="364"/>
      <c r="HX29" s="364"/>
      <c r="HY29" s="364"/>
      <c r="HZ29" s="364"/>
      <c r="IA29" s="364"/>
      <c r="IB29" s="364"/>
      <c r="IC29" s="364"/>
      <c r="ID29" s="364"/>
      <c r="IE29" s="364"/>
      <c r="IF29" s="364"/>
      <c r="IG29" s="364"/>
      <c r="IH29" s="364"/>
      <c r="II29" s="364"/>
      <c r="IJ29" s="364"/>
      <c r="IK29" s="364"/>
      <c r="IL29" s="364"/>
      <c r="IM29" s="364"/>
      <c r="IN29" s="364"/>
      <c r="IO29" s="364"/>
      <c r="IP29" s="364"/>
      <c r="IQ29" s="364"/>
      <c r="IR29" s="364"/>
      <c r="IS29" s="364"/>
      <c r="IT29" s="364"/>
      <c r="IU29" s="364"/>
      <c r="IV29" s="364"/>
      <c r="IW29" s="364"/>
      <c r="IX29" s="364"/>
      <c r="IY29" s="364"/>
      <c r="IZ29" s="364"/>
      <c r="JA29" s="364"/>
      <c r="JB29" s="364"/>
      <c r="JC29" s="364"/>
      <c r="JD29" s="364"/>
      <c r="JE29" s="364"/>
      <c r="JF29" s="364"/>
      <c r="JG29" s="364"/>
      <c r="JH29" s="364"/>
      <c r="JI29" s="364"/>
      <c r="JJ29" s="364"/>
      <c r="JK29" s="364"/>
      <c r="JL29" s="364"/>
      <c r="JM29" s="364"/>
      <c r="JN29" s="364"/>
      <c r="JO29" s="364"/>
      <c r="JP29" s="364"/>
      <c r="JQ29" s="364"/>
      <c r="JR29" s="364"/>
      <c r="JS29" s="364"/>
      <c r="JT29" s="364"/>
      <c r="JU29" s="364"/>
      <c r="JV29" s="364"/>
      <c r="JW29" s="364"/>
      <c r="JX29" s="364"/>
      <c r="JY29" s="364"/>
      <c r="JZ29" s="364"/>
      <c r="KA29" s="364"/>
      <c r="KB29" s="364"/>
      <c r="KC29" s="364"/>
      <c r="KD29" s="364"/>
      <c r="KE29" s="364"/>
      <c r="KF29" s="364"/>
      <c r="KG29" s="364"/>
      <c r="KH29" s="364"/>
      <c r="KI29" s="364"/>
      <c r="KJ29" s="364"/>
      <c r="KK29" s="364"/>
      <c r="KL29" s="364"/>
      <c r="KM29" s="364"/>
      <c r="KN29" s="364"/>
      <c r="KO29" s="364"/>
      <c r="KP29" s="364"/>
      <c r="KQ29" s="364"/>
      <c r="KR29" s="364"/>
      <c r="KS29" s="364"/>
      <c r="KT29" s="364"/>
      <c r="KU29" s="364"/>
      <c r="KV29" s="364"/>
      <c r="KW29" s="364"/>
      <c r="KX29" s="364"/>
      <c r="KY29" s="364"/>
      <c r="KZ29" s="364"/>
      <c r="LA29" s="364"/>
      <c r="LB29" s="364"/>
      <c r="LC29" s="364"/>
      <c r="LD29" s="364"/>
      <c r="LE29" s="364"/>
      <c r="LF29" s="364"/>
      <c r="LG29" s="364"/>
      <c r="LH29" s="364"/>
      <c r="LI29" s="364"/>
      <c r="LJ29" s="364"/>
      <c r="LK29" s="364"/>
      <c r="LL29" s="364"/>
      <c r="LM29" s="364"/>
      <c r="LN29" s="364"/>
      <c r="LO29" s="364"/>
      <c r="LP29" s="364"/>
      <c r="LQ29" s="364"/>
      <c r="LR29" s="364"/>
      <c r="LS29" s="364"/>
      <c r="LT29" s="364"/>
      <c r="LU29" s="364"/>
      <c r="LV29" s="364"/>
      <c r="LW29" s="364"/>
      <c r="LX29" s="364"/>
      <c r="LY29" s="364"/>
      <c r="LZ29" s="364"/>
      <c r="MA29" s="364"/>
      <c r="MB29" s="364"/>
      <c r="MC29" s="364"/>
      <c r="MD29" s="364"/>
      <c r="ME29" s="364"/>
      <c r="MF29" s="364"/>
      <c r="MG29" s="364"/>
      <c r="MH29" s="364"/>
      <c r="MI29" s="364"/>
      <c r="MJ29" s="364"/>
      <c r="MK29" s="364"/>
      <c r="ML29" s="364"/>
      <c r="MM29" s="364"/>
      <c r="MN29" s="364"/>
      <c r="MO29" s="364"/>
      <c r="MP29" s="364"/>
      <c r="MQ29" s="364"/>
      <c r="MR29" s="364"/>
      <c r="MS29" s="364"/>
      <c r="MT29" s="364"/>
      <c r="MU29" s="364"/>
      <c r="MV29" s="364"/>
      <c r="MW29" s="364"/>
      <c r="MX29" s="364"/>
      <c r="MY29" s="364"/>
      <c r="MZ29" s="364"/>
      <c r="NA29" s="364"/>
      <c r="NB29" s="364"/>
      <c r="NC29" s="364"/>
      <c r="ND29" s="364"/>
      <c r="NE29" s="364"/>
      <c r="NF29" s="364"/>
      <c r="NG29" s="364"/>
      <c r="NH29" s="364"/>
      <c r="NI29" s="364"/>
      <c r="NJ29" s="364"/>
      <c r="NK29" s="364"/>
      <c r="NL29" s="364"/>
      <c r="NM29" s="364"/>
      <c r="NN29" s="364"/>
      <c r="NO29" s="364"/>
      <c r="NP29" s="364"/>
      <c r="NQ29" s="364"/>
      <c r="NR29" s="364"/>
      <c r="NS29" s="364"/>
      <c r="NT29" s="364"/>
      <c r="NU29" s="364"/>
      <c r="NV29" s="364"/>
      <c r="NW29" s="364"/>
      <c r="NX29" s="364"/>
      <c r="NY29" s="364"/>
      <c r="NZ29" s="364"/>
      <c r="OA29" s="364"/>
      <c r="OB29" s="364"/>
      <c r="OC29" s="364"/>
      <c r="OD29" s="364"/>
      <c r="OE29" s="364"/>
      <c r="OF29" s="364"/>
      <c r="OG29" s="364"/>
      <c r="OH29" s="364"/>
      <c r="OI29" s="364"/>
      <c r="OJ29" s="364"/>
      <c r="OK29" s="364"/>
      <c r="OL29" s="364"/>
      <c r="OM29" s="364"/>
      <c r="ON29" s="364"/>
      <c r="OO29" s="364"/>
      <c r="OP29" s="364"/>
      <c r="OQ29" s="364"/>
      <c r="OR29" s="364"/>
      <c r="OS29" s="364"/>
      <c r="OT29" s="364"/>
      <c r="OU29" s="364"/>
      <c r="OV29" s="364"/>
      <c r="OW29" s="364"/>
      <c r="OX29" s="364"/>
      <c r="OY29" s="364"/>
      <c r="OZ29" s="364"/>
      <c r="PA29" s="364"/>
      <c r="PB29" s="364"/>
      <c r="PC29" s="364"/>
      <c r="PD29" s="364"/>
      <c r="PE29" s="364"/>
      <c r="PF29" s="364"/>
      <c r="PG29" s="364"/>
      <c r="PH29" s="364"/>
      <c r="PI29" s="364"/>
      <c r="PJ29" s="364"/>
      <c r="PK29" s="364"/>
      <c r="PL29" s="364"/>
      <c r="PM29" s="364"/>
      <c r="PN29" s="364"/>
      <c r="PO29" s="364"/>
      <c r="PP29" s="364"/>
      <c r="PQ29" s="364"/>
      <c r="PR29" s="364"/>
      <c r="PS29" s="364"/>
      <c r="PT29" s="364"/>
      <c r="PU29" s="364"/>
      <c r="PV29" s="364"/>
      <c r="PW29" s="364"/>
      <c r="PX29" s="364"/>
      <c r="PY29" s="364"/>
      <c r="PZ29" s="364"/>
      <c r="QA29" s="364"/>
      <c r="QB29" s="364"/>
      <c r="QC29" s="364"/>
      <c r="QD29" s="364"/>
      <c r="QE29" s="364"/>
      <c r="QF29" s="364"/>
      <c r="QG29" s="364"/>
      <c r="QH29" s="364"/>
      <c r="QI29" s="364"/>
      <c r="QJ29" s="364"/>
      <c r="QK29" s="364"/>
      <c r="QL29" s="364"/>
      <c r="QM29" s="364"/>
      <c r="QN29" s="364"/>
      <c r="QO29" s="364"/>
      <c r="QP29" s="364"/>
      <c r="QQ29" s="364"/>
      <c r="QR29" s="364"/>
      <c r="QS29" s="364"/>
      <c r="QT29" s="364"/>
      <c r="QU29" s="364"/>
      <c r="QV29" s="364"/>
      <c r="QW29" s="364"/>
      <c r="QX29" s="364"/>
      <c r="QY29" s="364"/>
      <c r="QZ29" s="364"/>
      <c r="RA29" s="364"/>
      <c r="RB29" s="364"/>
      <c r="RC29" s="364"/>
      <c r="RD29" s="364"/>
      <c r="RE29" s="364"/>
      <c r="RF29" s="364"/>
      <c r="RG29" s="364"/>
      <c r="RH29" s="364"/>
      <c r="RI29" s="364"/>
      <c r="RJ29" s="364"/>
      <c r="RK29" s="364"/>
      <c r="RL29" s="364"/>
      <c r="RM29" s="364"/>
      <c r="RN29" s="364"/>
      <c r="RO29" s="364"/>
      <c r="RP29" s="364"/>
      <c r="RQ29" s="364"/>
      <c r="RR29" s="364"/>
      <c r="RS29" s="364"/>
      <c r="RT29" s="364"/>
      <c r="RU29" s="364"/>
      <c r="RV29" s="364"/>
      <c r="RW29" s="364"/>
      <c r="RX29" s="364"/>
      <c r="RY29" s="364"/>
      <c r="RZ29" s="364"/>
      <c r="SA29" s="364"/>
      <c r="SB29" s="364"/>
      <c r="SC29" s="364"/>
      <c r="SD29" s="364"/>
      <c r="SE29" s="364"/>
      <c r="SF29" s="364"/>
      <c r="SG29" s="364"/>
      <c r="SH29" s="364"/>
      <c r="SI29" s="364"/>
      <c r="SJ29" s="364"/>
      <c r="SK29" s="364"/>
      <c r="SL29" s="364"/>
      <c r="SM29" s="364"/>
      <c r="SN29" s="364"/>
      <c r="SO29" s="364"/>
      <c r="SP29" s="364"/>
      <c r="SQ29" s="364"/>
      <c r="SR29" s="364"/>
      <c r="SS29" s="364"/>
      <c r="ST29" s="364"/>
      <c r="SU29" s="364"/>
      <c r="SV29" s="364"/>
      <c r="SW29" s="364"/>
      <c r="SX29" s="364"/>
      <c r="SY29" s="364"/>
      <c r="SZ29" s="364"/>
      <c r="TA29" s="364"/>
      <c r="TB29" s="364"/>
      <c r="TC29" s="364"/>
      <c r="TD29" s="364"/>
      <c r="TE29" s="364"/>
      <c r="TF29" s="364"/>
      <c r="TG29" s="364"/>
      <c r="TH29" s="364"/>
      <c r="TI29" s="364"/>
      <c r="TJ29" s="364"/>
      <c r="TK29" s="364"/>
      <c r="TL29" s="364"/>
      <c r="TM29" s="364"/>
      <c r="TN29" s="364"/>
      <c r="TO29" s="364"/>
      <c r="TP29" s="364"/>
      <c r="TQ29" s="364"/>
      <c r="TR29" s="364"/>
      <c r="TS29" s="364"/>
      <c r="TT29" s="364"/>
      <c r="TU29" s="364"/>
      <c r="TV29" s="364"/>
      <c r="TW29" s="364"/>
      <c r="TX29" s="364"/>
      <c r="TY29" s="364"/>
      <c r="TZ29" s="364"/>
      <c r="UA29" s="364"/>
      <c r="UB29" s="364"/>
      <c r="UC29" s="364"/>
      <c r="UD29" s="364"/>
      <c r="UE29" s="364"/>
      <c r="UF29" s="364"/>
      <c r="UG29" s="364"/>
      <c r="UH29" s="364"/>
      <c r="UI29" s="364"/>
      <c r="UJ29" s="364"/>
      <c r="UK29" s="364"/>
      <c r="UL29" s="364"/>
      <c r="UM29" s="364"/>
      <c r="UN29" s="364"/>
      <c r="UO29" s="364"/>
      <c r="UP29" s="364"/>
      <c r="UQ29" s="364"/>
      <c r="UR29" s="364"/>
      <c r="US29" s="364"/>
      <c r="UT29" s="364"/>
      <c r="UU29" s="364"/>
      <c r="UV29" s="364"/>
      <c r="UW29" s="364"/>
      <c r="UX29" s="364"/>
      <c r="UY29" s="364"/>
      <c r="UZ29" s="364"/>
      <c r="VA29" s="364"/>
      <c r="VB29" s="364"/>
      <c r="VC29" s="364"/>
      <c r="VD29" s="364"/>
      <c r="VE29" s="364"/>
      <c r="VF29" s="364"/>
      <c r="VG29" s="364"/>
      <c r="VH29" s="364"/>
      <c r="VI29" s="364"/>
      <c r="VJ29" s="364"/>
      <c r="VK29" s="364"/>
      <c r="VL29" s="364"/>
      <c r="VM29" s="364"/>
      <c r="VN29" s="364"/>
      <c r="VO29" s="364"/>
    </row>
    <row r="30" spans="1:587" s="365" customFormat="1">
      <c r="A30" s="375" t="str">
        <f>+'P7'!B9</f>
        <v>7.2. Mejora de la prestación del servicio de extensión agropecuaria y asistencia técnica industrial</v>
      </c>
      <c r="B30" s="384">
        <f>+Estimación_Anualizada!V30</f>
        <v>40542367735.477608</v>
      </c>
      <c r="C30" s="382">
        <f>+Estimación_Anualizada!B30+Estimación_Anualizada!C30+Estimación_Anualizada!D30+Estimación_Anualizada!E30</f>
        <v>6371519637.142189</v>
      </c>
      <c r="D30" s="382">
        <f>+Estimación_Anualizada!F30+Estimación_Anualizada!G30+Estimación_Anualizada!H30+Estimación_Anualizada!I30+Estimación_Anualizada!J30+Estimación_Anualizada!K30+Estimación_Anualizada!L30+Estimación_Anualizada!M30</f>
        <v>17284373376.049709</v>
      </c>
      <c r="E30" s="382">
        <f>+Estimación_Anualizada!N30+Estimación_Anualizada!O30+Estimación_Anualizada!P30+Estimación_Anualizada!Q30+Estimación_Anualizada!R30+Estimación_Anualizada!S30+Estimación_Anualizada!T30+Estimación_Anualizada!U30</f>
        <v>16886474722.285709</v>
      </c>
      <c r="F30" s="382">
        <f t="shared" si="0"/>
        <v>40542367735.477608</v>
      </c>
      <c r="G30" s="382">
        <f t="shared" si="1"/>
        <v>0</v>
      </c>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c r="EO30" s="364"/>
      <c r="EP30" s="364"/>
      <c r="EQ30" s="364"/>
      <c r="ER30" s="364"/>
      <c r="ES30" s="364"/>
      <c r="ET30" s="364"/>
      <c r="EU30" s="364"/>
      <c r="EV30" s="364"/>
      <c r="EW30" s="364"/>
      <c r="EX30" s="364"/>
      <c r="EY30" s="364"/>
      <c r="EZ30" s="364"/>
      <c r="FA30" s="364"/>
      <c r="FB30" s="364"/>
      <c r="FC30" s="364"/>
      <c r="FD30" s="364"/>
      <c r="FE30" s="364"/>
      <c r="FF30" s="364"/>
      <c r="FG30" s="364"/>
      <c r="FH30" s="364"/>
      <c r="FI30" s="364"/>
      <c r="FJ30" s="364"/>
      <c r="FK30" s="364"/>
      <c r="FL30" s="364"/>
      <c r="FM30" s="364"/>
      <c r="FN30" s="364"/>
      <c r="FO30" s="364"/>
      <c r="FP30" s="364"/>
      <c r="FQ30" s="364"/>
      <c r="FR30" s="364"/>
      <c r="FS30" s="364"/>
      <c r="FT30" s="364"/>
      <c r="FU30" s="364"/>
      <c r="FV30" s="364"/>
      <c r="FW30" s="364"/>
      <c r="FX30" s="364"/>
      <c r="FY30" s="364"/>
      <c r="FZ30" s="364"/>
      <c r="GA30" s="364"/>
      <c r="GB30" s="364"/>
      <c r="GC30" s="364"/>
      <c r="GD30" s="364"/>
      <c r="GE30" s="364"/>
      <c r="GF30" s="364"/>
      <c r="GG30" s="364"/>
      <c r="GH30" s="364"/>
      <c r="GI30" s="364"/>
      <c r="GJ30" s="364"/>
      <c r="GK30" s="364"/>
      <c r="GL30" s="364"/>
      <c r="GM30" s="364"/>
      <c r="GN30" s="364"/>
      <c r="GO30" s="364"/>
      <c r="GP30" s="364"/>
      <c r="GQ30" s="364"/>
      <c r="GR30" s="364"/>
      <c r="GS30" s="364"/>
      <c r="GT30" s="364"/>
      <c r="GU30" s="364"/>
      <c r="GV30" s="364"/>
      <c r="GW30" s="364"/>
      <c r="GX30" s="364"/>
      <c r="GY30" s="364"/>
      <c r="GZ30" s="364"/>
      <c r="HA30" s="364"/>
      <c r="HB30" s="364"/>
      <c r="HC30" s="364"/>
      <c r="HD30" s="364"/>
      <c r="HE30" s="364"/>
      <c r="HF30" s="364"/>
      <c r="HG30" s="364"/>
      <c r="HH30" s="364"/>
      <c r="HI30" s="364"/>
      <c r="HJ30" s="364"/>
      <c r="HK30" s="364"/>
      <c r="HL30" s="364"/>
      <c r="HM30" s="364"/>
      <c r="HN30" s="364"/>
      <c r="HO30" s="364"/>
      <c r="HP30" s="364"/>
      <c r="HQ30" s="364"/>
      <c r="HR30" s="364"/>
      <c r="HS30" s="364"/>
      <c r="HT30" s="364"/>
      <c r="HU30" s="364"/>
      <c r="HV30" s="364"/>
      <c r="HW30" s="364"/>
      <c r="HX30" s="364"/>
      <c r="HY30" s="364"/>
      <c r="HZ30" s="364"/>
      <c r="IA30" s="364"/>
      <c r="IB30" s="364"/>
      <c r="IC30" s="364"/>
      <c r="ID30" s="364"/>
      <c r="IE30" s="364"/>
      <c r="IF30" s="364"/>
      <c r="IG30" s="364"/>
      <c r="IH30" s="364"/>
      <c r="II30" s="364"/>
      <c r="IJ30" s="364"/>
      <c r="IK30" s="364"/>
      <c r="IL30" s="364"/>
      <c r="IM30" s="364"/>
      <c r="IN30" s="364"/>
      <c r="IO30" s="364"/>
      <c r="IP30" s="364"/>
      <c r="IQ30" s="364"/>
      <c r="IR30" s="364"/>
      <c r="IS30" s="364"/>
      <c r="IT30" s="364"/>
      <c r="IU30" s="364"/>
      <c r="IV30" s="364"/>
      <c r="IW30" s="364"/>
      <c r="IX30" s="364"/>
      <c r="IY30" s="364"/>
      <c r="IZ30" s="364"/>
      <c r="JA30" s="364"/>
      <c r="JB30" s="364"/>
      <c r="JC30" s="364"/>
      <c r="JD30" s="364"/>
      <c r="JE30" s="364"/>
      <c r="JF30" s="364"/>
      <c r="JG30" s="364"/>
      <c r="JH30" s="364"/>
      <c r="JI30" s="364"/>
      <c r="JJ30" s="364"/>
      <c r="JK30" s="364"/>
      <c r="JL30" s="364"/>
      <c r="JM30" s="364"/>
      <c r="JN30" s="364"/>
      <c r="JO30" s="364"/>
      <c r="JP30" s="364"/>
      <c r="JQ30" s="364"/>
      <c r="JR30" s="364"/>
      <c r="JS30" s="364"/>
      <c r="JT30" s="364"/>
      <c r="JU30" s="364"/>
      <c r="JV30" s="364"/>
      <c r="JW30" s="364"/>
      <c r="JX30" s="364"/>
      <c r="JY30" s="364"/>
      <c r="JZ30" s="364"/>
      <c r="KA30" s="364"/>
      <c r="KB30" s="364"/>
      <c r="KC30" s="364"/>
      <c r="KD30" s="364"/>
      <c r="KE30" s="364"/>
      <c r="KF30" s="364"/>
      <c r="KG30" s="364"/>
      <c r="KH30" s="364"/>
      <c r="KI30" s="364"/>
      <c r="KJ30" s="364"/>
      <c r="KK30" s="364"/>
      <c r="KL30" s="364"/>
      <c r="KM30" s="364"/>
      <c r="KN30" s="364"/>
      <c r="KO30" s="364"/>
      <c r="KP30" s="364"/>
      <c r="KQ30" s="364"/>
      <c r="KR30" s="364"/>
      <c r="KS30" s="364"/>
      <c r="KT30" s="364"/>
      <c r="KU30" s="364"/>
      <c r="KV30" s="364"/>
      <c r="KW30" s="364"/>
      <c r="KX30" s="364"/>
      <c r="KY30" s="364"/>
      <c r="KZ30" s="364"/>
      <c r="LA30" s="364"/>
      <c r="LB30" s="364"/>
      <c r="LC30" s="364"/>
      <c r="LD30" s="364"/>
      <c r="LE30" s="364"/>
      <c r="LF30" s="364"/>
      <c r="LG30" s="364"/>
      <c r="LH30" s="364"/>
      <c r="LI30" s="364"/>
      <c r="LJ30" s="364"/>
      <c r="LK30" s="364"/>
      <c r="LL30" s="364"/>
      <c r="LM30" s="364"/>
      <c r="LN30" s="364"/>
      <c r="LO30" s="364"/>
      <c r="LP30" s="364"/>
      <c r="LQ30" s="364"/>
      <c r="LR30" s="364"/>
      <c r="LS30" s="364"/>
      <c r="LT30" s="364"/>
      <c r="LU30" s="364"/>
      <c r="LV30" s="364"/>
      <c r="LW30" s="364"/>
      <c r="LX30" s="364"/>
      <c r="LY30" s="364"/>
      <c r="LZ30" s="364"/>
      <c r="MA30" s="364"/>
      <c r="MB30" s="364"/>
      <c r="MC30" s="364"/>
      <c r="MD30" s="364"/>
      <c r="ME30" s="364"/>
      <c r="MF30" s="364"/>
      <c r="MG30" s="364"/>
      <c r="MH30" s="364"/>
      <c r="MI30" s="364"/>
      <c r="MJ30" s="364"/>
      <c r="MK30" s="364"/>
      <c r="ML30" s="364"/>
      <c r="MM30" s="364"/>
      <c r="MN30" s="364"/>
      <c r="MO30" s="364"/>
      <c r="MP30" s="364"/>
      <c r="MQ30" s="364"/>
      <c r="MR30" s="364"/>
      <c r="MS30" s="364"/>
      <c r="MT30" s="364"/>
      <c r="MU30" s="364"/>
      <c r="MV30" s="364"/>
      <c r="MW30" s="364"/>
      <c r="MX30" s="364"/>
      <c r="MY30" s="364"/>
      <c r="MZ30" s="364"/>
      <c r="NA30" s="364"/>
      <c r="NB30" s="364"/>
      <c r="NC30" s="364"/>
      <c r="ND30" s="364"/>
      <c r="NE30" s="364"/>
      <c r="NF30" s="364"/>
      <c r="NG30" s="364"/>
      <c r="NH30" s="364"/>
      <c r="NI30" s="364"/>
      <c r="NJ30" s="364"/>
      <c r="NK30" s="364"/>
      <c r="NL30" s="364"/>
      <c r="NM30" s="364"/>
      <c r="NN30" s="364"/>
      <c r="NO30" s="364"/>
      <c r="NP30" s="364"/>
      <c r="NQ30" s="364"/>
      <c r="NR30" s="364"/>
      <c r="NS30" s="364"/>
      <c r="NT30" s="364"/>
      <c r="NU30" s="364"/>
      <c r="NV30" s="364"/>
      <c r="NW30" s="364"/>
      <c r="NX30" s="364"/>
      <c r="NY30" s="364"/>
      <c r="NZ30" s="364"/>
      <c r="OA30" s="364"/>
      <c r="OB30" s="364"/>
      <c r="OC30" s="364"/>
      <c r="OD30" s="364"/>
      <c r="OE30" s="364"/>
      <c r="OF30" s="364"/>
      <c r="OG30" s="364"/>
      <c r="OH30" s="364"/>
      <c r="OI30" s="364"/>
      <c r="OJ30" s="364"/>
      <c r="OK30" s="364"/>
      <c r="OL30" s="364"/>
      <c r="OM30" s="364"/>
      <c r="ON30" s="364"/>
      <c r="OO30" s="364"/>
      <c r="OP30" s="364"/>
      <c r="OQ30" s="364"/>
      <c r="OR30" s="364"/>
      <c r="OS30" s="364"/>
      <c r="OT30" s="364"/>
      <c r="OU30" s="364"/>
      <c r="OV30" s="364"/>
      <c r="OW30" s="364"/>
      <c r="OX30" s="364"/>
      <c r="OY30" s="364"/>
      <c r="OZ30" s="364"/>
      <c r="PA30" s="364"/>
      <c r="PB30" s="364"/>
      <c r="PC30" s="364"/>
      <c r="PD30" s="364"/>
      <c r="PE30" s="364"/>
      <c r="PF30" s="364"/>
      <c r="PG30" s="364"/>
      <c r="PH30" s="364"/>
      <c r="PI30" s="364"/>
      <c r="PJ30" s="364"/>
      <c r="PK30" s="364"/>
      <c r="PL30" s="364"/>
      <c r="PM30" s="364"/>
      <c r="PN30" s="364"/>
      <c r="PO30" s="364"/>
      <c r="PP30" s="364"/>
      <c r="PQ30" s="364"/>
      <c r="PR30" s="364"/>
      <c r="PS30" s="364"/>
      <c r="PT30" s="364"/>
      <c r="PU30" s="364"/>
      <c r="PV30" s="364"/>
      <c r="PW30" s="364"/>
      <c r="PX30" s="364"/>
      <c r="PY30" s="364"/>
      <c r="PZ30" s="364"/>
      <c r="QA30" s="364"/>
      <c r="QB30" s="364"/>
      <c r="QC30" s="364"/>
      <c r="QD30" s="364"/>
      <c r="QE30" s="364"/>
      <c r="QF30" s="364"/>
      <c r="QG30" s="364"/>
      <c r="QH30" s="364"/>
      <c r="QI30" s="364"/>
      <c r="QJ30" s="364"/>
      <c r="QK30" s="364"/>
      <c r="QL30" s="364"/>
      <c r="QM30" s="364"/>
      <c r="QN30" s="364"/>
      <c r="QO30" s="364"/>
      <c r="QP30" s="364"/>
      <c r="QQ30" s="364"/>
      <c r="QR30" s="364"/>
      <c r="QS30" s="364"/>
      <c r="QT30" s="364"/>
      <c r="QU30" s="364"/>
      <c r="QV30" s="364"/>
      <c r="QW30" s="364"/>
      <c r="QX30" s="364"/>
      <c r="QY30" s="364"/>
      <c r="QZ30" s="364"/>
      <c r="RA30" s="364"/>
      <c r="RB30" s="364"/>
      <c r="RC30" s="364"/>
      <c r="RD30" s="364"/>
      <c r="RE30" s="364"/>
      <c r="RF30" s="364"/>
      <c r="RG30" s="364"/>
      <c r="RH30" s="364"/>
      <c r="RI30" s="364"/>
      <c r="RJ30" s="364"/>
      <c r="RK30" s="364"/>
      <c r="RL30" s="364"/>
      <c r="RM30" s="364"/>
      <c r="RN30" s="364"/>
      <c r="RO30" s="364"/>
      <c r="RP30" s="364"/>
      <c r="RQ30" s="364"/>
      <c r="RR30" s="364"/>
      <c r="RS30" s="364"/>
      <c r="RT30" s="364"/>
      <c r="RU30" s="364"/>
      <c r="RV30" s="364"/>
      <c r="RW30" s="364"/>
      <c r="RX30" s="364"/>
      <c r="RY30" s="364"/>
      <c r="RZ30" s="364"/>
      <c r="SA30" s="364"/>
      <c r="SB30" s="364"/>
      <c r="SC30" s="364"/>
      <c r="SD30" s="364"/>
      <c r="SE30" s="364"/>
      <c r="SF30" s="364"/>
      <c r="SG30" s="364"/>
      <c r="SH30" s="364"/>
      <c r="SI30" s="364"/>
      <c r="SJ30" s="364"/>
      <c r="SK30" s="364"/>
      <c r="SL30" s="364"/>
      <c r="SM30" s="364"/>
      <c r="SN30" s="364"/>
      <c r="SO30" s="364"/>
      <c r="SP30" s="364"/>
      <c r="SQ30" s="364"/>
      <c r="SR30" s="364"/>
      <c r="SS30" s="364"/>
      <c r="ST30" s="364"/>
      <c r="SU30" s="364"/>
      <c r="SV30" s="364"/>
      <c r="SW30" s="364"/>
      <c r="SX30" s="364"/>
      <c r="SY30" s="364"/>
      <c r="SZ30" s="364"/>
      <c r="TA30" s="364"/>
      <c r="TB30" s="364"/>
      <c r="TC30" s="364"/>
      <c r="TD30" s="364"/>
      <c r="TE30" s="364"/>
      <c r="TF30" s="364"/>
      <c r="TG30" s="364"/>
      <c r="TH30" s="364"/>
      <c r="TI30" s="364"/>
      <c r="TJ30" s="364"/>
      <c r="TK30" s="364"/>
      <c r="TL30" s="364"/>
      <c r="TM30" s="364"/>
      <c r="TN30" s="364"/>
      <c r="TO30" s="364"/>
      <c r="TP30" s="364"/>
      <c r="TQ30" s="364"/>
      <c r="TR30" s="364"/>
      <c r="TS30" s="364"/>
      <c r="TT30" s="364"/>
      <c r="TU30" s="364"/>
      <c r="TV30" s="364"/>
      <c r="TW30" s="364"/>
      <c r="TX30" s="364"/>
      <c r="TY30" s="364"/>
      <c r="TZ30" s="364"/>
      <c r="UA30" s="364"/>
      <c r="UB30" s="364"/>
      <c r="UC30" s="364"/>
      <c r="UD30" s="364"/>
      <c r="UE30" s="364"/>
      <c r="UF30" s="364"/>
      <c r="UG30" s="364"/>
      <c r="UH30" s="364"/>
      <c r="UI30" s="364"/>
      <c r="UJ30" s="364"/>
      <c r="UK30" s="364"/>
      <c r="UL30" s="364"/>
      <c r="UM30" s="364"/>
      <c r="UN30" s="364"/>
      <c r="UO30" s="364"/>
      <c r="UP30" s="364"/>
      <c r="UQ30" s="364"/>
      <c r="UR30" s="364"/>
      <c r="US30" s="364"/>
      <c r="UT30" s="364"/>
      <c r="UU30" s="364"/>
      <c r="UV30" s="364"/>
      <c r="UW30" s="364"/>
      <c r="UX30" s="364"/>
      <c r="UY30" s="364"/>
      <c r="UZ30" s="364"/>
      <c r="VA30" s="364"/>
      <c r="VB30" s="364"/>
      <c r="VC30" s="364"/>
      <c r="VD30" s="364"/>
      <c r="VE30" s="364"/>
      <c r="VF30" s="364"/>
      <c r="VG30" s="364"/>
      <c r="VH30" s="364"/>
      <c r="VI30" s="364"/>
      <c r="VJ30" s="364"/>
      <c r="VK30" s="364"/>
      <c r="VL30" s="364"/>
      <c r="VM30" s="364"/>
      <c r="VN30" s="364"/>
      <c r="VO30" s="364"/>
    </row>
    <row r="31" spans="1:587" s="367" customFormat="1" ht="28.5">
      <c r="A31" s="375" t="str">
        <f>+'P7'!B10</f>
        <v>7.3. Mejora del talento humano en Investigación, Desarrollo e Innovación, extensión agropecuaria y asistencia técnica industrial</v>
      </c>
      <c r="B31" s="384">
        <f>+Estimación_Anualizada!V31</f>
        <v>266873849546.57138</v>
      </c>
      <c r="C31" s="382">
        <f>+Estimación_Anualizada!B31+Estimación_Anualizada!C31+Estimación_Anualizada!D31+Estimación_Anualizada!E31</f>
        <v>47900434534</v>
      </c>
      <c r="D31" s="382">
        <f>+Estimación_Anualizada!F31+Estimación_Anualizada!G31+Estimación_Anualizada!H31+Estimación_Anualizada!I31+Estimación_Anualizada!J31+Estimación_Anualizada!K31+Estimación_Anualizada!L31+Estimación_Anualizada!M31</f>
        <v>109486707506.28574</v>
      </c>
      <c r="E31" s="382">
        <f>+Estimación_Anualizada!N31+Estimación_Anualizada!O31+Estimación_Anualizada!P31+Estimación_Anualizada!Q31+Estimación_Anualizada!R31+Estimación_Anualizada!S31+Estimación_Anualizada!T31+Estimación_Anualizada!U31</f>
        <v>109486707506.28574</v>
      </c>
      <c r="F31" s="382">
        <f t="shared" si="0"/>
        <v>266873849546.57147</v>
      </c>
      <c r="G31" s="382">
        <f t="shared" si="1"/>
        <v>0</v>
      </c>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c r="EO31" s="364"/>
      <c r="EP31" s="364"/>
      <c r="EQ31" s="364"/>
      <c r="ER31" s="364"/>
      <c r="ES31" s="364"/>
      <c r="ET31" s="364"/>
      <c r="EU31" s="364"/>
      <c r="EV31" s="364"/>
      <c r="EW31" s="364"/>
      <c r="EX31" s="364"/>
      <c r="EY31" s="364"/>
      <c r="EZ31" s="364"/>
      <c r="FA31" s="364"/>
      <c r="FB31" s="364"/>
      <c r="FC31" s="364"/>
      <c r="FD31" s="364"/>
      <c r="FE31" s="364"/>
      <c r="FF31" s="364"/>
      <c r="FG31" s="364"/>
      <c r="FH31" s="364"/>
      <c r="FI31" s="364"/>
      <c r="FJ31" s="364"/>
      <c r="FK31" s="364"/>
      <c r="FL31" s="364"/>
      <c r="FM31" s="364"/>
      <c r="FN31" s="364"/>
      <c r="FO31" s="364"/>
      <c r="FP31" s="364"/>
      <c r="FQ31" s="364"/>
      <c r="FR31" s="364"/>
      <c r="FS31" s="364"/>
      <c r="FT31" s="364"/>
      <c r="FU31" s="364"/>
      <c r="FV31" s="364"/>
      <c r="FW31" s="364"/>
      <c r="FX31" s="364"/>
      <c r="FY31" s="364"/>
      <c r="FZ31" s="364"/>
      <c r="GA31" s="364"/>
      <c r="GB31" s="364"/>
      <c r="GC31" s="364"/>
      <c r="GD31" s="364"/>
      <c r="GE31" s="364"/>
      <c r="GF31" s="364"/>
      <c r="GG31" s="364"/>
      <c r="GH31" s="364"/>
      <c r="GI31" s="364"/>
      <c r="GJ31" s="364"/>
      <c r="GK31" s="364"/>
      <c r="GL31" s="364"/>
      <c r="GM31" s="364"/>
      <c r="GN31" s="364"/>
      <c r="GO31" s="364"/>
      <c r="GP31" s="364"/>
      <c r="GQ31" s="364"/>
      <c r="GR31" s="364"/>
      <c r="GS31" s="364"/>
      <c r="GT31" s="364"/>
      <c r="GU31" s="364"/>
      <c r="GV31" s="364"/>
      <c r="GW31" s="364"/>
      <c r="GX31" s="364"/>
      <c r="GY31" s="364"/>
      <c r="GZ31" s="364"/>
      <c r="HA31" s="364"/>
      <c r="HB31" s="364"/>
      <c r="HC31" s="364"/>
      <c r="HD31" s="364"/>
      <c r="HE31" s="364"/>
      <c r="HF31" s="364"/>
      <c r="HG31" s="364"/>
      <c r="HH31" s="364"/>
      <c r="HI31" s="364"/>
      <c r="HJ31" s="364"/>
      <c r="HK31" s="364"/>
      <c r="HL31" s="364"/>
      <c r="HM31" s="364"/>
      <c r="HN31" s="364"/>
      <c r="HO31" s="364"/>
      <c r="HP31" s="364"/>
      <c r="HQ31" s="364"/>
      <c r="HR31" s="364"/>
      <c r="HS31" s="364"/>
      <c r="HT31" s="364"/>
      <c r="HU31" s="364"/>
      <c r="HV31" s="364"/>
      <c r="HW31" s="364"/>
      <c r="HX31" s="364"/>
      <c r="HY31" s="364"/>
      <c r="HZ31" s="364"/>
      <c r="IA31" s="364"/>
      <c r="IB31" s="364"/>
      <c r="IC31" s="364"/>
      <c r="ID31" s="364"/>
      <c r="IE31" s="364"/>
      <c r="IF31" s="364"/>
      <c r="IG31" s="364"/>
      <c r="IH31" s="364"/>
      <c r="II31" s="364"/>
      <c r="IJ31" s="364"/>
      <c r="IK31" s="364"/>
      <c r="IL31" s="364"/>
      <c r="IM31" s="364"/>
      <c r="IN31" s="364"/>
      <c r="IO31" s="364"/>
      <c r="IP31" s="364"/>
      <c r="IQ31" s="364"/>
      <c r="IR31" s="364"/>
      <c r="IS31" s="364"/>
      <c r="IT31" s="364"/>
      <c r="IU31" s="364"/>
      <c r="IV31" s="364"/>
      <c r="IW31" s="364"/>
      <c r="IX31" s="364"/>
      <c r="IY31" s="364"/>
      <c r="IZ31" s="364"/>
      <c r="JA31" s="364"/>
      <c r="JB31" s="364"/>
      <c r="JC31" s="364"/>
      <c r="JD31" s="364"/>
      <c r="JE31" s="364"/>
      <c r="JF31" s="364"/>
      <c r="JG31" s="364"/>
      <c r="JH31" s="364"/>
      <c r="JI31" s="364"/>
      <c r="JJ31" s="364"/>
      <c r="JK31" s="364"/>
      <c r="JL31" s="364"/>
      <c r="JM31" s="364"/>
      <c r="JN31" s="364"/>
      <c r="JO31" s="364"/>
      <c r="JP31" s="364"/>
      <c r="JQ31" s="364"/>
      <c r="JR31" s="364"/>
      <c r="JS31" s="364"/>
      <c r="JT31" s="364"/>
      <c r="JU31" s="364"/>
      <c r="JV31" s="364"/>
      <c r="JW31" s="364"/>
      <c r="JX31" s="364"/>
      <c r="JY31" s="364"/>
      <c r="JZ31" s="364"/>
      <c r="KA31" s="364"/>
      <c r="KB31" s="364"/>
      <c r="KC31" s="364"/>
      <c r="KD31" s="364"/>
      <c r="KE31" s="364"/>
      <c r="KF31" s="364"/>
      <c r="KG31" s="364"/>
      <c r="KH31" s="364"/>
      <c r="KI31" s="364"/>
      <c r="KJ31" s="364"/>
      <c r="KK31" s="364"/>
      <c r="KL31" s="364"/>
      <c r="KM31" s="364"/>
      <c r="KN31" s="364"/>
      <c r="KO31" s="364"/>
      <c r="KP31" s="364"/>
      <c r="KQ31" s="364"/>
      <c r="KR31" s="364"/>
      <c r="KS31" s="364"/>
      <c r="KT31" s="364"/>
      <c r="KU31" s="364"/>
      <c r="KV31" s="364"/>
      <c r="KW31" s="364"/>
      <c r="KX31" s="364"/>
      <c r="KY31" s="364"/>
      <c r="KZ31" s="364"/>
      <c r="LA31" s="364"/>
      <c r="LB31" s="364"/>
      <c r="LC31" s="364"/>
      <c r="LD31" s="364"/>
      <c r="LE31" s="364"/>
      <c r="LF31" s="364"/>
      <c r="LG31" s="364"/>
      <c r="LH31" s="364"/>
      <c r="LI31" s="364"/>
      <c r="LJ31" s="364"/>
      <c r="LK31" s="364"/>
      <c r="LL31" s="364"/>
      <c r="LM31" s="364"/>
      <c r="LN31" s="364"/>
      <c r="LO31" s="364"/>
      <c r="LP31" s="364"/>
      <c r="LQ31" s="364"/>
      <c r="LR31" s="364"/>
      <c r="LS31" s="364"/>
      <c r="LT31" s="364"/>
      <c r="LU31" s="364"/>
      <c r="LV31" s="364"/>
      <c r="LW31" s="364"/>
      <c r="LX31" s="364"/>
      <c r="LY31" s="364"/>
      <c r="LZ31" s="364"/>
      <c r="MA31" s="364"/>
      <c r="MB31" s="364"/>
      <c r="MC31" s="364"/>
      <c r="MD31" s="364"/>
      <c r="ME31" s="364"/>
      <c r="MF31" s="364"/>
      <c r="MG31" s="364"/>
      <c r="MH31" s="364"/>
      <c r="MI31" s="364"/>
      <c r="MJ31" s="364"/>
      <c r="MK31" s="364"/>
      <c r="ML31" s="364"/>
      <c r="MM31" s="364"/>
      <c r="MN31" s="364"/>
      <c r="MO31" s="364"/>
      <c r="MP31" s="364"/>
      <c r="MQ31" s="364"/>
      <c r="MR31" s="364"/>
      <c r="MS31" s="364"/>
      <c r="MT31" s="364"/>
      <c r="MU31" s="364"/>
      <c r="MV31" s="364"/>
      <c r="MW31" s="364"/>
      <c r="MX31" s="364"/>
      <c r="MY31" s="364"/>
      <c r="MZ31" s="364"/>
      <c r="NA31" s="364"/>
      <c r="NB31" s="364"/>
      <c r="NC31" s="364"/>
      <c r="ND31" s="364"/>
      <c r="NE31" s="364"/>
      <c r="NF31" s="364"/>
      <c r="NG31" s="364"/>
      <c r="NH31" s="364"/>
      <c r="NI31" s="364"/>
      <c r="NJ31" s="364"/>
      <c r="NK31" s="364"/>
      <c r="NL31" s="364"/>
      <c r="NM31" s="364"/>
      <c r="NN31" s="364"/>
      <c r="NO31" s="364"/>
      <c r="NP31" s="364"/>
      <c r="NQ31" s="364"/>
      <c r="NR31" s="364"/>
      <c r="NS31" s="364"/>
      <c r="NT31" s="364"/>
      <c r="NU31" s="364"/>
      <c r="NV31" s="364"/>
      <c r="NW31" s="364"/>
      <c r="NX31" s="364"/>
      <c r="NY31" s="364"/>
      <c r="NZ31" s="364"/>
      <c r="OA31" s="364"/>
      <c r="OB31" s="364"/>
      <c r="OC31" s="364"/>
      <c r="OD31" s="364"/>
      <c r="OE31" s="364"/>
      <c r="OF31" s="364"/>
      <c r="OG31" s="364"/>
      <c r="OH31" s="364"/>
      <c r="OI31" s="364"/>
      <c r="OJ31" s="364"/>
      <c r="OK31" s="364"/>
      <c r="OL31" s="364"/>
      <c r="OM31" s="364"/>
      <c r="ON31" s="364"/>
      <c r="OO31" s="364"/>
      <c r="OP31" s="364"/>
      <c r="OQ31" s="364"/>
      <c r="OR31" s="364"/>
      <c r="OS31" s="364"/>
      <c r="OT31" s="364"/>
      <c r="OU31" s="364"/>
      <c r="OV31" s="364"/>
      <c r="OW31" s="364"/>
      <c r="OX31" s="364"/>
      <c r="OY31" s="364"/>
      <c r="OZ31" s="364"/>
      <c r="PA31" s="364"/>
      <c r="PB31" s="364"/>
      <c r="PC31" s="364"/>
      <c r="PD31" s="364"/>
      <c r="PE31" s="364"/>
      <c r="PF31" s="364"/>
      <c r="PG31" s="364"/>
      <c r="PH31" s="364"/>
      <c r="PI31" s="364"/>
      <c r="PJ31" s="364"/>
      <c r="PK31" s="364"/>
      <c r="PL31" s="364"/>
      <c r="PM31" s="364"/>
      <c r="PN31" s="364"/>
      <c r="PO31" s="364"/>
      <c r="PP31" s="364"/>
      <c r="PQ31" s="364"/>
      <c r="PR31" s="364"/>
      <c r="PS31" s="364"/>
      <c r="PT31" s="364"/>
      <c r="PU31" s="364"/>
      <c r="PV31" s="364"/>
      <c r="PW31" s="364"/>
      <c r="PX31" s="364"/>
      <c r="PY31" s="364"/>
      <c r="PZ31" s="364"/>
      <c r="QA31" s="364"/>
      <c r="QB31" s="364"/>
      <c r="QC31" s="364"/>
      <c r="QD31" s="364"/>
      <c r="QE31" s="364"/>
      <c r="QF31" s="364"/>
      <c r="QG31" s="364"/>
      <c r="QH31" s="364"/>
      <c r="QI31" s="364"/>
      <c r="QJ31" s="364"/>
      <c r="QK31" s="364"/>
      <c r="QL31" s="364"/>
      <c r="QM31" s="364"/>
      <c r="QN31" s="364"/>
      <c r="QO31" s="364"/>
      <c r="QP31" s="364"/>
      <c r="QQ31" s="364"/>
      <c r="QR31" s="364"/>
      <c r="QS31" s="364"/>
      <c r="QT31" s="364"/>
      <c r="QU31" s="364"/>
      <c r="QV31" s="364"/>
      <c r="QW31" s="364"/>
      <c r="QX31" s="364"/>
      <c r="QY31" s="364"/>
      <c r="QZ31" s="364"/>
      <c r="RA31" s="364"/>
      <c r="RB31" s="364"/>
      <c r="RC31" s="364"/>
      <c r="RD31" s="364"/>
      <c r="RE31" s="364"/>
      <c r="RF31" s="364"/>
      <c r="RG31" s="364"/>
      <c r="RH31" s="364"/>
      <c r="RI31" s="364"/>
      <c r="RJ31" s="364"/>
      <c r="RK31" s="364"/>
      <c r="RL31" s="364"/>
      <c r="RM31" s="364"/>
      <c r="RN31" s="364"/>
      <c r="RO31" s="364"/>
      <c r="RP31" s="364"/>
      <c r="RQ31" s="364"/>
      <c r="RR31" s="364"/>
      <c r="RS31" s="364"/>
      <c r="RT31" s="364"/>
      <c r="RU31" s="364"/>
      <c r="RV31" s="364"/>
      <c r="RW31" s="364"/>
      <c r="RX31" s="364"/>
      <c r="RY31" s="364"/>
      <c r="RZ31" s="364"/>
      <c r="SA31" s="364"/>
      <c r="SB31" s="364"/>
      <c r="SC31" s="364"/>
      <c r="SD31" s="364"/>
      <c r="SE31" s="364"/>
      <c r="SF31" s="364"/>
      <c r="SG31" s="364"/>
      <c r="SH31" s="364"/>
      <c r="SI31" s="364"/>
      <c r="SJ31" s="364"/>
      <c r="SK31" s="364"/>
      <c r="SL31" s="364"/>
      <c r="SM31" s="364"/>
      <c r="SN31" s="364"/>
      <c r="SO31" s="364"/>
      <c r="SP31" s="364"/>
      <c r="SQ31" s="364"/>
      <c r="SR31" s="364"/>
      <c r="SS31" s="364"/>
      <c r="ST31" s="364"/>
      <c r="SU31" s="364"/>
      <c r="SV31" s="364"/>
      <c r="SW31" s="364"/>
      <c r="SX31" s="364"/>
      <c r="SY31" s="364"/>
      <c r="SZ31" s="364"/>
      <c r="TA31" s="364"/>
      <c r="TB31" s="364"/>
      <c r="TC31" s="364"/>
      <c r="TD31" s="364"/>
      <c r="TE31" s="364"/>
      <c r="TF31" s="364"/>
      <c r="TG31" s="364"/>
      <c r="TH31" s="364"/>
      <c r="TI31" s="364"/>
      <c r="TJ31" s="364"/>
      <c r="TK31" s="364"/>
      <c r="TL31" s="364"/>
      <c r="TM31" s="364"/>
      <c r="TN31" s="364"/>
      <c r="TO31" s="364"/>
      <c r="TP31" s="364"/>
      <c r="TQ31" s="364"/>
      <c r="TR31" s="364"/>
      <c r="TS31" s="364"/>
      <c r="TT31" s="364"/>
      <c r="TU31" s="364"/>
      <c r="TV31" s="364"/>
      <c r="TW31" s="364"/>
      <c r="TX31" s="364"/>
      <c r="TY31" s="364"/>
      <c r="TZ31" s="364"/>
      <c r="UA31" s="364"/>
      <c r="UB31" s="364"/>
      <c r="UC31" s="364"/>
      <c r="UD31" s="364"/>
      <c r="UE31" s="364"/>
      <c r="UF31" s="364"/>
      <c r="UG31" s="364"/>
      <c r="UH31" s="364"/>
      <c r="UI31" s="364"/>
      <c r="UJ31" s="364"/>
      <c r="UK31" s="364"/>
      <c r="UL31" s="364"/>
      <c r="UM31" s="364"/>
      <c r="UN31" s="364"/>
      <c r="UO31" s="364"/>
      <c r="UP31" s="364"/>
      <c r="UQ31" s="364"/>
      <c r="UR31" s="364"/>
      <c r="US31" s="364"/>
      <c r="UT31" s="364"/>
      <c r="UU31" s="364"/>
      <c r="UV31" s="364"/>
      <c r="UW31" s="364"/>
      <c r="UX31" s="364"/>
      <c r="UY31" s="364"/>
      <c r="UZ31" s="364"/>
      <c r="VA31" s="364"/>
      <c r="VB31" s="364"/>
      <c r="VC31" s="364"/>
      <c r="VD31" s="364"/>
      <c r="VE31" s="364"/>
      <c r="VF31" s="364"/>
      <c r="VG31" s="364"/>
      <c r="VH31" s="364"/>
      <c r="VI31" s="364"/>
      <c r="VJ31" s="364"/>
      <c r="VK31" s="364"/>
      <c r="VL31" s="364"/>
      <c r="VM31" s="364"/>
      <c r="VN31" s="364"/>
      <c r="VO31" s="364"/>
    </row>
    <row r="32" spans="1:587" s="365" customFormat="1" ht="15">
      <c r="A32" s="656" t="str">
        <f>+'P8'!B5</f>
        <v>8. Fortalecimiento de la calidad y trazabilidad en la cadena</v>
      </c>
      <c r="B32" s="657">
        <f>+Estimación_Anualizada!V32</f>
        <v>328217202563.7851</v>
      </c>
      <c r="C32" s="658">
        <f>+Estimación_Anualizada!B32+Estimación_Anualizada!C32+Estimación_Anualizada!D32+Estimación_Anualizada!E32</f>
        <v>40084921573.802292</v>
      </c>
      <c r="D32" s="658">
        <f>+Estimación_Anualizada!F32+Estimación_Anualizada!G32+Estimación_Anualizada!H32+Estimación_Anualizada!I32+Estimación_Anualizada!J32+Estimación_Anualizada!K32+Estimación_Anualizada!L32+Estimación_Anualizada!M32</f>
        <v>115967439497.13142</v>
      </c>
      <c r="E32" s="658">
        <f>+Estimación_Anualizada!N32+Estimación_Anualizada!O32+Estimación_Anualizada!P32+Estimación_Anualizada!Q32+Estimación_Anualizada!R32+Estimación_Anualizada!S32+Estimación_Anualizada!T32+Estimación_Anualizada!U32</f>
        <v>172164841492.85138</v>
      </c>
      <c r="F32" s="383">
        <f t="shared" si="0"/>
        <v>328217202563.7851</v>
      </c>
      <c r="G32" s="383">
        <f t="shared" si="1"/>
        <v>0</v>
      </c>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c r="EO32" s="364"/>
      <c r="EP32" s="364"/>
      <c r="EQ32" s="364"/>
      <c r="ER32" s="364"/>
      <c r="ES32" s="364"/>
      <c r="ET32" s="364"/>
      <c r="EU32" s="364"/>
      <c r="EV32" s="364"/>
      <c r="EW32" s="364"/>
      <c r="EX32" s="364"/>
      <c r="EY32" s="364"/>
      <c r="EZ32" s="364"/>
      <c r="FA32" s="364"/>
      <c r="FB32" s="364"/>
      <c r="FC32" s="364"/>
      <c r="FD32" s="364"/>
      <c r="FE32" s="364"/>
      <c r="FF32" s="364"/>
      <c r="FG32" s="364"/>
      <c r="FH32" s="364"/>
      <c r="FI32" s="364"/>
      <c r="FJ32" s="364"/>
      <c r="FK32" s="364"/>
      <c r="FL32" s="364"/>
      <c r="FM32" s="364"/>
      <c r="FN32" s="364"/>
      <c r="FO32" s="364"/>
      <c r="FP32" s="364"/>
      <c r="FQ32" s="364"/>
      <c r="FR32" s="364"/>
      <c r="FS32" s="364"/>
      <c r="FT32" s="364"/>
      <c r="FU32" s="364"/>
      <c r="FV32" s="364"/>
      <c r="FW32" s="364"/>
      <c r="FX32" s="364"/>
      <c r="FY32" s="364"/>
      <c r="FZ32" s="364"/>
      <c r="GA32" s="364"/>
      <c r="GB32" s="364"/>
      <c r="GC32" s="364"/>
      <c r="GD32" s="364"/>
      <c r="GE32" s="364"/>
      <c r="GF32" s="364"/>
      <c r="GG32" s="364"/>
      <c r="GH32" s="364"/>
      <c r="GI32" s="364"/>
      <c r="GJ32" s="364"/>
      <c r="GK32" s="364"/>
      <c r="GL32" s="364"/>
      <c r="GM32" s="364"/>
      <c r="GN32" s="364"/>
      <c r="GO32" s="364"/>
      <c r="GP32" s="364"/>
      <c r="GQ32" s="364"/>
      <c r="GR32" s="364"/>
      <c r="GS32" s="364"/>
      <c r="GT32" s="364"/>
      <c r="GU32" s="364"/>
      <c r="GV32" s="364"/>
      <c r="GW32" s="364"/>
      <c r="GX32" s="364"/>
      <c r="GY32" s="364"/>
      <c r="GZ32" s="364"/>
      <c r="HA32" s="364"/>
      <c r="HB32" s="364"/>
      <c r="HC32" s="364"/>
      <c r="HD32" s="364"/>
      <c r="HE32" s="364"/>
      <c r="HF32" s="364"/>
      <c r="HG32" s="364"/>
      <c r="HH32" s="364"/>
      <c r="HI32" s="364"/>
      <c r="HJ32" s="364"/>
      <c r="HK32" s="364"/>
      <c r="HL32" s="364"/>
      <c r="HM32" s="364"/>
      <c r="HN32" s="364"/>
      <c r="HO32" s="364"/>
      <c r="HP32" s="364"/>
      <c r="HQ32" s="364"/>
      <c r="HR32" s="364"/>
      <c r="HS32" s="364"/>
      <c r="HT32" s="364"/>
      <c r="HU32" s="364"/>
      <c r="HV32" s="364"/>
      <c r="HW32" s="364"/>
      <c r="HX32" s="364"/>
      <c r="HY32" s="364"/>
      <c r="HZ32" s="364"/>
      <c r="IA32" s="364"/>
      <c r="IB32" s="364"/>
      <c r="IC32" s="364"/>
      <c r="ID32" s="364"/>
      <c r="IE32" s="364"/>
      <c r="IF32" s="364"/>
      <c r="IG32" s="364"/>
      <c r="IH32" s="364"/>
      <c r="II32" s="364"/>
      <c r="IJ32" s="364"/>
      <c r="IK32" s="364"/>
      <c r="IL32" s="364"/>
      <c r="IM32" s="364"/>
      <c r="IN32" s="364"/>
      <c r="IO32" s="364"/>
      <c r="IP32" s="364"/>
      <c r="IQ32" s="364"/>
      <c r="IR32" s="364"/>
      <c r="IS32" s="364"/>
      <c r="IT32" s="364"/>
      <c r="IU32" s="364"/>
      <c r="IV32" s="364"/>
      <c r="IW32" s="364"/>
      <c r="IX32" s="364"/>
      <c r="IY32" s="364"/>
      <c r="IZ32" s="364"/>
      <c r="JA32" s="364"/>
      <c r="JB32" s="364"/>
      <c r="JC32" s="364"/>
      <c r="JD32" s="364"/>
      <c r="JE32" s="364"/>
      <c r="JF32" s="364"/>
      <c r="JG32" s="364"/>
      <c r="JH32" s="364"/>
      <c r="JI32" s="364"/>
      <c r="JJ32" s="364"/>
      <c r="JK32" s="364"/>
      <c r="JL32" s="364"/>
      <c r="JM32" s="364"/>
      <c r="JN32" s="364"/>
      <c r="JO32" s="364"/>
      <c r="JP32" s="364"/>
      <c r="JQ32" s="364"/>
      <c r="JR32" s="364"/>
      <c r="JS32" s="364"/>
      <c r="JT32" s="364"/>
      <c r="JU32" s="364"/>
      <c r="JV32" s="364"/>
      <c r="JW32" s="364"/>
      <c r="JX32" s="364"/>
      <c r="JY32" s="364"/>
      <c r="JZ32" s="364"/>
      <c r="KA32" s="364"/>
      <c r="KB32" s="364"/>
      <c r="KC32" s="364"/>
      <c r="KD32" s="364"/>
      <c r="KE32" s="364"/>
      <c r="KF32" s="364"/>
      <c r="KG32" s="364"/>
      <c r="KH32" s="364"/>
      <c r="KI32" s="364"/>
      <c r="KJ32" s="364"/>
      <c r="KK32" s="364"/>
      <c r="KL32" s="364"/>
      <c r="KM32" s="364"/>
      <c r="KN32" s="364"/>
      <c r="KO32" s="364"/>
      <c r="KP32" s="364"/>
      <c r="KQ32" s="364"/>
      <c r="KR32" s="364"/>
      <c r="KS32" s="364"/>
      <c r="KT32" s="364"/>
      <c r="KU32" s="364"/>
      <c r="KV32" s="364"/>
      <c r="KW32" s="364"/>
      <c r="KX32" s="364"/>
      <c r="KY32" s="364"/>
      <c r="KZ32" s="364"/>
      <c r="LA32" s="364"/>
      <c r="LB32" s="364"/>
      <c r="LC32" s="364"/>
      <c r="LD32" s="364"/>
      <c r="LE32" s="364"/>
      <c r="LF32" s="364"/>
      <c r="LG32" s="364"/>
      <c r="LH32" s="364"/>
      <c r="LI32" s="364"/>
      <c r="LJ32" s="364"/>
      <c r="LK32" s="364"/>
      <c r="LL32" s="364"/>
      <c r="LM32" s="364"/>
      <c r="LN32" s="364"/>
      <c r="LO32" s="364"/>
      <c r="LP32" s="364"/>
      <c r="LQ32" s="364"/>
      <c r="LR32" s="364"/>
      <c r="LS32" s="364"/>
      <c r="LT32" s="364"/>
      <c r="LU32" s="364"/>
      <c r="LV32" s="364"/>
      <c r="LW32" s="364"/>
      <c r="LX32" s="364"/>
      <c r="LY32" s="364"/>
      <c r="LZ32" s="364"/>
      <c r="MA32" s="364"/>
      <c r="MB32" s="364"/>
      <c r="MC32" s="364"/>
      <c r="MD32" s="364"/>
      <c r="ME32" s="364"/>
      <c r="MF32" s="364"/>
      <c r="MG32" s="364"/>
      <c r="MH32" s="364"/>
      <c r="MI32" s="364"/>
      <c r="MJ32" s="364"/>
      <c r="MK32" s="364"/>
      <c r="ML32" s="364"/>
      <c r="MM32" s="364"/>
      <c r="MN32" s="364"/>
      <c r="MO32" s="364"/>
      <c r="MP32" s="364"/>
      <c r="MQ32" s="364"/>
      <c r="MR32" s="364"/>
      <c r="MS32" s="364"/>
      <c r="MT32" s="364"/>
      <c r="MU32" s="364"/>
      <c r="MV32" s="364"/>
      <c r="MW32" s="364"/>
      <c r="MX32" s="364"/>
      <c r="MY32" s="364"/>
      <c r="MZ32" s="364"/>
      <c r="NA32" s="364"/>
      <c r="NB32" s="364"/>
      <c r="NC32" s="364"/>
      <c r="ND32" s="364"/>
      <c r="NE32" s="364"/>
      <c r="NF32" s="364"/>
      <c r="NG32" s="364"/>
      <c r="NH32" s="364"/>
      <c r="NI32" s="364"/>
      <c r="NJ32" s="364"/>
      <c r="NK32" s="364"/>
      <c r="NL32" s="364"/>
      <c r="NM32" s="364"/>
      <c r="NN32" s="364"/>
      <c r="NO32" s="364"/>
      <c r="NP32" s="364"/>
      <c r="NQ32" s="364"/>
      <c r="NR32" s="364"/>
      <c r="NS32" s="364"/>
      <c r="NT32" s="364"/>
      <c r="NU32" s="364"/>
      <c r="NV32" s="364"/>
      <c r="NW32" s="364"/>
      <c r="NX32" s="364"/>
      <c r="NY32" s="364"/>
      <c r="NZ32" s="364"/>
      <c r="OA32" s="364"/>
      <c r="OB32" s="364"/>
      <c r="OC32" s="364"/>
      <c r="OD32" s="364"/>
      <c r="OE32" s="364"/>
      <c r="OF32" s="364"/>
      <c r="OG32" s="364"/>
      <c r="OH32" s="364"/>
      <c r="OI32" s="364"/>
      <c r="OJ32" s="364"/>
      <c r="OK32" s="364"/>
      <c r="OL32" s="364"/>
      <c r="OM32" s="364"/>
      <c r="ON32" s="364"/>
      <c r="OO32" s="364"/>
      <c r="OP32" s="364"/>
      <c r="OQ32" s="364"/>
      <c r="OR32" s="364"/>
      <c r="OS32" s="364"/>
      <c r="OT32" s="364"/>
      <c r="OU32" s="364"/>
      <c r="OV32" s="364"/>
      <c r="OW32" s="364"/>
      <c r="OX32" s="364"/>
      <c r="OY32" s="364"/>
      <c r="OZ32" s="364"/>
      <c r="PA32" s="364"/>
      <c r="PB32" s="364"/>
      <c r="PC32" s="364"/>
      <c r="PD32" s="364"/>
      <c r="PE32" s="364"/>
      <c r="PF32" s="364"/>
      <c r="PG32" s="364"/>
      <c r="PH32" s="364"/>
      <c r="PI32" s="364"/>
      <c r="PJ32" s="364"/>
      <c r="PK32" s="364"/>
      <c r="PL32" s="364"/>
      <c r="PM32" s="364"/>
      <c r="PN32" s="364"/>
      <c r="PO32" s="364"/>
      <c r="PP32" s="364"/>
      <c r="PQ32" s="364"/>
      <c r="PR32" s="364"/>
      <c r="PS32" s="364"/>
      <c r="PT32" s="364"/>
      <c r="PU32" s="364"/>
      <c r="PV32" s="364"/>
      <c r="PW32" s="364"/>
      <c r="PX32" s="364"/>
      <c r="PY32" s="364"/>
      <c r="PZ32" s="364"/>
      <c r="QA32" s="364"/>
      <c r="QB32" s="364"/>
      <c r="QC32" s="364"/>
      <c r="QD32" s="364"/>
      <c r="QE32" s="364"/>
      <c r="QF32" s="364"/>
      <c r="QG32" s="364"/>
      <c r="QH32" s="364"/>
      <c r="QI32" s="364"/>
      <c r="QJ32" s="364"/>
      <c r="QK32" s="364"/>
      <c r="QL32" s="364"/>
      <c r="QM32" s="364"/>
      <c r="QN32" s="364"/>
      <c r="QO32" s="364"/>
      <c r="QP32" s="364"/>
      <c r="QQ32" s="364"/>
      <c r="QR32" s="364"/>
      <c r="QS32" s="364"/>
      <c r="QT32" s="364"/>
      <c r="QU32" s="364"/>
      <c r="QV32" s="364"/>
      <c r="QW32" s="364"/>
      <c r="QX32" s="364"/>
      <c r="QY32" s="364"/>
      <c r="QZ32" s="364"/>
      <c r="RA32" s="364"/>
      <c r="RB32" s="364"/>
      <c r="RC32" s="364"/>
      <c r="RD32" s="364"/>
      <c r="RE32" s="364"/>
      <c r="RF32" s="364"/>
      <c r="RG32" s="364"/>
      <c r="RH32" s="364"/>
      <c r="RI32" s="364"/>
      <c r="RJ32" s="364"/>
      <c r="RK32" s="364"/>
      <c r="RL32" s="364"/>
      <c r="RM32" s="364"/>
      <c r="RN32" s="364"/>
      <c r="RO32" s="364"/>
      <c r="RP32" s="364"/>
      <c r="RQ32" s="364"/>
      <c r="RR32" s="364"/>
      <c r="RS32" s="364"/>
      <c r="RT32" s="364"/>
      <c r="RU32" s="364"/>
      <c r="RV32" s="364"/>
      <c r="RW32" s="364"/>
      <c r="RX32" s="364"/>
      <c r="RY32" s="364"/>
      <c r="RZ32" s="364"/>
      <c r="SA32" s="364"/>
      <c r="SB32" s="364"/>
      <c r="SC32" s="364"/>
      <c r="SD32" s="364"/>
      <c r="SE32" s="364"/>
      <c r="SF32" s="364"/>
      <c r="SG32" s="364"/>
      <c r="SH32" s="364"/>
      <c r="SI32" s="364"/>
      <c r="SJ32" s="364"/>
      <c r="SK32" s="364"/>
      <c r="SL32" s="364"/>
      <c r="SM32" s="364"/>
      <c r="SN32" s="364"/>
      <c r="SO32" s="364"/>
      <c r="SP32" s="364"/>
      <c r="SQ32" s="364"/>
      <c r="SR32" s="364"/>
      <c r="SS32" s="364"/>
      <c r="ST32" s="364"/>
      <c r="SU32" s="364"/>
      <c r="SV32" s="364"/>
      <c r="SW32" s="364"/>
      <c r="SX32" s="364"/>
      <c r="SY32" s="364"/>
      <c r="SZ32" s="364"/>
      <c r="TA32" s="364"/>
      <c r="TB32" s="364"/>
      <c r="TC32" s="364"/>
      <c r="TD32" s="364"/>
      <c r="TE32" s="364"/>
      <c r="TF32" s="364"/>
      <c r="TG32" s="364"/>
      <c r="TH32" s="364"/>
      <c r="TI32" s="364"/>
      <c r="TJ32" s="364"/>
      <c r="TK32" s="364"/>
      <c r="TL32" s="364"/>
      <c r="TM32" s="364"/>
      <c r="TN32" s="364"/>
      <c r="TO32" s="364"/>
      <c r="TP32" s="364"/>
      <c r="TQ32" s="364"/>
      <c r="TR32" s="364"/>
      <c r="TS32" s="364"/>
      <c r="TT32" s="364"/>
      <c r="TU32" s="364"/>
      <c r="TV32" s="364"/>
      <c r="TW32" s="364"/>
      <c r="TX32" s="364"/>
      <c r="TY32" s="364"/>
      <c r="TZ32" s="364"/>
      <c r="UA32" s="364"/>
      <c r="UB32" s="364"/>
      <c r="UC32" s="364"/>
      <c r="UD32" s="364"/>
      <c r="UE32" s="364"/>
      <c r="UF32" s="364"/>
      <c r="UG32" s="364"/>
      <c r="UH32" s="364"/>
      <c r="UI32" s="364"/>
      <c r="UJ32" s="364"/>
      <c r="UK32" s="364"/>
      <c r="UL32" s="364"/>
      <c r="UM32" s="364"/>
      <c r="UN32" s="364"/>
      <c r="UO32" s="364"/>
      <c r="UP32" s="364"/>
      <c r="UQ32" s="364"/>
      <c r="UR32" s="364"/>
      <c r="US32" s="364"/>
      <c r="UT32" s="364"/>
      <c r="UU32" s="364"/>
      <c r="UV32" s="364"/>
      <c r="UW32" s="364"/>
      <c r="UX32" s="364"/>
      <c r="UY32" s="364"/>
      <c r="UZ32" s="364"/>
      <c r="VA32" s="364"/>
      <c r="VB32" s="364"/>
      <c r="VC32" s="364"/>
      <c r="VD32" s="364"/>
      <c r="VE32" s="364"/>
      <c r="VF32" s="364"/>
      <c r="VG32" s="364"/>
      <c r="VH32" s="364"/>
      <c r="VI32" s="364"/>
      <c r="VJ32" s="364"/>
      <c r="VK32" s="364"/>
      <c r="VL32" s="364"/>
      <c r="VM32" s="364"/>
      <c r="VN32" s="364"/>
      <c r="VO32" s="364"/>
    </row>
    <row r="33" spans="1:587" s="367" customFormat="1">
      <c r="A33" s="375" t="str">
        <f>+'P8'!B8</f>
        <v>8.1. Fortalecimiento de capacidades para la sanidad, calidad, e inocuidad en la cadena</v>
      </c>
      <c r="B33" s="384">
        <f>+Estimación_Anualizada!V33</f>
        <v>59176406400</v>
      </c>
      <c r="C33" s="382">
        <f>+Estimación_Anualizada!B33+Estimación_Anualizada!C33+Estimación_Anualizada!D33+Estimación_Anualizada!E33</f>
        <v>10535750880</v>
      </c>
      <c r="D33" s="382">
        <f>+Estimación_Anualizada!F33+Estimación_Anualizada!G33+Estimación_Anualizada!H33+Estimación_Anualizada!I33+Estimación_Anualizada!J33+Estimación_Anualizada!K33+Estimación_Anualizada!L33+Estimación_Anualizada!M33</f>
        <v>24329597760</v>
      </c>
      <c r="E33" s="382">
        <f>+Estimación_Anualizada!N33+Estimación_Anualizada!O33+Estimación_Anualizada!P33+Estimación_Anualizada!Q33+Estimación_Anualizada!R33+Estimación_Anualizada!S33+Estimación_Anualizada!T33+Estimación_Anualizada!U33</f>
        <v>24311057760</v>
      </c>
      <c r="F33" s="382">
        <f t="shared" si="0"/>
        <v>59176406400</v>
      </c>
      <c r="G33" s="382">
        <f t="shared" si="1"/>
        <v>0</v>
      </c>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c r="IM33" s="364"/>
      <c r="IN33" s="364"/>
      <c r="IO33" s="364"/>
      <c r="IP33" s="364"/>
      <c r="IQ33" s="364"/>
      <c r="IR33" s="364"/>
      <c r="IS33" s="364"/>
      <c r="IT33" s="364"/>
      <c r="IU33" s="364"/>
      <c r="IV33" s="364"/>
      <c r="IW33" s="364"/>
      <c r="IX33" s="364"/>
      <c r="IY33" s="364"/>
      <c r="IZ33" s="364"/>
      <c r="JA33" s="364"/>
      <c r="JB33" s="364"/>
      <c r="JC33" s="364"/>
      <c r="JD33" s="364"/>
      <c r="JE33" s="364"/>
      <c r="JF33" s="364"/>
      <c r="JG33" s="364"/>
      <c r="JH33" s="364"/>
      <c r="JI33" s="364"/>
      <c r="JJ33" s="364"/>
      <c r="JK33" s="364"/>
      <c r="JL33" s="364"/>
      <c r="JM33" s="364"/>
      <c r="JN33" s="364"/>
      <c r="JO33" s="364"/>
      <c r="JP33" s="364"/>
      <c r="JQ33" s="364"/>
      <c r="JR33" s="364"/>
      <c r="JS33" s="364"/>
      <c r="JT33" s="364"/>
      <c r="JU33" s="364"/>
      <c r="JV33" s="364"/>
      <c r="JW33" s="364"/>
      <c r="JX33" s="364"/>
      <c r="JY33" s="364"/>
      <c r="JZ33" s="364"/>
      <c r="KA33" s="364"/>
      <c r="KB33" s="364"/>
      <c r="KC33" s="364"/>
      <c r="KD33" s="364"/>
      <c r="KE33" s="364"/>
      <c r="KF33" s="364"/>
      <c r="KG33" s="364"/>
      <c r="KH33" s="364"/>
      <c r="KI33" s="364"/>
      <c r="KJ33" s="364"/>
      <c r="KK33" s="364"/>
      <c r="KL33" s="364"/>
      <c r="KM33" s="364"/>
      <c r="KN33" s="364"/>
      <c r="KO33" s="364"/>
      <c r="KP33" s="364"/>
      <c r="KQ33" s="364"/>
      <c r="KR33" s="364"/>
      <c r="KS33" s="364"/>
      <c r="KT33" s="364"/>
      <c r="KU33" s="364"/>
      <c r="KV33" s="364"/>
      <c r="KW33" s="364"/>
      <c r="KX33" s="364"/>
      <c r="KY33" s="364"/>
      <c r="KZ33" s="364"/>
      <c r="LA33" s="364"/>
      <c r="LB33" s="364"/>
      <c r="LC33" s="364"/>
      <c r="LD33" s="364"/>
      <c r="LE33" s="364"/>
      <c r="LF33" s="364"/>
      <c r="LG33" s="364"/>
      <c r="LH33" s="364"/>
      <c r="LI33" s="364"/>
      <c r="LJ33" s="364"/>
      <c r="LK33" s="364"/>
      <c r="LL33" s="364"/>
      <c r="LM33" s="364"/>
      <c r="LN33" s="364"/>
      <c r="LO33" s="364"/>
      <c r="LP33" s="364"/>
      <c r="LQ33" s="364"/>
      <c r="LR33" s="364"/>
      <c r="LS33" s="364"/>
      <c r="LT33" s="364"/>
      <c r="LU33" s="364"/>
      <c r="LV33" s="364"/>
      <c r="LW33" s="364"/>
      <c r="LX33" s="364"/>
      <c r="LY33" s="364"/>
      <c r="LZ33" s="364"/>
      <c r="MA33" s="364"/>
      <c r="MB33" s="364"/>
      <c r="MC33" s="364"/>
      <c r="MD33" s="364"/>
      <c r="ME33" s="364"/>
      <c r="MF33" s="364"/>
      <c r="MG33" s="364"/>
      <c r="MH33" s="364"/>
      <c r="MI33" s="364"/>
      <c r="MJ33" s="364"/>
      <c r="MK33" s="364"/>
      <c r="ML33" s="364"/>
      <c r="MM33" s="364"/>
      <c r="MN33" s="364"/>
      <c r="MO33" s="364"/>
      <c r="MP33" s="364"/>
      <c r="MQ33" s="364"/>
      <c r="MR33" s="364"/>
      <c r="MS33" s="364"/>
      <c r="MT33" s="364"/>
      <c r="MU33" s="364"/>
      <c r="MV33" s="364"/>
      <c r="MW33" s="364"/>
      <c r="MX33" s="364"/>
      <c r="MY33" s="364"/>
      <c r="MZ33" s="364"/>
      <c r="NA33" s="364"/>
      <c r="NB33" s="364"/>
      <c r="NC33" s="364"/>
      <c r="ND33" s="364"/>
      <c r="NE33" s="364"/>
      <c r="NF33" s="364"/>
      <c r="NG33" s="364"/>
      <c r="NH33" s="364"/>
      <c r="NI33" s="364"/>
      <c r="NJ33" s="364"/>
      <c r="NK33" s="364"/>
      <c r="NL33" s="364"/>
      <c r="NM33" s="364"/>
      <c r="NN33" s="364"/>
      <c r="NO33" s="364"/>
      <c r="NP33" s="364"/>
      <c r="NQ33" s="364"/>
      <c r="NR33" s="364"/>
      <c r="NS33" s="364"/>
      <c r="NT33" s="364"/>
      <c r="NU33" s="364"/>
      <c r="NV33" s="364"/>
      <c r="NW33" s="364"/>
      <c r="NX33" s="364"/>
      <c r="NY33" s="364"/>
      <c r="NZ33" s="364"/>
      <c r="OA33" s="364"/>
      <c r="OB33" s="364"/>
      <c r="OC33" s="364"/>
      <c r="OD33" s="364"/>
      <c r="OE33" s="364"/>
      <c r="OF33" s="364"/>
      <c r="OG33" s="364"/>
      <c r="OH33" s="364"/>
      <c r="OI33" s="364"/>
      <c r="OJ33" s="364"/>
      <c r="OK33" s="364"/>
      <c r="OL33" s="364"/>
      <c r="OM33" s="364"/>
      <c r="ON33" s="364"/>
      <c r="OO33" s="364"/>
      <c r="OP33" s="364"/>
      <c r="OQ33" s="364"/>
      <c r="OR33" s="364"/>
      <c r="OS33" s="364"/>
      <c r="OT33" s="364"/>
      <c r="OU33" s="364"/>
      <c r="OV33" s="364"/>
      <c r="OW33" s="364"/>
      <c r="OX33" s="364"/>
      <c r="OY33" s="364"/>
      <c r="OZ33" s="364"/>
      <c r="PA33" s="364"/>
      <c r="PB33" s="364"/>
      <c r="PC33" s="364"/>
      <c r="PD33" s="364"/>
      <c r="PE33" s="364"/>
      <c r="PF33" s="364"/>
      <c r="PG33" s="364"/>
      <c r="PH33" s="364"/>
      <c r="PI33" s="364"/>
      <c r="PJ33" s="364"/>
      <c r="PK33" s="364"/>
      <c r="PL33" s="364"/>
      <c r="PM33" s="364"/>
      <c r="PN33" s="364"/>
      <c r="PO33" s="364"/>
      <c r="PP33" s="364"/>
      <c r="PQ33" s="364"/>
      <c r="PR33" s="364"/>
      <c r="PS33" s="364"/>
      <c r="PT33" s="364"/>
      <c r="PU33" s="364"/>
      <c r="PV33" s="364"/>
      <c r="PW33" s="364"/>
      <c r="PX33" s="364"/>
      <c r="PY33" s="364"/>
      <c r="PZ33" s="364"/>
      <c r="QA33" s="364"/>
      <c r="QB33" s="364"/>
      <c r="QC33" s="364"/>
      <c r="QD33" s="364"/>
      <c r="QE33" s="364"/>
      <c r="QF33" s="364"/>
      <c r="QG33" s="364"/>
      <c r="QH33" s="364"/>
      <c r="QI33" s="364"/>
      <c r="QJ33" s="364"/>
      <c r="QK33" s="364"/>
      <c r="QL33" s="364"/>
      <c r="QM33" s="364"/>
      <c r="QN33" s="364"/>
      <c r="QO33" s="364"/>
      <c r="QP33" s="364"/>
      <c r="QQ33" s="364"/>
      <c r="QR33" s="364"/>
      <c r="QS33" s="364"/>
      <c r="QT33" s="364"/>
      <c r="QU33" s="364"/>
      <c r="QV33" s="364"/>
      <c r="QW33" s="364"/>
      <c r="QX33" s="364"/>
      <c r="QY33" s="364"/>
      <c r="QZ33" s="364"/>
      <c r="RA33" s="364"/>
      <c r="RB33" s="364"/>
      <c r="RC33" s="364"/>
      <c r="RD33" s="364"/>
      <c r="RE33" s="364"/>
      <c r="RF33" s="364"/>
      <c r="RG33" s="364"/>
      <c r="RH33" s="364"/>
      <c r="RI33" s="364"/>
      <c r="RJ33" s="364"/>
      <c r="RK33" s="364"/>
      <c r="RL33" s="364"/>
      <c r="RM33" s="364"/>
      <c r="RN33" s="364"/>
      <c r="RO33" s="364"/>
      <c r="RP33" s="364"/>
      <c r="RQ33" s="364"/>
      <c r="RR33" s="364"/>
      <c r="RS33" s="364"/>
      <c r="RT33" s="364"/>
      <c r="RU33" s="364"/>
      <c r="RV33" s="364"/>
      <c r="RW33" s="364"/>
      <c r="RX33" s="364"/>
      <c r="RY33" s="364"/>
      <c r="RZ33" s="364"/>
      <c r="SA33" s="364"/>
      <c r="SB33" s="364"/>
      <c r="SC33" s="364"/>
      <c r="SD33" s="364"/>
      <c r="SE33" s="364"/>
      <c r="SF33" s="364"/>
      <c r="SG33" s="364"/>
      <c r="SH33" s="364"/>
      <c r="SI33" s="364"/>
      <c r="SJ33" s="364"/>
      <c r="SK33" s="364"/>
      <c r="SL33" s="364"/>
      <c r="SM33" s="364"/>
      <c r="SN33" s="364"/>
      <c r="SO33" s="364"/>
      <c r="SP33" s="364"/>
      <c r="SQ33" s="364"/>
      <c r="SR33" s="364"/>
      <c r="SS33" s="364"/>
      <c r="ST33" s="364"/>
      <c r="SU33" s="364"/>
      <c r="SV33" s="364"/>
      <c r="SW33" s="364"/>
      <c r="SX33" s="364"/>
      <c r="SY33" s="364"/>
      <c r="SZ33" s="364"/>
      <c r="TA33" s="364"/>
      <c r="TB33" s="364"/>
      <c r="TC33" s="364"/>
      <c r="TD33" s="364"/>
      <c r="TE33" s="364"/>
      <c r="TF33" s="364"/>
      <c r="TG33" s="364"/>
      <c r="TH33" s="364"/>
      <c r="TI33" s="364"/>
      <c r="TJ33" s="364"/>
      <c r="TK33" s="364"/>
      <c r="TL33" s="364"/>
      <c r="TM33" s="364"/>
      <c r="TN33" s="364"/>
      <c r="TO33" s="364"/>
      <c r="TP33" s="364"/>
      <c r="TQ33" s="364"/>
      <c r="TR33" s="364"/>
      <c r="TS33" s="364"/>
      <c r="TT33" s="364"/>
      <c r="TU33" s="364"/>
      <c r="TV33" s="364"/>
      <c r="TW33" s="364"/>
      <c r="TX33" s="364"/>
      <c r="TY33" s="364"/>
      <c r="TZ33" s="364"/>
      <c r="UA33" s="364"/>
      <c r="UB33" s="364"/>
      <c r="UC33" s="364"/>
      <c r="UD33" s="364"/>
      <c r="UE33" s="364"/>
      <c r="UF33" s="364"/>
      <c r="UG33" s="364"/>
      <c r="UH33" s="364"/>
      <c r="UI33" s="364"/>
      <c r="UJ33" s="364"/>
      <c r="UK33" s="364"/>
      <c r="UL33" s="364"/>
      <c r="UM33" s="364"/>
      <c r="UN33" s="364"/>
      <c r="UO33" s="364"/>
      <c r="UP33" s="364"/>
      <c r="UQ33" s="364"/>
      <c r="UR33" s="364"/>
      <c r="US33" s="364"/>
      <c r="UT33" s="364"/>
      <c r="UU33" s="364"/>
      <c r="UV33" s="364"/>
      <c r="UW33" s="364"/>
      <c r="UX33" s="364"/>
      <c r="UY33" s="364"/>
      <c r="UZ33" s="364"/>
      <c r="VA33" s="364"/>
      <c r="VB33" s="364"/>
      <c r="VC33" s="364"/>
      <c r="VD33" s="364"/>
      <c r="VE33" s="364"/>
      <c r="VF33" s="364"/>
      <c r="VG33" s="364"/>
      <c r="VH33" s="364"/>
      <c r="VI33" s="364"/>
      <c r="VJ33" s="364"/>
      <c r="VK33" s="364"/>
      <c r="VL33" s="364"/>
      <c r="VM33" s="364"/>
      <c r="VN33" s="364"/>
      <c r="VO33" s="364"/>
    </row>
    <row r="34" spans="1:587" s="367" customFormat="1">
      <c r="A34" s="375" t="str">
        <f>+'P8'!B9</f>
        <v>8.2. Desarrollo del sistema de trazabilidad del cacao y sus derivados</v>
      </c>
      <c r="B34" s="384">
        <f>+Estimación_Anualizada!V34</f>
        <v>242732395265.7851</v>
      </c>
      <c r="C34" s="382">
        <f>+Estimación_Anualizada!B34+Estimación_Anualizada!C34+Estimación_Anualizada!D34+Estimación_Anualizada!E34</f>
        <v>24827150019.802296</v>
      </c>
      <c r="D34" s="382">
        <f>+Estimación_Anualizada!F34+Estimación_Anualizada!G34+Estimación_Anualizada!H34+Estimación_Anualizada!I34+Estimación_Anualizada!J34+Estimación_Anualizada!K34+Estimación_Anualizada!L34+Estimación_Anualizada!M34</f>
        <v>80844651625.131424</v>
      </c>
      <c r="E34" s="382">
        <f>+Estimación_Anualizada!N34+Estimación_Anualizada!O34+Estimación_Anualizada!P34+Estimación_Anualizada!Q34+Estimación_Anualizada!R34+Estimación_Anualizada!S34+Estimación_Anualizada!T34+Estimación_Anualizada!U34</f>
        <v>137060593620.85138</v>
      </c>
      <c r="F34" s="382">
        <f t="shared" si="0"/>
        <v>242732395265.7851</v>
      </c>
      <c r="G34" s="382">
        <f t="shared" si="1"/>
        <v>0</v>
      </c>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c r="IM34" s="364"/>
      <c r="IN34" s="364"/>
      <c r="IO34" s="364"/>
      <c r="IP34" s="364"/>
      <c r="IQ34" s="364"/>
      <c r="IR34" s="364"/>
      <c r="IS34" s="364"/>
      <c r="IT34" s="364"/>
      <c r="IU34" s="364"/>
      <c r="IV34" s="364"/>
      <c r="IW34" s="364"/>
      <c r="IX34" s="364"/>
      <c r="IY34" s="364"/>
      <c r="IZ34" s="364"/>
      <c r="JA34" s="364"/>
      <c r="JB34" s="364"/>
      <c r="JC34" s="364"/>
      <c r="JD34" s="364"/>
      <c r="JE34" s="364"/>
      <c r="JF34" s="364"/>
      <c r="JG34" s="364"/>
      <c r="JH34" s="364"/>
      <c r="JI34" s="364"/>
      <c r="JJ34" s="364"/>
      <c r="JK34" s="364"/>
      <c r="JL34" s="364"/>
      <c r="JM34" s="364"/>
      <c r="JN34" s="364"/>
      <c r="JO34" s="364"/>
      <c r="JP34" s="364"/>
      <c r="JQ34" s="364"/>
      <c r="JR34" s="364"/>
      <c r="JS34" s="364"/>
      <c r="JT34" s="364"/>
      <c r="JU34" s="364"/>
      <c r="JV34" s="364"/>
      <c r="JW34" s="364"/>
      <c r="JX34" s="364"/>
      <c r="JY34" s="364"/>
      <c r="JZ34" s="364"/>
      <c r="KA34" s="364"/>
      <c r="KB34" s="364"/>
      <c r="KC34" s="364"/>
      <c r="KD34" s="364"/>
      <c r="KE34" s="364"/>
      <c r="KF34" s="364"/>
      <c r="KG34" s="364"/>
      <c r="KH34" s="364"/>
      <c r="KI34" s="364"/>
      <c r="KJ34" s="364"/>
      <c r="KK34" s="364"/>
      <c r="KL34" s="364"/>
      <c r="KM34" s="364"/>
      <c r="KN34" s="364"/>
      <c r="KO34" s="364"/>
      <c r="KP34" s="364"/>
      <c r="KQ34" s="364"/>
      <c r="KR34" s="364"/>
      <c r="KS34" s="364"/>
      <c r="KT34" s="364"/>
      <c r="KU34" s="364"/>
      <c r="KV34" s="364"/>
      <c r="KW34" s="364"/>
      <c r="KX34" s="364"/>
      <c r="KY34" s="364"/>
      <c r="KZ34" s="364"/>
      <c r="LA34" s="364"/>
      <c r="LB34" s="364"/>
      <c r="LC34" s="364"/>
      <c r="LD34" s="364"/>
      <c r="LE34" s="364"/>
      <c r="LF34" s="364"/>
      <c r="LG34" s="364"/>
      <c r="LH34" s="364"/>
      <c r="LI34" s="364"/>
      <c r="LJ34" s="364"/>
      <c r="LK34" s="364"/>
      <c r="LL34" s="364"/>
      <c r="LM34" s="364"/>
      <c r="LN34" s="364"/>
      <c r="LO34" s="364"/>
      <c r="LP34" s="364"/>
      <c r="LQ34" s="364"/>
      <c r="LR34" s="364"/>
      <c r="LS34" s="364"/>
      <c r="LT34" s="364"/>
      <c r="LU34" s="364"/>
      <c r="LV34" s="364"/>
      <c r="LW34" s="364"/>
      <c r="LX34" s="364"/>
      <c r="LY34" s="364"/>
      <c r="LZ34" s="364"/>
      <c r="MA34" s="364"/>
      <c r="MB34" s="364"/>
      <c r="MC34" s="364"/>
      <c r="MD34" s="364"/>
      <c r="ME34" s="364"/>
      <c r="MF34" s="364"/>
      <c r="MG34" s="364"/>
      <c r="MH34" s="364"/>
      <c r="MI34" s="364"/>
      <c r="MJ34" s="364"/>
      <c r="MK34" s="364"/>
      <c r="ML34" s="364"/>
      <c r="MM34" s="364"/>
      <c r="MN34" s="364"/>
      <c r="MO34" s="364"/>
      <c r="MP34" s="364"/>
      <c r="MQ34" s="364"/>
      <c r="MR34" s="364"/>
      <c r="MS34" s="364"/>
      <c r="MT34" s="364"/>
      <c r="MU34" s="364"/>
      <c r="MV34" s="364"/>
      <c r="MW34" s="364"/>
      <c r="MX34" s="364"/>
      <c r="MY34" s="364"/>
      <c r="MZ34" s="364"/>
      <c r="NA34" s="364"/>
      <c r="NB34" s="364"/>
      <c r="NC34" s="364"/>
      <c r="ND34" s="364"/>
      <c r="NE34" s="364"/>
      <c r="NF34" s="364"/>
      <c r="NG34" s="364"/>
      <c r="NH34" s="364"/>
      <c r="NI34" s="364"/>
      <c r="NJ34" s="364"/>
      <c r="NK34" s="364"/>
      <c r="NL34" s="364"/>
      <c r="NM34" s="364"/>
      <c r="NN34" s="364"/>
      <c r="NO34" s="364"/>
      <c r="NP34" s="364"/>
      <c r="NQ34" s="364"/>
      <c r="NR34" s="364"/>
      <c r="NS34" s="364"/>
      <c r="NT34" s="364"/>
      <c r="NU34" s="364"/>
      <c r="NV34" s="364"/>
      <c r="NW34" s="364"/>
      <c r="NX34" s="364"/>
      <c r="NY34" s="364"/>
      <c r="NZ34" s="364"/>
      <c r="OA34" s="364"/>
      <c r="OB34" s="364"/>
      <c r="OC34" s="364"/>
      <c r="OD34" s="364"/>
      <c r="OE34" s="364"/>
      <c r="OF34" s="364"/>
      <c r="OG34" s="364"/>
      <c r="OH34" s="364"/>
      <c r="OI34" s="364"/>
      <c r="OJ34" s="364"/>
      <c r="OK34" s="364"/>
      <c r="OL34" s="364"/>
      <c r="OM34" s="364"/>
      <c r="ON34" s="364"/>
      <c r="OO34" s="364"/>
      <c r="OP34" s="364"/>
      <c r="OQ34" s="364"/>
      <c r="OR34" s="364"/>
      <c r="OS34" s="364"/>
      <c r="OT34" s="364"/>
      <c r="OU34" s="364"/>
      <c r="OV34" s="364"/>
      <c r="OW34" s="364"/>
      <c r="OX34" s="364"/>
      <c r="OY34" s="364"/>
      <c r="OZ34" s="364"/>
      <c r="PA34" s="364"/>
      <c r="PB34" s="364"/>
      <c r="PC34" s="364"/>
      <c r="PD34" s="364"/>
      <c r="PE34" s="364"/>
      <c r="PF34" s="364"/>
      <c r="PG34" s="364"/>
      <c r="PH34" s="364"/>
      <c r="PI34" s="364"/>
      <c r="PJ34" s="364"/>
      <c r="PK34" s="364"/>
      <c r="PL34" s="364"/>
      <c r="PM34" s="364"/>
      <c r="PN34" s="364"/>
      <c r="PO34" s="364"/>
      <c r="PP34" s="364"/>
      <c r="PQ34" s="364"/>
      <c r="PR34" s="364"/>
      <c r="PS34" s="364"/>
      <c r="PT34" s="364"/>
      <c r="PU34" s="364"/>
      <c r="PV34" s="364"/>
      <c r="PW34" s="364"/>
      <c r="PX34" s="364"/>
      <c r="PY34" s="364"/>
      <c r="PZ34" s="364"/>
      <c r="QA34" s="364"/>
      <c r="QB34" s="364"/>
      <c r="QC34" s="364"/>
      <c r="QD34" s="364"/>
      <c r="QE34" s="364"/>
      <c r="QF34" s="364"/>
      <c r="QG34" s="364"/>
      <c r="QH34" s="364"/>
      <c r="QI34" s="364"/>
      <c r="QJ34" s="364"/>
      <c r="QK34" s="364"/>
      <c r="QL34" s="364"/>
      <c r="QM34" s="364"/>
      <c r="QN34" s="364"/>
      <c r="QO34" s="364"/>
      <c r="QP34" s="364"/>
      <c r="QQ34" s="364"/>
      <c r="QR34" s="364"/>
      <c r="QS34" s="364"/>
      <c r="QT34" s="364"/>
      <c r="QU34" s="364"/>
      <c r="QV34" s="364"/>
      <c r="QW34" s="364"/>
      <c r="QX34" s="364"/>
      <c r="QY34" s="364"/>
      <c r="QZ34" s="364"/>
      <c r="RA34" s="364"/>
      <c r="RB34" s="364"/>
      <c r="RC34" s="364"/>
      <c r="RD34" s="364"/>
      <c r="RE34" s="364"/>
      <c r="RF34" s="364"/>
      <c r="RG34" s="364"/>
      <c r="RH34" s="364"/>
      <c r="RI34" s="364"/>
      <c r="RJ34" s="364"/>
      <c r="RK34" s="364"/>
      <c r="RL34" s="364"/>
      <c r="RM34" s="364"/>
      <c r="RN34" s="364"/>
      <c r="RO34" s="364"/>
      <c r="RP34" s="364"/>
      <c r="RQ34" s="364"/>
      <c r="RR34" s="364"/>
      <c r="RS34" s="364"/>
      <c r="RT34" s="364"/>
      <c r="RU34" s="364"/>
      <c r="RV34" s="364"/>
      <c r="RW34" s="364"/>
      <c r="RX34" s="364"/>
      <c r="RY34" s="364"/>
      <c r="RZ34" s="364"/>
      <c r="SA34" s="364"/>
      <c r="SB34" s="364"/>
      <c r="SC34" s="364"/>
      <c r="SD34" s="364"/>
      <c r="SE34" s="364"/>
      <c r="SF34" s="364"/>
      <c r="SG34" s="364"/>
      <c r="SH34" s="364"/>
      <c r="SI34" s="364"/>
      <c r="SJ34" s="364"/>
      <c r="SK34" s="364"/>
      <c r="SL34" s="364"/>
      <c r="SM34" s="364"/>
      <c r="SN34" s="364"/>
      <c r="SO34" s="364"/>
      <c r="SP34" s="364"/>
      <c r="SQ34" s="364"/>
      <c r="SR34" s="364"/>
      <c r="SS34" s="364"/>
      <c r="ST34" s="364"/>
      <c r="SU34" s="364"/>
      <c r="SV34" s="364"/>
      <c r="SW34" s="364"/>
      <c r="SX34" s="364"/>
      <c r="SY34" s="364"/>
      <c r="SZ34" s="364"/>
      <c r="TA34" s="364"/>
      <c r="TB34" s="364"/>
      <c r="TC34" s="364"/>
      <c r="TD34" s="364"/>
      <c r="TE34" s="364"/>
      <c r="TF34" s="364"/>
      <c r="TG34" s="364"/>
      <c r="TH34" s="364"/>
      <c r="TI34" s="364"/>
      <c r="TJ34" s="364"/>
      <c r="TK34" s="364"/>
      <c r="TL34" s="364"/>
      <c r="TM34" s="364"/>
      <c r="TN34" s="364"/>
      <c r="TO34" s="364"/>
      <c r="TP34" s="364"/>
      <c r="TQ34" s="364"/>
      <c r="TR34" s="364"/>
      <c r="TS34" s="364"/>
      <c r="TT34" s="364"/>
      <c r="TU34" s="364"/>
      <c r="TV34" s="364"/>
      <c r="TW34" s="364"/>
      <c r="TX34" s="364"/>
      <c r="TY34" s="364"/>
      <c r="TZ34" s="364"/>
      <c r="UA34" s="364"/>
      <c r="UB34" s="364"/>
      <c r="UC34" s="364"/>
      <c r="UD34" s="364"/>
      <c r="UE34" s="364"/>
      <c r="UF34" s="364"/>
      <c r="UG34" s="364"/>
      <c r="UH34" s="364"/>
      <c r="UI34" s="364"/>
      <c r="UJ34" s="364"/>
      <c r="UK34" s="364"/>
      <c r="UL34" s="364"/>
      <c r="UM34" s="364"/>
      <c r="UN34" s="364"/>
      <c r="UO34" s="364"/>
      <c r="UP34" s="364"/>
      <c r="UQ34" s="364"/>
      <c r="UR34" s="364"/>
      <c r="US34" s="364"/>
      <c r="UT34" s="364"/>
      <c r="UU34" s="364"/>
      <c r="UV34" s="364"/>
      <c r="UW34" s="364"/>
      <c r="UX34" s="364"/>
      <c r="UY34" s="364"/>
      <c r="UZ34" s="364"/>
      <c r="VA34" s="364"/>
      <c r="VB34" s="364"/>
      <c r="VC34" s="364"/>
      <c r="VD34" s="364"/>
      <c r="VE34" s="364"/>
      <c r="VF34" s="364"/>
      <c r="VG34" s="364"/>
      <c r="VH34" s="364"/>
      <c r="VI34" s="364"/>
      <c r="VJ34" s="364"/>
      <c r="VK34" s="364"/>
      <c r="VL34" s="364"/>
      <c r="VM34" s="364"/>
      <c r="VN34" s="364"/>
      <c r="VO34" s="364"/>
    </row>
    <row r="35" spans="1:587" s="367" customFormat="1">
      <c r="A35" s="375" t="str">
        <f>+'P8'!B10</f>
        <v>8.3. Actualización y mejora de la normativa, estándares y procedimientos, de la cadena</v>
      </c>
      <c r="B35" s="384">
        <f>+Estimación_Anualizada!V35</f>
        <v>26308400898</v>
      </c>
      <c r="C35" s="382">
        <f>+Estimación_Anualizada!B35+Estimación_Anualizada!C35+Estimación_Anualizada!D35+Estimación_Anualizada!E35</f>
        <v>4722020674</v>
      </c>
      <c r="D35" s="382">
        <f>+Estimación_Anualizada!F35+Estimación_Anualizada!G35+Estimación_Anualizada!H35+Estimación_Anualizada!I35+Estimación_Anualizada!J35+Estimación_Anualizada!K35+Estimación_Anualizada!L35+Estimación_Anualizada!M35</f>
        <v>10793190112</v>
      </c>
      <c r="E35" s="382">
        <f>+Estimación_Anualizada!N35+Estimación_Anualizada!O35+Estimación_Anualizada!P35+Estimación_Anualizada!Q35+Estimación_Anualizada!R35+Estimación_Anualizada!S35+Estimación_Anualizada!T35+Estimación_Anualizada!U35</f>
        <v>10793190112</v>
      </c>
      <c r="F35" s="382">
        <f t="shared" si="0"/>
        <v>26308400898</v>
      </c>
      <c r="G35" s="382">
        <f t="shared" si="1"/>
        <v>0</v>
      </c>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c r="IM35" s="364"/>
      <c r="IN35" s="364"/>
      <c r="IO35" s="364"/>
      <c r="IP35" s="364"/>
      <c r="IQ35" s="364"/>
      <c r="IR35" s="364"/>
      <c r="IS35" s="364"/>
      <c r="IT35" s="364"/>
      <c r="IU35" s="364"/>
      <c r="IV35" s="364"/>
      <c r="IW35" s="364"/>
      <c r="IX35" s="364"/>
      <c r="IY35" s="364"/>
      <c r="IZ35" s="364"/>
      <c r="JA35" s="364"/>
      <c r="JB35" s="364"/>
      <c r="JC35" s="364"/>
      <c r="JD35" s="364"/>
      <c r="JE35" s="364"/>
      <c r="JF35" s="364"/>
      <c r="JG35" s="364"/>
      <c r="JH35" s="364"/>
      <c r="JI35" s="364"/>
      <c r="JJ35" s="364"/>
      <c r="JK35" s="364"/>
      <c r="JL35" s="364"/>
      <c r="JM35" s="364"/>
      <c r="JN35" s="364"/>
      <c r="JO35" s="364"/>
      <c r="JP35" s="364"/>
      <c r="JQ35" s="364"/>
      <c r="JR35" s="364"/>
      <c r="JS35" s="364"/>
      <c r="JT35" s="364"/>
      <c r="JU35" s="364"/>
      <c r="JV35" s="364"/>
      <c r="JW35" s="364"/>
      <c r="JX35" s="364"/>
      <c r="JY35" s="364"/>
      <c r="JZ35" s="364"/>
      <c r="KA35" s="364"/>
      <c r="KB35" s="364"/>
      <c r="KC35" s="364"/>
      <c r="KD35" s="364"/>
      <c r="KE35" s="364"/>
      <c r="KF35" s="364"/>
      <c r="KG35" s="364"/>
      <c r="KH35" s="364"/>
      <c r="KI35" s="364"/>
      <c r="KJ35" s="364"/>
      <c r="KK35" s="364"/>
      <c r="KL35" s="364"/>
      <c r="KM35" s="364"/>
      <c r="KN35" s="364"/>
      <c r="KO35" s="364"/>
      <c r="KP35" s="364"/>
      <c r="KQ35" s="364"/>
      <c r="KR35" s="364"/>
      <c r="KS35" s="364"/>
      <c r="KT35" s="364"/>
      <c r="KU35" s="364"/>
      <c r="KV35" s="364"/>
      <c r="KW35" s="364"/>
      <c r="KX35" s="364"/>
      <c r="KY35" s="364"/>
      <c r="KZ35" s="364"/>
      <c r="LA35" s="364"/>
      <c r="LB35" s="364"/>
      <c r="LC35" s="364"/>
      <c r="LD35" s="364"/>
      <c r="LE35" s="364"/>
      <c r="LF35" s="364"/>
      <c r="LG35" s="364"/>
      <c r="LH35" s="364"/>
      <c r="LI35" s="364"/>
      <c r="LJ35" s="364"/>
      <c r="LK35" s="364"/>
      <c r="LL35" s="364"/>
      <c r="LM35" s="364"/>
      <c r="LN35" s="364"/>
      <c r="LO35" s="364"/>
      <c r="LP35" s="364"/>
      <c r="LQ35" s="364"/>
      <c r="LR35" s="364"/>
      <c r="LS35" s="364"/>
      <c r="LT35" s="364"/>
      <c r="LU35" s="364"/>
      <c r="LV35" s="364"/>
      <c r="LW35" s="364"/>
      <c r="LX35" s="364"/>
      <c r="LY35" s="364"/>
      <c r="LZ35" s="364"/>
      <c r="MA35" s="364"/>
      <c r="MB35" s="364"/>
      <c r="MC35" s="364"/>
      <c r="MD35" s="364"/>
      <c r="ME35" s="364"/>
      <c r="MF35" s="364"/>
      <c r="MG35" s="364"/>
      <c r="MH35" s="364"/>
      <c r="MI35" s="364"/>
      <c r="MJ35" s="364"/>
      <c r="MK35" s="364"/>
      <c r="ML35" s="364"/>
      <c r="MM35" s="364"/>
      <c r="MN35" s="364"/>
      <c r="MO35" s="364"/>
      <c r="MP35" s="364"/>
      <c r="MQ35" s="364"/>
      <c r="MR35" s="364"/>
      <c r="MS35" s="364"/>
      <c r="MT35" s="364"/>
      <c r="MU35" s="364"/>
      <c r="MV35" s="364"/>
      <c r="MW35" s="364"/>
      <c r="MX35" s="364"/>
      <c r="MY35" s="364"/>
      <c r="MZ35" s="364"/>
      <c r="NA35" s="364"/>
      <c r="NB35" s="364"/>
      <c r="NC35" s="364"/>
      <c r="ND35" s="364"/>
      <c r="NE35" s="364"/>
      <c r="NF35" s="364"/>
      <c r="NG35" s="364"/>
      <c r="NH35" s="364"/>
      <c r="NI35" s="364"/>
      <c r="NJ35" s="364"/>
      <c r="NK35" s="364"/>
      <c r="NL35" s="364"/>
      <c r="NM35" s="364"/>
      <c r="NN35" s="364"/>
      <c r="NO35" s="364"/>
      <c r="NP35" s="364"/>
      <c r="NQ35" s="364"/>
      <c r="NR35" s="364"/>
      <c r="NS35" s="364"/>
      <c r="NT35" s="364"/>
      <c r="NU35" s="364"/>
      <c r="NV35" s="364"/>
      <c r="NW35" s="364"/>
      <c r="NX35" s="364"/>
      <c r="NY35" s="364"/>
      <c r="NZ35" s="364"/>
      <c r="OA35" s="364"/>
      <c r="OB35" s="364"/>
      <c r="OC35" s="364"/>
      <c r="OD35" s="364"/>
      <c r="OE35" s="364"/>
      <c r="OF35" s="364"/>
      <c r="OG35" s="364"/>
      <c r="OH35" s="364"/>
      <c r="OI35" s="364"/>
      <c r="OJ35" s="364"/>
      <c r="OK35" s="364"/>
      <c r="OL35" s="364"/>
      <c r="OM35" s="364"/>
      <c r="ON35" s="364"/>
      <c r="OO35" s="364"/>
      <c r="OP35" s="364"/>
      <c r="OQ35" s="364"/>
      <c r="OR35" s="364"/>
      <c r="OS35" s="364"/>
      <c r="OT35" s="364"/>
      <c r="OU35" s="364"/>
      <c r="OV35" s="364"/>
      <c r="OW35" s="364"/>
      <c r="OX35" s="364"/>
      <c r="OY35" s="364"/>
      <c r="OZ35" s="364"/>
      <c r="PA35" s="364"/>
      <c r="PB35" s="364"/>
      <c r="PC35" s="364"/>
      <c r="PD35" s="364"/>
      <c r="PE35" s="364"/>
      <c r="PF35" s="364"/>
      <c r="PG35" s="364"/>
      <c r="PH35" s="364"/>
      <c r="PI35" s="364"/>
      <c r="PJ35" s="364"/>
      <c r="PK35" s="364"/>
      <c r="PL35" s="364"/>
      <c r="PM35" s="364"/>
      <c r="PN35" s="364"/>
      <c r="PO35" s="364"/>
      <c r="PP35" s="364"/>
      <c r="PQ35" s="364"/>
      <c r="PR35" s="364"/>
      <c r="PS35" s="364"/>
      <c r="PT35" s="364"/>
      <c r="PU35" s="364"/>
      <c r="PV35" s="364"/>
      <c r="PW35" s="364"/>
      <c r="PX35" s="364"/>
      <c r="PY35" s="364"/>
      <c r="PZ35" s="364"/>
      <c r="QA35" s="364"/>
      <c r="QB35" s="364"/>
      <c r="QC35" s="364"/>
      <c r="QD35" s="364"/>
      <c r="QE35" s="364"/>
      <c r="QF35" s="364"/>
      <c r="QG35" s="364"/>
      <c r="QH35" s="364"/>
      <c r="QI35" s="364"/>
      <c r="QJ35" s="364"/>
      <c r="QK35" s="364"/>
      <c r="QL35" s="364"/>
      <c r="QM35" s="364"/>
      <c r="QN35" s="364"/>
      <c r="QO35" s="364"/>
      <c r="QP35" s="364"/>
      <c r="QQ35" s="364"/>
      <c r="QR35" s="364"/>
      <c r="QS35" s="364"/>
      <c r="QT35" s="364"/>
      <c r="QU35" s="364"/>
      <c r="QV35" s="364"/>
      <c r="QW35" s="364"/>
      <c r="QX35" s="364"/>
      <c r="QY35" s="364"/>
      <c r="QZ35" s="364"/>
      <c r="RA35" s="364"/>
      <c r="RB35" s="364"/>
      <c r="RC35" s="364"/>
      <c r="RD35" s="364"/>
      <c r="RE35" s="364"/>
      <c r="RF35" s="364"/>
      <c r="RG35" s="364"/>
      <c r="RH35" s="364"/>
      <c r="RI35" s="364"/>
      <c r="RJ35" s="364"/>
      <c r="RK35" s="364"/>
      <c r="RL35" s="364"/>
      <c r="RM35" s="364"/>
      <c r="RN35" s="364"/>
      <c r="RO35" s="364"/>
      <c r="RP35" s="364"/>
      <c r="RQ35" s="364"/>
      <c r="RR35" s="364"/>
      <c r="RS35" s="364"/>
      <c r="RT35" s="364"/>
      <c r="RU35" s="364"/>
      <c r="RV35" s="364"/>
      <c r="RW35" s="364"/>
      <c r="RX35" s="364"/>
      <c r="RY35" s="364"/>
      <c r="RZ35" s="364"/>
      <c r="SA35" s="364"/>
      <c r="SB35" s="364"/>
      <c r="SC35" s="364"/>
      <c r="SD35" s="364"/>
      <c r="SE35" s="364"/>
      <c r="SF35" s="364"/>
      <c r="SG35" s="364"/>
      <c r="SH35" s="364"/>
      <c r="SI35" s="364"/>
      <c r="SJ35" s="364"/>
      <c r="SK35" s="364"/>
      <c r="SL35" s="364"/>
      <c r="SM35" s="364"/>
      <c r="SN35" s="364"/>
      <c r="SO35" s="364"/>
      <c r="SP35" s="364"/>
      <c r="SQ35" s="364"/>
      <c r="SR35" s="364"/>
      <c r="SS35" s="364"/>
      <c r="ST35" s="364"/>
      <c r="SU35" s="364"/>
      <c r="SV35" s="364"/>
      <c r="SW35" s="364"/>
      <c r="SX35" s="364"/>
      <c r="SY35" s="364"/>
      <c r="SZ35" s="364"/>
      <c r="TA35" s="364"/>
      <c r="TB35" s="364"/>
      <c r="TC35" s="364"/>
      <c r="TD35" s="364"/>
      <c r="TE35" s="364"/>
      <c r="TF35" s="364"/>
      <c r="TG35" s="364"/>
      <c r="TH35" s="364"/>
      <c r="TI35" s="364"/>
      <c r="TJ35" s="364"/>
      <c r="TK35" s="364"/>
      <c r="TL35" s="364"/>
      <c r="TM35" s="364"/>
      <c r="TN35" s="364"/>
      <c r="TO35" s="364"/>
      <c r="TP35" s="364"/>
      <c r="TQ35" s="364"/>
      <c r="TR35" s="364"/>
      <c r="TS35" s="364"/>
      <c r="TT35" s="364"/>
      <c r="TU35" s="364"/>
      <c r="TV35" s="364"/>
      <c r="TW35" s="364"/>
      <c r="TX35" s="364"/>
      <c r="TY35" s="364"/>
      <c r="TZ35" s="364"/>
      <c r="UA35" s="364"/>
      <c r="UB35" s="364"/>
      <c r="UC35" s="364"/>
      <c r="UD35" s="364"/>
      <c r="UE35" s="364"/>
      <c r="UF35" s="364"/>
      <c r="UG35" s="364"/>
      <c r="UH35" s="364"/>
      <c r="UI35" s="364"/>
      <c r="UJ35" s="364"/>
      <c r="UK35" s="364"/>
      <c r="UL35" s="364"/>
      <c r="UM35" s="364"/>
      <c r="UN35" s="364"/>
      <c r="UO35" s="364"/>
      <c r="UP35" s="364"/>
      <c r="UQ35" s="364"/>
      <c r="UR35" s="364"/>
      <c r="US35" s="364"/>
      <c r="UT35" s="364"/>
      <c r="UU35" s="364"/>
      <c r="UV35" s="364"/>
      <c r="UW35" s="364"/>
      <c r="UX35" s="364"/>
      <c r="UY35" s="364"/>
      <c r="UZ35" s="364"/>
      <c r="VA35" s="364"/>
      <c r="VB35" s="364"/>
      <c r="VC35" s="364"/>
      <c r="VD35" s="364"/>
      <c r="VE35" s="364"/>
      <c r="VF35" s="364"/>
      <c r="VG35" s="364"/>
      <c r="VH35" s="364"/>
      <c r="VI35" s="364"/>
      <c r="VJ35" s="364"/>
      <c r="VK35" s="364"/>
      <c r="VL35" s="364"/>
      <c r="VM35" s="364"/>
      <c r="VN35" s="364"/>
      <c r="VO35" s="364"/>
    </row>
    <row r="36" spans="1:587" s="367" customFormat="1" ht="15">
      <c r="A36" s="656" t="str">
        <f>+'P9'!B5</f>
        <v>9. Mejora de la gestión y articulación institucional de la cadena</v>
      </c>
      <c r="B36" s="657">
        <f>+Estimación_Anualizada!V36</f>
        <v>26276778028</v>
      </c>
      <c r="C36" s="660">
        <f>+Estimación_Anualizada!B36+Estimación_Anualizada!C36+Estimación_Anualizada!D36+Estimación_Anualizada!E36</f>
        <v>7081955156</v>
      </c>
      <c r="D36" s="660">
        <f>+Estimación_Anualizada!F36+Estimación_Anualizada!G36+Estimación_Anualizada!H36+Estimación_Anualizada!I36+Estimación_Anualizada!J36+Estimación_Anualizada!K36+Estimación_Anualizada!L36+Estimación_Anualizada!M36</f>
        <v>9713223436</v>
      </c>
      <c r="E36" s="660">
        <f>+Estimación_Anualizada!N36+Estimación_Anualizada!O36+Estimación_Anualizada!P36+Estimación_Anualizada!Q36+Estimación_Anualizada!R36+Estimación_Anualizada!S36+Estimación_Anualizada!T36+Estimación_Anualizada!U36</f>
        <v>9481599436</v>
      </c>
      <c r="F36" s="386">
        <f t="shared" si="0"/>
        <v>26276778028</v>
      </c>
      <c r="G36" s="386">
        <f t="shared" si="1"/>
        <v>0</v>
      </c>
      <c r="H36" s="364"/>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c r="IM36" s="364"/>
      <c r="IN36" s="364"/>
      <c r="IO36" s="364"/>
      <c r="IP36" s="364"/>
      <c r="IQ36" s="364"/>
      <c r="IR36" s="364"/>
      <c r="IS36" s="364"/>
      <c r="IT36" s="364"/>
      <c r="IU36" s="364"/>
      <c r="IV36" s="364"/>
      <c r="IW36" s="364"/>
      <c r="IX36" s="364"/>
      <c r="IY36" s="364"/>
      <c r="IZ36" s="364"/>
      <c r="JA36" s="364"/>
      <c r="JB36" s="364"/>
      <c r="JC36" s="364"/>
      <c r="JD36" s="364"/>
      <c r="JE36" s="364"/>
      <c r="JF36" s="364"/>
      <c r="JG36" s="364"/>
      <c r="JH36" s="364"/>
      <c r="JI36" s="364"/>
      <c r="JJ36" s="364"/>
      <c r="JK36" s="364"/>
      <c r="JL36" s="364"/>
      <c r="JM36" s="364"/>
      <c r="JN36" s="364"/>
      <c r="JO36" s="364"/>
      <c r="JP36" s="364"/>
      <c r="JQ36" s="364"/>
      <c r="JR36" s="364"/>
      <c r="JS36" s="364"/>
      <c r="JT36" s="364"/>
      <c r="JU36" s="364"/>
      <c r="JV36" s="364"/>
      <c r="JW36" s="364"/>
      <c r="JX36" s="364"/>
      <c r="JY36" s="364"/>
      <c r="JZ36" s="364"/>
      <c r="KA36" s="364"/>
      <c r="KB36" s="364"/>
      <c r="KC36" s="364"/>
      <c r="KD36" s="364"/>
      <c r="KE36" s="364"/>
      <c r="KF36" s="364"/>
      <c r="KG36" s="364"/>
      <c r="KH36" s="364"/>
      <c r="KI36" s="364"/>
      <c r="KJ36" s="364"/>
      <c r="KK36" s="364"/>
      <c r="KL36" s="364"/>
      <c r="KM36" s="364"/>
      <c r="KN36" s="364"/>
      <c r="KO36" s="364"/>
      <c r="KP36" s="364"/>
      <c r="KQ36" s="364"/>
      <c r="KR36" s="364"/>
      <c r="KS36" s="364"/>
      <c r="KT36" s="364"/>
      <c r="KU36" s="364"/>
      <c r="KV36" s="364"/>
      <c r="KW36" s="364"/>
      <c r="KX36" s="364"/>
      <c r="KY36" s="364"/>
      <c r="KZ36" s="364"/>
      <c r="LA36" s="364"/>
      <c r="LB36" s="364"/>
      <c r="LC36" s="364"/>
      <c r="LD36" s="364"/>
      <c r="LE36" s="364"/>
      <c r="LF36" s="364"/>
      <c r="LG36" s="364"/>
      <c r="LH36" s="364"/>
      <c r="LI36" s="364"/>
      <c r="LJ36" s="364"/>
      <c r="LK36" s="364"/>
      <c r="LL36" s="364"/>
      <c r="LM36" s="364"/>
      <c r="LN36" s="364"/>
      <c r="LO36" s="364"/>
      <c r="LP36" s="364"/>
      <c r="LQ36" s="364"/>
      <c r="LR36" s="364"/>
      <c r="LS36" s="364"/>
      <c r="LT36" s="364"/>
      <c r="LU36" s="364"/>
      <c r="LV36" s="364"/>
      <c r="LW36" s="364"/>
      <c r="LX36" s="364"/>
      <c r="LY36" s="364"/>
      <c r="LZ36" s="364"/>
      <c r="MA36" s="364"/>
      <c r="MB36" s="364"/>
      <c r="MC36" s="364"/>
      <c r="MD36" s="364"/>
      <c r="ME36" s="364"/>
      <c r="MF36" s="364"/>
      <c r="MG36" s="364"/>
      <c r="MH36" s="364"/>
      <c r="MI36" s="364"/>
      <c r="MJ36" s="364"/>
      <c r="MK36" s="364"/>
      <c r="ML36" s="364"/>
      <c r="MM36" s="364"/>
      <c r="MN36" s="364"/>
      <c r="MO36" s="364"/>
      <c r="MP36" s="364"/>
      <c r="MQ36" s="364"/>
      <c r="MR36" s="364"/>
      <c r="MS36" s="364"/>
      <c r="MT36" s="364"/>
      <c r="MU36" s="364"/>
      <c r="MV36" s="364"/>
      <c r="MW36" s="364"/>
      <c r="MX36" s="364"/>
      <c r="MY36" s="364"/>
      <c r="MZ36" s="364"/>
      <c r="NA36" s="364"/>
      <c r="NB36" s="364"/>
      <c r="NC36" s="364"/>
      <c r="ND36" s="364"/>
      <c r="NE36" s="364"/>
      <c r="NF36" s="364"/>
      <c r="NG36" s="364"/>
      <c r="NH36" s="364"/>
      <c r="NI36" s="364"/>
      <c r="NJ36" s="364"/>
      <c r="NK36" s="364"/>
      <c r="NL36" s="364"/>
      <c r="NM36" s="364"/>
      <c r="NN36" s="364"/>
      <c r="NO36" s="364"/>
      <c r="NP36" s="364"/>
      <c r="NQ36" s="364"/>
      <c r="NR36" s="364"/>
      <c r="NS36" s="364"/>
      <c r="NT36" s="364"/>
      <c r="NU36" s="364"/>
      <c r="NV36" s="364"/>
      <c r="NW36" s="364"/>
      <c r="NX36" s="364"/>
      <c r="NY36" s="364"/>
      <c r="NZ36" s="364"/>
      <c r="OA36" s="364"/>
      <c r="OB36" s="364"/>
      <c r="OC36" s="364"/>
      <c r="OD36" s="364"/>
      <c r="OE36" s="364"/>
      <c r="OF36" s="364"/>
      <c r="OG36" s="364"/>
      <c r="OH36" s="364"/>
      <c r="OI36" s="364"/>
      <c r="OJ36" s="364"/>
      <c r="OK36" s="364"/>
      <c r="OL36" s="364"/>
      <c r="OM36" s="364"/>
      <c r="ON36" s="364"/>
      <c r="OO36" s="364"/>
      <c r="OP36" s="364"/>
      <c r="OQ36" s="364"/>
      <c r="OR36" s="364"/>
      <c r="OS36" s="364"/>
      <c r="OT36" s="364"/>
      <c r="OU36" s="364"/>
      <c r="OV36" s="364"/>
      <c r="OW36" s="364"/>
      <c r="OX36" s="364"/>
      <c r="OY36" s="364"/>
      <c r="OZ36" s="364"/>
      <c r="PA36" s="364"/>
      <c r="PB36" s="364"/>
      <c r="PC36" s="364"/>
      <c r="PD36" s="364"/>
      <c r="PE36" s="364"/>
      <c r="PF36" s="364"/>
      <c r="PG36" s="364"/>
      <c r="PH36" s="364"/>
      <c r="PI36" s="364"/>
      <c r="PJ36" s="364"/>
      <c r="PK36" s="364"/>
      <c r="PL36" s="364"/>
      <c r="PM36" s="364"/>
      <c r="PN36" s="364"/>
      <c r="PO36" s="364"/>
      <c r="PP36" s="364"/>
      <c r="PQ36" s="364"/>
      <c r="PR36" s="364"/>
      <c r="PS36" s="364"/>
      <c r="PT36" s="364"/>
      <c r="PU36" s="364"/>
      <c r="PV36" s="364"/>
      <c r="PW36" s="364"/>
      <c r="PX36" s="364"/>
      <c r="PY36" s="364"/>
      <c r="PZ36" s="364"/>
      <c r="QA36" s="364"/>
      <c r="QB36" s="364"/>
      <c r="QC36" s="364"/>
      <c r="QD36" s="364"/>
      <c r="QE36" s="364"/>
      <c r="QF36" s="364"/>
      <c r="QG36" s="364"/>
      <c r="QH36" s="364"/>
      <c r="QI36" s="364"/>
      <c r="QJ36" s="364"/>
      <c r="QK36" s="364"/>
      <c r="QL36" s="364"/>
      <c r="QM36" s="364"/>
      <c r="QN36" s="364"/>
      <c r="QO36" s="364"/>
      <c r="QP36" s="364"/>
      <c r="QQ36" s="364"/>
      <c r="QR36" s="364"/>
      <c r="QS36" s="364"/>
      <c r="QT36" s="364"/>
      <c r="QU36" s="364"/>
      <c r="QV36" s="364"/>
      <c r="QW36" s="364"/>
      <c r="QX36" s="364"/>
      <c r="QY36" s="364"/>
      <c r="QZ36" s="364"/>
      <c r="RA36" s="364"/>
      <c r="RB36" s="364"/>
      <c r="RC36" s="364"/>
      <c r="RD36" s="364"/>
      <c r="RE36" s="364"/>
      <c r="RF36" s="364"/>
      <c r="RG36" s="364"/>
      <c r="RH36" s="364"/>
      <c r="RI36" s="364"/>
      <c r="RJ36" s="364"/>
      <c r="RK36" s="364"/>
      <c r="RL36" s="364"/>
      <c r="RM36" s="364"/>
      <c r="RN36" s="364"/>
      <c r="RO36" s="364"/>
      <c r="RP36" s="364"/>
      <c r="RQ36" s="364"/>
      <c r="RR36" s="364"/>
      <c r="RS36" s="364"/>
      <c r="RT36" s="364"/>
      <c r="RU36" s="364"/>
      <c r="RV36" s="364"/>
      <c r="RW36" s="364"/>
      <c r="RX36" s="364"/>
      <c r="RY36" s="364"/>
      <c r="RZ36" s="364"/>
      <c r="SA36" s="364"/>
      <c r="SB36" s="364"/>
      <c r="SC36" s="364"/>
      <c r="SD36" s="364"/>
      <c r="SE36" s="364"/>
      <c r="SF36" s="364"/>
      <c r="SG36" s="364"/>
      <c r="SH36" s="364"/>
      <c r="SI36" s="364"/>
      <c r="SJ36" s="364"/>
      <c r="SK36" s="364"/>
      <c r="SL36" s="364"/>
      <c r="SM36" s="364"/>
      <c r="SN36" s="364"/>
      <c r="SO36" s="364"/>
      <c r="SP36" s="364"/>
      <c r="SQ36" s="364"/>
      <c r="SR36" s="364"/>
      <c r="SS36" s="364"/>
      <c r="ST36" s="364"/>
      <c r="SU36" s="364"/>
      <c r="SV36" s="364"/>
      <c r="SW36" s="364"/>
      <c r="SX36" s="364"/>
      <c r="SY36" s="364"/>
      <c r="SZ36" s="364"/>
      <c r="TA36" s="364"/>
      <c r="TB36" s="364"/>
      <c r="TC36" s="364"/>
      <c r="TD36" s="364"/>
      <c r="TE36" s="364"/>
      <c r="TF36" s="364"/>
      <c r="TG36" s="364"/>
      <c r="TH36" s="364"/>
      <c r="TI36" s="364"/>
      <c r="TJ36" s="364"/>
      <c r="TK36" s="364"/>
      <c r="TL36" s="364"/>
      <c r="TM36" s="364"/>
      <c r="TN36" s="364"/>
      <c r="TO36" s="364"/>
      <c r="TP36" s="364"/>
      <c r="TQ36" s="364"/>
      <c r="TR36" s="364"/>
      <c r="TS36" s="364"/>
      <c r="TT36" s="364"/>
      <c r="TU36" s="364"/>
      <c r="TV36" s="364"/>
      <c r="TW36" s="364"/>
      <c r="TX36" s="364"/>
      <c r="TY36" s="364"/>
      <c r="TZ36" s="364"/>
      <c r="UA36" s="364"/>
      <c r="UB36" s="364"/>
      <c r="UC36" s="364"/>
      <c r="UD36" s="364"/>
      <c r="UE36" s="364"/>
      <c r="UF36" s="364"/>
      <c r="UG36" s="364"/>
      <c r="UH36" s="364"/>
      <c r="UI36" s="364"/>
      <c r="UJ36" s="364"/>
      <c r="UK36" s="364"/>
      <c r="UL36" s="364"/>
      <c r="UM36" s="364"/>
      <c r="UN36" s="364"/>
      <c r="UO36" s="364"/>
      <c r="UP36" s="364"/>
      <c r="UQ36" s="364"/>
      <c r="UR36" s="364"/>
      <c r="US36" s="364"/>
      <c r="UT36" s="364"/>
      <c r="UU36" s="364"/>
      <c r="UV36" s="364"/>
      <c r="UW36" s="364"/>
      <c r="UX36" s="364"/>
      <c r="UY36" s="364"/>
      <c r="UZ36" s="364"/>
      <c r="VA36" s="364"/>
      <c r="VB36" s="364"/>
      <c r="VC36" s="364"/>
      <c r="VD36" s="364"/>
      <c r="VE36" s="364"/>
      <c r="VF36" s="364"/>
      <c r="VG36" s="364"/>
      <c r="VH36" s="364"/>
      <c r="VI36" s="364"/>
      <c r="VJ36" s="364"/>
      <c r="VK36" s="364"/>
      <c r="VL36" s="364"/>
      <c r="VM36" s="364"/>
      <c r="VN36" s="364"/>
      <c r="VO36" s="364"/>
    </row>
    <row r="37" spans="1:587" s="365" customFormat="1" ht="28.5">
      <c r="A37" s="375" t="str">
        <f>+'P9'!B8</f>
        <v>9.1. Adopción, promoción y seguimiento de la política pública de ordenamiento productivo para la cadena del cacao y su agroindustria</v>
      </c>
      <c r="B37" s="384">
        <f>+Estimación_Anualizada!V37</f>
        <v>9882220640</v>
      </c>
      <c r="C37" s="382">
        <f>+Estimación_Anualizada!B37+Estimación_Anualizada!C37+Estimación_Anualizada!D37+Estimación_Anualizada!E37</f>
        <v>2076341728</v>
      </c>
      <c r="D37" s="382">
        <f>+Estimación_Anualizada!F37+Estimación_Anualizada!G37+Estimación_Anualizada!H37+Estimación_Anualizada!I37+Estimación_Anualizada!J37+Estimación_Anualizada!K37+Estimación_Anualizada!L37+Estimación_Anualizada!M37</f>
        <v>3902939456</v>
      </c>
      <c r="E37" s="382">
        <f>+Estimación_Anualizada!N37+Estimación_Anualizada!O37+Estimación_Anualizada!P37+Estimación_Anualizada!Q37+Estimación_Anualizada!R37+Estimación_Anualizada!S37+Estimación_Anualizada!T37+Estimación_Anualizada!U37</f>
        <v>3902939456</v>
      </c>
      <c r="F37" s="382">
        <f t="shared" si="0"/>
        <v>9882220640</v>
      </c>
      <c r="G37" s="381">
        <f t="shared" si="1"/>
        <v>0</v>
      </c>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64"/>
      <c r="EU37" s="364"/>
      <c r="EV37" s="364"/>
      <c r="EW37" s="364"/>
      <c r="EX37" s="364"/>
      <c r="EY37" s="364"/>
      <c r="EZ37" s="364"/>
      <c r="FA37" s="364"/>
      <c r="FB37" s="364"/>
      <c r="FC37" s="364"/>
      <c r="FD37" s="364"/>
      <c r="FE37" s="364"/>
      <c r="FF37" s="364"/>
      <c r="FG37" s="364"/>
      <c r="FH37" s="364"/>
      <c r="FI37" s="364"/>
      <c r="FJ37" s="364"/>
      <c r="FK37" s="364"/>
      <c r="FL37" s="364"/>
      <c r="FM37" s="364"/>
      <c r="FN37" s="364"/>
      <c r="FO37" s="364"/>
      <c r="FP37" s="364"/>
      <c r="FQ37" s="364"/>
      <c r="FR37" s="364"/>
      <c r="FS37" s="364"/>
      <c r="FT37" s="364"/>
      <c r="FU37" s="364"/>
      <c r="FV37" s="364"/>
      <c r="FW37" s="364"/>
      <c r="FX37" s="364"/>
      <c r="FY37" s="364"/>
      <c r="FZ37" s="364"/>
      <c r="GA37" s="364"/>
      <c r="GB37" s="364"/>
      <c r="GC37" s="364"/>
      <c r="GD37" s="364"/>
      <c r="GE37" s="364"/>
      <c r="GF37" s="364"/>
      <c r="GG37" s="364"/>
      <c r="GH37" s="364"/>
      <c r="GI37" s="364"/>
      <c r="GJ37" s="364"/>
      <c r="GK37" s="364"/>
      <c r="GL37" s="364"/>
      <c r="GM37" s="364"/>
      <c r="GN37" s="364"/>
      <c r="GO37" s="364"/>
      <c r="GP37" s="364"/>
      <c r="GQ37" s="364"/>
      <c r="GR37" s="364"/>
      <c r="GS37" s="364"/>
      <c r="GT37" s="364"/>
      <c r="GU37" s="364"/>
      <c r="GV37" s="364"/>
      <c r="GW37" s="364"/>
      <c r="GX37" s="364"/>
      <c r="GY37" s="364"/>
      <c r="GZ37" s="364"/>
      <c r="HA37" s="364"/>
      <c r="HB37" s="364"/>
      <c r="HC37" s="364"/>
      <c r="HD37" s="364"/>
      <c r="HE37" s="364"/>
      <c r="HF37" s="364"/>
      <c r="HG37" s="364"/>
      <c r="HH37" s="364"/>
      <c r="HI37" s="364"/>
      <c r="HJ37" s="364"/>
      <c r="HK37" s="364"/>
      <c r="HL37" s="364"/>
      <c r="HM37" s="364"/>
      <c r="HN37" s="364"/>
      <c r="HO37" s="364"/>
      <c r="HP37" s="364"/>
      <c r="HQ37" s="364"/>
      <c r="HR37" s="364"/>
      <c r="HS37" s="364"/>
      <c r="HT37" s="364"/>
      <c r="HU37" s="364"/>
      <c r="HV37" s="364"/>
      <c r="HW37" s="364"/>
      <c r="HX37" s="364"/>
      <c r="HY37" s="364"/>
      <c r="HZ37" s="364"/>
      <c r="IA37" s="364"/>
      <c r="IB37" s="364"/>
      <c r="IC37" s="364"/>
      <c r="ID37" s="364"/>
      <c r="IE37" s="364"/>
      <c r="IF37" s="364"/>
      <c r="IG37" s="364"/>
      <c r="IH37" s="364"/>
      <c r="II37" s="364"/>
      <c r="IJ37" s="364"/>
      <c r="IK37" s="364"/>
      <c r="IL37" s="364"/>
      <c r="IM37" s="364"/>
      <c r="IN37" s="364"/>
      <c r="IO37" s="364"/>
      <c r="IP37" s="364"/>
      <c r="IQ37" s="364"/>
      <c r="IR37" s="364"/>
      <c r="IS37" s="364"/>
      <c r="IT37" s="364"/>
      <c r="IU37" s="364"/>
      <c r="IV37" s="364"/>
      <c r="IW37" s="364"/>
      <c r="IX37" s="364"/>
      <c r="IY37" s="364"/>
      <c r="IZ37" s="364"/>
      <c r="JA37" s="364"/>
      <c r="JB37" s="364"/>
      <c r="JC37" s="364"/>
      <c r="JD37" s="364"/>
      <c r="JE37" s="364"/>
      <c r="JF37" s="364"/>
      <c r="JG37" s="364"/>
      <c r="JH37" s="364"/>
      <c r="JI37" s="364"/>
      <c r="JJ37" s="364"/>
      <c r="JK37" s="364"/>
      <c r="JL37" s="364"/>
      <c r="JM37" s="364"/>
      <c r="JN37" s="364"/>
      <c r="JO37" s="364"/>
      <c r="JP37" s="364"/>
      <c r="JQ37" s="364"/>
      <c r="JR37" s="364"/>
      <c r="JS37" s="364"/>
      <c r="JT37" s="364"/>
      <c r="JU37" s="364"/>
      <c r="JV37" s="364"/>
      <c r="JW37" s="364"/>
      <c r="JX37" s="364"/>
      <c r="JY37" s="364"/>
      <c r="JZ37" s="364"/>
      <c r="KA37" s="364"/>
      <c r="KB37" s="364"/>
      <c r="KC37" s="364"/>
      <c r="KD37" s="364"/>
      <c r="KE37" s="364"/>
      <c r="KF37" s="364"/>
      <c r="KG37" s="364"/>
      <c r="KH37" s="364"/>
      <c r="KI37" s="364"/>
      <c r="KJ37" s="364"/>
      <c r="KK37" s="364"/>
      <c r="KL37" s="364"/>
      <c r="KM37" s="364"/>
      <c r="KN37" s="364"/>
      <c r="KO37" s="364"/>
      <c r="KP37" s="364"/>
      <c r="KQ37" s="364"/>
      <c r="KR37" s="364"/>
      <c r="KS37" s="364"/>
      <c r="KT37" s="364"/>
      <c r="KU37" s="364"/>
      <c r="KV37" s="364"/>
      <c r="KW37" s="364"/>
      <c r="KX37" s="364"/>
      <c r="KY37" s="364"/>
      <c r="KZ37" s="364"/>
      <c r="LA37" s="364"/>
      <c r="LB37" s="364"/>
      <c r="LC37" s="364"/>
      <c r="LD37" s="364"/>
      <c r="LE37" s="364"/>
      <c r="LF37" s="364"/>
      <c r="LG37" s="364"/>
      <c r="LH37" s="364"/>
      <c r="LI37" s="364"/>
      <c r="LJ37" s="364"/>
      <c r="LK37" s="364"/>
      <c r="LL37" s="364"/>
      <c r="LM37" s="364"/>
      <c r="LN37" s="364"/>
      <c r="LO37" s="364"/>
      <c r="LP37" s="364"/>
      <c r="LQ37" s="364"/>
      <c r="LR37" s="364"/>
      <c r="LS37" s="364"/>
      <c r="LT37" s="364"/>
      <c r="LU37" s="364"/>
      <c r="LV37" s="364"/>
      <c r="LW37" s="364"/>
      <c r="LX37" s="364"/>
      <c r="LY37" s="364"/>
      <c r="LZ37" s="364"/>
      <c r="MA37" s="364"/>
      <c r="MB37" s="364"/>
      <c r="MC37" s="364"/>
      <c r="MD37" s="364"/>
      <c r="ME37" s="364"/>
      <c r="MF37" s="364"/>
      <c r="MG37" s="364"/>
      <c r="MH37" s="364"/>
      <c r="MI37" s="364"/>
      <c r="MJ37" s="364"/>
      <c r="MK37" s="364"/>
      <c r="ML37" s="364"/>
      <c r="MM37" s="364"/>
      <c r="MN37" s="364"/>
      <c r="MO37" s="364"/>
      <c r="MP37" s="364"/>
      <c r="MQ37" s="364"/>
      <c r="MR37" s="364"/>
      <c r="MS37" s="364"/>
      <c r="MT37" s="364"/>
      <c r="MU37" s="364"/>
      <c r="MV37" s="364"/>
      <c r="MW37" s="364"/>
      <c r="MX37" s="364"/>
      <c r="MY37" s="364"/>
      <c r="MZ37" s="364"/>
      <c r="NA37" s="364"/>
      <c r="NB37" s="364"/>
      <c r="NC37" s="364"/>
      <c r="ND37" s="364"/>
      <c r="NE37" s="364"/>
      <c r="NF37" s="364"/>
      <c r="NG37" s="364"/>
      <c r="NH37" s="364"/>
      <c r="NI37" s="364"/>
      <c r="NJ37" s="364"/>
      <c r="NK37" s="364"/>
      <c r="NL37" s="364"/>
      <c r="NM37" s="364"/>
      <c r="NN37" s="364"/>
      <c r="NO37" s="364"/>
      <c r="NP37" s="364"/>
      <c r="NQ37" s="364"/>
      <c r="NR37" s="364"/>
      <c r="NS37" s="364"/>
      <c r="NT37" s="364"/>
      <c r="NU37" s="364"/>
      <c r="NV37" s="364"/>
      <c r="NW37" s="364"/>
      <c r="NX37" s="364"/>
      <c r="NY37" s="364"/>
      <c r="NZ37" s="364"/>
      <c r="OA37" s="364"/>
      <c r="OB37" s="364"/>
      <c r="OC37" s="364"/>
      <c r="OD37" s="364"/>
      <c r="OE37" s="364"/>
      <c r="OF37" s="364"/>
      <c r="OG37" s="364"/>
      <c r="OH37" s="364"/>
      <c r="OI37" s="364"/>
      <c r="OJ37" s="364"/>
      <c r="OK37" s="364"/>
      <c r="OL37" s="364"/>
      <c r="OM37" s="364"/>
      <c r="ON37" s="364"/>
      <c r="OO37" s="364"/>
      <c r="OP37" s="364"/>
      <c r="OQ37" s="364"/>
      <c r="OR37" s="364"/>
      <c r="OS37" s="364"/>
      <c r="OT37" s="364"/>
      <c r="OU37" s="364"/>
      <c r="OV37" s="364"/>
      <c r="OW37" s="364"/>
      <c r="OX37" s="364"/>
      <c r="OY37" s="364"/>
      <c r="OZ37" s="364"/>
      <c r="PA37" s="364"/>
      <c r="PB37" s="364"/>
      <c r="PC37" s="364"/>
      <c r="PD37" s="364"/>
      <c r="PE37" s="364"/>
      <c r="PF37" s="364"/>
      <c r="PG37" s="364"/>
      <c r="PH37" s="364"/>
      <c r="PI37" s="364"/>
      <c r="PJ37" s="364"/>
      <c r="PK37" s="364"/>
      <c r="PL37" s="364"/>
      <c r="PM37" s="364"/>
      <c r="PN37" s="364"/>
      <c r="PO37" s="364"/>
      <c r="PP37" s="364"/>
      <c r="PQ37" s="364"/>
      <c r="PR37" s="364"/>
      <c r="PS37" s="364"/>
      <c r="PT37" s="364"/>
      <c r="PU37" s="364"/>
      <c r="PV37" s="364"/>
      <c r="PW37" s="364"/>
      <c r="PX37" s="364"/>
      <c r="PY37" s="364"/>
      <c r="PZ37" s="364"/>
      <c r="QA37" s="364"/>
      <c r="QB37" s="364"/>
      <c r="QC37" s="364"/>
      <c r="QD37" s="364"/>
      <c r="QE37" s="364"/>
      <c r="QF37" s="364"/>
      <c r="QG37" s="364"/>
      <c r="QH37" s="364"/>
      <c r="QI37" s="364"/>
      <c r="QJ37" s="364"/>
      <c r="QK37" s="364"/>
      <c r="QL37" s="364"/>
      <c r="QM37" s="364"/>
      <c r="QN37" s="364"/>
      <c r="QO37" s="364"/>
      <c r="QP37" s="364"/>
      <c r="QQ37" s="364"/>
      <c r="QR37" s="364"/>
      <c r="QS37" s="364"/>
      <c r="QT37" s="364"/>
      <c r="QU37" s="364"/>
      <c r="QV37" s="364"/>
      <c r="QW37" s="364"/>
      <c r="QX37" s="364"/>
      <c r="QY37" s="364"/>
      <c r="QZ37" s="364"/>
      <c r="RA37" s="364"/>
      <c r="RB37" s="364"/>
      <c r="RC37" s="364"/>
      <c r="RD37" s="364"/>
      <c r="RE37" s="364"/>
      <c r="RF37" s="364"/>
      <c r="RG37" s="364"/>
      <c r="RH37" s="364"/>
      <c r="RI37" s="364"/>
      <c r="RJ37" s="364"/>
      <c r="RK37" s="364"/>
      <c r="RL37" s="364"/>
      <c r="RM37" s="364"/>
      <c r="RN37" s="364"/>
      <c r="RO37" s="364"/>
      <c r="RP37" s="364"/>
      <c r="RQ37" s="364"/>
      <c r="RR37" s="364"/>
      <c r="RS37" s="364"/>
      <c r="RT37" s="364"/>
      <c r="RU37" s="364"/>
      <c r="RV37" s="364"/>
      <c r="RW37" s="364"/>
      <c r="RX37" s="364"/>
      <c r="RY37" s="364"/>
      <c r="RZ37" s="364"/>
      <c r="SA37" s="364"/>
      <c r="SB37" s="364"/>
      <c r="SC37" s="364"/>
      <c r="SD37" s="364"/>
      <c r="SE37" s="364"/>
      <c r="SF37" s="364"/>
      <c r="SG37" s="364"/>
      <c r="SH37" s="364"/>
      <c r="SI37" s="364"/>
      <c r="SJ37" s="364"/>
      <c r="SK37" s="364"/>
      <c r="SL37" s="364"/>
      <c r="SM37" s="364"/>
      <c r="SN37" s="364"/>
      <c r="SO37" s="364"/>
      <c r="SP37" s="364"/>
      <c r="SQ37" s="364"/>
      <c r="SR37" s="364"/>
      <c r="SS37" s="364"/>
      <c r="ST37" s="364"/>
      <c r="SU37" s="364"/>
      <c r="SV37" s="364"/>
      <c r="SW37" s="364"/>
      <c r="SX37" s="364"/>
      <c r="SY37" s="364"/>
      <c r="SZ37" s="364"/>
      <c r="TA37" s="364"/>
      <c r="TB37" s="364"/>
      <c r="TC37" s="364"/>
      <c r="TD37" s="364"/>
      <c r="TE37" s="364"/>
      <c r="TF37" s="364"/>
      <c r="TG37" s="364"/>
      <c r="TH37" s="364"/>
      <c r="TI37" s="364"/>
      <c r="TJ37" s="364"/>
      <c r="TK37" s="364"/>
      <c r="TL37" s="364"/>
      <c r="TM37" s="364"/>
      <c r="TN37" s="364"/>
      <c r="TO37" s="364"/>
      <c r="TP37" s="364"/>
      <c r="TQ37" s="364"/>
      <c r="TR37" s="364"/>
      <c r="TS37" s="364"/>
      <c r="TT37" s="364"/>
      <c r="TU37" s="364"/>
      <c r="TV37" s="364"/>
      <c r="TW37" s="364"/>
      <c r="TX37" s="364"/>
      <c r="TY37" s="364"/>
      <c r="TZ37" s="364"/>
      <c r="UA37" s="364"/>
      <c r="UB37" s="364"/>
      <c r="UC37" s="364"/>
      <c r="UD37" s="364"/>
      <c r="UE37" s="364"/>
      <c r="UF37" s="364"/>
      <c r="UG37" s="364"/>
      <c r="UH37" s="364"/>
      <c r="UI37" s="364"/>
      <c r="UJ37" s="364"/>
      <c r="UK37" s="364"/>
      <c r="UL37" s="364"/>
      <c r="UM37" s="364"/>
      <c r="UN37" s="364"/>
      <c r="UO37" s="364"/>
      <c r="UP37" s="364"/>
      <c r="UQ37" s="364"/>
      <c r="UR37" s="364"/>
      <c r="US37" s="364"/>
      <c r="UT37" s="364"/>
      <c r="UU37" s="364"/>
      <c r="UV37" s="364"/>
      <c r="UW37" s="364"/>
      <c r="UX37" s="364"/>
      <c r="UY37" s="364"/>
      <c r="UZ37" s="364"/>
      <c r="VA37" s="364"/>
      <c r="VB37" s="364"/>
      <c r="VC37" s="364"/>
      <c r="VD37" s="364"/>
      <c r="VE37" s="364"/>
      <c r="VF37" s="364"/>
      <c r="VG37" s="364"/>
      <c r="VH37" s="364"/>
      <c r="VI37" s="364"/>
      <c r="VJ37" s="364"/>
      <c r="VK37" s="364"/>
      <c r="VL37" s="364"/>
      <c r="VM37" s="364"/>
      <c r="VN37" s="364"/>
      <c r="VO37" s="364"/>
    </row>
    <row r="38" spans="1:587" s="367" customFormat="1">
      <c r="A38" s="375" t="str">
        <f>+'P9'!B9</f>
        <v>9.2. Mejora de la gestión y evaluación de los programas de apoyo e inversión</v>
      </c>
      <c r="B38" s="384">
        <f>+Estimación_Anualizada!V38</f>
        <v>4479399600</v>
      </c>
      <c r="C38" s="382">
        <f>+Estimación_Anualizada!B38+Estimación_Anualizada!C38+Estimación_Anualizada!D38+Estimación_Anualizada!E38</f>
        <v>803994800</v>
      </c>
      <c r="D38" s="382">
        <f>+Estimación_Anualizada!F38+Estimación_Anualizada!G38+Estimación_Anualizada!H38+Estimación_Anualizada!I38+Estimación_Anualizada!J38+Estimación_Anualizada!K38+Estimación_Anualizada!L38+Estimación_Anualizada!M38</f>
        <v>1837702400</v>
      </c>
      <c r="E38" s="382">
        <f>+Estimación_Anualizada!N38+Estimación_Anualizada!O38+Estimación_Anualizada!P38+Estimación_Anualizada!Q38+Estimación_Anualizada!R38+Estimación_Anualizada!S38+Estimación_Anualizada!T38+Estimación_Anualizada!U38</f>
        <v>1837702400</v>
      </c>
      <c r="F38" s="382">
        <f t="shared" si="0"/>
        <v>4479399600</v>
      </c>
      <c r="G38" s="382">
        <f t="shared" si="1"/>
        <v>0</v>
      </c>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c r="IM38" s="364"/>
      <c r="IN38" s="364"/>
      <c r="IO38" s="364"/>
      <c r="IP38" s="364"/>
      <c r="IQ38" s="364"/>
      <c r="IR38" s="364"/>
      <c r="IS38" s="364"/>
      <c r="IT38" s="364"/>
      <c r="IU38" s="364"/>
      <c r="IV38" s="364"/>
      <c r="IW38" s="364"/>
      <c r="IX38" s="364"/>
      <c r="IY38" s="364"/>
      <c r="IZ38" s="364"/>
      <c r="JA38" s="364"/>
      <c r="JB38" s="364"/>
      <c r="JC38" s="364"/>
      <c r="JD38" s="364"/>
      <c r="JE38" s="364"/>
      <c r="JF38" s="364"/>
      <c r="JG38" s="364"/>
      <c r="JH38" s="364"/>
      <c r="JI38" s="364"/>
      <c r="JJ38" s="364"/>
      <c r="JK38" s="364"/>
      <c r="JL38" s="364"/>
      <c r="JM38" s="364"/>
      <c r="JN38" s="364"/>
      <c r="JO38" s="364"/>
      <c r="JP38" s="364"/>
      <c r="JQ38" s="364"/>
      <c r="JR38" s="364"/>
      <c r="JS38" s="364"/>
      <c r="JT38" s="364"/>
      <c r="JU38" s="364"/>
      <c r="JV38" s="364"/>
      <c r="JW38" s="364"/>
      <c r="JX38" s="364"/>
      <c r="JY38" s="364"/>
      <c r="JZ38" s="364"/>
      <c r="KA38" s="364"/>
      <c r="KB38" s="364"/>
      <c r="KC38" s="364"/>
      <c r="KD38" s="364"/>
      <c r="KE38" s="364"/>
      <c r="KF38" s="364"/>
      <c r="KG38" s="364"/>
      <c r="KH38" s="364"/>
      <c r="KI38" s="364"/>
      <c r="KJ38" s="364"/>
      <c r="KK38" s="364"/>
      <c r="KL38" s="364"/>
      <c r="KM38" s="364"/>
      <c r="KN38" s="364"/>
      <c r="KO38" s="364"/>
      <c r="KP38" s="364"/>
      <c r="KQ38" s="364"/>
      <c r="KR38" s="364"/>
      <c r="KS38" s="364"/>
      <c r="KT38" s="364"/>
      <c r="KU38" s="364"/>
      <c r="KV38" s="364"/>
      <c r="KW38" s="364"/>
      <c r="KX38" s="364"/>
      <c r="KY38" s="364"/>
      <c r="KZ38" s="364"/>
      <c r="LA38" s="364"/>
      <c r="LB38" s="364"/>
      <c r="LC38" s="364"/>
      <c r="LD38" s="364"/>
      <c r="LE38" s="364"/>
      <c r="LF38" s="364"/>
      <c r="LG38" s="364"/>
      <c r="LH38" s="364"/>
      <c r="LI38" s="364"/>
      <c r="LJ38" s="364"/>
      <c r="LK38" s="364"/>
      <c r="LL38" s="364"/>
      <c r="LM38" s="364"/>
      <c r="LN38" s="364"/>
      <c r="LO38" s="364"/>
      <c r="LP38" s="364"/>
      <c r="LQ38" s="364"/>
      <c r="LR38" s="364"/>
      <c r="LS38" s="364"/>
      <c r="LT38" s="364"/>
      <c r="LU38" s="364"/>
      <c r="LV38" s="364"/>
      <c r="LW38" s="364"/>
      <c r="LX38" s="364"/>
      <c r="LY38" s="364"/>
      <c r="LZ38" s="364"/>
      <c r="MA38" s="364"/>
      <c r="MB38" s="364"/>
      <c r="MC38" s="364"/>
      <c r="MD38" s="364"/>
      <c r="ME38" s="364"/>
      <c r="MF38" s="364"/>
      <c r="MG38" s="364"/>
      <c r="MH38" s="364"/>
      <c r="MI38" s="364"/>
      <c r="MJ38" s="364"/>
      <c r="MK38" s="364"/>
      <c r="ML38" s="364"/>
      <c r="MM38" s="364"/>
      <c r="MN38" s="364"/>
      <c r="MO38" s="364"/>
      <c r="MP38" s="364"/>
      <c r="MQ38" s="364"/>
      <c r="MR38" s="364"/>
      <c r="MS38" s="364"/>
      <c r="MT38" s="364"/>
      <c r="MU38" s="364"/>
      <c r="MV38" s="364"/>
      <c r="MW38" s="364"/>
      <c r="MX38" s="364"/>
      <c r="MY38" s="364"/>
      <c r="MZ38" s="364"/>
      <c r="NA38" s="364"/>
      <c r="NB38" s="364"/>
      <c r="NC38" s="364"/>
      <c r="ND38" s="364"/>
      <c r="NE38" s="364"/>
      <c r="NF38" s="364"/>
      <c r="NG38" s="364"/>
      <c r="NH38" s="364"/>
      <c r="NI38" s="364"/>
      <c r="NJ38" s="364"/>
      <c r="NK38" s="364"/>
      <c r="NL38" s="364"/>
      <c r="NM38" s="364"/>
      <c r="NN38" s="364"/>
      <c r="NO38" s="364"/>
      <c r="NP38" s="364"/>
      <c r="NQ38" s="364"/>
      <c r="NR38" s="364"/>
      <c r="NS38" s="364"/>
      <c r="NT38" s="364"/>
      <c r="NU38" s="364"/>
      <c r="NV38" s="364"/>
      <c r="NW38" s="364"/>
      <c r="NX38" s="364"/>
      <c r="NY38" s="364"/>
      <c r="NZ38" s="364"/>
      <c r="OA38" s="364"/>
      <c r="OB38" s="364"/>
      <c r="OC38" s="364"/>
      <c r="OD38" s="364"/>
      <c r="OE38" s="364"/>
      <c r="OF38" s="364"/>
      <c r="OG38" s="364"/>
      <c r="OH38" s="364"/>
      <c r="OI38" s="364"/>
      <c r="OJ38" s="364"/>
      <c r="OK38" s="364"/>
      <c r="OL38" s="364"/>
      <c r="OM38" s="364"/>
      <c r="ON38" s="364"/>
      <c r="OO38" s="364"/>
      <c r="OP38" s="364"/>
      <c r="OQ38" s="364"/>
      <c r="OR38" s="364"/>
      <c r="OS38" s="364"/>
      <c r="OT38" s="364"/>
      <c r="OU38" s="364"/>
      <c r="OV38" s="364"/>
      <c r="OW38" s="364"/>
      <c r="OX38" s="364"/>
      <c r="OY38" s="364"/>
      <c r="OZ38" s="364"/>
      <c r="PA38" s="364"/>
      <c r="PB38" s="364"/>
      <c r="PC38" s="364"/>
      <c r="PD38" s="364"/>
      <c r="PE38" s="364"/>
      <c r="PF38" s="364"/>
      <c r="PG38" s="364"/>
      <c r="PH38" s="364"/>
      <c r="PI38" s="364"/>
      <c r="PJ38" s="364"/>
      <c r="PK38" s="364"/>
      <c r="PL38" s="364"/>
      <c r="PM38" s="364"/>
      <c r="PN38" s="364"/>
      <c r="PO38" s="364"/>
      <c r="PP38" s="364"/>
      <c r="PQ38" s="364"/>
      <c r="PR38" s="364"/>
      <c r="PS38" s="364"/>
      <c r="PT38" s="364"/>
      <c r="PU38" s="364"/>
      <c r="PV38" s="364"/>
      <c r="PW38" s="364"/>
      <c r="PX38" s="364"/>
      <c r="PY38" s="364"/>
      <c r="PZ38" s="364"/>
      <c r="QA38" s="364"/>
      <c r="QB38" s="364"/>
      <c r="QC38" s="364"/>
      <c r="QD38" s="364"/>
      <c r="QE38" s="364"/>
      <c r="QF38" s="364"/>
      <c r="QG38" s="364"/>
      <c r="QH38" s="364"/>
      <c r="QI38" s="364"/>
      <c r="QJ38" s="364"/>
      <c r="QK38" s="364"/>
      <c r="QL38" s="364"/>
      <c r="QM38" s="364"/>
      <c r="QN38" s="364"/>
      <c r="QO38" s="364"/>
      <c r="QP38" s="364"/>
      <c r="QQ38" s="364"/>
      <c r="QR38" s="364"/>
      <c r="QS38" s="364"/>
      <c r="QT38" s="364"/>
      <c r="QU38" s="364"/>
      <c r="QV38" s="364"/>
      <c r="QW38" s="364"/>
      <c r="QX38" s="364"/>
      <c r="QY38" s="364"/>
      <c r="QZ38" s="364"/>
      <c r="RA38" s="364"/>
      <c r="RB38" s="364"/>
      <c r="RC38" s="364"/>
      <c r="RD38" s="364"/>
      <c r="RE38" s="364"/>
      <c r="RF38" s="364"/>
      <c r="RG38" s="364"/>
      <c r="RH38" s="364"/>
      <c r="RI38" s="364"/>
      <c r="RJ38" s="364"/>
      <c r="RK38" s="364"/>
      <c r="RL38" s="364"/>
      <c r="RM38" s="364"/>
      <c r="RN38" s="364"/>
      <c r="RO38" s="364"/>
      <c r="RP38" s="364"/>
      <c r="RQ38" s="364"/>
      <c r="RR38" s="364"/>
      <c r="RS38" s="364"/>
      <c r="RT38" s="364"/>
      <c r="RU38" s="364"/>
      <c r="RV38" s="364"/>
      <c r="RW38" s="364"/>
      <c r="RX38" s="364"/>
      <c r="RY38" s="364"/>
      <c r="RZ38" s="364"/>
      <c r="SA38" s="364"/>
      <c r="SB38" s="364"/>
      <c r="SC38" s="364"/>
      <c r="SD38" s="364"/>
      <c r="SE38" s="364"/>
      <c r="SF38" s="364"/>
      <c r="SG38" s="364"/>
      <c r="SH38" s="364"/>
      <c r="SI38" s="364"/>
      <c r="SJ38" s="364"/>
      <c r="SK38" s="364"/>
      <c r="SL38" s="364"/>
      <c r="SM38" s="364"/>
      <c r="SN38" s="364"/>
      <c r="SO38" s="364"/>
      <c r="SP38" s="364"/>
      <c r="SQ38" s="364"/>
      <c r="SR38" s="364"/>
      <c r="SS38" s="364"/>
      <c r="ST38" s="364"/>
      <c r="SU38" s="364"/>
      <c r="SV38" s="364"/>
      <c r="SW38" s="364"/>
      <c r="SX38" s="364"/>
      <c r="SY38" s="364"/>
      <c r="SZ38" s="364"/>
      <c r="TA38" s="364"/>
      <c r="TB38" s="364"/>
      <c r="TC38" s="364"/>
      <c r="TD38" s="364"/>
      <c r="TE38" s="364"/>
      <c r="TF38" s="364"/>
      <c r="TG38" s="364"/>
      <c r="TH38" s="364"/>
      <c r="TI38" s="364"/>
      <c r="TJ38" s="364"/>
      <c r="TK38" s="364"/>
      <c r="TL38" s="364"/>
      <c r="TM38" s="364"/>
      <c r="TN38" s="364"/>
      <c r="TO38" s="364"/>
      <c r="TP38" s="364"/>
      <c r="TQ38" s="364"/>
      <c r="TR38" s="364"/>
      <c r="TS38" s="364"/>
      <c r="TT38" s="364"/>
      <c r="TU38" s="364"/>
      <c r="TV38" s="364"/>
      <c r="TW38" s="364"/>
      <c r="TX38" s="364"/>
      <c r="TY38" s="364"/>
      <c r="TZ38" s="364"/>
      <c r="UA38" s="364"/>
      <c r="UB38" s="364"/>
      <c r="UC38" s="364"/>
      <c r="UD38" s="364"/>
      <c r="UE38" s="364"/>
      <c r="UF38" s="364"/>
      <c r="UG38" s="364"/>
      <c r="UH38" s="364"/>
      <c r="UI38" s="364"/>
      <c r="UJ38" s="364"/>
      <c r="UK38" s="364"/>
      <c r="UL38" s="364"/>
      <c r="UM38" s="364"/>
      <c r="UN38" s="364"/>
      <c r="UO38" s="364"/>
      <c r="UP38" s="364"/>
      <c r="UQ38" s="364"/>
      <c r="UR38" s="364"/>
      <c r="US38" s="364"/>
      <c r="UT38" s="364"/>
      <c r="UU38" s="364"/>
      <c r="UV38" s="364"/>
      <c r="UW38" s="364"/>
      <c r="UX38" s="364"/>
      <c r="UY38" s="364"/>
      <c r="UZ38" s="364"/>
      <c r="VA38" s="364"/>
      <c r="VB38" s="364"/>
      <c r="VC38" s="364"/>
      <c r="VD38" s="364"/>
      <c r="VE38" s="364"/>
      <c r="VF38" s="364"/>
      <c r="VG38" s="364"/>
      <c r="VH38" s="364"/>
      <c r="VI38" s="364"/>
      <c r="VJ38" s="364"/>
      <c r="VK38" s="364"/>
      <c r="VL38" s="364"/>
      <c r="VM38" s="364"/>
      <c r="VN38" s="364"/>
      <c r="VO38" s="364"/>
    </row>
    <row r="39" spans="1:587" s="367" customFormat="1">
      <c r="A39" s="375" t="str">
        <f>+'P9'!B10</f>
        <v>9.3. Mejora de la gestión integral y coordinada de la información en la cadena</v>
      </c>
      <c r="B39" s="384">
        <f>+Estimación_Anualizada!V39</f>
        <v>8879949788</v>
      </c>
      <c r="C39" s="382">
        <f>+Estimación_Anualizada!B39+Estimación_Anualizada!C39+Estimación_Anualizada!D39+Estimación_Anualizada!E39</f>
        <v>3033234628</v>
      </c>
      <c r="D39" s="382">
        <f>+Estimación_Anualizada!F39+Estimación_Anualizada!G39+Estimación_Anualizada!H39+Estimación_Anualizada!I39+Estimación_Anualizada!J39+Estimación_Anualizada!K39+Estimación_Anualizada!L39+Estimación_Anualizada!M39</f>
        <v>2923357580</v>
      </c>
      <c r="E39" s="382">
        <f>+Estimación_Anualizada!N39+Estimación_Anualizada!O39+Estimación_Anualizada!P39+Estimación_Anualizada!Q39+Estimación_Anualizada!R39+Estimación_Anualizada!S39+Estimación_Anualizada!T39+Estimación_Anualizada!U39</f>
        <v>2923357580</v>
      </c>
      <c r="F39" s="382">
        <f t="shared" si="0"/>
        <v>8879949788</v>
      </c>
      <c r="G39" s="382">
        <f t="shared" si="1"/>
        <v>0</v>
      </c>
      <c r="H39" s="364"/>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c r="EO39" s="364"/>
      <c r="EP39" s="364"/>
      <c r="EQ39" s="364"/>
      <c r="ER39" s="364"/>
      <c r="ES39" s="364"/>
      <c r="ET39" s="364"/>
      <c r="EU39" s="364"/>
      <c r="EV39" s="364"/>
      <c r="EW39" s="364"/>
      <c r="EX39" s="364"/>
      <c r="EY39" s="364"/>
      <c r="EZ39" s="364"/>
      <c r="FA39" s="364"/>
      <c r="FB39" s="364"/>
      <c r="FC39" s="364"/>
      <c r="FD39" s="364"/>
      <c r="FE39" s="364"/>
      <c r="FF39" s="364"/>
      <c r="FG39" s="364"/>
      <c r="FH39" s="364"/>
      <c r="FI39" s="364"/>
      <c r="FJ39" s="364"/>
      <c r="FK39" s="364"/>
      <c r="FL39" s="364"/>
      <c r="FM39" s="364"/>
      <c r="FN39" s="364"/>
      <c r="FO39" s="364"/>
      <c r="FP39" s="364"/>
      <c r="FQ39" s="364"/>
      <c r="FR39" s="364"/>
      <c r="FS39" s="364"/>
      <c r="FT39" s="364"/>
      <c r="FU39" s="364"/>
      <c r="FV39" s="364"/>
      <c r="FW39" s="364"/>
      <c r="FX39" s="364"/>
      <c r="FY39" s="364"/>
      <c r="FZ39" s="364"/>
      <c r="GA39" s="364"/>
      <c r="GB39" s="364"/>
      <c r="GC39" s="364"/>
      <c r="GD39" s="364"/>
      <c r="GE39" s="364"/>
      <c r="GF39" s="364"/>
      <c r="GG39" s="364"/>
      <c r="GH39" s="364"/>
      <c r="GI39" s="364"/>
      <c r="GJ39" s="364"/>
      <c r="GK39" s="364"/>
      <c r="GL39" s="364"/>
      <c r="GM39" s="364"/>
      <c r="GN39" s="364"/>
      <c r="GO39" s="364"/>
      <c r="GP39" s="364"/>
      <c r="GQ39" s="364"/>
      <c r="GR39" s="364"/>
      <c r="GS39" s="364"/>
      <c r="GT39" s="364"/>
      <c r="GU39" s="364"/>
      <c r="GV39" s="364"/>
      <c r="GW39" s="364"/>
      <c r="GX39" s="364"/>
      <c r="GY39" s="364"/>
      <c r="GZ39" s="364"/>
      <c r="HA39" s="364"/>
      <c r="HB39" s="364"/>
      <c r="HC39" s="364"/>
      <c r="HD39" s="364"/>
      <c r="HE39" s="364"/>
      <c r="HF39" s="364"/>
      <c r="HG39" s="364"/>
      <c r="HH39" s="364"/>
      <c r="HI39" s="364"/>
      <c r="HJ39" s="364"/>
      <c r="HK39" s="364"/>
      <c r="HL39" s="364"/>
      <c r="HM39" s="364"/>
      <c r="HN39" s="364"/>
      <c r="HO39" s="364"/>
      <c r="HP39" s="364"/>
      <c r="HQ39" s="364"/>
      <c r="HR39" s="364"/>
      <c r="HS39" s="364"/>
      <c r="HT39" s="364"/>
      <c r="HU39" s="364"/>
      <c r="HV39" s="364"/>
      <c r="HW39" s="364"/>
      <c r="HX39" s="364"/>
      <c r="HY39" s="364"/>
      <c r="HZ39" s="364"/>
      <c r="IA39" s="364"/>
      <c r="IB39" s="364"/>
      <c r="IC39" s="364"/>
      <c r="ID39" s="364"/>
      <c r="IE39" s="364"/>
      <c r="IF39" s="364"/>
      <c r="IG39" s="364"/>
      <c r="IH39" s="364"/>
      <c r="II39" s="364"/>
      <c r="IJ39" s="364"/>
      <c r="IK39" s="364"/>
      <c r="IL39" s="364"/>
      <c r="IM39" s="364"/>
      <c r="IN39" s="364"/>
      <c r="IO39" s="364"/>
      <c r="IP39" s="364"/>
      <c r="IQ39" s="364"/>
      <c r="IR39" s="364"/>
      <c r="IS39" s="364"/>
      <c r="IT39" s="364"/>
      <c r="IU39" s="364"/>
      <c r="IV39" s="364"/>
      <c r="IW39" s="364"/>
      <c r="IX39" s="364"/>
      <c r="IY39" s="364"/>
      <c r="IZ39" s="364"/>
      <c r="JA39" s="364"/>
      <c r="JB39" s="364"/>
      <c r="JC39" s="364"/>
      <c r="JD39" s="364"/>
      <c r="JE39" s="364"/>
      <c r="JF39" s="364"/>
      <c r="JG39" s="364"/>
      <c r="JH39" s="364"/>
      <c r="JI39" s="364"/>
      <c r="JJ39" s="364"/>
      <c r="JK39" s="364"/>
      <c r="JL39" s="364"/>
      <c r="JM39" s="364"/>
      <c r="JN39" s="364"/>
      <c r="JO39" s="364"/>
      <c r="JP39" s="364"/>
      <c r="JQ39" s="364"/>
      <c r="JR39" s="364"/>
      <c r="JS39" s="364"/>
      <c r="JT39" s="364"/>
      <c r="JU39" s="364"/>
      <c r="JV39" s="364"/>
      <c r="JW39" s="364"/>
      <c r="JX39" s="364"/>
      <c r="JY39" s="364"/>
      <c r="JZ39" s="364"/>
      <c r="KA39" s="364"/>
      <c r="KB39" s="364"/>
      <c r="KC39" s="364"/>
      <c r="KD39" s="364"/>
      <c r="KE39" s="364"/>
      <c r="KF39" s="364"/>
      <c r="KG39" s="364"/>
      <c r="KH39" s="364"/>
      <c r="KI39" s="364"/>
      <c r="KJ39" s="364"/>
      <c r="KK39" s="364"/>
      <c r="KL39" s="364"/>
      <c r="KM39" s="364"/>
      <c r="KN39" s="364"/>
      <c r="KO39" s="364"/>
      <c r="KP39" s="364"/>
      <c r="KQ39" s="364"/>
      <c r="KR39" s="364"/>
      <c r="KS39" s="364"/>
      <c r="KT39" s="364"/>
      <c r="KU39" s="364"/>
      <c r="KV39" s="364"/>
      <c r="KW39" s="364"/>
      <c r="KX39" s="364"/>
      <c r="KY39" s="364"/>
      <c r="KZ39" s="364"/>
      <c r="LA39" s="364"/>
      <c r="LB39" s="364"/>
      <c r="LC39" s="364"/>
      <c r="LD39" s="364"/>
      <c r="LE39" s="364"/>
      <c r="LF39" s="364"/>
      <c r="LG39" s="364"/>
      <c r="LH39" s="364"/>
      <c r="LI39" s="364"/>
      <c r="LJ39" s="364"/>
      <c r="LK39" s="364"/>
      <c r="LL39" s="364"/>
      <c r="LM39" s="364"/>
      <c r="LN39" s="364"/>
      <c r="LO39" s="364"/>
      <c r="LP39" s="364"/>
      <c r="LQ39" s="364"/>
      <c r="LR39" s="364"/>
      <c r="LS39" s="364"/>
      <c r="LT39" s="364"/>
      <c r="LU39" s="364"/>
      <c r="LV39" s="364"/>
      <c r="LW39" s="364"/>
      <c r="LX39" s="364"/>
      <c r="LY39" s="364"/>
      <c r="LZ39" s="364"/>
      <c r="MA39" s="364"/>
      <c r="MB39" s="364"/>
      <c r="MC39" s="364"/>
      <c r="MD39" s="364"/>
      <c r="ME39" s="364"/>
      <c r="MF39" s="364"/>
      <c r="MG39" s="364"/>
      <c r="MH39" s="364"/>
      <c r="MI39" s="364"/>
      <c r="MJ39" s="364"/>
      <c r="MK39" s="364"/>
      <c r="ML39" s="364"/>
      <c r="MM39" s="364"/>
      <c r="MN39" s="364"/>
      <c r="MO39" s="364"/>
      <c r="MP39" s="364"/>
      <c r="MQ39" s="364"/>
      <c r="MR39" s="364"/>
      <c r="MS39" s="364"/>
      <c r="MT39" s="364"/>
      <c r="MU39" s="364"/>
      <c r="MV39" s="364"/>
      <c r="MW39" s="364"/>
      <c r="MX39" s="364"/>
      <c r="MY39" s="364"/>
      <c r="MZ39" s="364"/>
      <c r="NA39" s="364"/>
      <c r="NB39" s="364"/>
      <c r="NC39" s="364"/>
      <c r="ND39" s="364"/>
      <c r="NE39" s="364"/>
      <c r="NF39" s="364"/>
      <c r="NG39" s="364"/>
      <c r="NH39" s="364"/>
      <c r="NI39" s="364"/>
      <c r="NJ39" s="364"/>
      <c r="NK39" s="364"/>
      <c r="NL39" s="364"/>
      <c r="NM39" s="364"/>
      <c r="NN39" s="364"/>
      <c r="NO39" s="364"/>
      <c r="NP39" s="364"/>
      <c r="NQ39" s="364"/>
      <c r="NR39" s="364"/>
      <c r="NS39" s="364"/>
      <c r="NT39" s="364"/>
      <c r="NU39" s="364"/>
      <c r="NV39" s="364"/>
      <c r="NW39" s="364"/>
      <c r="NX39" s="364"/>
      <c r="NY39" s="364"/>
      <c r="NZ39" s="364"/>
      <c r="OA39" s="364"/>
      <c r="OB39" s="364"/>
      <c r="OC39" s="364"/>
      <c r="OD39" s="364"/>
      <c r="OE39" s="364"/>
      <c r="OF39" s="364"/>
      <c r="OG39" s="364"/>
      <c r="OH39" s="364"/>
      <c r="OI39" s="364"/>
      <c r="OJ39" s="364"/>
      <c r="OK39" s="364"/>
      <c r="OL39" s="364"/>
      <c r="OM39" s="364"/>
      <c r="ON39" s="364"/>
      <c r="OO39" s="364"/>
      <c r="OP39" s="364"/>
      <c r="OQ39" s="364"/>
      <c r="OR39" s="364"/>
      <c r="OS39" s="364"/>
      <c r="OT39" s="364"/>
      <c r="OU39" s="364"/>
      <c r="OV39" s="364"/>
      <c r="OW39" s="364"/>
      <c r="OX39" s="364"/>
      <c r="OY39" s="364"/>
      <c r="OZ39" s="364"/>
      <c r="PA39" s="364"/>
      <c r="PB39" s="364"/>
      <c r="PC39" s="364"/>
      <c r="PD39" s="364"/>
      <c r="PE39" s="364"/>
      <c r="PF39" s="364"/>
      <c r="PG39" s="364"/>
      <c r="PH39" s="364"/>
      <c r="PI39" s="364"/>
      <c r="PJ39" s="364"/>
      <c r="PK39" s="364"/>
      <c r="PL39" s="364"/>
      <c r="PM39" s="364"/>
      <c r="PN39" s="364"/>
      <c r="PO39" s="364"/>
      <c r="PP39" s="364"/>
      <c r="PQ39" s="364"/>
      <c r="PR39" s="364"/>
      <c r="PS39" s="364"/>
      <c r="PT39" s="364"/>
      <c r="PU39" s="364"/>
      <c r="PV39" s="364"/>
      <c r="PW39" s="364"/>
      <c r="PX39" s="364"/>
      <c r="PY39" s="364"/>
      <c r="PZ39" s="364"/>
      <c r="QA39" s="364"/>
      <c r="QB39" s="364"/>
      <c r="QC39" s="364"/>
      <c r="QD39" s="364"/>
      <c r="QE39" s="364"/>
      <c r="QF39" s="364"/>
      <c r="QG39" s="364"/>
      <c r="QH39" s="364"/>
      <c r="QI39" s="364"/>
      <c r="QJ39" s="364"/>
      <c r="QK39" s="364"/>
      <c r="QL39" s="364"/>
      <c r="QM39" s="364"/>
      <c r="QN39" s="364"/>
      <c r="QO39" s="364"/>
      <c r="QP39" s="364"/>
      <c r="QQ39" s="364"/>
      <c r="QR39" s="364"/>
      <c r="QS39" s="364"/>
      <c r="QT39" s="364"/>
      <c r="QU39" s="364"/>
      <c r="QV39" s="364"/>
      <c r="QW39" s="364"/>
      <c r="QX39" s="364"/>
      <c r="QY39" s="364"/>
      <c r="QZ39" s="364"/>
      <c r="RA39" s="364"/>
      <c r="RB39" s="364"/>
      <c r="RC39" s="364"/>
      <c r="RD39" s="364"/>
      <c r="RE39" s="364"/>
      <c r="RF39" s="364"/>
      <c r="RG39" s="364"/>
      <c r="RH39" s="364"/>
      <c r="RI39" s="364"/>
      <c r="RJ39" s="364"/>
      <c r="RK39" s="364"/>
      <c r="RL39" s="364"/>
      <c r="RM39" s="364"/>
      <c r="RN39" s="364"/>
      <c r="RO39" s="364"/>
      <c r="RP39" s="364"/>
      <c r="RQ39" s="364"/>
      <c r="RR39" s="364"/>
      <c r="RS39" s="364"/>
      <c r="RT39" s="364"/>
      <c r="RU39" s="364"/>
      <c r="RV39" s="364"/>
      <c r="RW39" s="364"/>
      <c r="RX39" s="364"/>
      <c r="RY39" s="364"/>
      <c r="RZ39" s="364"/>
      <c r="SA39" s="364"/>
      <c r="SB39" s="364"/>
      <c r="SC39" s="364"/>
      <c r="SD39" s="364"/>
      <c r="SE39" s="364"/>
      <c r="SF39" s="364"/>
      <c r="SG39" s="364"/>
      <c r="SH39" s="364"/>
      <c r="SI39" s="364"/>
      <c r="SJ39" s="364"/>
      <c r="SK39" s="364"/>
      <c r="SL39" s="364"/>
      <c r="SM39" s="364"/>
      <c r="SN39" s="364"/>
      <c r="SO39" s="364"/>
      <c r="SP39" s="364"/>
      <c r="SQ39" s="364"/>
      <c r="SR39" s="364"/>
      <c r="SS39" s="364"/>
      <c r="ST39" s="364"/>
      <c r="SU39" s="364"/>
      <c r="SV39" s="364"/>
      <c r="SW39" s="364"/>
      <c r="SX39" s="364"/>
      <c r="SY39" s="364"/>
      <c r="SZ39" s="364"/>
      <c r="TA39" s="364"/>
      <c r="TB39" s="364"/>
      <c r="TC39" s="364"/>
      <c r="TD39" s="364"/>
      <c r="TE39" s="364"/>
      <c r="TF39" s="364"/>
      <c r="TG39" s="364"/>
      <c r="TH39" s="364"/>
      <c r="TI39" s="364"/>
      <c r="TJ39" s="364"/>
      <c r="TK39" s="364"/>
      <c r="TL39" s="364"/>
      <c r="TM39" s="364"/>
      <c r="TN39" s="364"/>
      <c r="TO39" s="364"/>
      <c r="TP39" s="364"/>
      <c r="TQ39" s="364"/>
      <c r="TR39" s="364"/>
      <c r="TS39" s="364"/>
      <c r="TT39" s="364"/>
      <c r="TU39" s="364"/>
      <c r="TV39" s="364"/>
      <c r="TW39" s="364"/>
      <c r="TX39" s="364"/>
      <c r="TY39" s="364"/>
      <c r="TZ39" s="364"/>
      <c r="UA39" s="364"/>
      <c r="UB39" s="364"/>
      <c r="UC39" s="364"/>
      <c r="UD39" s="364"/>
      <c r="UE39" s="364"/>
      <c r="UF39" s="364"/>
      <c r="UG39" s="364"/>
      <c r="UH39" s="364"/>
      <c r="UI39" s="364"/>
      <c r="UJ39" s="364"/>
      <c r="UK39" s="364"/>
      <c r="UL39" s="364"/>
      <c r="UM39" s="364"/>
      <c r="UN39" s="364"/>
      <c r="UO39" s="364"/>
      <c r="UP39" s="364"/>
      <c r="UQ39" s="364"/>
      <c r="UR39" s="364"/>
      <c r="US39" s="364"/>
      <c r="UT39" s="364"/>
      <c r="UU39" s="364"/>
      <c r="UV39" s="364"/>
      <c r="UW39" s="364"/>
      <c r="UX39" s="364"/>
      <c r="UY39" s="364"/>
      <c r="UZ39" s="364"/>
      <c r="VA39" s="364"/>
      <c r="VB39" s="364"/>
      <c r="VC39" s="364"/>
      <c r="VD39" s="364"/>
      <c r="VE39" s="364"/>
      <c r="VF39" s="364"/>
      <c r="VG39" s="364"/>
      <c r="VH39" s="364"/>
      <c r="VI39" s="364"/>
      <c r="VJ39" s="364"/>
      <c r="VK39" s="364"/>
      <c r="VL39" s="364"/>
      <c r="VM39" s="364"/>
      <c r="VN39" s="364"/>
      <c r="VO39" s="364"/>
    </row>
    <row r="40" spans="1:587" s="365" customFormat="1" ht="15">
      <c r="A40" s="375" t="str">
        <f>+'P9'!B11</f>
        <v>9.4. Fortalecimiento y creación de instrumentos de fomento y financiamiento para la cadena</v>
      </c>
      <c r="B40" s="384">
        <f>+Estimación_Anualizada!V40</f>
        <v>3035208000</v>
      </c>
      <c r="C40" s="381">
        <f>+Estimación_Anualizada!B40+Estimación_Anualizada!C40+Estimación_Anualizada!D40+Estimación_Anualizada!E40</f>
        <v>1168384000</v>
      </c>
      <c r="D40" s="381">
        <f>+Estimación_Anualizada!F40+Estimación_Anualizada!G40+Estimación_Anualizada!H40+Estimación_Anualizada!I40+Estimación_Anualizada!J40+Estimación_Anualizada!K40+Estimación_Anualizada!L40+Estimación_Anualizada!M40</f>
        <v>1049224000</v>
      </c>
      <c r="E40" s="381">
        <f>+Estimación_Anualizada!N40+Estimación_Anualizada!O40+Estimación_Anualizada!P40+Estimación_Anualizada!Q40+Estimación_Anualizada!R40+Estimación_Anualizada!S40+Estimación_Anualizada!T40+Estimación_Anualizada!U40</f>
        <v>817600000</v>
      </c>
      <c r="F40" s="381">
        <f t="shared" si="0"/>
        <v>3035208000</v>
      </c>
      <c r="G40" s="381">
        <f t="shared" si="1"/>
        <v>0</v>
      </c>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4"/>
      <c r="FU40" s="364"/>
      <c r="FV40" s="364"/>
      <c r="FW40" s="364"/>
      <c r="FX40" s="364"/>
      <c r="FY40" s="364"/>
      <c r="FZ40" s="364"/>
      <c r="GA40" s="364"/>
      <c r="GB40" s="364"/>
      <c r="GC40" s="364"/>
      <c r="GD40" s="364"/>
      <c r="GE40" s="364"/>
      <c r="GF40" s="364"/>
      <c r="GG40" s="364"/>
      <c r="GH40" s="364"/>
      <c r="GI40" s="364"/>
      <c r="GJ40" s="364"/>
      <c r="GK40" s="364"/>
      <c r="GL40" s="364"/>
      <c r="GM40" s="364"/>
      <c r="GN40" s="364"/>
      <c r="GO40" s="364"/>
      <c r="GP40" s="364"/>
      <c r="GQ40" s="364"/>
      <c r="GR40" s="364"/>
      <c r="GS40" s="364"/>
      <c r="GT40" s="364"/>
      <c r="GU40" s="364"/>
      <c r="GV40" s="364"/>
      <c r="GW40" s="364"/>
      <c r="GX40" s="364"/>
      <c r="GY40" s="364"/>
      <c r="GZ40" s="364"/>
      <c r="HA40" s="364"/>
      <c r="HB40" s="364"/>
      <c r="HC40" s="364"/>
      <c r="HD40" s="364"/>
      <c r="HE40" s="364"/>
      <c r="HF40" s="364"/>
      <c r="HG40" s="364"/>
      <c r="HH40" s="364"/>
      <c r="HI40" s="364"/>
      <c r="HJ40" s="364"/>
      <c r="HK40" s="364"/>
      <c r="HL40" s="364"/>
      <c r="HM40" s="364"/>
      <c r="HN40" s="364"/>
      <c r="HO40" s="364"/>
      <c r="HP40" s="364"/>
      <c r="HQ40" s="364"/>
      <c r="HR40" s="364"/>
      <c r="HS40" s="364"/>
      <c r="HT40" s="364"/>
      <c r="HU40" s="364"/>
      <c r="HV40" s="364"/>
      <c r="HW40" s="364"/>
      <c r="HX40" s="364"/>
      <c r="HY40" s="364"/>
      <c r="HZ40" s="364"/>
      <c r="IA40" s="364"/>
      <c r="IB40" s="364"/>
      <c r="IC40" s="364"/>
      <c r="ID40" s="364"/>
      <c r="IE40" s="364"/>
      <c r="IF40" s="364"/>
      <c r="IG40" s="364"/>
      <c r="IH40" s="364"/>
      <c r="II40" s="364"/>
      <c r="IJ40" s="364"/>
      <c r="IK40" s="364"/>
      <c r="IL40" s="364"/>
      <c r="IM40" s="364"/>
      <c r="IN40" s="364"/>
      <c r="IO40" s="364"/>
      <c r="IP40" s="364"/>
      <c r="IQ40" s="364"/>
      <c r="IR40" s="364"/>
      <c r="IS40" s="364"/>
      <c r="IT40" s="364"/>
      <c r="IU40" s="364"/>
      <c r="IV40" s="364"/>
      <c r="IW40" s="364"/>
      <c r="IX40" s="364"/>
      <c r="IY40" s="364"/>
      <c r="IZ40" s="364"/>
      <c r="JA40" s="364"/>
      <c r="JB40" s="364"/>
      <c r="JC40" s="364"/>
      <c r="JD40" s="364"/>
      <c r="JE40" s="364"/>
      <c r="JF40" s="364"/>
      <c r="JG40" s="364"/>
      <c r="JH40" s="364"/>
      <c r="JI40" s="364"/>
      <c r="JJ40" s="364"/>
      <c r="JK40" s="364"/>
      <c r="JL40" s="364"/>
      <c r="JM40" s="364"/>
      <c r="JN40" s="364"/>
      <c r="JO40" s="364"/>
      <c r="JP40" s="364"/>
      <c r="JQ40" s="364"/>
      <c r="JR40" s="364"/>
      <c r="JS40" s="364"/>
      <c r="JT40" s="364"/>
      <c r="JU40" s="364"/>
      <c r="JV40" s="364"/>
      <c r="JW40" s="364"/>
      <c r="JX40" s="364"/>
      <c r="JY40" s="364"/>
      <c r="JZ40" s="364"/>
      <c r="KA40" s="364"/>
      <c r="KB40" s="364"/>
      <c r="KC40" s="364"/>
      <c r="KD40" s="364"/>
      <c r="KE40" s="364"/>
      <c r="KF40" s="364"/>
      <c r="KG40" s="364"/>
      <c r="KH40" s="364"/>
      <c r="KI40" s="364"/>
      <c r="KJ40" s="364"/>
      <c r="KK40" s="364"/>
      <c r="KL40" s="364"/>
      <c r="KM40" s="364"/>
      <c r="KN40" s="364"/>
      <c r="KO40" s="364"/>
      <c r="KP40" s="364"/>
      <c r="KQ40" s="364"/>
      <c r="KR40" s="364"/>
      <c r="KS40" s="364"/>
      <c r="KT40" s="364"/>
      <c r="KU40" s="364"/>
      <c r="KV40" s="364"/>
      <c r="KW40" s="364"/>
      <c r="KX40" s="364"/>
      <c r="KY40" s="364"/>
      <c r="KZ40" s="364"/>
      <c r="LA40" s="364"/>
      <c r="LB40" s="364"/>
      <c r="LC40" s="364"/>
      <c r="LD40" s="364"/>
      <c r="LE40" s="364"/>
      <c r="LF40" s="364"/>
      <c r="LG40" s="364"/>
      <c r="LH40" s="364"/>
      <c r="LI40" s="364"/>
      <c r="LJ40" s="364"/>
      <c r="LK40" s="364"/>
      <c r="LL40" s="364"/>
      <c r="LM40" s="364"/>
      <c r="LN40" s="364"/>
      <c r="LO40" s="364"/>
      <c r="LP40" s="364"/>
      <c r="LQ40" s="364"/>
      <c r="LR40" s="364"/>
      <c r="LS40" s="364"/>
      <c r="LT40" s="364"/>
      <c r="LU40" s="364"/>
      <c r="LV40" s="364"/>
      <c r="LW40" s="364"/>
      <c r="LX40" s="364"/>
      <c r="LY40" s="364"/>
      <c r="LZ40" s="364"/>
      <c r="MA40" s="364"/>
      <c r="MB40" s="364"/>
      <c r="MC40" s="364"/>
      <c r="MD40" s="364"/>
      <c r="ME40" s="364"/>
      <c r="MF40" s="364"/>
      <c r="MG40" s="364"/>
      <c r="MH40" s="364"/>
      <c r="MI40" s="364"/>
      <c r="MJ40" s="364"/>
      <c r="MK40" s="364"/>
      <c r="ML40" s="364"/>
      <c r="MM40" s="364"/>
      <c r="MN40" s="364"/>
      <c r="MO40" s="364"/>
      <c r="MP40" s="364"/>
      <c r="MQ40" s="364"/>
      <c r="MR40" s="364"/>
      <c r="MS40" s="364"/>
      <c r="MT40" s="364"/>
      <c r="MU40" s="364"/>
      <c r="MV40" s="364"/>
      <c r="MW40" s="364"/>
      <c r="MX40" s="364"/>
      <c r="MY40" s="364"/>
      <c r="MZ40" s="364"/>
      <c r="NA40" s="364"/>
      <c r="NB40" s="364"/>
      <c r="NC40" s="364"/>
      <c r="ND40" s="364"/>
      <c r="NE40" s="364"/>
      <c r="NF40" s="364"/>
      <c r="NG40" s="364"/>
      <c r="NH40" s="364"/>
      <c r="NI40" s="364"/>
      <c r="NJ40" s="364"/>
      <c r="NK40" s="364"/>
      <c r="NL40" s="364"/>
      <c r="NM40" s="364"/>
      <c r="NN40" s="364"/>
      <c r="NO40" s="364"/>
      <c r="NP40" s="364"/>
      <c r="NQ40" s="364"/>
      <c r="NR40" s="364"/>
      <c r="NS40" s="364"/>
      <c r="NT40" s="364"/>
      <c r="NU40" s="364"/>
      <c r="NV40" s="364"/>
      <c r="NW40" s="364"/>
      <c r="NX40" s="364"/>
      <c r="NY40" s="364"/>
      <c r="NZ40" s="364"/>
      <c r="OA40" s="364"/>
      <c r="OB40" s="364"/>
      <c r="OC40" s="364"/>
      <c r="OD40" s="364"/>
      <c r="OE40" s="364"/>
      <c r="OF40" s="364"/>
      <c r="OG40" s="364"/>
      <c r="OH40" s="364"/>
      <c r="OI40" s="364"/>
      <c r="OJ40" s="364"/>
      <c r="OK40" s="364"/>
      <c r="OL40" s="364"/>
      <c r="OM40" s="364"/>
      <c r="ON40" s="364"/>
      <c r="OO40" s="364"/>
      <c r="OP40" s="364"/>
      <c r="OQ40" s="364"/>
      <c r="OR40" s="364"/>
      <c r="OS40" s="364"/>
      <c r="OT40" s="364"/>
      <c r="OU40" s="364"/>
      <c r="OV40" s="364"/>
      <c r="OW40" s="364"/>
      <c r="OX40" s="364"/>
      <c r="OY40" s="364"/>
      <c r="OZ40" s="364"/>
      <c r="PA40" s="364"/>
      <c r="PB40" s="364"/>
      <c r="PC40" s="364"/>
      <c r="PD40" s="364"/>
      <c r="PE40" s="364"/>
      <c r="PF40" s="364"/>
      <c r="PG40" s="364"/>
      <c r="PH40" s="364"/>
      <c r="PI40" s="364"/>
      <c r="PJ40" s="364"/>
      <c r="PK40" s="364"/>
      <c r="PL40" s="364"/>
      <c r="PM40" s="364"/>
      <c r="PN40" s="364"/>
      <c r="PO40" s="364"/>
      <c r="PP40" s="364"/>
      <c r="PQ40" s="364"/>
      <c r="PR40" s="364"/>
      <c r="PS40" s="364"/>
      <c r="PT40" s="364"/>
      <c r="PU40" s="364"/>
      <c r="PV40" s="364"/>
      <c r="PW40" s="364"/>
      <c r="PX40" s="364"/>
      <c r="PY40" s="364"/>
      <c r="PZ40" s="364"/>
      <c r="QA40" s="364"/>
      <c r="QB40" s="364"/>
      <c r="QC40" s="364"/>
      <c r="QD40" s="364"/>
      <c r="QE40" s="364"/>
      <c r="QF40" s="364"/>
      <c r="QG40" s="364"/>
      <c r="QH40" s="364"/>
      <c r="QI40" s="364"/>
      <c r="QJ40" s="364"/>
      <c r="QK40" s="364"/>
      <c r="QL40" s="364"/>
      <c r="QM40" s="364"/>
      <c r="QN40" s="364"/>
      <c r="QO40" s="364"/>
      <c r="QP40" s="364"/>
      <c r="QQ40" s="364"/>
      <c r="QR40" s="364"/>
      <c r="QS40" s="364"/>
      <c r="QT40" s="364"/>
      <c r="QU40" s="364"/>
      <c r="QV40" s="364"/>
      <c r="QW40" s="364"/>
      <c r="QX40" s="364"/>
      <c r="QY40" s="364"/>
      <c r="QZ40" s="364"/>
      <c r="RA40" s="364"/>
      <c r="RB40" s="364"/>
      <c r="RC40" s="364"/>
      <c r="RD40" s="364"/>
      <c r="RE40" s="364"/>
      <c r="RF40" s="364"/>
      <c r="RG40" s="364"/>
      <c r="RH40" s="364"/>
      <c r="RI40" s="364"/>
      <c r="RJ40" s="364"/>
      <c r="RK40" s="364"/>
      <c r="RL40" s="364"/>
      <c r="RM40" s="364"/>
      <c r="RN40" s="364"/>
      <c r="RO40" s="364"/>
      <c r="RP40" s="364"/>
      <c r="RQ40" s="364"/>
      <c r="RR40" s="364"/>
      <c r="RS40" s="364"/>
      <c r="RT40" s="364"/>
      <c r="RU40" s="364"/>
      <c r="RV40" s="364"/>
      <c r="RW40" s="364"/>
      <c r="RX40" s="364"/>
      <c r="RY40" s="364"/>
      <c r="RZ40" s="364"/>
      <c r="SA40" s="364"/>
      <c r="SB40" s="364"/>
      <c r="SC40" s="364"/>
      <c r="SD40" s="364"/>
      <c r="SE40" s="364"/>
      <c r="SF40" s="364"/>
      <c r="SG40" s="364"/>
      <c r="SH40" s="364"/>
      <c r="SI40" s="364"/>
      <c r="SJ40" s="364"/>
      <c r="SK40" s="364"/>
      <c r="SL40" s="364"/>
      <c r="SM40" s="364"/>
      <c r="SN40" s="364"/>
      <c r="SO40" s="364"/>
      <c r="SP40" s="364"/>
      <c r="SQ40" s="364"/>
      <c r="SR40" s="364"/>
      <c r="SS40" s="364"/>
      <c r="ST40" s="364"/>
      <c r="SU40" s="364"/>
      <c r="SV40" s="364"/>
      <c r="SW40" s="364"/>
      <c r="SX40" s="364"/>
      <c r="SY40" s="364"/>
      <c r="SZ40" s="364"/>
      <c r="TA40" s="364"/>
      <c r="TB40" s="364"/>
      <c r="TC40" s="364"/>
      <c r="TD40" s="364"/>
      <c r="TE40" s="364"/>
      <c r="TF40" s="364"/>
      <c r="TG40" s="364"/>
      <c r="TH40" s="364"/>
      <c r="TI40" s="364"/>
      <c r="TJ40" s="364"/>
      <c r="TK40" s="364"/>
      <c r="TL40" s="364"/>
      <c r="TM40" s="364"/>
      <c r="TN40" s="364"/>
      <c r="TO40" s="364"/>
      <c r="TP40" s="364"/>
      <c r="TQ40" s="364"/>
      <c r="TR40" s="364"/>
      <c r="TS40" s="364"/>
      <c r="TT40" s="364"/>
      <c r="TU40" s="364"/>
      <c r="TV40" s="364"/>
      <c r="TW40" s="364"/>
      <c r="TX40" s="364"/>
      <c r="TY40" s="364"/>
      <c r="TZ40" s="364"/>
      <c r="UA40" s="364"/>
      <c r="UB40" s="364"/>
      <c r="UC40" s="364"/>
      <c r="UD40" s="364"/>
      <c r="UE40" s="364"/>
      <c r="UF40" s="364"/>
      <c r="UG40" s="364"/>
      <c r="UH40" s="364"/>
      <c r="UI40" s="364"/>
      <c r="UJ40" s="364"/>
      <c r="UK40" s="364"/>
      <c r="UL40" s="364"/>
      <c r="UM40" s="364"/>
      <c r="UN40" s="364"/>
      <c r="UO40" s="364"/>
      <c r="UP40" s="364"/>
      <c r="UQ40" s="364"/>
      <c r="UR40" s="364"/>
      <c r="US40" s="364"/>
      <c r="UT40" s="364"/>
      <c r="UU40" s="364"/>
      <c r="UV40" s="364"/>
      <c r="UW40" s="364"/>
      <c r="UX40" s="364"/>
      <c r="UY40" s="364"/>
      <c r="UZ40" s="364"/>
      <c r="VA40" s="364"/>
      <c r="VB40" s="364"/>
      <c r="VC40" s="364"/>
      <c r="VD40" s="364"/>
      <c r="VE40" s="364"/>
      <c r="VF40" s="364"/>
      <c r="VG40" s="364"/>
      <c r="VH40" s="364"/>
      <c r="VI40" s="364"/>
      <c r="VJ40" s="364"/>
      <c r="VK40" s="364"/>
      <c r="VL40" s="364"/>
      <c r="VM40" s="364"/>
      <c r="VN40" s="364"/>
      <c r="VO40" s="364"/>
    </row>
    <row r="41" spans="1:587" s="557" customFormat="1" ht="15">
      <c r="A41" s="561" t="s">
        <v>1304</v>
      </c>
      <c r="B41" s="555">
        <f>+B6+B10+B14+B17+B22+B25+B28+B32+B36</f>
        <v>2841503051139.7871</v>
      </c>
      <c r="C41" s="650">
        <f t="shared" ref="C41:E41" si="2">+C36+C32+C28+C25+C22+C17+C14+C10+C6</f>
        <v>433503910804.27454</v>
      </c>
      <c r="D41" s="650">
        <f t="shared" si="2"/>
        <v>1065115277505.3384</v>
      </c>
      <c r="E41" s="650">
        <f t="shared" si="2"/>
        <v>1342883862830.1738</v>
      </c>
      <c r="F41" s="562">
        <f>SUM(C41:E41)</f>
        <v>2841503051139.7866</v>
      </c>
      <c r="G41" s="562">
        <f t="shared" ref="G41" si="3">F41-B41</f>
        <v>0</v>
      </c>
    </row>
    <row r="42" spans="1:587" s="371" customFormat="1" ht="15">
      <c r="A42" s="561" t="s">
        <v>1358</v>
      </c>
      <c r="B42" s="563">
        <f>SUM(C42:E42)</f>
        <v>0.99999999999999978</v>
      </c>
      <c r="C42" s="563">
        <f>C41/B41</f>
        <v>0.15256147996405878</v>
      </c>
      <c r="D42" s="563">
        <f>D41/B41</f>
        <v>0.37484220792164841</v>
      </c>
      <c r="E42" s="563">
        <f>E41/B41</f>
        <v>0.4725963121142927</v>
      </c>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2"/>
      <c r="BG42" s="372"/>
      <c r="BH42" s="372"/>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372"/>
      <c r="CH42" s="372"/>
      <c r="CI42" s="372"/>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372"/>
      <c r="DI42" s="372"/>
      <c r="DJ42" s="372"/>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372"/>
      <c r="EJ42" s="372"/>
      <c r="EK42" s="372"/>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372"/>
      <c r="FK42" s="372"/>
      <c r="FL42" s="372"/>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372"/>
      <c r="GL42" s="372"/>
      <c r="GM42" s="372"/>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2"/>
      <c r="HM42" s="372"/>
      <c r="HN42" s="372"/>
      <c r="HO42" s="372"/>
      <c r="HP42" s="372"/>
      <c r="HQ42" s="372"/>
      <c r="HR42" s="372"/>
      <c r="HS42" s="372"/>
      <c r="HT42" s="372"/>
      <c r="HU42" s="372"/>
      <c r="HV42" s="372"/>
      <c r="HW42" s="372"/>
      <c r="HX42" s="372"/>
      <c r="HY42" s="372"/>
      <c r="HZ42" s="372"/>
      <c r="IA42" s="372"/>
      <c r="IB42" s="372"/>
      <c r="IC42" s="372"/>
      <c r="ID42" s="372"/>
      <c r="IE42" s="372"/>
      <c r="IF42" s="372"/>
      <c r="IG42" s="372"/>
      <c r="IH42" s="372"/>
      <c r="II42" s="372"/>
      <c r="IJ42" s="372"/>
      <c r="IK42" s="372"/>
      <c r="IL42" s="372"/>
      <c r="IM42" s="372"/>
      <c r="IN42" s="372"/>
      <c r="IO42" s="372"/>
      <c r="IP42" s="372"/>
      <c r="IQ42" s="372"/>
      <c r="IR42" s="372"/>
      <c r="IS42" s="372"/>
      <c r="IT42" s="372"/>
      <c r="IU42" s="372"/>
      <c r="IV42" s="372"/>
      <c r="IW42" s="372"/>
      <c r="IX42" s="372"/>
      <c r="IY42" s="372"/>
      <c r="IZ42" s="372"/>
      <c r="JA42" s="372"/>
      <c r="JB42" s="372"/>
      <c r="JC42" s="372"/>
      <c r="JD42" s="372"/>
      <c r="JE42" s="372"/>
      <c r="JF42" s="372"/>
      <c r="JG42" s="372"/>
      <c r="JH42" s="372"/>
      <c r="JI42" s="372"/>
      <c r="JJ42" s="372"/>
      <c r="JK42" s="372"/>
      <c r="JL42" s="372"/>
      <c r="JM42" s="372"/>
      <c r="JN42" s="372"/>
      <c r="JO42" s="372"/>
      <c r="JP42" s="372"/>
      <c r="JQ42" s="372"/>
      <c r="JR42" s="372"/>
      <c r="JS42" s="372"/>
      <c r="JT42" s="372"/>
      <c r="JU42" s="372"/>
      <c r="JV42" s="372"/>
      <c r="JW42" s="372"/>
      <c r="JX42" s="372"/>
      <c r="JY42" s="372"/>
      <c r="JZ42" s="372"/>
      <c r="KA42" s="372"/>
      <c r="KB42" s="372"/>
      <c r="KC42" s="372"/>
      <c r="KD42" s="372"/>
      <c r="KE42" s="372"/>
      <c r="KF42" s="372"/>
      <c r="KG42" s="372"/>
      <c r="KH42" s="372"/>
      <c r="KI42" s="372"/>
      <c r="KJ42" s="372"/>
      <c r="KK42" s="372"/>
      <c r="KL42" s="372"/>
      <c r="KM42" s="372"/>
      <c r="KN42" s="372"/>
      <c r="KO42" s="372"/>
      <c r="KP42" s="372"/>
      <c r="KQ42" s="372"/>
      <c r="KR42" s="372"/>
      <c r="KS42" s="372"/>
      <c r="KT42" s="372"/>
      <c r="KU42" s="372"/>
      <c r="KV42" s="372"/>
      <c r="KW42" s="372"/>
      <c r="KX42" s="372"/>
      <c r="KY42" s="372"/>
      <c r="KZ42" s="372"/>
      <c r="LA42" s="372"/>
      <c r="LB42" s="372"/>
      <c r="LC42" s="372"/>
      <c r="LD42" s="372"/>
      <c r="LE42" s="372"/>
      <c r="LF42" s="372"/>
      <c r="LG42" s="372"/>
      <c r="LH42" s="372"/>
      <c r="LI42" s="372"/>
      <c r="LJ42" s="372"/>
      <c r="LK42" s="372"/>
      <c r="LL42" s="372"/>
      <c r="LM42" s="372"/>
      <c r="LN42" s="372"/>
      <c r="LO42" s="372"/>
      <c r="LP42" s="372"/>
      <c r="LQ42" s="372"/>
      <c r="LR42" s="372"/>
      <c r="LS42" s="372"/>
      <c r="LT42" s="372"/>
      <c r="LU42" s="372"/>
      <c r="LV42" s="372"/>
      <c r="LW42" s="372"/>
      <c r="LX42" s="372"/>
      <c r="LY42" s="372"/>
      <c r="LZ42" s="372"/>
      <c r="MA42" s="372"/>
      <c r="MB42" s="372"/>
      <c r="MC42" s="372"/>
      <c r="MD42" s="372"/>
      <c r="ME42" s="372"/>
      <c r="MF42" s="372"/>
      <c r="MG42" s="372"/>
      <c r="MH42" s="372"/>
      <c r="MI42" s="372"/>
      <c r="MJ42" s="372"/>
      <c r="MK42" s="372"/>
      <c r="ML42" s="372"/>
      <c r="MM42" s="372"/>
      <c r="MN42" s="372"/>
      <c r="MO42" s="372"/>
      <c r="MP42" s="372"/>
      <c r="MQ42" s="372"/>
      <c r="MR42" s="372"/>
      <c r="MS42" s="372"/>
      <c r="MT42" s="372"/>
      <c r="MU42" s="372"/>
      <c r="MV42" s="372"/>
      <c r="MW42" s="372"/>
      <c r="MX42" s="372"/>
      <c r="MY42" s="372"/>
      <c r="MZ42" s="372"/>
      <c r="NA42" s="372"/>
      <c r="NB42" s="372"/>
      <c r="NC42" s="372"/>
      <c r="ND42" s="372"/>
      <c r="NE42" s="372"/>
      <c r="NF42" s="372"/>
      <c r="NG42" s="372"/>
      <c r="NH42" s="372"/>
      <c r="NI42" s="372"/>
      <c r="NJ42" s="372"/>
      <c r="NK42" s="372"/>
      <c r="NL42" s="372"/>
      <c r="NM42" s="372"/>
      <c r="NN42" s="372"/>
      <c r="NO42" s="372"/>
      <c r="NP42" s="372"/>
      <c r="NQ42" s="372"/>
      <c r="NR42" s="372"/>
      <c r="NS42" s="372"/>
      <c r="NT42" s="372"/>
      <c r="NU42" s="372"/>
      <c r="NV42" s="372"/>
      <c r="NW42" s="372"/>
      <c r="NX42" s="372"/>
      <c r="NY42" s="372"/>
      <c r="NZ42" s="372"/>
      <c r="OA42" s="372"/>
      <c r="OB42" s="372"/>
      <c r="OC42" s="372"/>
      <c r="OD42" s="372"/>
      <c r="OE42" s="372"/>
      <c r="OF42" s="372"/>
      <c r="OG42" s="372"/>
      <c r="OH42" s="372"/>
      <c r="OI42" s="372"/>
      <c r="OJ42" s="372"/>
      <c r="OK42" s="372"/>
      <c r="OL42" s="372"/>
      <c r="OM42" s="372"/>
      <c r="ON42" s="372"/>
      <c r="OO42" s="372"/>
      <c r="OP42" s="372"/>
      <c r="OQ42" s="372"/>
      <c r="OR42" s="372"/>
      <c r="OS42" s="372"/>
      <c r="OT42" s="372"/>
      <c r="OU42" s="372"/>
      <c r="OV42" s="372"/>
      <c r="OW42" s="372"/>
      <c r="OX42" s="372"/>
      <c r="OY42" s="372"/>
      <c r="OZ42" s="372"/>
      <c r="PA42" s="372"/>
      <c r="PB42" s="372"/>
      <c r="PC42" s="372"/>
      <c r="PD42" s="372"/>
      <c r="PE42" s="372"/>
      <c r="PF42" s="372"/>
      <c r="PG42" s="372"/>
      <c r="PH42" s="372"/>
      <c r="PI42" s="372"/>
      <c r="PJ42" s="372"/>
      <c r="PK42" s="372"/>
      <c r="PL42" s="372"/>
      <c r="PM42" s="372"/>
      <c r="PN42" s="372"/>
      <c r="PO42" s="372"/>
      <c r="PP42" s="372"/>
      <c r="PQ42" s="372"/>
      <c r="PR42" s="372"/>
      <c r="PS42" s="372"/>
      <c r="PT42" s="372"/>
      <c r="PU42" s="372"/>
      <c r="PV42" s="372"/>
      <c r="PW42" s="372"/>
      <c r="PX42" s="372"/>
      <c r="PY42" s="372"/>
      <c r="PZ42" s="372"/>
      <c r="QA42" s="372"/>
      <c r="QB42" s="372"/>
      <c r="QC42" s="372"/>
      <c r="QD42" s="372"/>
      <c r="QE42" s="372"/>
      <c r="QF42" s="372"/>
      <c r="QG42" s="372"/>
      <c r="QH42" s="372"/>
      <c r="QI42" s="372"/>
      <c r="QJ42" s="372"/>
      <c r="QK42" s="372"/>
      <c r="QL42" s="372"/>
      <c r="QM42" s="372"/>
      <c r="QN42" s="372"/>
      <c r="QO42" s="372"/>
      <c r="QP42" s="372"/>
      <c r="QQ42" s="372"/>
      <c r="QR42" s="372"/>
      <c r="QS42" s="372"/>
      <c r="QT42" s="372"/>
      <c r="QU42" s="372"/>
      <c r="QV42" s="372"/>
      <c r="QW42" s="372"/>
      <c r="QX42" s="372"/>
      <c r="QY42" s="372"/>
      <c r="QZ42" s="372"/>
      <c r="RA42" s="372"/>
      <c r="RB42" s="372"/>
      <c r="RC42" s="372"/>
      <c r="RD42" s="372"/>
      <c r="RE42" s="372"/>
      <c r="RF42" s="372"/>
      <c r="RG42" s="372"/>
      <c r="RH42" s="372"/>
      <c r="RI42" s="372"/>
      <c r="RJ42" s="372"/>
      <c r="RK42" s="372"/>
      <c r="RL42" s="372"/>
      <c r="RM42" s="372"/>
      <c r="RN42" s="372"/>
      <c r="RO42" s="372"/>
      <c r="RP42" s="372"/>
      <c r="RQ42" s="372"/>
      <c r="RR42" s="372"/>
      <c r="RS42" s="372"/>
      <c r="RT42" s="372"/>
      <c r="RU42" s="372"/>
      <c r="RV42" s="372"/>
      <c r="RW42" s="372"/>
      <c r="RX42" s="372"/>
      <c r="RY42" s="372"/>
      <c r="RZ42" s="372"/>
      <c r="SA42" s="372"/>
      <c r="SB42" s="372"/>
      <c r="SC42" s="372"/>
      <c r="SD42" s="372"/>
      <c r="SE42" s="372"/>
      <c r="SF42" s="372"/>
      <c r="SG42" s="372"/>
      <c r="SH42" s="372"/>
      <c r="SI42" s="372"/>
      <c r="SJ42" s="372"/>
      <c r="SK42" s="372"/>
      <c r="SL42" s="372"/>
      <c r="SM42" s="372"/>
      <c r="SN42" s="372"/>
      <c r="SO42" s="372"/>
      <c r="SP42" s="372"/>
      <c r="SQ42" s="372"/>
      <c r="SR42" s="372"/>
      <c r="SS42" s="372"/>
      <c r="ST42" s="372"/>
      <c r="SU42" s="372"/>
      <c r="SV42" s="372"/>
      <c r="SW42" s="372"/>
      <c r="SX42" s="372"/>
      <c r="SY42" s="372"/>
      <c r="SZ42" s="372"/>
      <c r="TA42" s="372"/>
      <c r="TB42" s="372"/>
      <c r="TC42" s="372"/>
      <c r="TD42" s="372"/>
      <c r="TE42" s="372"/>
      <c r="TF42" s="372"/>
      <c r="TG42" s="372"/>
      <c r="TH42" s="372"/>
      <c r="TI42" s="372"/>
      <c r="TJ42" s="372"/>
      <c r="TK42" s="372"/>
      <c r="TL42" s="372"/>
      <c r="TM42" s="372"/>
      <c r="TN42" s="372"/>
      <c r="TO42" s="372"/>
      <c r="TP42" s="372"/>
      <c r="TQ42" s="372"/>
      <c r="TR42" s="372"/>
      <c r="TS42" s="372"/>
      <c r="TT42" s="372"/>
      <c r="TU42" s="372"/>
      <c r="TV42" s="372"/>
      <c r="TW42" s="372"/>
      <c r="TX42" s="372"/>
      <c r="TY42" s="372"/>
      <c r="TZ42" s="372"/>
      <c r="UA42" s="372"/>
      <c r="UB42" s="372"/>
      <c r="UC42" s="372"/>
      <c r="UD42" s="372"/>
      <c r="UE42" s="372"/>
      <c r="UF42" s="372"/>
      <c r="UG42" s="372"/>
      <c r="UH42" s="372"/>
      <c r="UI42" s="372"/>
      <c r="UJ42" s="372"/>
      <c r="UK42" s="372"/>
      <c r="UL42" s="372"/>
      <c r="UM42" s="372"/>
      <c r="UN42" s="372"/>
      <c r="UO42" s="372"/>
      <c r="UP42" s="372"/>
      <c r="UQ42" s="372"/>
      <c r="UR42" s="372"/>
      <c r="US42" s="372"/>
      <c r="UT42" s="372"/>
      <c r="UU42" s="372"/>
      <c r="UV42" s="372"/>
      <c r="UW42" s="372"/>
      <c r="UX42" s="372"/>
      <c r="UY42" s="372"/>
      <c r="UZ42" s="372"/>
      <c r="VA42" s="372"/>
      <c r="VB42" s="372"/>
      <c r="VC42" s="372"/>
      <c r="VD42" s="372"/>
      <c r="VE42" s="372"/>
      <c r="VF42" s="372"/>
      <c r="VG42" s="372"/>
      <c r="VH42" s="372"/>
      <c r="VI42" s="372"/>
      <c r="VJ42" s="372"/>
      <c r="VK42" s="372"/>
      <c r="VL42" s="372"/>
      <c r="VM42" s="372"/>
      <c r="VN42" s="372"/>
      <c r="VO42" s="372"/>
    </row>
  </sheetData>
  <sheetProtection algorithmName="SHA-512" hashValue="teSWYGKW2J1ZeWkL97zl4ImZ3cgJ93QtuZql++pU2ozz0ufdP8rALIcJXCQDyrZVvJoGvp3GtwFsXVqRWB6cYw==" saltValue="9q5egLToR6ddLSi0qFgvBA==" spinCount="100000" sheet="1" objects="1" scenarios="1"/>
  <mergeCells count="2">
    <mergeCell ref="A1:G1"/>
    <mergeCell ref="A2:G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79A9D-9289-6C4F-AAF4-FFC9080B3189}">
  <dimension ref="A1:BDZ42"/>
  <sheetViews>
    <sheetView showGridLines="0" zoomScale="85" zoomScaleNormal="85" workbookViewId="0">
      <selection activeCell="A3" sqref="A3"/>
    </sheetView>
  </sheetViews>
  <sheetFormatPr defaultColWidth="10.875" defaultRowHeight="14.25"/>
  <cols>
    <col min="1" max="1" width="120" style="582" customWidth="1"/>
    <col min="2" max="2" width="20.5" style="404" customWidth="1"/>
    <col min="3" max="5" width="21.5" style="404" customWidth="1"/>
    <col min="6" max="7" width="21.5" style="404" bestFit="1" customWidth="1"/>
    <col min="8" max="8" width="21.5" style="404" customWidth="1"/>
    <col min="9" max="10" width="21.5" style="404" bestFit="1" customWidth="1"/>
    <col min="11" max="11" width="21.5" style="404" customWidth="1"/>
    <col min="12" max="12" width="21.5" style="404" bestFit="1" customWidth="1"/>
    <col min="13" max="13" width="22" style="404" bestFit="1" customWidth="1"/>
    <col min="14" max="14" width="21.5" style="404" customWidth="1"/>
    <col min="15" max="16" width="21.5" style="404" bestFit="1" customWidth="1"/>
    <col min="17" max="17" width="21.5" style="404" customWidth="1"/>
    <col min="18" max="21" width="21.5" style="404" bestFit="1" customWidth="1"/>
    <col min="22" max="22" width="24.5" style="404" bestFit="1" customWidth="1"/>
    <col min="23" max="23" width="23.5" style="583" bestFit="1" customWidth="1"/>
    <col min="24" max="24" width="6.375" style="405" customWidth="1"/>
    <col min="25" max="1482" width="10.875" style="405"/>
    <col min="1483" max="16384" width="10.875" style="404"/>
  </cols>
  <sheetData>
    <row r="1" spans="1:1482">
      <c r="A1" s="763" t="s">
        <v>1359</v>
      </c>
      <c r="B1" s="764"/>
      <c r="C1" s="764"/>
      <c r="D1" s="764"/>
      <c r="E1" s="764"/>
      <c r="F1" s="764"/>
      <c r="G1" s="764"/>
      <c r="H1" s="764"/>
      <c r="I1" s="764"/>
      <c r="J1" s="764"/>
      <c r="K1" s="764"/>
      <c r="L1" s="764"/>
      <c r="M1" s="764"/>
      <c r="N1" s="764"/>
      <c r="O1" s="764"/>
      <c r="P1" s="764"/>
      <c r="Q1" s="764"/>
      <c r="R1" s="764"/>
      <c r="S1" s="764"/>
      <c r="T1" s="764"/>
      <c r="U1" s="764"/>
      <c r="V1" s="764"/>
      <c r="W1" s="764"/>
    </row>
    <row r="2" spans="1:1482">
      <c r="A2" s="765" t="s">
        <v>1360</v>
      </c>
      <c r="B2" s="764"/>
      <c r="C2" s="764"/>
      <c r="D2" s="764"/>
      <c r="E2" s="764"/>
      <c r="F2" s="764"/>
      <c r="G2" s="764"/>
      <c r="H2" s="764"/>
      <c r="I2" s="764"/>
      <c r="J2" s="764"/>
      <c r="K2" s="764"/>
      <c r="L2" s="764"/>
      <c r="M2" s="764"/>
      <c r="N2" s="764"/>
      <c r="O2" s="764"/>
      <c r="P2" s="764"/>
      <c r="Q2" s="764"/>
      <c r="R2" s="764"/>
      <c r="S2" s="764"/>
      <c r="T2" s="764"/>
      <c r="U2" s="764"/>
      <c r="V2" s="764"/>
      <c r="W2" s="764"/>
    </row>
    <row r="3" spans="1:1482" ht="15">
      <c r="A3" s="564"/>
      <c r="B3" s="553"/>
      <c r="C3" s="553"/>
      <c r="D3" s="553"/>
      <c r="E3" s="553"/>
      <c r="F3" s="553"/>
      <c r="G3" s="553"/>
      <c r="H3" s="553"/>
      <c r="I3" s="553"/>
      <c r="J3" s="553"/>
      <c r="K3" s="553"/>
      <c r="L3" s="553"/>
      <c r="M3" s="553"/>
      <c r="N3" s="553"/>
      <c r="O3" s="553"/>
      <c r="P3" s="553"/>
      <c r="Q3" s="553"/>
      <c r="R3" s="553"/>
      <c r="S3" s="553"/>
      <c r="T3" s="553"/>
      <c r="U3" s="553"/>
      <c r="V3" s="553"/>
      <c r="W3" s="565"/>
    </row>
    <row r="5" spans="1:1482" s="568" customFormat="1" ht="33.950000000000003" customHeight="1">
      <c r="A5" s="378" t="s">
        <v>1361</v>
      </c>
      <c r="B5" s="566">
        <v>1</v>
      </c>
      <c r="C5" s="566">
        <v>2</v>
      </c>
      <c r="D5" s="566">
        <v>3</v>
      </c>
      <c r="E5" s="566">
        <v>4</v>
      </c>
      <c r="F5" s="566">
        <v>5</v>
      </c>
      <c r="G5" s="566">
        <v>6</v>
      </c>
      <c r="H5" s="566">
        <v>7</v>
      </c>
      <c r="I5" s="566">
        <v>8</v>
      </c>
      <c r="J5" s="566">
        <v>9</v>
      </c>
      <c r="K5" s="566">
        <v>10</v>
      </c>
      <c r="L5" s="566">
        <v>11</v>
      </c>
      <c r="M5" s="566">
        <v>12</v>
      </c>
      <c r="N5" s="566">
        <v>13</v>
      </c>
      <c r="O5" s="566">
        <v>14</v>
      </c>
      <c r="P5" s="566">
        <v>15</v>
      </c>
      <c r="Q5" s="566">
        <v>16</v>
      </c>
      <c r="R5" s="566">
        <v>17</v>
      </c>
      <c r="S5" s="566">
        <v>18</v>
      </c>
      <c r="T5" s="566">
        <v>19</v>
      </c>
      <c r="U5" s="566">
        <v>20</v>
      </c>
      <c r="V5" s="378" t="s">
        <v>1304</v>
      </c>
      <c r="W5" s="563" t="s">
        <v>1362</v>
      </c>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567"/>
      <c r="BN5" s="567"/>
      <c r="BO5" s="567"/>
      <c r="BP5" s="567"/>
      <c r="BQ5" s="567"/>
      <c r="BR5" s="567"/>
      <c r="BS5" s="567"/>
      <c r="BT5" s="567"/>
      <c r="BU5" s="567"/>
      <c r="BV5" s="567"/>
      <c r="BW5" s="567"/>
      <c r="BX5" s="567"/>
      <c r="BY5" s="567"/>
      <c r="BZ5" s="567"/>
      <c r="CA5" s="567"/>
      <c r="CB5" s="567"/>
      <c r="CC5" s="567"/>
      <c r="CD5" s="567"/>
      <c r="CE5" s="567"/>
      <c r="CF5" s="567"/>
      <c r="CG5" s="567"/>
      <c r="CH5" s="567"/>
      <c r="CI5" s="567"/>
      <c r="CJ5" s="567"/>
      <c r="CK5" s="567"/>
      <c r="CL5" s="567"/>
      <c r="CM5" s="567"/>
      <c r="CN5" s="567"/>
      <c r="CO5" s="567"/>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567"/>
      <c r="DO5" s="567"/>
      <c r="DP5" s="567"/>
      <c r="DQ5" s="567"/>
      <c r="DR5" s="567"/>
      <c r="DS5" s="567"/>
      <c r="DT5" s="567"/>
      <c r="DU5" s="567"/>
      <c r="DV5" s="567"/>
      <c r="DW5" s="567"/>
      <c r="DX5" s="567"/>
      <c r="DY5" s="567"/>
      <c r="DZ5" s="567"/>
      <c r="EA5" s="567"/>
      <c r="EB5" s="567"/>
      <c r="EC5" s="567"/>
      <c r="ED5" s="567"/>
      <c r="EE5" s="567"/>
      <c r="EF5" s="567"/>
      <c r="EG5" s="567"/>
      <c r="EH5" s="567"/>
      <c r="EI5" s="567"/>
      <c r="EJ5" s="567"/>
      <c r="EK5" s="567"/>
      <c r="EL5" s="567"/>
      <c r="EM5" s="567"/>
      <c r="EN5" s="567"/>
      <c r="EO5" s="567"/>
      <c r="EP5" s="567"/>
      <c r="EQ5" s="567"/>
      <c r="ER5" s="567"/>
      <c r="ES5" s="567"/>
      <c r="ET5" s="567"/>
      <c r="EU5" s="567"/>
      <c r="EV5" s="567"/>
      <c r="EW5" s="567"/>
      <c r="EX5" s="567"/>
      <c r="EY5" s="567"/>
      <c r="EZ5" s="567"/>
      <c r="FA5" s="567"/>
      <c r="FB5" s="567"/>
      <c r="FC5" s="567"/>
      <c r="FD5" s="567"/>
      <c r="FE5" s="567"/>
      <c r="FF5" s="567"/>
      <c r="FG5" s="567"/>
      <c r="FH5" s="567"/>
      <c r="FI5" s="567"/>
      <c r="FJ5" s="567"/>
      <c r="FK5" s="567"/>
      <c r="FL5" s="567"/>
      <c r="FM5" s="567"/>
      <c r="FN5" s="567"/>
      <c r="FO5" s="567"/>
      <c r="FP5" s="567"/>
      <c r="FQ5" s="567"/>
      <c r="FR5" s="567"/>
      <c r="FS5" s="567"/>
      <c r="FT5" s="567"/>
      <c r="FU5" s="567"/>
      <c r="FV5" s="567"/>
      <c r="FW5" s="567"/>
      <c r="FX5" s="567"/>
      <c r="FY5" s="567"/>
      <c r="FZ5" s="567"/>
      <c r="GA5" s="567"/>
      <c r="GB5" s="567"/>
      <c r="GC5" s="567"/>
      <c r="GD5" s="567"/>
      <c r="GE5" s="567"/>
      <c r="GF5" s="567"/>
      <c r="GG5" s="567"/>
      <c r="GH5" s="567"/>
      <c r="GI5" s="567"/>
      <c r="GJ5" s="567"/>
      <c r="GK5" s="567"/>
      <c r="GL5" s="567"/>
      <c r="GM5" s="567"/>
      <c r="GN5" s="567"/>
      <c r="GO5" s="567"/>
      <c r="GP5" s="567"/>
      <c r="GQ5" s="567"/>
      <c r="GR5" s="567"/>
      <c r="GS5" s="567"/>
      <c r="GT5" s="567"/>
      <c r="GU5" s="567"/>
      <c r="GV5" s="567"/>
      <c r="GW5" s="567"/>
      <c r="GX5" s="567"/>
      <c r="GY5" s="567"/>
      <c r="GZ5" s="567"/>
      <c r="HA5" s="567"/>
      <c r="HB5" s="567"/>
      <c r="HC5" s="567"/>
      <c r="HD5" s="567"/>
      <c r="HE5" s="567"/>
      <c r="HF5" s="567"/>
      <c r="HG5" s="567"/>
      <c r="HH5" s="567"/>
      <c r="HI5" s="567"/>
      <c r="HJ5" s="567"/>
      <c r="HK5" s="567"/>
      <c r="HL5" s="567"/>
      <c r="HM5" s="567"/>
      <c r="HN5" s="567"/>
      <c r="HO5" s="567"/>
      <c r="HP5" s="567"/>
      <c r="HQ5" s="567"/>
      <c r="HR5" s="567"/>
      <c r="HS5" s="567"/>
      <c r="HT5" s="567"/>
      <c r="HU5" s="567"/>
      <c r="HV5" s="567"/>
      <c r="HW5" s="567"/>
      <c r="HX5" s="567"/>
      <c r="HY5" s="567"/>
      <c r="HZ5" s="567"/>
      <c r="IA5" s="567"/>
      <c r="IB5" s="567"/>
      <c r="IC5" s="567"/>
      <c r="ID5" s="567"/>
      <c r="IE5" s="567"/>
      <c r="IF5" s="567"/>
      <c r="IG5" s="567"/>
      <c r="IH5" s="567"/>
      <c r="II5" s="567"/>
      <c r="IJ5" s="567"/>
      <c r="IK5" s="567"/>
      <c r="IL5" s="567"/>
      <c r="IM5" s="567"/>
      <c r="IN5" s="567"/>
      <c r="IO5" s="567"/>
      <c r="IP5" s="567"/>
      <c r="IQ5" s="567"/>
      <c r="IR5" s="567"/>
      <c r="IS5" s="567"/>
      <c r="IT5" s="567"/>
      <c r="IU5" s="567"/>
      <c r="IV5" s="567"/>
      <c r="IW5" s="567"/>
      <c r="IX5" s="567"/>
      <c r="IY5" s="567"/>
      <c r="IZ5" s="567"/>
      <c r="JA5" s="567"/>
      <c r="JB5" s="567"/>
      <c r="JC5" s="567"/>
      <c r="JD5" s="567"/>
      <c r="JE5" s="567"/>
      <c r="JF5" s="567"/>
      <c r="JG5" s="567"/>
      <c r="JH5" s="567"/>
      <c r="JI5" s="567"/>
      <c r="JJ5" s="567"/>
      <c r="JK5" s="567"/>
      <c r="JL5" s="567"/>
      <c r="JM5" s="567"/>
      <c r="JN5" s="567"/>
      <c r="JO5" s="567"/>
      <c r="JP5" s="567"/>
      <c r="JQ5" s="567"/>
      <c r="JR5" s="567"/>
      <c r="JS5" s="567"/>
      <c r="JT5" s="567"/>
      <c r="JU5" s="567"/>
      <c r="JV5" s="567"/>
      <c r="JW5" s="567"/>
      <c r="JX5" s="567"/>
      <c r="JY5" s="567"/>
      <c r="JZ5" s="567"/>
      <c r="KA5" s="567"/>
      <c r="KB5" s="567"/>
      <c r="KC5" s="567"/>
      <c r="KD5" s="567"/>
      <c r="KE5" s="567"/>
      <c r="KF5" s="567"/>
      <c r="KG5" s="567"/>
      <c r="KH5" s="567"/>
      <c r="KI5" s="567"/>
      <c r="KJ5" s="567"/>
      <c r="KK5" s="567"/>
      <c r="KL5" s="567"/>
      <c r="KM5" s="567"/>
      <c r="KN5" s="567"/>
      <c r="KO5" s="567"/>
      <c r="KP5" s="567"/>
      <c r="KQ5" s="567"/>
      <c r="KR5" s="567"/>
      <c r="KS5" s="567"/>
      <c r="KT5" s="567"/>
      <c r="KU5" s="567"/>
      <c r="KV5" s="567"/>
      <c r="KW5" s="567"/>
      <c r="KX5" s="567"/>
      <c r="KY5" s="567"/>
      <c r="KZ5" s="567"/>
      <c r="LA5" s="567"/>
      <c r="LB5" s="567"/>
      <c r="LC5" s="567"/>
      <c r="LD5" s="567"/>
      <c r="LE5" s="567"/>
      <c r="LF5" s="567"/>
      <c r="LG5" s="567"/>
      <c r="LH5" s="567"/>
      <c r="LI5" s="567"/>
      <c r="LJ5" s="567"/>
      <c r="LK5" s="567"/>
      <c r="LL5" s="567"/>
      <c r="LM5" s="567"/>
      <c r="LN5" s="567"/>
      <c r="LO5" s="567"/>
      <c r="LP5" s="567"/>
      <c r="LQ5" s="567"/>
      <c r="LR5" s="567"/>
      <c r="LS5" s="567"/>
      <c r="LT5" s="567"/>
      <c r="LU5" s="567"/>
      <c r="LV5" s="567"/>
      <c r="LW5" s="567"/>
      <c r="LX5" s="567"/>
      <c r="LY5" s="567"/>
      <c r="LZ5" s="567"/>
      <c r="MA5" s="567"/>
      <c r="MB5" s="567"/>
      <c r="MC5" s="567"/>
      <c r="MD5" s="567"/>
      <c r="ME5" s="567"/>
      <c r="MF5" s="567"/>
      <c r="MG5" s="567"/>
      <c r="MH5" s="567"/>
      <c r="MI5" s="567"/>
      <c r="MJ5" s="567"/>
      <c r="MK5" s="567"/>
      <c r="ML5" s="567"/>
      <c r="MM5" s="567"/>
      <c r="MN5" s="567"/>
      <c r="MO5" s="567"/>
      <c r="MP5" s="567"/>
      <c r="MQ5" s="567"/>
      <c r="MR5" s="567"/>
      <c r="MS5" s="567"/>
      <c r="MT5" s="567"/>
      <c r="MU5" s="567"/>
      <c r="MV5" s="567"/>
      <c r="MW5" s="567"/>
      <c r="MX5" s="567"/>
      <c r="MY5" s="567"/>
      <c r="MZ5" s="567"/>
      <c r="NA5" s="567"/>
      <c r="NB5" s="567"/>
      <c r="NC5" s="567"/>
      <c r="ND5" s="567"/>
      <c r="NE5" s="567"/>
      <c r="NF5" s="567"/>
      <c r="NG5" s="567"/>
      <c r="NH5" s="567"/>
      <c r="NI5" s="567"/>
      <c r="NJ5" s="567"/>
      <c r="NK5" s="567"/>
      <c r="NL5" s="567"/>
      <c r="NM5" s="567"/>
      <c r="NN5" s="567"/>
      <c r="NO5" s="567"/>
      <c r="NP5" s="567"/>
      <c r="NQ5" s="567"/>
      <c r="NR5" s="567"/>
      <c r="NS5" s="567"/>
      <c r="NT5" s="567"/>
      <c r="NU5" s="567"/>
      <c r="NV5" s="567"/>
      <c r="NW5" s="567"/>
      <c r="NX5" s="567"/>
      <c r="NY5" s="567"/>
      <c r="NZ5" s="567"/>
      <c r="OA5" s="567"/>
      <c r="OB5" s="567"/>
      <c r="OC5" s="567"/>
      <c r="OD5" s="567"/>
      <c r="OE5" s="567"/>
      <c r="OF5" s="567"/>
      <c r="OG5" s="567"/>
      <c r="OH5" s="567"/>
      <c r="OI5" s="567"/>
      <c r="OJ5" s="567"/>
      <c r="OK5" s="567"/>
      <c r="OL5" s="567"/>
      <c r="OM5" s="567"/>
      <c r="ON5" s="567"/>
      <c r="OO5" s="567"/>
      <c r="OP5" s="567"/>
      <c r="OQ5" s="567"/>
      <c r="OR5" s="567"/>
      <c r="OS5" s="567"/>
      <c r="OT5" s="567"/>
      <c r="OU5" s="567"/>
      <c r="OV5" s="567"/>
      <c r="OW5" s="567"/>
      <c r="OX5" s="567"/>
      <c r="OY5" s="567"/>
      <c r="OZ5" s="567"/>
      <c r="PA5" s="567"/>
      <c r="PB5" s="567"/>
      <c r="PC5" s="567"/>
      <c r="PD5" s="567"/>
      <c r="PE5" s="567"/>
      <c r="PF5" s="567"/>
      <c r="PG5" s="567"/>
      <c r="PH5" s="567"/>
      <c r="PI5" s="567"/>
      <c r="PJ5" s="567"/>
      <c r="PK5" s="567"/>
      <c r="PL5" s="567"/>
      <c r="PM5" s="567"/>
      <c r="PN5" s="567"/>
      <c r="PO5" s="567"/>
      <c r="PP5" s="567"/>
      <c r="PQ5" s="567"/>
      <c r="PR5" s="567"/>
      <c r="PS5" s="567"/>
      <c r="PT5" s="567"/>
      <c r="PU5" s="567"/>
      <c r="PV5" s="567"/>
      <c r="PW5" s="567"/>
      <c r="PX5" s="567"/>
      <c r="PY5" s="567"/>
      <c r="PZ5" s="567"/>
      <c r="QA5" s="567"/>
      <c r="QB5" s="567"/>
      <c r="QC5" s="567"/>
      <c r="QD5" s="567"/>
      <c r="QE5" s="567"/>
      <c r="QF5" s="567"/>
      <c r="QG5" s="567"/>
      <c r="QH5" s="567"/>
      <c r="QI5" s="567"/>
      <c r="QJ5" s="567"/>
      <c r="QK5" s="567"/>
      <c r="QL5" s="567"/>
      <c r="QM5" s="567"/>
      <c r="QN5" s="567"/>
      <c r="QO5" s="567"/>
      <c r="QP5" s="567"/>
      <c r="QQ5" s="567"/>
      <c r="QR5" s="567"/>
      <c r="QS5" s="567"/>
      <c r="QT5" s="567"/>
      <c r="QU5" s="567"/>
      <c r="QV5" s="567"/>
      <c r="QW5" s="567"/>
      <c r="QX5" s="567"/>
      <c r="QY5" s="567"/>
      <c r="QZ5" s="567"/>
      <c r="RA5" s="567"/>
      <c r="RB5" s="567"/>
      <c r="RC5" s="567"/>
      <c r="RD5" s="567"/>
      <c r="RE5" s="567"/>
      <c r="RF5" s="567"/>
      <c r="RG5" s="567"/>
      <c r="RH5" s="567"/>
      <c r="RI5" s="567"/>
      <c r="RJ5" s="567"/>
      <c r="RK5" s="567"/>
      <c r="RL5" s="567"/>
      <c r="RM5" s="567"/>
      <c r="RN5" s="567"/>
      <c r="RO5" s="567"/>
      <c r="RP5" s="567"/>
      <c r="RQ5" s="567"/>
      <c r="RR5" s="567"/>
      <c r="RS5" s="567"/>
      <c r="RT5" s="567"/>
      <c r="RU5" s="567"/>
      <c r="RV5" s="567"/>
      <c r="RW5" s="567"/>
      <c r="RX5" s="567"/>
      <c r="RY5" s="567"/>
      <c r="RZ5" s="567"/>
      <c r="SA5" s="567"/>
      <c r="SB5" s="567"/>
      <c r="SC5" s="567"/>
      <c r="SD5" s="567"/>
      <c r="SE5" s="567"/>
      <c r="SF5" s="567"/>
      <c r="SG5" s="567"/>
      <c r="SH5" s="567"/>
      <c r="SI5" s="567"/>
      <c r="SJ5" s="567"/>
      <c r="SK5" s="567"/>
      <c r="SL5" s="567"/>
      <c r="SM5" s="567"/>
      <c r="SN5" s="567"/>
      <c r="SO5" s="567"/>
      <c r="SP5" s="567"/>
      <c r="SQ5" s="567"/>
      <c r="SR5" s="567"/>
      <c r="SS5" s="567"/>
      <c r="ST5" s="567"/>
      <c r="SU5" s="567"/>
      <c r="SV5" s="567"/>
      <c r="SW5" s="567"/>
      <c r="SX5" s="567"/>
      <c r="SY5" s="567"/>
      <c r="SZ5" s="567"/>
      <c r="TA5" s="567"/>
      <c r="TB5" s="567"/>
      <c r="TC5" s="567"/>
      <c r="TD5" s="567"/>
      <c r="TE5" s="567"/>
      <c r="TF5" s="567"/>
      <c r="TG5" s="567"/>
      <c r="TH5" s="567"/>
      <c r="TI5" s="567"/>
      <c r="TJ5" s="567"/>
      <c r="TK5" s="567"/>
      <c r="TL5" s="567"/>
      <c r="TM5" s="567"/>
      <c r="TN5" s="567"/>
      <c r="TO5" s="567"/>
      <c r="TP5" s="567"/>
      <c r="TQ5" s="567"/>
      <c r="TR5" s="567"/>
      <c r="TS5" s="567"/>
      <c r="TT5" s="567"/>
      <c r="TU5" s="567"/>
      <c r="TV5" s="567"/>
      <c r="TW5" s="567"/>
      <c r="TX5" s="567"/>
      <c r="TY5" s="567"/>
      <c r="TZ5" s="567"/>
      <c r="UA5" s="567"/>
      <c r="UB5" s="567"/>
      <c r="UC5" s="567"/>
      <c r="UD5" s="567"/>
      <c r="UE5" s="567"/>
      <c r="UF5" s="567"/>
      <c r="UG5" s="567"/>
      <c r="UH5" s="567"/>
      <c r="UI5" s="567"/>
      <c r="UJ5" s="567"/>
      <c r="UK5" s="567"/>
      <c r="UL5" s="567"/>
      <c r="UM5" s="567"/>
      <c r="UN5" s="567"/>
      <c r="UO5" s="567"/>
      <c r="UP5" s="567"/>
      <c r="UQ5" s="567"/>
      <c r="UR5" s="567"/>
      <c r="US5" s="567"/>
      <c r="UT5" s="567"/>
      <c r="UU5" s="567"/>
      <c r="UV5" s="567"/>
      <c r="UW5" s="567"/>
      <c r="UX5" s="567"/>
      <c r="UY5" s="567"/>
      <c r="UZ5" s="567"/>
      <c r="VA5" s="567"/>
      <c r="VB5" s="567"/>
      <c r="VC5" s="567"/>
      <c r="VD5" s="567"/>
      <c r="VE5" s="567"/>
      <c r="VF5" s="567"/>
      <c r="VG5" s="567"/>
      <c r="VH5" s="567"/>
      <c r="VI5" s="567"/>
      <c r="VJ5" s="567"/>
      <c r="VK5" s="567"/>
      <c r="VL5" s="567"/>
      <c r="VM5" s="567"/>
      <c r="VN5" s="567"/>
      <c r="VO5" s="567"/>
      <c r="VP5" s="567"/>
      <c r="VQ5" s="567"/>
      <c r="VR5" s="567"/>
      <c r="VS5" s="567"/>
      <c r="VT5" s="567"/>
      <c r="VU5" s="567"/>
      <c r="VV5" s="567"/>
      <c r="VW5" s="567"/>
      <c r="VX5" s="567"/>
      <c r="VY5" s="567"/>
      <c r="VZ5" s="567"/>
      <c r="WA5" s="567"/>
      <c r="WB5" s="567"/>
      <c r="WC5" s="567"/>
      <c r="WD5" s="567"/>
      <c r="WE5" s="567"/>
      <c r="WF5" s="567"/>
      <c r="WG5" s="567"/>
      <c r="WH5" s="567"/>
      <c r="WI5" s="567"/>
      <c r="WJ5" s="567"/>
      <c r="WK5" s="567"/>
      <c r="WL5" s="567"/>
      <c r="WM5" s="567"/>
      <c r="WN5" s="567"/>
      <c r="WO5" s="567"/>
      <c r="WP5" s="567"/>
      <c r="WQ5" s="567"/>
      <c r="WR5" s="567"/>
      <c r="WS5" s="567"/>
      <c r="WT5" s="567"/>
      <c r="WU5" s="567"/>
      <c r="WV5" s="567"/>
      <c r="WW5" s="567"/>
      <c r="WX5" s="567"/>
      <c r="WY5" s="567"/>
      <c r="WZ5" s="567"/>
      <c r="XA5" s="567"/>
      <c r="XB5" s="567"/>
      <c r="XC5" s="567"/>
      <c r="XD5" s="567"/>
      <c r="XE5" s="567"/>
      <c r="XF5" s="567"/>
      <c r="XG5" s="567"/>
      <c r="XH5" s="567"/>
      <c r="XI5" s="567"/>
      <c r="XJ5" s="567"/>
      <c r="XK5" s="567"/>
      <c r="XL5" s="567"/>
      <c r="XM5" s="567"/>
      <c r="XN5" s="567"/>
      <c r="XO5" s="567"/>
      <c r="XP5" s="567"/>
      <c r="XQ5" s="567"/>
      <c r="XR5" s="567"/>
      <c r="XS5" s="567"/>
      <c r="XT5" s="567"/>
      <c r="XU5" s="567"/>
      <c r="XV5" s="567"/>
      <c r="XW5" s="567"/>
      <c r="XX5" s="567"/>
      <c r="XY5" s="567"/>
      <c r="XZ5" s="567"/>
      <c r="YA5" s="567"/>
      <c r="YB5" s="567"/>
      <c r="YC5" s="567"/>
      <c r="YD5" s="567"/>
      <c r="YE5" s="567"/>
      <c r="YF5" s="567"/>
      <c r="YG5" s="567"/>
      <c r="YH5" s="567"/>
      <c r="YI5" s="567"/>
      <c r="YJ5" s="567"/>
      <c r="YK5" s="567"/>
      <c r="YL5" s="567"/>
      <c r="YM5" s="567"/>
      <c r="YN5" s="567"/>
      <c r="YO5" s="567"/>
      <c r="YP5" s="567"/>
      <c r="YQ5" s="567"/>
      <c r="YR5" s="567"/>
      <c r="YS5" s="567"/>
      <c r="YT5" s="567"/>
      <c r="YU5" s="567"/>
      <c r="YV5" s="567"/>
      <c r="YW5" s="567"/>
      <c r="YX5" s="567"/>
      <c r="YY5" s="567"/>
      <c r="YZ5" s="567"/>
      <c r="ZA5" s="567"/>
      <c r="ZB5" s="567"/>
      <c r="ZC5" s="567"/>
      <c r="ZD5" s="567"/>
      <c r="ZE5" s="567"/>
      <c r="ZF5" s="567"/>
      <c r="ZG5" s="567"/>
      <c r="ZH5" s="567"/>
      <c r="ZI5" s="567"/>
      <c r="ZJ5" s="567"/>
      <c r="ZK5" s="567"/>
      <c r="ZL5" s="567"/>
      <c r="ZM5" s="567"/>
      <c r="ZN5" s="567"/>
      <c r="ZO5" s="567"/>
      <c r="ZP5" s="567"/>
      <c r="ZQ5" s="567"/>
      <c r="ZR5" s="567"/>
      <c r="ZS5" s="567"/>
      <c r="ZT5" s="567"/>
      <c r="ZU5" s="567"/>
      <c r="ZV5" s="567"/>
      <c r="ZW5" s="567"/>
      <c r="ZX5" s="567"/>
      <c r="ZY5" s="567"/>
      <c r="ZZ5" s="567"/>
      <c r="AAA5" s="567"/>
      <c r="AAB5" s="567"/>
      <c r="AAC5" s="567"/>
      <c r="AAD5" s="567"/>
      <c r="AAE5" s="567"/>
      <c r="AAF5" s="567"/>
      <c r="AAG5" s="567"/>
      <c r="AAH5" s="567"/>
      <c r="AAI5" s="567"/>
      <c r="AAJ5" s="567"/>
      <c r="AAK5" s="567"/>
      <c r="AAL5" s="567"/>
      <c r="AAM5" s="567"/>
      <c r="AAN5" s="567"/>
      <c r="AAO5" s="567"/>
      <c r="AAP5" s="567"/>
      <c r="AAQ5" s="567"/>
      <c r="AAR5" s="567"/>
      <c r="AAS5" s="567"/>
      <c r="AAT5" s="567"/>
      <c r="AAU5" s="567"/>
      <c r="AAV5" s="567"/>
      <c r="AAW5" s="567"/>
      <c r="AAX5" s="567"/>
      <c r="AAY5" s="567"/>
      <c r="AAZ5" s="567"/>
      <c r="ABA5" s="567"/>
      <c r="ABB5" s="567"/>
      <c r="ABC5" s="567"/>
      <c r="ABD5" s="567"/>
      <c r="ABE5" s="567"/>
      <c r="ABF5" s="567"/>
      <c r="ABG5" s="567"/>
      <c r="ABH5" s="567"/>
      <c r="ABI5" s="567"/>
      <c r="ABJ5" s="567"/>
      <c r="ABK5" s="567"/>
      <c r="ABL5" s="567"/>
      <c r="ABM5" s="567"/>
      <c r="ABN5" s="567"/>
      <c r="ABO5" s="567"/>
      <c r="ABP5" s="567"/>
      <c r="ABQ5" s="567"/>
      <c r="ABR5" s="567"/>
      <c r="ABS5" s="567"/>
      <c r="ABT5" s="567"/>
      <c r="ABU5" s="567"/>
      <c r="ABV5" s="567"/>
      <c r="ABW5" s="567"/>
      <c r="ABX5" s="567"/>
      <c r="ABY5" s="567"/>
      <c r="ABZ5" s="567"/>
      <c r="ACA5" s="567"/>
      <c r="ACB5" s="567"/>
      <c r="ACC5" s="567"/>
      <c r="ACD5" s="567"/>
      <c r="ACE5" s="567"/>
      <c r="ACF5" s="567"/>
      <c r="ACG5" s="567"/>
      <c r="ACH5" s="567"/>
      <c r="ACI5" s="567"/>
      <c r="ACJ5" s="567"/>
      <c r="ACK5" s="567"/>
      <c r="ACL5" s="567"/>
      <c r="ACM5" s="567"/>
      <c r="ACN5" s="567"/>
      <c r="ACO5" s="567"/>
      <c r="ACP5" s="567"/>
      <c r="ACQ5" s="567"/>
      <c r="ACR5" s="567"/>
      <c r="ACS5" s="567"/>
      <c r="ACT5" s="567"/>
      <c r="ACU5" s="567"/>
      <c r="ACV5" s="567"/>
      <c r="ACW5" s="567"/>
      <c r="ACX5" s="567"/>
      <c r="ACY5" s="567"/>
      <c r="ACZ5" s="567"/>
      <c r="ADA5" s="567"/>
      <c r="ADB5" s="567"/>
      <c r="ADC5" s="567"/>
      <c r="ADD5" s="567"/>
      <c r="ADE5" s="567"/>
      <c r="ADF5" s="567"/>
      <c r="ADG5" s="567"/>
      <c r="ADH5" s="567"/>
      <c r="ADI5" s="567"/>
      <c r="ADJ5" s="567"/>
      <c r="ADK5" s="567"/>
      <c r="ADL5" s="567"/>
      <c r="ADM5" s="567"/>
      <c r="ADN5" s="567"/>
      <c r="ADO5" s="567"/>
      <c r="ADP5" s="567"/>
      <c r="ADQ5" s="567"/>
      <c r="ADR5" s="567"/>
      <c r="ADS5" s="567"/>
      <c r="ADT5" s="567"/>
      <c r="ADU5" s="567"/>
      <c r="ADV5" s="567"/>
      <c r="ADW5" s="567"/>
      <c r="ADX5" s="567"/>
      <c r="ADY5" s="567"/>
      <c r="ADZ5" s="567"/>
      <c r="AEA5" s="567"/>
      <c r="AEB5" s="567"/>
      <c r="AEC5" s="567"/>
      <c r="AED5" s="567"/>
      <c r="AEE5" s="567"/>
      <c r="AEF5" s="567"/>
      <c r="AEG5" s="567"/>
      <c r="AEH5" s="567"/>
      <c r="AEI5" s="567"/>
      <c r="AEJ5" s="567"/>
      <c r="AEK5" s="567"/>
      <c r="AEL5" s="567"/>
      <c r="AEM5" s="567"/>
      <c r="AEN5" s="567"/>
      <c r="AEO5" s="567"/>
      <c r="AEP5" s="567"/>
      <c r="AEQ5" s="567"/>
      <c r="AER5" s="567"/>
      <c r="AES5" s="567"/>
      <c r="AET5" s="567"/>
      <c r="AEU5" s="567"/>
      <c r="AEV5" s="567"/>
      <c r="AEW5" s="567"/>
      <c r="AEX5" s="567"/>
      <c r="AEY5" s="567"/>
      <c r="AEZ5" s="567"/>
      <c r="AFA5" s="567"/>
      <c r="AFB5" s="567"/>
      <c r="AFC5" s="567"/>
      <c r="AFD5" s="567"/>
      <c r="AFE5" s="567"/>
      <c r="AFF5" s="567"/>
      <c r="AFG5" s="567"/>
      <c r="AFH5" s="567"/>
      <c r="AFI5" s="567"/>
      <c r="AFJ5" s="567"/>
      <c r="AFK5" s="567"/>
      <c r="AFL5" s="567"/>
      <c r="AFM5" s="567"/>
      <c r="AFN5" s="567"/>
      <c r="AFO5" s="567"/>
      <c r="AFP5" s="567"/>
      <c r="AFQ5" s="567"/>
      <c r="AFR5" s="567"/>
      <c r="AFS5" s="567"/>
      <c r="AFT5" s="567"/>
      <c r="AFU5" s="567"/>
      <c r="AFV5" s="567"/>
      <c r="AFW5" s="567"/>
      <c r="AFX5" s="567"/>
      <c r="AFY5" s="567"/>
      <c r="AFZ5" s="567"/>
      <c r="AGA5" s="567"/>
      <c r="AGB5" s="567"/>
      <c r="AGC5" s="567"/>
      <c r="AGD5" s="567"/>
      <c r="AGE5" s="567"/>
      <c r="AGF5" s="567"/>
      <c r="AGG5" s="567"/>
      <c r="AGH5" s="567"/>
      <c r="AGI5" s="567"/>
      <c r="AGJ5" s="567"/>
      <c r="AGK5" s="567"/>
      <c r="AGL5" s="567"/>
      <c r="AGM5" s="567"/>
      <c r="AGN5" s="567"/>
      <c r="AGO5" s="567"/>
      <c r="AGP5" s="567"/>
      <c r="AGQ5" s="567"/>
      <c r="AGR5" s="567"/>
      <c r="AGS5" s="567"/>
      <c r="AGT5" s="567"/>
      <c r="AGU5" s="567"/>
      <c r="AGV5" s="567"/>
      <c r="AGW5" s="567"/>
      <c r="AGX5" s="567"/>
      <c r="AGY5" s="567"/>
      <c r="AGZ5" s="567"/>
      <c r="AHA5" s="567"/>
      <c r="AHB5" s="567"/>
      <c r="AHC5" s="567"/>
      <c r="AHD5" s="567"/>
      <c r="AHE5" s="567"/>
      <c r="AHF5" s="567"/>
      <c r="AHG5" s="567"/>
      <c r="AHH5" s="567"/>
      <c r="AHI5" s="567"/>
      <c r="AHJ5" s="567"/>
      <c r="AHK5" s="567"/>
      <c r="AHL5" s="567"/>
      <c r="AHM5" s="567"/>
      <c r="AHN5" s="567"/>
      <c r="AHO5" s="567"/>
      <c r="AHP5" s="567"/>
      <c r="AHQ5" s="567"/>
      <c r="AHR5" s="567"/>
      <c r="AHS5" s="567"/>
      <c r="AHT5" s="567"/>
      <c r="AHU5" s="567"/>
      <c r="AHV5" s="567"/>
      <c r="AHW5" s="567"/>
      <c r="AHX5" s="567"/>
      <c r="AHY5" s="567"/>
      <c r="AHZ5" s="567"/>
      <c r="AIA5" s="567"/>
      <c r="AIB5" s="567"/>
      <c r="AIC5" s="567"/>
      <c r="AID5" s="567"/>
      <c r="AIE5" s="567"/>
      <c r="AIF5" s="567"/>
      <c r="AIG5" s="567"/>
      <c r="AIH5" s="567"/>
      <c r="AII5" s="567"/>
      <c r="AIJ5" s="567"/>
      <c r="AIK5" s="567"/>
      <c r="AIL5" s="567"/>
      <c r="AIM5" s="567"/>
      <c r="AIN5" s="567"/>
      <c r="AIO5" s="567"/>
      <c r="AIP5" s="567"/>
      <c r="AIQ5" s="567"/>
      <c r="AIR5" s="567"/>
      <c r="AIS5" s="567"/>
      <c r="AIT5" s="567"/>
      <c r="AIU5" s="567"/>
      <c r="AIV5" s="567"/>
      <c r="AIW5" s="567"/>
      <c r="AIX5" s="567"/>
      <c r="AIY5" s="567"/>
      <c r="AIZ5" s="567"/>
      <c r="AJA5" s="567"/>
      <c r="AJB5" s="567"/>
      <c r="AJC5" s="567"/>
      <c r="AJD5" s="567"/>
      <c r="AJE5" s="567"/>
      <c r="AJF5" s="567"/>
      <c r="AJG5" s="567"/>
      <c r="AJH5" s="567"/>
      <c r="AJI5" s="567"/>
      <c r="AJJ5" s="567"/>
      <c r="AJK5" s="567"/>
      <c r="AJL5" s="567"/>
      <c r="AJM5" s="567"/>
      <c r="AJN5" s="567"/>
      <c r="AJO5" s="567"/>
      <c r="AJP5" s="567"/>
      <c r="AJQ5" s="567"/>
      <c r="AJR5" s="567"/>
      <c r="AJS5" s="567"/>
      <c r="AJT5" s="567"/>
      <c r="AJU5" s="567"/>
      <c r="AJV5" s="567"/>
      <c r="AJW5" s="567"/>
      <c r="AJX5" s="567"/>
      <c r="AJY5" s="567"/>
      <c r="AJZ5" s="567"/>
      <c r="AKA5" s="567"/>
      <c r="AKB5" s="567"/>
      <c r="AKC5" s="567"/>
      <c r="AKD5" s="567"/>
      <c r="AKE5" s="567"/>
      <c r="AKF5" s="567"/>
      <c r="AKG5" s="567"/>
      <c r="AKH5" s="567"/>
      <c r="AKI5" s="567"/>
      <c r="AKJ5" s="567"/>
      <c r="AKK5" s="567"/>
      <c r="AKL5" s="567"/>
      <c r="AKM5" s="567"/>
      <c r="AKN5" s="567"/>
      <c r="AKO5" s="567"/>
      <c r="AKP5" s="567"/>
      <c r="AKQ5" s="567"/>
      <c r="AKR5" s="567"/>
      <c r="AKS5" s="567"/>
      <c r="AKT5" s="567"/>
      <c r="AKU5" s="567"/>
      <c r="AKV5" s="567"/>
      <c r="AKW5" s="567"/>
      <c r="AKX5" s="567"/>
      <c r="AKY5" s="567"/>
      <c r="AKZ5" s="567"/>
      <c r="ALA5" s="567"/>
      <c r="ALB5" s="567"/>
      <c r="ALC5" s="567"/>
      <c r="ALD5" s="567"/>
      <c r="ALE5" s="567"/>
      <c r="ALF5" s="567"/>
      <c r="ALG5" s="567"/>
      <c r="ALH5" s="567"/>
      <c r="ALI5" s="567"/>
      <c r="ALJ5" s="567"/>
      <c r="ALK5" s="567"/>
      <c r="ALL5" s="567"/>
      <c r="ALM5" s="567"/>
      <c r="ALN5" s="567"/>
      <c r="ALO5" s="567"/>
      <c r="ALP5" s="567"/>
      <c r="ALQ5" s="567"/>
      <c r="ALR5" s="567"/>
      <c r="ALS5" s="567"/>
      <c r="ALT5" s="567"/>
      <c r="ALU5" s="567"/>
      <c r="ALV5" s="567"/>
      <c r="ALW5" s="567"/>
      <c r="ALX5" s="567"/>
      <c r="ALY5" s="567"/>
      <c r="ALZ5" s="567"/>
      <c r="AMA5" s="567"/>
      <c r="AMB5" s="567"/>
      <c r="AMC5" s="567"/>
      <c r="AMD5" s="567"/>
      <c r="AME5" s="567"/>
      <c r="AMF5" s="567"/>
      <c r="AMG5" s="567"/>
      <c r="AMH5" s="567"/>
      <c r="AMI5" s="567"/>
      <c r="AMJ5" s="567"/>
      <c r="AMK5" s="567"/>
      <c r="AML5" s="567"/>
      <c r="AMM5" s="567"/>
      <c r="AMN5" s="567"/>
      <c r="AMO5" s="567"/>
      <c r="AMP5" s="567"/>
      <c r="AMQ5" s="567"/>
      <c r="AMR5" s="567"/>
      <c r="AMS5" s="567"/>
      <c r="AMT5" s="567"/>
      <c r="AMU5" s="567"/>
      <c r="AMV5" s="567"/>
      <c r="AMW5" s="567"/>
      <c r="AMX5" s="567"/>
      <c r="AMY5" s="567"/>
      <c r="AMZ5" s="567"/>
      <c r="ANA5" s="567"/>
      <c r="ANB5" s="567"/>
      <c r="ANC5" s="567"/>
      <c r="AND5" s="567"/>
      <c r="ANE5" s="567"/>
      <c r="ANF5" s="567"/>
      <c r="ANG5" s="567"/>
      <c r="ANH5" s="567"/>
      <c r="ANI5" s="567"/>
      <c r="ANJ5" s="567"/>
      <c r="ANK5" s="567"/>
      <c r="ANL5" s="567"/>
      <c r="ANM5" s="567"/>
      <c r="ANN5" s="567"/>
      <c r="ANO5" s="567"/>
      <c r="ANP5" s="567"/>
      <c r="ANQ5" s="567"/>
      <c r="ANR5" s="567"/>
      <c r="ANS5" s="567"/>
      <c r="ANT5" s="567"/>
      <c r="ANU5" s="567"/>
      <c r="ANV5" s="567"/>
      <c r="ANW5" s="567"/>
      <c r="ANX5" s="567"/>
      <c r="ANY5" s="567"/>
      <c r="ANZ5" s="567"/>
      <c r="AOA5" s="567"/>
      <c r="AOB5" s="567"/>
      <c r="AOC5" s="567"/>
      <c r="AOD5" s="567"/>
      <c r="AOE5" s="567"/>
      <c r="AOF5" s="567"/>
      <c r="AOG5" s="567"/>
      <c r="AOH5" s="567"/>
      <c r="AOI5" s="567"/>
      <c r="AOJ5" s="567"/>
      <c r="AOK5" s="567"/>
      <c r="AOL5" s="567"/>
      <c r="AOM5" s="567"/>
      <c r="AON5" s="567"/>
      <c r="AOO5" s="567"/>
      <c r="AOP5" s="567"/>
      <c r="AOQ5" s="567"/>
      <c r="AOR5" s="567"/>
      <c r="AOS5" s="567"/>
      <c r="AOT5" s="567"/>
      <c r="AOU5" s="567"/>
      <c r="AOV5" s="567"/>
      <c r="AOW5" s="567"/>
      <c r="AOX5" s="567"/>
      <c r="AOY5" s="567"/>
      <c r="AOZ5" s="567"/>
      <c r="APA5" s="567"/>
      <c r="APB5" s="567"/>
      <c r="APC5" s="567"/>
      <c r="APD5" s="567"/>
      <c r="APE5" s="567"/>
      <c r="APF5" s="567"/>
      <c r="APG5" s="567"/>
      <c r="APH5" s="567"/>
      <c r="API5" s="567"/>
      <c r="APJ5" s="567"/>
      <c r="APK5" s="567"/>
      <c r="APL5" s="567"/>
      <c r="APM5" s="567"/>
      <c r="APN5" s="567"/>
      <c r="APO5" s="567"/>
      <c r="APP5" s="567"/>
      <c r="APQ5" s="567"/>
      <c r="APR5" s="567"/>
      <c r="APS5" s="567"/>
      <c r="APT5" s="567"/>
      <c r="APU5" s="567"/>
      <c r="APV5" s="567"/>
      <c r="APW5" s="567"/>
      <c r="APX5" s="567"/>
      <c r="APY5" s="567"/>
      <c r="APZ5" s="567"/>
      <c r="AQA5" s="567"/>
      <c r="AQB5" s="567"/>
      <c r="AQC5" s="567"/>
      <c r="AQD5" s="567"/>
      <c r="AQE5" s="567"/>
      <c r="AQF5" s="567"/>
      <c r="AQG5" s="567"/>
      <c r="AQH5" s="567"/>
      <c r="AQI5" s="567"/>
      <c r="AQJ5" s="567"/>
      <c r="AQK5" s="567"/>
      <c r="AQL5" s="567"/>
      <c r="AQM5" s="567"/>
      <c r="AQN5" s="567"/>
      <c r="AQO5" s="567"/>
      <c r="AQP5" s="567"/>
      <c r="AQQ5" s="567"/>
      <c r="AQR5" s="567"/>
      <c r="AQS5" s="567"/>
      <c r="AQT5" s="567"/>
      <c r="AQU5" s="567"/>
      <c r="AQV5" s="567"/>
      <c r="AQW5" s="567"/>
      <c r="AQX5" s="567"/>
      <c r="AQY5" s="567"/>
      <c r="AQZ5" s="567"/>
      <c r="ARA5" s="567"/>
      <c r="ARB5" s="567"/>
      <c r="ARC5" s="567"/>
      <c r="ARD5" s="567"/>
      <c r="ARE5" s="567"/>
      <c r="ARF5" s="567"/>
      <c r="ARG5" s="567"/>
      <c r="ARH5" s="567"/>
      <c r="ARI5" s="567"/>
      <c r="ARJ5" s="567"/>
      <c r="ARK5" s="567"/>
      <c r="ARL5" s="567"/>
      <c r="ARM5" s="567"/>
      <c r="ARN5" s="567"/>
      <c r="ARO5" s="567"/>
      <c r="ARP5" s="567"/>
      <c r="ARQ5" s="567"/>
      <c r="ARR5" s="567"/>
      <c r="ARS5" s="567"/>
      <c r="ART5" s="567"/>
      <c r="ARU5" s="567"/>
      <c r="ARV5" s="567"/>
      <c r="ARW5" s="567"/>
      <c r="ARX5" s="567"/>
      <c r="ARY5" s="567"/>
      <c r="ARZ5" s="567"/>
      <c r="ASA5" s="567"/>
      <c r="ASB5" s="567"/>
      <c r="ASC5" s="567"/>
      <c r="ASD5" s="567"/>
      <c r="ASE5" s="567"/>
      <c r="ASF5" s="567"/>
      <c r="ASG5" s="567"/>
      <c r="ASH5" s="567"/>
      <c r="ASI5" s="567"/>
      <c r="ASJ5" s="567"/>
      <c r="ASK5" s="567"/>
      <c r="ASL5" s="567"/>
      <c r="ASM5" s="567"/>
      <c r="ASN5" s="567"/>
      <c r="ASO5" s="567"/>
      <c r="ASP5" s="567"/>
      <c r="ASQ5" s="567"/>
      <c r="ASR5" s="567"/>
      <c r="ASS5" s="567"/>
      <c r="AST5" s="567"/>
      <c r="ASU5" s="567"/>
      <c r="ASV5" s="567"/>
      <c r="ASW5" s="567"/>
      <c r="ASX5" s="567"/>
      <c r="ASY5" s="567"/>
      <c r="ASZ5" s="567"/>
      <c r="ATA5" s="567"/>
      <c r="ATB5" s="567"/>
      <c r="ATC5" s="567"/>
      <c r="ATD5" s="567"/>
      <c r="ATE5" s="567"/>
      <c r="ATF5" s="567"/>
      <c r="ATG5" s="567"/>
      <c r="ATH5" s="567"/>
      <c r="ATI5" s="567"/>
      <c r="ATJ5" s="567"/>
      <c r="ATK5" s="567"/>
      <c r="ATL5" s="567"/>
      <c r="ATM5" s="567"/>
      <c r="ATN5" s="567"/>
      <c r="ATO5" s="567"/>
      <c r="ATP5" s="567"/>
      <c r="ATQ5" s="567"/>
      <c r="ATR5" s="567"/>
      <c r="ATS5" s="567"/>
      <c r="ATT5" s="567"/>
      <c r="ATU5" s="567"/>
      <c r="ATV5" s="567"/>
      <c r="ATW5" s="567"/>
      <c r="ATX5" s="567"/>
      <c r="ATY5" s="567"/>
      <c r="ATZ5" s="567"/>
      <c r="AUA5" s="567"/>
      <c r="AUB5" s="567"/>
      <c r="AUC5" s="567"/>
      <c r="AUD5" s="567"/>
      <c r="AUE5" s="567"/>
      <c r="AUF5" s="567"/>
      <c r="AUG5" s="567"/>
      <c r="AUH5" s="567"/>
      <c r="AUI5" s="567"/>
      <c r="AUJ5" s="567"/>
      <c r="AUK5" s="567"/>
      <c r="AUL5" s="567"/>
      <c r="AUM5" s="567"/>
      <c r="AUN5" s="567"/>
      <c r="AUO5" s="567"/>
      <c r="AUP5" s="567"/>
      <c r="AUQ5" s="567"/>
      <c r="AUR5" s="567"/>
      <c r="AUS5" s="567"/>
      <c r="AUT5" s="567"/>
      <c r="AUU5" s="567"/>
      <c r="AUV5" s="567"/>
      <c r="AUW5" s="567"/>
      <c r="AUX5" s="567"/>
      <c r="AUY5" s="567"/>
      <c r="AUZ5" s="567"/>
      <c r="AVA5" s="567"/>
      <c r="AVB5" s="567"/>
      <c r="AVC5" s="567"/>
      <c r="AVD5" s="567"/>
      <c r="AVE5" s="567"/>
      <c r="AVF5" s="567"/>
      <c r="AVG5" s="567"/>
      <c r="AVH5" s="567"/>
      <c r="AVI5" s="567"/>
      <c r="AVJ5" s="567"/>
      <c r="AVK5" s="567"/>
      <c r="AVL5" s="567"/>
      <c r="AVM5" s="567"/>
      <c r="AVN5" s="567"/>
      <c r="AVO5" s="567"/>
      <c r="AVP5" s="567"/>
      <c r="AVQ5" s="567"/>
      <c r="AVR5" s="567"/>
      <c r="AVS5" s="567"/>
      <c r="AVT5" s="567"/>
      <c r="AVU5" s="567"/>
      <c r="AVV5" s="567"/>
      <c r="AVW5" s="567"/>
      <c r="AVX5" s="567"/>
      <c r="AVY5" s="567"/>
      <c r="AVZ5" s="567"/>
      <c r="AWA5" s="567"/>
      <c r="AWB5" s="567"/>
      <c r="AWC5" s="567"/>
      <c r="AWD5" s="567"/>
      <c r="AWE5" s="567"/>
      <c r="AWF5" s="567"/>
      <c r="AWG5" s="567"/>
      <c r="AWH5" s="567"/>
      <c r="AWI5" s="567"/>
      <c r="AWJ5" s="567"/>
      <c r="AWK5" s="567"/>
      <c r="AWL5" s="567"/>
      <c r="AWM5" s="567"/>
      <c r="AWN5" s="567"/>
      <c r="AWO5" s="567"/>
      <c r="AWP5" s="567"/>
      <c r="AWQ5" s="567"/>
      <c r="AWR5" s="567"/>
      <c r="AWS5" s="567"/>
      <c r="AWT5" s="567"/>
      <c r="AWU5" s="567"/>
      <c r="AWV5" s="567"/>
      <c r="AWW5" s="567"/>
      <c r="AWX5" s="567"/>
      <c r="AWY5" s="567"/>
      <c r="AWZ5" s="567"/>
      <c r="AXA5" s="567"/>
      <c r="AXB5" s="567"/>
      <c r="AXC5" s="567"/>
      <c r="AXD5" s="567"/>
      <c r="AXE5" s="567"/>
      <c r="AXF5" s="567"/>
      <c r="AXG5" s="567"/>
      <c r="AXH5" s="567"/>
      <c r="AXI5" s="567"/>
      <c r="AXJ5" s="567"/>
      <c r="AXK5" s="567"/>
      <c r="AXL5" s="567"/>
      <c r="AXM5" s="567"/>
      <c r="AXN5" s="567"/>
      <c r="AXO5" s="567"/>
      <c r="AXP5" s="567"/>
      <c r="AXQ5" s="567"/>
      <c r="AXR5" s="567"/>
      <c r="AXS5" s="567"/>
      <c r="AXT5" s="567"/>
      <c r="AXU5" s="567"/>
      <c r="AXV5" s="567"/>
      <c r="AXW5" s="567"/>
      <c r="AXX5" s="567"/>
      <c r="AXY5" s="567"/>
      <c r="AXZ5" s="567"/>
      <c r="AYA5" s="567"/>
      <c r="AYB5" s="567"/>
      <c r="AYC5" s="567"/>
      <c r="AYD5" s="567"/>
      <c r="AYE5" s="567"/>
      <c r="AYF5" s="567"/>
      <c r="AYG5" s="567"/>
      <c r="AYH5" s="567"/>
      <c r="AYI5" s="567"/>
      <c r="AYJ5" s="567"/>
      <c r="AYK5" s="567"/>
      <c r="AYL5" s="567"/>
      <c r="AYM5" s="567"/>
      <c r="AYN5" s="567"/>
      <c r="AYO5" s="567"/>
      <c r="AYP5" s="567"/>
      <c r="AYQ5" s="567"/>
      <c r="AYR5" s="567"/>
      <c r="AYS5" s="567"/>
      <c r="AYT5" s="567"/>
      <c r="AYU5" s="567"/>
      <c r="AYV5" s="567"/>
      <c r="AYW5" s="567"/>
      <c r="AYX5" s="567"/>
      <c r="AYY5" s="567"/>
      <c r="AYZ5" s="567"/>
      <c r="AZA5" s="567"/>
      <c r="AZB5" s="567"/>
      <c r="AZC5" s="567"/>
      <c r="AZD5" s="567"/>
      <c r="AZE5" s="567"/>
      <c r="AZF5" s="567"/>
      <c r="AZG5" s="567"/>
      <c r="AZH5" s="567"/>
      <c r="AZI5" s="567"/>
      <c r="AZJ5" s="567"/>
      <c r="AZK5" s="567"/>
      <c r="AZL5" s="567"/>
      <c r="AZM5" s="567"/>
      <c r="AZN5" s="567"/>
      <c r="AZO5" s="567"/>
      <c r="AZP5" s="567"/>
      <c r="AZQ5" s="567"/>
      <c r="AZR5" s="567"/>
      <c r="AZS5" s="567"/>
      <c r="AZT5" s="567"/>
      <c r="AZU5" s="567"/>
      <c r="AZV5" s="567"/>
      <c r="AZW5" s="567"/>
      <c r="AZX5" s="567"/>
      <c r="AZY5" s="567"/>
      <c r="AZZ5" s="567"/>
      <c r="BAA5" s="567"/>
      <c r="BAB5" s="567"/>
      <c r="BAC5" s="567"/>
      <c r="BAD5" s="567"/>
      <c r="BAE5" s="567"/>
      <c r="BAF5" s="567"/>
      <c r="BAG5" s="567"/>
      <c r="BAH5" s="567"/>
      <c r="BAI5" s="567"/>
      <c r="BAJ5" s="567"/>
      <c r="BAK5" s="567"/>
      <c r="BAL5" s="567"/>
      <c r="BAM5" s="567"/>
      <c r="BAN5" s="567"/>
      <c r="BAO5" s="567"/>
      <c r="BAP5" s="567"/>
      <c r="BAQ5" s="567"/>
      <c r="BAR5" s="567"/>
      <c r="BAS5" s="567"/>
      <c r="BAT5" s="567"/>
      <c r="BAU5" s="567"/>
      <c r="BAV5" s="567"/>
      <c r="BAW5" s="567"/>
      <c r="BAX5" s="567"/>
      <c r="BAY5" s="567"/>
      <c r="BAZ5" s="567"/>
      <c r="BBA5" s="567"/>
      <c r="BBB5" s="567"/>
      <c r="BBC5" s="567"/>
      <c r="BBD5" s="567"/>
      <c r="BBE5" s="567"/>
      <c r="BBF5" s="567"/>
      <c r="BBG5" s="567"/>
      <c r="BBH5" s="567"/>
      <c r="BBI5" s="567"/>
      <c r="BBJ5" s="567"/>
      <c r="BBK5" s="567"/>
      <c r="BBL5" s="567"/>
      <c r="BBM5" s="567"/>
      <c r="BBN5" s="567"/>
      <c r="BBO5" s="567"/>
      <c r="BBP5" s="567"/>
      <c r="BBQ5" s="567"/>
      <c r="BBR5" s="567"/>
      <c r="BBS5" s="567"/>
      <c r="BBT5" s="567"/>
      <c r="BBU5" s="567"/>
      <c r="BBV5" s="567"/>
      <c r="BBW5" s="567"/>
      <c r="BBX5" s="567"/>
      <c r="BBY5" s="567"/>
      <c r="BBZ5" s="567"/>
      <c r="BCA5" s="567"/>
      <c r="BCB5" s="567"/>
      <c r="BCC5" s="567"/>
      <c r="BCD5" s="567"/>
      <c r="BCE5" s="567"/>
      <c r="BCF5" s="567"/>
      <c r="BCG5" s="567"/>
      <c r="BCH5" s="567"/>
      <c r="BCI5" s="567"/>
      <c r="BCJ5" s="567"/>
      <c r="BCK5" s="567"/>
      <c r="BCL5" s="567"/>
      <c r="BCM5" s="567"/>
      <c r="BCN5" s="567"/>
      <c r="BCO5" s="567"/>
      <c r="BCP5" s="567"/>
      <c r="BCQ5" s="567"/>
      <c r="BCR5" s="567"/>
      <c r="BCS5" s="567"/>
      <c r="BCT5" s="567"/>
      <c r="BCU5" s="567"/>
      <c r="BCV5" s="567"/>
      <c r="BCW5" s="567"/>
      <c r="BCX5" s="567"/>
      <c r="BCY5" s="567"/>
      <c r="BCZ5" s="567"/>
      <c r="BDA5" s="567"/>
      <c r="BDB5" s="567"/>
      <c r="BDC5" s="567"/>
      <c r="BDD5" s="567"/>
      <c r="BDE5" s="567"/>
      <c r="BDF5" s="567"/>
      <c r="BDG5" s="567"/>
      <c r="BDH5" s="567"/>
      <c r="BDI5" s="567"/>
      <c r="BDJ5" s="567"/>
      <c r="BDK5" s="567"/>
      <c r="BDL5" s="567"/>
      <c r="BDM5" s="567"/>
      <c r="BDN5" s="567"/>
      <c r="BDO5" s="567"/>
      <c r="BDP5" s="567"/>
      <c r="BDQ5" s="567"/>
      <c r="BDR5" s="567"/>
      <c r="BDS5" s="567"/>
      <c r="BDT5" s="567"/>
      <c r="BDU5" s="567"/>
      <c r="BDV5" s="567"/>
      <c r="BDW5" s="567"/>
      <c r="BDX5" s="567"/>
      <c r="BDY5" s="567"/>
      <c r="BDZ5" s="567"/>
    </row>
    <row r="6" spans="1:1482" s="573" customFormat="1" ht="15">
      <c r="A6" s="379" t="str">
        <f>+'P1'!B5</f>
        <v>1. Mejora del desempeño productivo primario e industrial de la cadena</v>
      </c>
      <c r="B6" s="569">
        <f>SUM(B7:B9)</f>
        <v>28852602059.355202</v>
      </c>
      <c r="C6" s="380">
        <f t="shared" ref="C6:U6" si="0">SUM(C7:C9)</f>
        <v>62601641039.042419</v>
      </c>
      <c r="D6" s="380">
        <f t="shared" si="0"/>
        <v>64201138247.061462</v>
      </c>
      <c r="E6" s="380">
        <f t="shared" si="0"/>
        <v>65740430971.950096</v>
      </c>
      <c r="F6" s="380">
        <f t="shared" si="0"/>
        <v>67530148389.36692</v>
      </c>
      <c r="G6" s="380">
        <f t="shared" si="0"/>
        <v>69581807211.138062</v>
      </c>
      <c r="H6" s="380">
        <f t="shared" si="0"/>
        <v>71570385794.527084</v>
      </c>
      <c r="I6" s="380">
        <f t="shared" si="0"/>
        <v>73846904439.629105</v>
      </c>
      <c r="J6" s="380">
        <f t="shared" si="0"/>
        <v>76426012391.597137</v>
      </c>
      <c r="K6" s="380">
        <f t="shared" si="0"/>
        <v>78986082107.554489</v>
      </c>
      <c r="L6" s="380">
        <f t="shared" si="0"/>
        <v>81881811394.794281</v>
      </c>
      <c r="M6" s="380">
        <f t="shared" si="0"/>
        <v>85131834077.518616</v>
      </c>
      <c r="N6" s="380">
        <f t="shared" si="0"/>
        <v>88418839904.250397</v>
      </c>
      <c r="O6" s="380">
        <f t="shared" si="0"/>
        <v>92102204467.514313</v>
      </c>
      <c r="P6" s="380">
        <f t="shared" si="0"/>
        <v>96205629971.810745</v>
      </c>
      <c r="Q6" s="380">
        <f t="shared" si="0"/>
        <v>100417297755.71594</v>
      </c>
      <c r="R6" s="380">
        <f t="shared" si="0"/>
        <v>105102533549.57722</v>
      </c>
      <c r="S6" s="380">
        <f t="shared" si="0"/>
        <v>110291486532.22592</v>
      </c>
      <c r="T6" s="380">
        <f t="shared" si="0"/>
        <v>115679323338.92578</v>
      </c>
      <c r="U6" s="380">
        <f t="shared" si="0"/>
        <v>121638938268.98509</v>
      </c>
      <c r="V6" s="380">
        <f>SUM(V7:V9)</f>
        <v>1656207051912.5403</v>
      </c>
      <c r="W6" s="570">
        <f t="shared" ref="W6:W18" si="1">V6/V$41</f>
        <v>0.58286302076930752</v>
      </c>
      <c r="X6" s="571"/>
      <c r="Y6" s="572"/>
      <c r="Z6" s="572"/>
      <c r="AA6" s="572"/>
      <c r="AB6" s="572"/>
      <c r="AC6" s="572"/>
      <c r="AD6" s="572"/>
      <c r="AE6" s="572"/>
      <c r="AF6" s="572"/>
      <c r="AG6" s="572"/>
      <c r="AH6" s="572"/>
      <c r="AI6" s="572"/>
      <c r="AJ6" s="572"/>
      <c r="AK6" s="572"/>
      <c r="AL6" s="572"/>
      <c r="AM6" s="572"/>
      <c r="AN6" s="572"/>
      <c r="AO6" s="572"/>
      <c r="AP6" s="572"/>
      <c r="AQ6" s="572"/>
      <c r="AR6" s="572"/>
      <c r="AS6" s="572"/>
      <c r="AT6" s="572"/>
      <c r="AU6" s="572"/>
      <c r="AV6" s="572"/>
      <c r="AW6" s="572"/>
      <c r="AX6" s="572"/>
      <c r="AY6" s="572"/>
      <c r="AZ6" s="572"/>
      <c r="BA6" s="572"/>
      <c r="BB6" s="572"/>
      <c r="BC6" s="572"/>
      <c r="BD6" s="572"/>
      <c r="BE6" s="572"/>
      <c r="BF6" s="572"/>
      <c r="BG6" s="572"/>
      <c r="BH6" s="572"/>
      <c r="BI6" s="572"/>
      <c r="BJ6" s="572"/>
      <c r="BK6" s="572"/>
      <c r="BL6" s="572"/>
      <c r="BM6" s="572"/>
      <c r="BN6" s="572"/>
      <c r="BO6" s="572"/>
      <c r="BP6" s="572"/>
      <c r="BQ6" s="572"/>
      <c r="BR6" s="572"/>
      <c r="BS6" s="572"/>
      <c r="BT6" s="572"/>
      <c r="BU6" s="572"/>
      <c r="BV6" s="572"/>
      <c r="BW6" s="572"/>
      <c r="BX6" s="572"/>
      <c r="BY6" s="572"/>
      <c r="BZ6" s="572"/>
      <c r="CA6" s="572"/>
      <c r="CB6" s="572"/>
      <c r="CC6" s="572"/>
      <c r="CD6" s="572"/>
      <c r="CE6" s="572"/>
      <c r="CF6" s="572"/>
      <c r="CG6" s="572"/>
      <c r="CH6" s="572"/>
      <c r="CI6" s="572"/>
      <c r="CJ6" s="572"/>
      <c r="CK6" s="572"/>
      <c r="CL6" s="572"/>
      <c r="CM6" s="572"/>
      <c r="CN6" s="572"/>
      <c r="CO6" s="572"/>
      <c r="CP6" s="572"/>
      <c r="CQ6" s="572"/>
      <c r="CR6" s="572"/>
      <c r="CS6" s="572"/>
      <c r="CT6" s="572"/>
      <c r="CU6" s="572"/>
      <c r="CV6" s="572"/>
      <c r="CW6" s="572"/>
      <c r="CX6" s="572"/>
      <c r="CY6" s="572"/>
      <c r="CZ6" s="572"/>
      <c r="DA6" s="572"/>
      <c r="DB6" s="572"/>
      <c r="DC6" s="572"/>
      <c r="DD6" s="572"/>
      <c r="DE6" s="572"/>
      <c r="DF6" s="572"/>
      <c r="DG6" s="572"/>
      <c r="DH6" s="572"/>
      <c r="DI6" s="572"/>
      <c r="DJ6" s="572"/>
      <c r="DK6" s="572"/>
      <c r="DL6" s="572"/>
      <c r="DM6" s="572"/>
      <c r="DN6" s="572"/>
      <c r="DO6" s="572"/>
      <c r="DP6" s="572"/>
      <c r="DQ6" s="572"/>
      <c r="DR6" s="572"/>
      <c r="DS6" s="572"/>
      <c r="DT6" s="572"/>
      <c r="DU6" s="572"/>
      <c r="DV6" s="572"/>
      <c r="DW6" s="572"/>
      <c r="DX6" s="572"/>
      <c r="DY6" s="572"/>
      <c r="DZ6" s="572"/>
      <c r="EA6" s="572"/>
      <c r="EB6" s="572"/>
      <c r="EC6" s="572"/>
      <c r="ED6" s="572"/>
      <c r="EE6" s="572"/>
      <c r="EF6" s="572"/>
      <c r="EG6" s="572"/>
      <c r="EH6" s="572"/>
      <c r="EI6" s="572"/>
      <c r="EJ6" s="572"/>
      <c r="EK6" s="572"/>
      <c r="EL6" s="572"/>
      <c r="EM6" s="572"/>
      <c r="EN6" s="572"/>
      <c r="EO6" s="572"/>
      <c r="EP6" s="572"/>
      <c r="EQ6" s="572"/>
      <c r="ER6" s="572"/>
      <c r="ES6" s="572"/>
      <c r="ET6" s="572"/>
      <c r="EU6" s="572"/>
      <c r="EV6" s="572"/>
      <c r="EW6" s="572"/>
      <c r="EX6" s="572"/>
      <c r="EY6" s="572"/>
      <c r="EZ6" s="572"/>
      <c r="FA6" s="572"/>
      <c r="FB6" s="572"/>
      <c r="FC6" s="572"/>
      <c r="FD6" s="572"/>
      <c r="FE6" s="572"/>
      <c r="FF6" s="572"/>
      <c r="FG6" s="572"/>
      <c r="FH6" s="572"/>
      <c r="FI6" s="572"/>
      <c r="FJ6" s="572"/>
      <c r="FK6" s="572"/>
      <c r="FL6" s="572"/>
      <c r="FM6" s="572"/>
      <c r="FN6" s="572"/>
      <c r="FO6" s="572"/>
      <c r="FP6" s="572"/>
      <c r="FQ6" s="572"/>
      <c r="FR6" s="572"/>
      <c r="FS6" s="572"/>
      <c r="FT6" s="572"/>
      <c r="FU6" s="572"/>
      <c r="FV6" s="572"/>
      <c r="FW6" s="572"/>
      <c r="FX6" s="572"/>
      <c r="FY6" s="572"/>
      <c r="FZ6" s="572"/>
      <c r="GA6" s="572"/>
      <c r="GB6" s="572"/>
      <c r="GC6" s="572"/>
      <c r="GD6" s="572"/>
      <c r="GE6" s="572"/>
      <c r="GF6" s="572"/>
      <c r="GG6" s="572"/>
      <c r="GH6" s="572"/>
      <c r="GI6" s="572"/>
      <c r="GJ6" s="572"/>
      <c r="GK6" s="572"/>
      <c r="GL6" s="572"/>
      <c r="GM6" s="572"/>
      <c r="GN6" s="572"/>
      <c r="GO6" s="572"/>
      <c r="GP6" s="572"/>
      <c r="GQ6" s="572"/>
      <c r="GR6" s="572"/>
      <c r="GS6" s="572"/>
      <c r="GT6" s="572"/>
      <c r="GU6" s="572"/>
      <c r="GV6" s="572"/>
      <c r="GW6" s="572"/>
      <c r="GX6" s="572"/>
      <c r="GY6" s="572"/>
      <c r="GZ6" s="572"/>
      <c r="HA6" s="572"/>
      <c r="HB6" s="572"/>
      <c r="HC6" s="572"/>
      <c r="HD6" s="572"/>
      <c r="HE6" s="572"/>
      <c r="HF6" s="572"/>
      <c r="HG6" s="572"/>
      <c r="HH6" s="572"/>
      <c r="HI6" s="572"/>
      <c r="HJ6" s="572"/>
      <c r="HK6" s="572"/>
      <c r="HL6" s="572"/>
      <c r="HM6" s="572"/>
      <c r="HN6" s="572"/>
      <c r="HO6" s="572"/>
      <c r="HP6" s="572"/>
      <c r="HQ6" s="572"/>
      <c r="HR6" s="572"/>
      <c r="HS6" s="572"/>
      <c r="HT6" s="572"/>
      <c r="HU6" s="572"/>
      <c r="HV6" s="572"/>
      <c r="HW6" s="572"/>
      <c r="HX6" s="572"/>
      <c r="HY6" s="572"/>
      <c r="HZ6" s="572"/>
      <c r="IA6" s="572"/>
      <c r="IB6" s="572"/>
      <c r="IC6" s="572"/>
      <c r="ID6" s="572"/>
      <c r="IE6" s="572"/>
      <c r="IF6" s="572"/>
      <c r="IG6" s="572"/>
      <c r="IH6" s="572"/>
      <c r="II6" s="572"/>
      <c r="IJ6" s="572"/>
      <c r="IK6" s="572"/>
      <c r="IL6" s="572"/>
      <c r="IM6" s="572"/>
      <c r="IN6" s="572"/>
      <c r="IO6" s="572"/>
      <c r="IP6" s="572"/>
      <c r="IQ6" s="572"/>
      <c r="IR6" s="572"/>
      <c r="IS6" s="572"/>
      <c r="IT6" s="572"/>
      <c r="IU6" s="572"/>
      <c r="IV6" s="572"/>
      <c r="IW6" s="572"/>
      <c r="IX6" s="572"/>
      <c r="IY6" s="572"/>
      <c r="IZ6" s="572"/>
      <c r="JA6" s="572"/>
      <c r="JB6" s="572"/>
      <c r="JC6" s="572"/>
      <c r="JD6" s="572"/>
      <c r="JE6" s="572"/>
      <c r="JF6" s="572"/>
      <c r="JG6" s="572"/>
      <c r="JH6" s="572"/>
      <c r="JI6" s="572"/>
      <c r="JJ6" s="572"/>
      <c r="JK6" s="572"/>
      <c r="JL6" s="572"/>
      <c r="JM6" s="572"/>
      <c r="JN6" s="572"/>
      <c r="JO6" s="572"/>
      <c r="JP6" s="572"/>
      <c r="JQ6" s="572"/>
      <c r="JR6" s="572"/>
      <c r="JS6" s="572"/>
      <c r="JT6" s="572"/>
      <c r="JU6" s="572"/>
      <c r="JV6" s="572"/>
      <c r="JW6" s="572"/>
      <c r="JX6" s="572"/>
      <c r="JY6" s="572"/>
      <c r="JZ6" s="572"/>
      <c r="KA6" s="572"/>
      <c r="KB6" s="572"/>
      <c r="KC6" s="572"/>
      <c r="KD6" s="572"/>
      <c r="KE6" s="572"/>
      <c r="KF6" s="572"/>
      <c r="KG6" s="572"/>
      <c r="KH6" s="572"/>
      <c r="KI6" s="572"/>
      <c r="KJ6" s="572"/>
      <c r="KK6" s="572"/>
      <c r="KL6" s="572"/>
      <c r="KM6" s="572"/>
      <c r="KN6" s="572"/>
      <c r="KO6" s="572"/>
      <c r="KP6" s="572"/>
      <c r="KQ6" s="572"/>
      <c r="KR6" s="572"/>
      <c r="KS6" s="572"/>
      <c r="KT6" s="572"/>
      <c r="KU6" s="572"/>
      <c r="KV6" s="572"/>
      <c r="KW6" s="572"/>
      <c r="KX6" s="572"/>
      <c r="KY6" s="572"/>
      <c r="KZ6" s="572"/>
      <c r="LA6" s="572"/>
      <c r="LB6" s="572"/>
      <c r="LC6" s="572"/>
      <c r="LD6" s="572"/>
      <c r="LE6" s="572"/>
      <c r="LF6" s="572"/>
      <c r="LG6" s="572"/>
      <c r="LH6" s="572"/>
      <c r="LI6" s="572"/>
      <c r="LJ6" s="572"/>
      <c r="LK6" s="572"/>
      <c r="LL6" s="572"/>
      <c r="LM6" s="572"/>
      <c r="LN6" s="572"/>
      <c r="LO6" s="572"/>
      <c r="LP6" s="572"/>
      <c r="LQ6" s="572"/>
      <c r="LR6" s="572"/>
      <c r="LS6" s="572"/>
      <c r="LT6" s="572"/>
      <c r="LU6" s="572"/>
      <c r="LV6" s="572"/>
      <c r="LW6" s="572"/>
      <c r="LX6" s="572"/>
      <c r="LY6" s="572"/>
      <c r="LZ6" s="572"/>
      <c r="MA6" s="572"/>
      <c r="MB6" s="572"/>
      <c r="MC6" s="572"/>
      <c r="MD6" s="572"/>
      <c r="ME6" s="572"/>
      <c r="MF6" s="572"/>
      <c r="MG6" s="572"/>
      <c r="MH6" s="572"/>
      <c r="MI6" s="572"/>
      <c r="MJ6" s="572"/>
      <c r="MK6" s="572"/>
      <c r="ML6" s="572"/>
      <c r="MM6" s="572"/>
      <c r="MN6" s="572"/>
      <c r="MO6" s="572"/>
      <c r="MP6" s="572"/>
      <c r="MQ6" s="572"/>
      <c r="MR6" s="572"/>
      <c r="MS6" s="572"/>
      <c r="MT6" s="572"/>
      <c r="MU6" s="572"/>
      <c r="MV6" s="572"/>
      <c r="MW6" s="572"/>
      <c r="MX6" s="572"/>
      <c r="MY6" s="572"/>
      <c r="MZ6" s="572"/>
      <c r="NA6" s="572"/>
      <c r="NB6" s="572"/>
      <c r="NC6" s="572"/>
      <c r="ND6" s="572"/>
      <c r="NE6" s="572"/>
      <c r="NF6" s="572"/>
      <c r="NG6" s="572"/>
      <c r="NH6" s="572"/>
      <c r="NI6" s="572"/>
      <c r="NJ6" s="572"/>
      <c r="NK6" s="572"/>
      <c r="NL6" s="572"/>
      <c r="NM6" s="572"/>
      <c r="NN6" s="572"/>
      <c r="NO6" s="572"/>
      <c r="NP6" s="572"/>
      <c r="NQ6" s="572"/>
      <c r="NR6" s="572"/>
      <c r="NS6" s="572"/>
      <c r="NT6" s="572"/>
      <c r="NU6" s="572"/>
      <c r="NV6" s="572"/>
      <c r="NW6" s="572"/>
      <c r="NX6" s="572"/>
      <c r="NY6" s="572"/>
      <c r="NZ6" s="572"/>
      <c r="OA6" s="572"/>
      <c r="OB6" s="572"/>
      <c r="OC6" s="572"/>
      <c r="OD6" s="572"/>
      <c r="OE6" s="572"/>
      <c r="OF6" s="572"/>
      <c r="OG6" s="572"/>
      <c r="OH6" s="572"/>
      <c r="OI6" s="572"/>
      <c r="OJ6" s="572"/>
      <c r="OK6" s="572"/>
      <c r="OL6" s="572"/>
      <c r="OM6" s="572"/>
      <c r="ON6" s="572"/>
      <c r="OO6" s="572"/>
      <c r="OP6" s="572"/>
      <c r="OQ6" s="572"/>
      <c r="OR6" s="572"/>
      <c r="OS6" s="572"/>
      <c r="OT6" s="572"/>
      <c r="OU6" s="572"/>
      <c r="OV6" s="572"/>
      <c r="OW6" s="572"/>
      <c r="OX6" s="572"/>
      <c r="OY6" s="572"/>
      <c r="OZ6" s="572"/>
      <c r="PA6" s="572"/>
      <c r="PB6" s="572"/>
      <c r="PC6" s="572"/>
      <c r="PD6" s="572"/>
      <c r="PE6" s="572"/>
      <c r="PF6" s="572"/>
      <c r="PG6" s="572"/>
      <c r="PH6" s="572"/>
      <c r="PI6" s="572"/>
      <c r="PJ6" s="572"/>
      <c r="PK6" s="572"/>
      <c r="PL6" s="572"/>
      <c r="PM6" s="572"/>
      <c r="PN6" s="572"/>
      <c r="PO6" s="572"/>
      <c r="PP6" s="572"/>
      <c r="PQ6" s="572"/>
      <c r="PR6" s="572"/>
      <c r="PS6" s="572"/>
      <c r="PT6" s="572"/>
      <c r="PU6" s="572"/>
      <c r="PV6" s="572"/>
      <c r="PW6" s="572"/>
      <c r="PX6" s="572"/>
      <c r="PY6" s="572"/>
      <c r="PZ6" s="572"/>
      <c r="QA6" s="572"/>
      <c r="QB6" s="572"/>
      <c r="QC6" s="572"/>
      <c r="QD6" s="572"/>
      <c r="QE6" s="572"/>
      <c r="QF6" s="572"/>
      <c r="QG6" s="572"/>
      <c r="QH6" s="572"/>
      <c r="QI6" s="572"/>
      <c r="QJ6" s="572"/>
      <c r="QK6" s="572"/>
      <c r="QL6" s="572"/>
      <c r="QM6" s="572"/>
      <c r="QN6" s="572"/>
      <c r="QO6" s="572"/>
      <c r="QP6" s="572"/>
      <c r="QQ6" s="572"/>
      <c r="QR6" s="572"/>
      <c r="QS6" s="572"/>
      <c r="QT6" s="572"/>
      <c r="QU6" s="572"/>
      <c r="QV6" s="572"/>
      <c r="QW6" s="572"/>
      <c r="QX6" s="572"/>
      <c r="QY6" s="572"/>
      <c r="QZ6" s="572"/>
      <c r="RA6" s="572"/>
      <c r="RB6" s="572"/>
      <c r="RC6" s="572"/>
      <c r="RD6" s="572"/>
      <c r="RE6" s="572"/>
      <c r="RF6" s="572"/>
      <c r="RG6" s="572"/>
      <c r="RH6" s="572"/>
      <c r="RI6" s="572"/>
      <c r="RJ6" s="572"/>
      <c r="RK6" s="572"/>
      <c r="RL6" s="572"/>
      <c r="RM6" s="572"/>
      <c r="RN6" s="572"/>
      <c r="RO6" s="572"/>
      <c r="RP6" s="572"/>
      <c r="RQ6" s="572"/>
      <c r="RR6" s="572"/>
      <c r="RS6" s="572"/>
      <c r="RT6" s="572"/>
      <c r="RU6" s="572"/>
      <c r="RV6" s="572"/>
      <c r="RW6" s="572"/>
      <c r="RX6" s="572"/>
      <c r="RY6" s="572"/>
      <c r="RZ6" s="572"/>
      <c r="SA6" s="572"/>
      <c r="SB6" s="572"/>
      <c r="SC6" s="572"/>
      <c r="SD6" s="572"/>
      <c r="SE6" s="572"/>
      <c r="SF6" s="572"/>
      <c r="SG6" s="572"/>
      <c r="SH6" s="572"/>
      <c r="SI6" s="572"/>
      <c r="SJ6" s="572"/>
      <c r="SK6" s="572"/>
      <c r="SL6" s="572"/>
      <c r="SM6" s="572"/>
      <c r="SN6" s="572"/>
      <c r="SO6" s="572"/>
      <c r="SP6" s="572"/>
      <c r="SQ6" s="572"/>
      <c r="SR6" s="572"/>
      <c r="SS6" s="572"/>
      <c r="ST6" s="572"/>
      <c r="SU6" s="572"/>
      <c r="SV6" s="572"/>
      <c r="SW6" s="572"/>
      <c r="SX6" s="572"/>
      <c r="SY6" s="572"/>
      <c r="SZ6" s="572"/>
      <c r="TA6" s="572"/>
      <c r="TB6" s="572"/>
      <c r="TC6" s="572"/>
      <c r="TD6" s="572"/>
      <c r="TE6" s="572"/>
      <c r="TF6" s="572"/>
      <c r="TG6" s="572"/>
      <c r="TH6" s="572"/>
      <c r="TI6" s="572"/>
      <c r="TJ6" s="572"/>
      <c r="TK6" s="572"/>
      <c r="TL6" s="572"/>
      <c r="TM6" s="572"/>
      <c r="TN6" s="572"/>
      <c r="TO6" s="572"/>
      <c r="TP6" s="572"/>
      <c r="TQ6" s="572"/>
      <c r="TR6" s="572"/>
      <c r="TS6" s="572"/>
      <c r="TT6" s="572"/>
      <c r="TU6" s="572"/>
      <c r="TV6" s="572"/>
      <c r="TW6" s="572"/>
      <c r="TX6" s="572"/>
      <c r="TY6" s="572"/>
      <c r="TZ6" s="572"/>
      <c r="UA6" s="572"/>
      <c r="UB6" s="572"/>
      <c r="UC6" s="572"/>
      <c r="UD6" s="572"/>
      <c r="UE6" s="572"/>
      <c r="UF6" s="572"/>
      <c r="UG6" s="572"/>
      <c r="UH6" s="572"/>
      <c r="UI6" s="572"/>
      <c r="UJ6" s="572"/>
      <c r="UK6" s="572"/>
      <c r="UL6" s="572"/>
      <c r="UM6" s="572"/>
      <c r="UN6" s="572"/>
      <c r="UO6" s="572"/>
      <c r="UP6" s="572"/>
      <c r="UQ6" s="572"/>
      <c r="UR6" s="572"/>
      <c r="US6" s="572"/>
      <c r="UT6" s="572"/>
      <c r="UU6" s="572"/>
      <c r="UV6" s="572"/>
      <c r="UW6" s="572"/>
      <c r="UX6" s="572"/>
      <c r="UY6" s="572"/>
      <c r="UZ6" s="572"/>
      <c r="VA6" s="572"/>
      <c r="VB6" s="572"/>
      <c r="VC6" s="572"/>
      <c r="VD6" s="572"/>
      <c r="VE6" s="572"/>
      <c r="VF6" s="572"/>
      <c r="VG6" s="572"/>
      <c r="VH6" s="572"/>
      <c r="VI6" s="572"/>
      <c r="VJ6" s="572"/>
      <c r="VK6" s="572"/>
      <c r="VL6" s="572"/>
      <c r="VM6" s="572"/>
      <c r="VN6" s="572"/>
      <c r="VO6" s="572"/>
      <c r="VP6" s="572"/>
      <c r="VQ6" s="572"/>
      <c r="VR6" s="572"/>
      <c r="VS6" s="572"/>
      <c r="VT6" s="572"/>
      <c r="VU6" s="572"/>
      <c r="VV6" s="572"/>
      <c r="VW6" s="572"/>
      <c r="VX6" s="572"/>
      <c r="VY6" s="572"/>
      <c r="VZ6" s="572"/>
      <c r="WA6" s="572"/>
      <c r="WB6" s="572"/>
      <c r="WC6" s="572"/>
      <c r="WD6" s="572"/>
      <c r="WE6" s="572"/>
      <c r="WF6" s="572"/>
      <c r="WG6" s="572"/>
      <c r="WH6" s="572"/>
      <c r="WI6" s="572"/>
      <c r="WJ6" s="572"/>
      <c r="WK6" s="572"/>
      <c r="WL6" s="572"/>
      <c r="WM6" s="572"/>
      <c r="WN6" s="572"/>
      <c r="WO6" s="572"/>
      <c r="WP6" s="572"/>
      <c r="WQ6" s="572"/>
      <c r="WR6" s="572"/>
      <c r="WS6" s="572"/>
      <c r="WT6" s="572"/>
      <c r="WU6" s="572"/>
      <c r="WV6" s="572"/>
      <c r="WW6" s="572"/>
      <c r="WX6" s="572"/>
      <c r="WY6" s="572"/>
      <c r="WZ6" s="572"/>
      <c r="XA6" s="572"/>
      <c r="XB6" s="572"/>
      <c r="XC6" s="572"/>
      <c r="XD6" s="572"/>
      <c r="XE6" s="572"/>
      <c r="XF6" s="572"/>
      <c r="XG6" s="572"/>
      <c r="XH6" s="572"/>
      <c r="XI6" s="572"/>
      <c r="XJ6" s="572"/>
      <c r="XK6" s="572"/>
      <c r="XL6" s="572"/>
      <c r="XM6" s="572"/>
      <c r="XN6" s="572"/>
      <c r="XO6" s="572"/>
      <c r="XP6" s="572"/>
      <c r="XQ6" s="572"/>
      <c r="XR6" s="572"/>
      <c r="XS6" s="572"/>
      <c r="XT6" s="572"/>
      <c r="XU6" s="572"/>
      <c r="XV6" s="572"/>
      <c r="XW6" s="572"/>
      <c r="XX6" s="572"/>
      <c r="XY6" s="572"/>
      <c r="XZ6" s="572"/>
      <c r="YA6" s="572"/>
      <c r="YB6" s="572"/>
      <c r="YC6" s="572"/>
      <c r="YD6" s="572"/>
      <c r="YE6" s="572"/>
      <c r="YF6" s="572"/>
      <c r="YG6" s="572"/>
      <c r="YH6" s="572"/>
      <c r="YI6" s="572"/>
      <c r="YJ6" s="572"/>
      <c r="YK6" s="572"/>
      <c r="YL6" s="572"/>
      <c r="YM6" s="572"/>
      <c r="YN6" s="572"/>
      <c r="YO6" s="572"/>
      <c r="YP6" s="572"/>
      <c r="YQ6" s="572"/>
      <c r="YR6" s="572"/>
      <c r="YS6" s="572"/>
      <c r="YT6" s="572"/>
      <c r="YU6" s="572"/>
      <c r="YV6" s="572"/>
      <c r="YW6" s="572"/>
      <c r="YX6" s="572"/>
      <c r="YY6" s="572"/>
      <c r="YZ6" s="572"/>
      <c r="ZA6" s="572"/>
      <c r="ZB6" s="572"/>
      <c r="ZC6" s="572"/>
      <c r="ZD6" s="572"/>
      <c r="ZE6" s="572"/>
      <c r="ZF6" s="572"/>
      <c r="ZG6" s="572"/>
      <c r="ZH6" s="572"/>
      <c r="ZI6" s="572"/>
      <c r="ZJ6" s="572"/>
      <c r="ZK6" s="572"/>
      <c r="ZL6" s="572"/>
      <c r="ZM6" s="572"/>
      <c r="ZN6" s="572"/>
      <c r="ZO6" s="572"/>
      <c r="ZP6" s="572"/>
      <c r="ZQ6" s="572"/>
      <c r="ZR6" s="572"/>
      <c r="ZS6" s="572"/>
      <c r="ZT6" s="572"/>
      <c r="ZU6" s="572"/>
      <c r="ZV6" s="572"/>
      <c r="ZW6" s="572"/>
      <c r="ZX6" s="572"/>
      <c r="ZY6" s="572"/>
      <c r="ZZ6" s="572"/>
      <c r="AAA6" s="572"/>
      <c r="AAB6" s="572"/>
      <c r="AAC6" s="572"/>
      <c r="AAD6" s="572"/>
      <c r="AAE6" s="572"/>
      <c r="AAF6" s="572"/>
      <c r="AAG6" s="572"/>
      <c r="AAH6" s="572"/>
      <c r="AAI6" s="572"/>
      <c r="AAJ6" s="572"/>
      <c r="AAK6" s="572"/>
      <c r="AAL6" s="572"/>
      <c r="AAM6" s="572"/>
      <c r="AAN6" s="572"/>
      <c r="AAO6" s="572"/>
      <c r="AAP6" s="572"/>
      <c r="AAQ6" s="572"/>
      <c r="AAR6" s="572"/>
      <c r="AAS6" s="572"/>
      <c r="AAT6" s="572"/>
      <c r="AAU6" s="572"/>
      <c r="AAV6" s="572"/>
      <c r="AAW6" s="572"/>
      <c r="AAX6" s="572"/>
      <c r="AAY6" s="572"/>
      <c r="AAZ6" s="572"/>
      <c r="ABA6" s="572"/>
      <c r="ABB6" s="572"/>
      <c r="ABC6" s="572"/>
      <c r="ABD6" s="572"/>
      <c r="ABE6" s="572"/>
      <c r="ABF6" s="572"/>
      <c r="ABG6" s="572"/>
      <c r="ABH6" s="572"/>
      <c r="ABI6" s="572"/>
      <c r="ABJ6" s="572"/>
      <c r="ABK6" s="572"/>
      <c r="ABL6" s="572"/>
      <c r="ABM6" s="572"/>
      <c r="ABN6" s="572"/>
      <c r="ABO6" s="572"/>
      <c r="ABP6" s="572"/>
      <c r="ABQ6" s="572"/>
      <c r="ABR6" s="572"/>
      <c r="ABS6" s="572"/>
      <c r="ABT6" s="572"/>
      <c r="ABU6" s="572"/>
      <c r="ABV6" s="572"/>
      <c r="ABW6" s="572"/>
      <c r="ABX6" s="572"/>
      <c r="ABY6" s="572"/>
      <c r="ABZ6" s="572"/>
      <c r="ACA6" s="572"/>
      <c r="ACB6" s="572"/>
      <c r="ACC6" s="572"/>
      <c r="ACD6" s="572"/>
      <c r="ACE6" s="572"/>
      <c r="ACF6" s="572"/>
      <c r="ACG6" s="572"/>
      <c r="ACH6" s="572"/>
      <c r="ACI6" s="572"/>
      <c r="ACJ6" s="572"/>
      <c r="ACK6" s="572"/>
      <c r="ACL6" s="572"/>
      <c r="ACM6" s="572"/>
      <c r="ACN6" s="572"/>
      <c r="ACO6" s="572"/>
      <c r="ACP6" s="572"/>
      <c r="ACQ6" s="572"/>
      <c r="ACR6" s="572"/>
      <c r="ACS6" s="572"/>
      <c r="ACT6" s="572"/>
      <c r="ACU6" s="572"/>
      <c r="ACV6" s="572"/>
      <c r="ACW6" s="572"/>
      <c r="ACX6" s="572"/>
      <c r="ACY6" s="572"/>
      <c r="ACZ6" s="572"/>
      <c r="ADA6" s="572"/>
      <c r="ADB6" s="572"/>
      <c r="ADC6" s="572"/>
      <c r="ADD6" s="572"/>
      <c r="ADE6" s="572"/>
      <c r="ADF6" s="572"/>
      <c r="ADG6" s="572"/>
      <c r="ADH6" s="572"/>
      <c r="ADI6" s="572"/>
      <c r="ADJ6" s="572"/>
      <c r="ADK6" s="572"/>
      <c r="ADL6" s="572"/>
      <c r="ADM6" s="572"/>
      <c r="ADN6" s="572"/>
      <c r="ADO6" s="572"/>
      <c r="ADP6" s="572"/>
      <c r="ADQ6" s="572"/>
      <c r="ADR6" s="572"/>
      <c r="ADS6" s="572"/>
      <c r="ADT6" s="572"/>
      <c r="ADU6" s="572"/>
      <c r="ADV6" s="572"/>
      <c r="ADW6" s="572"/>
      <c r="ADX6" s="572"/>
      <c r="ADY6" s="572"/>
      <c r="ADZ6" s="572"/>
      <c r="AEA6" s="572"/>
      <c r="AEB6" s="572"/>
      <c r="AEC6" s="572"/>
      <c r="AED6" s="572"/>
      <c r="AEE6" s="572"/>
      <c r="AEF6" s="572"/>
      <c r="AEG6" s="572"/>
      <c r="AEH6" s="572"/>
      <c r="AEI6" s="572"/>
      <c r="AEJ6" s="572"/>
      <c r="AEK6" s="572"/>
      <c r="AEL6" s="572"/>
      <c r="AEM6" s="572"/>
      <c r="AEN6" s="572"/>
      <c r="AEO6" s="572"/>
      <c r="AEP6" s="572"/>
      <c r="AEQ6" s="572"/>
      <c r="AER6" s="572"/>
      <c r="AES6" s="572"/>
      <c r="AET6" s="572"/>
      <c r="AEU6" s="572"/>
      <c r="AEV6" s="572"/>
      <c r="AEW6" s="572"/>
      <c r="AEX6" s="572"/>
      <c r="AEY6" s="572"/>
      <c r="AEZ6" s="572"/>
      <c r="AFA6" s="572"/>
      <c r="AFB6" s="572"/>
      <c r="AFC6" s="572"/>
      <c r="AFD6" s="572"/>
      <c r="AFE6" s="572"/>
      <c r="AFF6" s="572"/>
      <c r="AFG6" s="572"/>
      <c r="AFH6" s="572"/>
      <c r="AFI6" s="572"/>
      <c r="AFJ6" s="572"/>
      <c r="AFK6" s="572"/>
      <c r="AFL6" s="572"/>
      <c r="AFM6" s="572"/>
      <c r="AFN6" s="572"/>
      <c r="AFO6" s="572"/>
      <c r="AFP6" s="572"/>
      <c r="AFQ6" s="572"/>
      <c r="AFR6" s="572"/>
      <c r="AFS6" s="572"/>
      <c r="AFT6" s="572"/>
      <c r="AFU6" s="572"/>
      <c r="AFV6" s="572"/>
      <c r="AFW6" s="572"/>
      <c r="AFX6" s="572"/>
      <c r="AFY6" s="572"/>
      <c r="AFZ6" s="572"/>
      <c r="AGA6" s="572"/>
      <c r="AGB6" s="572"/>
      <c r="AGC6" s="572"/>
      <c r="AGD6" s="572"/>
      <c r="AGE6" s="572"/>
      <c r="AGF6" s="572"/>
      <c r="AGG6" s="572"/>
      <c r="AGH6" s="572"/>
      <c r="AGI6" s="572"/>
      <c r="AGJ6" s="572"/>
      <c r="AGK6" s="572"/>
      <c r="AGL6" s="572"/>
      <c r="AGM6" s="572"/>
      <c r="AGN6" s="572"/>
      <c r="AGO6" s="572"/>
      <c r="AGP6" s="572"/>
      <c r="AGQ6" s="572"/>
      <c r="AGR6" s="572"/>
      <c r="AGS6" s="572"/>
      <c r="AGT6" s="572"/>
      <c r="AGU6" s="572"/>
      <c r="AGV6" s="572"/>
      <c r="AGW6" s="572"/>
      <c r="AGX6" s="572"/>
      <c r="AGY6" s="572"/>
      <c r="AGZ6" s="572"/>
      <c r="AHA6" s="572"/>
      <c r="AHB6" s="572"/>
      <c r="AHC6" s="572"/>
      <c r="AHD6" s="572"/>
      <c r="AHE6" s="572"/>
      <c r="AHF6" s="572"/>
      <c r="AHG6" s="572"/>
      <c r="AHH6" s="572"/>
      <c r="AHI6" s="572"/>
      <c r="AHJ6" s="572"/>
      <c r="AHK6" s="572"/>
      <c r="AHL6" s="572"/>
      <c r="AHM6" s="572"/>
      <c r="AHN6" s="572"/>
      <c r="AHO6" s="572"/>
      <c r="AHP6" s="572"/>
      <c r="AHQ6" s="572"/>
      <c r="AHR6" s="572"/>
      <c r="AHS6" s="572"/>
      <c r="AHT6" s="572"/>
      <c r="AHU6" s="572"/>
      <c r="AHV6" s="572"/>
      <c r="AHW6" s="572"/>
      <c r="AHX6" s="572"/>
      <c r="AHY6" s="572"/>
      <c r="AHZ6" s="572"/>
      <c r="AIA6" s="572"/>
      <c r="AIB6" s="572"/>
      <c r="AIC6" s="572"/>
      <c r="AID6" s="572"/>
      <c r="AIE6" s="572"/>
      <c r="AIF6" s="572"/>
      <c r="AIG6" s="572"/>
      <c r="AIH6" s="572"/>
      <c r="AII6" s="572"/>
      <c r="AIJ6" s="572"/>
      <c r="AIK6" s="572"/>
      <c r="AIL6" s="572"/>
      <c r="AIM6" s="572"/>
      <c r="AIN6" s="572"/>
      <c r="AIO6" s="572"/>
      <c r="AIP6" s="572"/>
      <c r="AIQ6" s="572"/>
      <c r="AIR6" s="572"/>
      <c r="AIS6" s="572"/>
      <c r="AIT6" s="572"/>
      <c r="AIU6" s="572"/>
      <c r="AIV6" s="572"/>
      <c r="AIW6" s="572"/>
      <c r="AIX6" s="572"/>
      <c r="AIY6" s="572"/>
      <c r="AIZ6" s="572"/>
      <c r="AJA6" s="572"/>
      <c r="AJB6" s="572"/>
      <c r="AJC6" s="572"/>
      <c r="AJD6" s="572"/>
      <c r="AJE6" s="572"/>
      <c r="AJF6" s="572"/>
      <c r="AJG6" s="572"/>
      <c r="AJH6" s="572"/>
      <c r="AJI6" s="572"/>
      <c r="AJJ6" s="572"/>
      <c r="AJK6" s="572"/>
      <c r="AJL6" s="572"/>
      <c r="AJM6" s="572"/>
      <c r="AJN6" s="572"/>
      <c r="AJO6" s="572"/>
      <c r="AJP6" s="572"/>
      <c r="AJQ6" s="572"/>
      <c r="AJR6" s="572"/>
      <c r="AJS6" s="572"/>
      <c r="AJT6" s="572"/>
      <c r="AJU6" s="572"/>
      <c r="AJV6" s="572"/>
      <c r="AJW6" s="572"/>
      <c r="AJX6" s="572"/>
      <c r="AJY6" s="572"/>
      <c r="AJZ6" s="572"/>
      <c r="AKA6" s="572"/>
      <c r="AKB6" s="572"/>
      <c r="AKC6" s="572"/>
      <c r="AKD6" s="572"/>
      <c r="AKE6" s="572"/>
      <c r="AKF6" s="572"/>
      <c r="AKG6" s="572"/>
      <c r="AKH6" s="572"/>
      <c r="AKI6" s="572"/>
      <c r="AKJ6" s="572"/>
      <c r="AKK6" s="572"/>
      <c r="AKL6" s="572"/>
      <c r="AKM6" s="572"/>
      <c r="AKN6" s="572"/>
      <c r="AKO6" s="572"/>
      <c r="AKP6" s="572"/>
      <c r="AKQ6" s="572"/>
      <c r="AKR6" s="572"/>
      <c r="AKS6" s="572"/>
      <c r="AKT6" s="572"/>
      <c r="AKU6" s="572"/>
      <c r="AKV6" s="572"/>
      <c r="AKW6" s="572"/>
      <c r="AKX6" s="572"/>
      <c r="AKY6" s="572"/>
      <c r="AKZ6" s="572"/>
      <c r="ALA6" s="572"/>
      <c r="ALB6" s="572"/>
      <c r="ALC6" s="572"/>
      <c r="ALD6" s="572"/>
      <c r="ALE6" s="572"/>
      <c r="ALF6" s="572"/>
      <c r="ALG6" s="572"/>
      <c r="ALH6" s="572"/>
      <c r="ALI6" s="572"/>
      <c r="ALJ6" s="572"/>
      <c r="ALK6" s="572"/>
      <c r="ALL6" s="572"/>
      <c r="ALM6" s="572"/>
      <c r="ALN6" s="572"/>
      <c r="ALO6" s="572"/>
      <c r="ALP6" s="572"/>
      <c r="ALQ6" s="572"/>
      <c r="ALR6" s="572"/>
      <c r="ALS6" s="572"/>
      <c r="ALT6" s="572"/>
      <c r="ALU6" s="572"/>
      <c r="ALV6" s="572"/>
      <c r="ALW6" s="572"/>
      <c r="ALX6" s="572"/>
      <c r="ALY6" s="572"/>
      <c r="ALZ6" s="572"/>
      <c r="AMA6" s="572"/>
      <c r="AMB6" s="572"/>
      <c r="AMC6" s="572"/>
      <c r="AMD6" s="572"/>
      <c r="AME6" s="572"/>
      <c r="AMF6" s="572"/>
      <c r="AMG6" s="572"/>
      <c r="AMH6" s="572"/>
      <c r="AMI6" s="572"/>
      <c r="AMJ6" s="572"/>
      <c r="AMK6" s="572"/>
      <c r="AML6" s="572"/>
      <c r="AMM6" s="572"/>
      <c r="AMN6" s="572"/>
      <c r="AMO6" s="572"/>
      <c r="AMP6" s="572"/>
      <c r="AMQ6" s="572"/>
      <c r="AMR6" s="572"/>
      <c r="AMS6" s="572"/>
      <c r="AMT6" s="572"/>
      <c r="AMU6" s="572"/>
      <c r="AMV6" s="572"/>
      <c r="AMW6" s="572"/>
      <c r="AMX6" s="572"/>
      <c r="AMY6" s="572"/>
      <c r="AMZ6" s="572"/>
      <c r="ANA6" s="572"/>
      <c r="ANB6" s="572"/>
      <c r="ANC6" s="572"/>
      <c r="AND6" s="572"/>
      <c r="ANE6" s="572"/>
      <c r="ANF6" s="572"/>
      <c r="ANG6" s="572"/>
      <c r="ANH6" s="572"/>
      <c r="ANI6" s="572"/>
      <c r="ANJ6" s="572"/>
      <c r="ANK6" s="572"/>
      <c r="ANL6" s="572"/>
      <c r="ANM6" s="572"/>
      <c r="ANN6" s="572"/>
      <c r="ANO6" s="572"/>
      <c r="ANP6" s="572"/>
      <c r="ANQ6" s="572"/>
      <c r="ANR6" s="572"/>
      <c r="ANS6" s="572"/>
      <c r="ANT6" s="572"/>
      <c r="ANU6" s="572"/>
      <c r="ANV6" s="572"/>
      <c r="ANW6" s="572"/>
      <c r="ANX6" s="572"/>
      <c r="ANY6" s="572"/>
      <c r="ANZ6" s="572"/>
      <c r="AOA6" s="572"/>
      <c r="AOB6" s="572"/>
      <c r="AOC6" s="572"/>
      <c r="AOD6" s="572"/>
      <c r="AOE6" s="572"/>
      <c r="AOF6" s="572"/>
      <c r="AOG6" s="572"/>
      <c r="AOH6" s="572"/>
      <c r="AOI6" s="572"/>
      <c r="AOJ6" s="572"/>
      <c r="AOK6" s="572"/>
      <c r="AOL6" s="572"/>
      <c r="AOM6" s="572"/>
      <c r="AON6" s="572"/>
      <c r="AOO6" s="572"/>
      <c r="AOP6" s="572"/>
      <c r="AOQ6" s="572"/>
      <c r="AOR6" s="572"/>
      <c r="AOS6" s="572"/>
      <c r="AOT6" s="572"/>
      <c r="AOU6" s="572"/>
      <c r="AOV6" s="572"/>
      <c r="AOW6" s="572"/>
      <c r="AOX6" s="572"/>
      <c r="AOY6" s="572"/>
      <c r="AOZ6" s="572"/>
      <c r="APA6" s="572"/>
      <c r="APB6" s="572"/>
      <c r="APC6" s="572"/>
      <c r="APD6" s="572"/>
      <c r="APE6" s="572"/>
      <c r="APF6" s="572"/>
      <c r="APG6" s="572"/>
      <c r="APH6" s="572"/>
      <c r="API6" s="572"/>
      <c r="APJ6" s="572"/>
      <c r="APK6" s="572"/>
      <c r="APL6" s="572"/>
      <c r="APM6" s="572"/>
      <c r="APN6" s="572"/>
      <c r="APO6" s="572"/>
      <c r="APP6" s="572"/>
      <c r="APQ6" s="572"/>
      <c r="APR6" s="572"/>
      <c r="APS6" s="572"/>
      <c r="APT6" s="572"/>
      <c r="APU6" s="572"/>
      <c r="APV6" s="572"/>
      <c r="APW6" s="572"/>
      <c r="APX6" s="572"/>
      <c r="APY6" s="572"/>
      <c r="APZ6" s="572"/>
      <c r="AQA6" s="572"/>
      <c r="AQB6" s="572"/>
      <c r="AQC6" s="572"/>
      <c r="AQD6" s="572"/>
      <c r="AQE6" s="572"/>
      <c r="AQF6" s="572"/>
      <c r="AQG6" s="572"/>
      <c r="AQH6" s="572"/>
      <c r="AQI6" s="572"/>
      <c r="AQJ6" s="572"/>
      <c r="AQK6" s="572"/>
      <c r="AQL6" s="572"/>
      <c r="AQM6" s="572"/>
      <c r="AQN6" s="572"/>
      <c r="AQO6" s="572"/>
      <c r="AQP6" s="572"/>
      <c r="AQQ6" s="572"/>
      <c r="AQR6" s="572"/>
      <c r="AQS6" s="572"/>
      <c r="AQT6" s="572"/>
      <c r="AQU6" s="572"/>
      <c r="AQV6" s="572"/>
      <c r="AQW6" s="572"/>
      <c r="AQX6" s="572"/>
      <c r="AQY6" s="572"/>
      <c r="AQZ6" s="572"/>
      <c r="ARA6" s="572"/>
      <c r="ARB6" s="572"/>
      <c r="ARC6" s="572"/>
      <c r="ARD6" s="572"/>
      <c r="ARE6" s="572"/>
      <c r="ARF6" s="572"/>
      <c r="ARG6" s="572"/>
      <c r="ARH6" s="572"/>
      <c r="ARI6" s="572"/>
      <c r="ARJ6" s="572"/>
      <c r="ARK6" s="572"/>
      <c r="ARL6" s="572"/>
      <c r="ARM6" s="572"/>
      <c r="ARN6" s="572"/>
      <c r="ARO6" s="572"/>
      <c r="ARP6" s="572"/>
      <c r="ARQ6" s="572"/>
      <c r="ARR6" s="572"/>
      <c r="ARS6" s="572"/>
      <c r="ART6" s="572"/>
      <c r="ARU6" s="572"/>
      <c r="ARV6" s="572"/>
      <c r="ARW6" s="572"/>
      <c r="ARX6" s="572"/>
      <c r="ARY6" s="572"/>
      <c r="ARZ6" s="572"/>
      <c r="ASA6" s="572"/>
      <c r="ASB6" s="572"/>
      <c r="ASC6" s="572"/>
      <c r="ASD6" s="572"/>
      <c r="ASE6" s="572"/>
      <c r="ASF6" s="572"/>
      <c r="ASG6" s="572"/>
      <c r="ASH6" s="572"/>
      <c r="ASI6" s="572"/>
      <c r="ASJ6" s="572"/>
      <c r="ASK6" s="572"/>
      <c r="ASL6" s="572"/>
      <c r="ASM6" s="572"/>
      <c r="ASN6" s="572"/>
      <c r="ASO6" s="572"/>
      <c r="ASP6" s="572"/>
      <c r="ASQ6" s="572"/>
      <c r="ASR6" s="572"/>
      <c r="ASS6" s="572"/>
      <c r="AST6" s="572"/>
      <c r="ASU6" s="572"/>
      <c r="ASV6" s="572"/>
      <c r="ASW6" s="572"/>
      <c r="ASX6" s="572"/>
      <c r="ASY6" s="572"/>
      <c r="ASZ6" s="572"/>
      <c r="ATA6" s="572"/>
      <c r="ATB6" s="572"/>
      <c r="ATC6" s="572"/>
      <c r="ATD6" s="572"/>
      <c r="ATE6" s="572"/>
      <c r="ATF6" s="572"/>
      <c r="ATG6" s="572"/>
      <c r="ATH6" s="572"/>
      <c r="ATI6" s="572"/>
      <c r="ATJ6" s="572"/>
      <c r="ATK6" s="572"/>
      <c r="ATL6" s="572"/>
      <c r="ATM6" s="572"/>
      <c r="ATN6" s="572"/>
      <c r="ATO6" s="572"/>
      <c r="ATP6" s="572"/>
      <c r="ATQ6" s="572"/>
      <c r="ATR6" s="572"/>
      <c r="ATS6" s="572"/>
      <c r="ATT6" s="572"/>
      <c r="ATU6" s="572"/>
      <c r="ATV6" s="572"/>
      <c r="ATW6" s="572"/>
      <c r="ATX6" s="572"/>
      <c r="ATY6" s="572"/>
      <c r="ATZ6" s="572"/>
      <c r="AUA6" s="572"/>
      <c r="AUB6" s="572"/>
      <c r="AUC6" s="572"/>
      <c r="AUD6" s="572"/>
      <c r="AUE6" s="572"/>
      <c r="AUF6" s="572"/>
      <c r="AUG6" s="572"/>
      <c r="AUH6" s="572"/>
      <c r="AUI6" s="572"/>
      <c r="AUJ6" s="572"/>
      <c r="AUK6" s="572"/>
      <c r="AUL6" s="572"/>
      <c r="AUM6" s="572"/>
      <c r="AUN6" s="572"/>
      <c r="AUO6" s="572"/>
      <c r="AUP6" s="572"/>
      <c r="AUQ6" s="572"/>
      <c r="AUR6" s="572"/>
      <c r="AUS6" s="572"/>
      <c r="AUT6" s="572"/>
      <c r="AUU6" s="572"/>
      <c r="AUV6" s="572"/>
      <c r="AUW6" s="572"/>
      <c r="AUX6" s="572"/>
      <c r="AUY6" s="572"/>
      <c r="AUZ6" s="572"/>
      <c r="AVA6" s="572"/>
      <c r="AVB6" s="572"/>
      <c r="AVC6" s="572"/>
      <c r="AVD6" s="572"/>
      <c r="AVE6" s="572"/>
      <c r="AVF6" s="572"/>
      <c r="AVG6" s="572"/>
      <c r="AVH6" s="572"/>
      <c r="AVI6" s="572"/>
      <c r="AVJ6" s="572"/>
      <c r="AVK6" s="572"/>
      <c r="AVL6" s="572"/>
      <c r="AVM6" s="572"/>
      <c r="AVN6" s="572"/>
      <c r="AVO6" s="572"/>
      <c r="AVP6" s="572"/>
      <c r="AVQ6" s="572"/>
      <c r="AVR6" s="572"/>
      <c r="AVS6" s="572"/>
      <c r="AVT6" s="572"/>
      <c r="AVU6" s="572"/>
      <c r="AVV6" s="572"/>
      <c r="AVW6" s="572"/>
      <c r="AVX6" s="572"/>
      <c r="AVY6" s="572"/>
      <c r="AVZ6" s="572"/>
      <c r="AWA6" s="572"/>
      <c r="AWB6" s="572"/>
      <c r="AWC6" s="572"/>
      <c r="AWD6" s="572"/>
      <c r="AWE6" s="572"/>
      <c r="AWF6" s="572"/>
      <c r="AWG6" s="572"/>
      <c r="AWH6" s="572"/>
      <c r="AWI6" s="572"/>
      <c r="AWJ6" s="572"/>
      <c r="AWK6" s="572"/>
      <c r="AWL6" s="572"/>
      <c r="AWM6" s="572"/>
      <c r="AWN6" s="572"/>
      <c r="AWO6" s="572"/>
      <c r="AWP6" s="572"/>
      <c r="AWQ6" s="572"/>
      <c r="AWR6" s="572"/>
      <c r="AWS6" s="572"/>
      <c r="AWT6" s="572"/>
      <c r="AWU6" s="572"/>
      <c r="AWV6" s="572"/>
      <c r="AWW6" s="572"/>
      <c r="AWX6" s="572"/>
      <c r="AWY6" s="572"/>
      <c r="AWZ6" s="572"/>
      <c r="AXA6" s="572"/>
      <c r="AXB6" s="572"/>
      <c r="AXC6" s="572"/>
      <c r="AXD6" s="572"/>
      <c r="AXE6" s="572"/>
      <c r="AXF6" s="572"/>
      <c r="AXG6" s="572"/>
      <c r="AXH6" s="572"/>
      <c r="AXI6" s="572"/>
      <c r="AXJ6" s="572"/>
      <c r="AXK6" s="572"/>
      <c r="AXL6" s="572"/>
      <c r="AXM6" s="572"/>
      <c r="AXN6" s="572"/>
      <c r="AXO6" s="572"/>
      <c r="AXP6" s="572"/>
      <c r="AXQ6" s="572"/>
      <c r="AXR6" s="572"/>
      <c r="AXS6" s="572"/>
      <c r="AXT6" s="572"/>
      <c r="AXU6" s="572"/>
      <c r="AXV6" s="572"/>
      <c r="AXW6" s="572"/>
      <c r="AXX6" s="572"/>
      <c r="AXY6" s="572"/>
      <c r="AXZ6" s="572"/>
      <c r="AYA6" s="572"/>
      <c r="AYB6" s="572"/>
      <c r="AYC6" s="572"/>
      <c r="AYD6" s="572"/>
      <c r="AYE6" s="572"/>
      <c r="AYF6" s="572"/>
      <c r="AYG6" s="572"/>
      <c r="AYH6" s="572"/>
      <c r="AYI6" s="572"/>
      <c r="AYJ6" s="572"/>
      <c r="AYK6" s="572"/>
      <c r="AYL6" s="572"/>
      <c r="AYM6" s="572"/>
      <c r="AYN6" s="572"/>
      <c r="AYO6" s="572"/>
      <c r="AYP6" s="572"/>
      <c r="AYQ6" s="572"/>
      <c r="AYR6" s="572"/>
      <c r="AYS6" s="572"/>
      <c r="AYT6" s="572"/>
      <c r="AYU6" s="572"/>
      <c r="AYV6" s="572"/>
      <c r="AYW6" s="572"/>
      <c r="AYX6" s="572"/>
      <c r="AYY6" s="572"/>
      <c r="AYZ6" s="572"/>
      <c r="AZA6" s="572"/>
      <c r="AZB6" s="572"/>
      <c r="AZC6" s="572"/>
      <c r="AZD6" s="572"/>
      <c r="AZE6" s="572"/>
      <c r="AZF6" s="572"/>
      <c r="AZG6" s="572"/>
      <c r="AZH6" s="572"/>
      <c r="AZI6" s="572"/>
      <c r="AZJ6" s="572"/>
      <c r="AZK6" s="572"/>
      <c r="AZL6" s="572"/>
      <c r="AZM6" s="572"/>
      <c r="AZN6" s="572"/>
      <c r="AZO6" s="572"/>
      <c r="AZP6" s="572"/>
      <c r="AZQ6" s="572"/>
      <c r="AZR6" s="572"/>
      <c r="AZS6" s="572"/>
      <c r="AZT6" s="572"/>
      <c r="AZU6" s="572"/>
      <c r="AZV6" s="572"/>
      <c r="AZW6" s="572"/>
      <c r="AZX6" s="572"/>
      <c r="AZY6" s="572"/>
      <c r="AZZ6" s="572"/>
      <c r="BAA6" s="572"/>
      <c r="BAB6" s="572"/>
      <c r="BAC6" s="572"/>
      <c r="BAD6" s="572"/>
      <c r="BAE6" s="572"/>
      <c r="BAF6" s="572"/>
      <c r="BAG6" s="572"/>
      <c r="BAH6" s="572"/>
      <c r="BAI6" s="572"/>
      <c r="BAJ6" s="572"/>
      <c r="BAK6" s="572"/>
      <c r="BAL6" s="572"/>
      <c r="BAM6" s="572"/>
      <c r="BAN6" s="572"/>
      <c r="BAO6" s="572"/>
      <c r="BAP6" s="572"/>
      <c r="BAQ6" s="572"/>
      <c r="BAR6" s="572"/>
      <c r="BAS6" s="572"/>
      <c r="BAT6" s="572"/>
      <c r="BAU6" s="572"/>
      <c r="BAV6" s="572"/>
      <c r="BAW6" s="572"/>
      <c r="BAX6" s="572"/>
      <c r="BAY6" s="572"/>
      <c r="BAZ6" s="572"/>
      <c r="BBA6" s="572"/>
      <c r="BBB6" s="572"/>
      <c r="BBC6" s="572"/>
      <c r="BBD6" s="572"/>
      <c r="BBE6" s="572"/>
      <c r="BBF6" s="572"/>
      <c r="BBG6" s="572"/>
      <c r="BBH6" s="572"/>
      <c r="BBI6" s="572"/>
      <c r="BBJ6" s="572"/>
      <c r="BBK6" s="572"/>
      <c r="BBL6" s="572"/>
      <c r="BBM6" s="572"/>
      <c r="BBN6" s="572"/>
      <c r="BBO6" s="572"/>
      <c r="BBP6" s="572"/>
      <c r="BBQ6" s="572"/>
      <c r="BBR6" s="572"/>
      <c r="BBS6" s="572"/>
      <c r="BBT6" s="572"/>
      <c r="BBU6" s="572"/>
      <c r="BBV6" s="572"/>
      <c r="BBW6" s="572"/>
      <c r="BBX6" s="572"/>
      <c r="BBY6" s="572"/>
      <c r="BBZ6" s="572"/>
      <c r="BCA6" s="572"/>
      <c r="BCB6" s="572"/>
      <c r="BCC6" s="572"/>
      <c r="BCD6" s="572"/>
      <c r="BCE6" s="572"/>
      <c r="BCF6" s="572"/>
      <c r="BCG6" s="572"/>
      <c r="BCH6" s="572"/>
      <c r="BCI6" s="572"/>
      <c r="BCJ6" s="572"/>
      <c r="BCK6" s="572"/>
      <c r="BCL6" s="572"/>
      <c r="BCM6" s="572"/>
      <c r="BCN6" s="572"/>
      <c r="BCO6" s="572"/>
      <c r="BCP6" s="572"/>
      <c r="BCQ6" s="572"/>
      <c r="BCR6" s="572"/>
      <c r="BCS6" s="572"/>
      <c r="BCT6" s="572"/>
      <c r="BCU6" s="572"/>
      <c r="BCV6" s="572"/>
      <c r="BCW6" s="572"/>
      <c r="BCX6" s="572"/>
      <c r="BCY6" s="572"/>
      <c r="BCZ6" s="572"/>
      <c r="BDA6" s="572"/>
      <c r="BDB6" s="572"/>
      <c r="BDC6" s="572"/>
      <c r="BDD6" s="572"/>
      <c r="BDE6" s="572"/>
      <c r="BDF6" s="572"/>
      <c r="BDG6" s="572"/>
      <c r="BDH6" s="572"/>
      <c r="BDI6" s="572"/>
      <c r="BDJ6" s="572"/>
      <c r="BDK6" s="572"/>
      <c r="BDL6" s="572"/>
      <c r="BDM6" s="572"/>
      <c r="BDN6" s="572"/>
      <c r="BDO6" s="572"/>
      <c r="BDP6" s="572"/>
      <c r="BDQ6" s="572"/>
      <c r="BDR6" s="572"/>
      <c r="BDS6" s="572"/>
      <c r="BDT6" s="572"/>
      <c r="BDU6" s="572"/>
      <c r="BDV6" s="572"/>
      <c r="BDW6" s="572"/>
      <c r="BDX6" s="572"/>
      <c r="BDY6" s="572"/>
      <c r="BDZ6" s="572"/>
    </row>
    <row r="7" spans="1:1482" s="577" customFormat="1">
      <c r="A7" s="375" t="str">
        <f>+'P1'!B8</f>
        <v>1.1. Mejora del desempeño productivo primario, promoviendo su sostenibilidad</v>
      </c>
      <c r="B7" s="574">
        <f>+'P1'!E8</f>
        <v>23706425111.472</v>
      </c>
      <c r="C7" s="384">
        <f>+'P1'!F8</f>
        <v>49058845225.651512</v>
      </c>
      <c r="D7" s="384">
        <f>+'P1'!G8</f>
        <v>50056655980.663414</v>
      </c>
      <c r="E7" s="384">
        <f>+'P1'!H8</f>
        <v>51044026433.718811</v>
      </c>
      <c r="F7" s="384">
        <f>+'P1'!I8</f>
        <v>52162599819.604324</v>
      </c>
      <c r="G7" s="384">
        <f>+'P1'!J8</f>
        <v>53419574083.211288</v>
      </c>
      <c r="H7" s="384">
        <f>+'P1'!K8</f>
        <v>54687748197.82943</v>
      </c>
      <c r="I7" s="384">
        <f>+'P1'!L8</f>
        <v>56110572351.018188</v>
      </c>
      <c r="J7" s="384">
        <f>+'P1'!M8</f>
        <v>57697202320.998207</v>
      </c>
      <c r="K7" s="384">
        <f>+'P1'!N8</f>
        <v>59322558393.471558</v>
      </c>
      <c r="L7" s="384">
        <f>+'P1'!O8</f>
        <v>61132389197.996429</v>
      </c>
      <c r="M7" s="384">
        <f>+'P1'!P8</f>
        <v>63138340874.699127</v>
      </c>
      <c r="N7" s="384">
        <f>+'P1'!Q8</f>
        <v>65218032016.406502</v>
      </c>
      <c r="O7" s="384">
        <f>+'P1'!R8</f>
        <v>67520134868.446442</v>
      </c>
      <c r="P7" s="384">
        <f>+'P1'!S8</f>
        <v>70059463308.631714</v>
      </c>
      <c r="Q7" s="384">
        <f>+'P1'!T8</f>
        <v>72717068173.572464</v>
      </c>
      <c r="R7" s="384">
        <f>+'P1'!U8</f>
        <v>75645340544.735764</v>
      </c>
      <c r="S7" s="384">
        <f>+'P1'!V8</f>
        <v>78863123658.891205</v>
      </c>
      <c r="T7" s="384">
        <f>+'P1'!W8</f>
        <v>82255834163.078613</v>
      </c>
      <c r="U7" s="384">
        <f>+'P1'!X8</f>
        <v>85980593494.365677</v>
      </c>
      <c r="V7" s="384">
        <f>+'P1'!Y8</f>
        <v>1229796528218.4626</v>
      </c>
      <c r="W7" s="575">
        <f t="shared" si="1"/>
        <v>0.4327978911460838</v>
      </c>
      <c r="X7" s="576"/>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72"/>
      <c r="DG7" s="572"/>
      <c r="DH7" s="572"/>
      <c r="DI7" s="572"/>
      <c r="DJ7" s="572"/>
      <c r="DK7" s="572"/>
      <c r="DL7" s="572"/>
      <c r="DM7" s="572"/>
      <c r="DN7" s="572"/>
      <c r="DO7" s="572"/>
      <c r="DP7" s="572"/>
      <c r="DQ7" s="572"/>
      <c r="DR7" s="572"/>
      <c r="DS7" s="572"/>
      <c r="DT7" s="572"/>
      <c r="DU7" s="572"/>
      <c r="DV7" s="572"/>
      <c r="DW7" s="572"/>
      <c r="DX7" s="572"/>
      <c r="DY7" s="572"/>
      <c r="DZ7" s="572"/>
      <c r="EA7" s="572"/>
      <c r="EB7" s="572"/>
      <c r="EC7" s="572"/>
      <c r="ED7" s="572"/>
      <c r="EE7" s="572"/>
      <c r="EF7" s="572"/>
      <c r="EG7" s="572"/>
      <c r="EH7" s="572"/>
      <c r="EI7" s="572"/>
      <c r="EJ7" s="572"/>
      <c r="EK7" s="572"/>
      <c r="EL7" s="572"/>
      <c r="EM7" s="572"/>
      <c r="EN7" s="572"/>
      <c r="EO7" s="572"/>
      <c r="EP7" s="572"/>
      <c r="EQ7" s="572"/>
      <c r="ER7" s="572"/>
      <c r="ES7" s="572"/>
      <c r="ET7" s="572"/>
      <c r="EU7" s="572"/>
      <c r="EV7" s="572"/>
      <c r="EW7" s="572"/>
      <c r="EX7" s="572"/>
      <c r="EY7" s="572"/>
      <c r="EZ7" s="572"/>
      <c r="FA7" s="572"/>
      <c r="FB7" s="572"/>
      <c r="FC7" s="572"/>
      <c r="FD7" s="572"/>
      <c r="FE7" s="572"/>
      <c r="FF7" s="572"/>
      <c r="FG7" s="572"/>
      <c r="FH7" s="572"/>
      <c r="FI7" s="572"/>
      <c r="FJ7" s="572"/>
      <c r="FK7" s="572"/>
      <c r="FL7" s="572"/>
      <c r="FM7" s="572"/>
      <c r="FN7" s="572"/>
      <c r="FO7" s="572"/>
      <c r="FP7" s="572"/>
      <c r="FQ7" s="572"/>
      <c r="FR7" s="572"/>
      <c r="FS7" s="572"/>
      <c r="FT7" s="572"/>
      <c r="FU7" s="572"/>
      <c r="FV7" s="572"/>
      <c r="FW7" s="572"/>
      <c r="FX7" s="572"/>
      <c r="FY7" s="572"/>
      <c r="FZ7" s="572"/>
      <c r="GA7" s="572"/>
      <c r="GB7" s="572"/>
      <c r="GC7" s="572"/>
      <c r="GD7" s="572"/>
      <c r="GE7" s="572"/>
      <c r="GF7" s="572"/>
      <c r="GG7" s="572"/>
      <c r="GH7" s="572"/>
      <c r="GI7" s="572"/>
      <c r="GJ7" s="572"/>
      <c r="GK7" s="572"/>
      <c r="GL7" s="572"/>
      <c r="GM7" s="572"/>
      <c r="GN7" s="572"/>
      <c r="GO7" s="572"/>
      <c r="GP7" s="572"/>
      <c r="GQ7" s="572"/>
      <c r="GR7" s="572"/>
      <c r="GS7" s="572"/>
      <c r="GT7" s="572"/>
      <c r="GU7" s="572"/>
      <c r="GV7" s="572"/>
      <c r="GW7" s="572"/>
      <c r="GX7" s="572"/>
      <c r="GY7" s="572"/>
      <c r="GZ7" s="572"/>
      <c r="HA7" s="572"/>
      <c r="HB7" s="572"/>
      <c r="HC7" s="572"/>
      <c r="HD7" s="572"/>
      <c r="HE7" s="572"/>
      <c r="HF7" s="572"/>
      <c r="HG7" s="572"/>
      <c r="HH7" s="572"/>
      <c r="HI7" s="572"/>
      <c r="HJ7" s="572"/>
      <c r="HK7" s="572"/>
      <c r="HL7" s="572"/>
      <c r="HM7" s="572"/>
      <c r="HN7" s="572"/>
      <c r="HO7" s="572"/>
      <c r="HP7" s="572"/>
      <c r="HQ7" s="572"/>
      <c r="HR7" s="572"/>
      <c r="HS7" s="572"/>
      <c r="HT7" s="572"/>
      <c r="HU7" s="572"/>
      <c r="HV7" s="572"/>
      <c r="HW7" s="572"/>
      <c r="HX7" s="572"/>
      <c r="HY7" s="572"/>
      <c r="HZ7" s="572"/>
      <c r="IA7" s="572"/>
      <c r="IB7" s="572"/>
      <c r="IC7" s="572"/>
      <c r="ID7" s="572"/>
      <c r="IE7" s="572"/>
      <c r="IF7" s="572"/>
      <c r="IG7" s="572"/>
      <c r="IH7" s="572"/>
      <c r="II7" s="572"/>
      <c r="IJ7" s="572"/>
      <c r="IK7" s="572"/>
      <c r="IL7" s="572"/>
      <c r="IM7" s="572"/>
      <c r="IN7" s="572"/>
      <c r="IO7" s="572"/>
      <c r="IP7" s="572"/>
      <c r="IQ7" s="572"/>
      <c r="IR7" s="572"/>
      <c r="IS7" s="572"/>
      <c r="IT7" s="572"/>
      <c r="IU7" s="572"/>
      <c r="IV7" s="572"/>
      <c r="IW7" s="572"/>
      <c r="IX7" s="572"/>
      <c r="IY7" s="572"/>
      <c r="IZ7" s="572"/>
      <c r="JA7" s="572"/>
      <c r="JB7" s="572"/>
      <c r="JC7" s="572"/>
      <c r="JD7" s="572"/>
      <c r="JE7" s="572"/>
      <c r="JF7" s="572"/>
      <c r="JG7" s="572"/>
      <c r="JH7" s="572"/>
      <c r="JI7" s="572"/>
      <c r="JJ7" s="572"/>
      <c r="JK7" s="572"/>
      <c r="JL7" s="572"/>
      <c r="JM7" s="572"/>
      <c r="JN7" s="572"/>
      <c r="JO7" s="572"/>
      <c r="JP7" s="572"/>
      <c r="JQ7" s="572"/>
      <c r="JR7" s="572"/>
      <c r="JS7" s="572"/>
      <c r="JT7" s="572"/>
      <c r="JU7" s="572"/>
      <c r="JV7" s="572"/>
      <c r="JW7" s="572"/>
      <c r="JX7" s="572"/>
      <c r="JY7" s="572"/>
      <c r="JZ7" s="572"/>
      <c r="KA7" s="572"/>
      <c r="KB7" s="572"/>
      <c r="KC7" s="572"/>
      <c r="KD7" s="572"/>
      <c r="KE7" s="572"/>
      <c r="KF7" s="572"/>
      <c r="KG7" s="572"/>
      <c r="KH7" s="572"/>
      <c r="KI7" s="572"/>
      <c r="KJ7" s="572"/>
      <c r="KK7" s="572"/>
      <c r="KL7" s="572"/>
      <c r="KM7" s="572"/>
      <c r="KN7" s="572"/>
      <c r="KO7" s="572"/>
      <c r="KP7" s="572"/>
      <c r="KQ7" s="572"/>
      <c r="KR7" s="572"/>
      <c r="KS7" s="572"/>
      <c r="KT7" s="572"/>
      <c r="KU7" s="572"/>
      <c r="KV7" s="572"/>
      <c r="KW7" s="572"/>
      <c r="KX7" s="572"/>
      <c r="KY7" s="572"/>
      <c r="KZ7" s="572"/>
      <c r="LA7" s="572"/>
      <c r="LB7" s="572"/>
      <c r="LC7" s="572"/>
      <c r="LD7" s="572"/>
      <c r="LE7" s="572"/>
      <c r="LF7" s="572"/>
      <c r="LG7" s="572"/>
      <c r="LH7" s="572"/>
      <c r="LI7" s="572"/>
      <c r="LJ7" s="572"/>
      <c r="LK7" s="572"/>
      <c r="LL7" s="572"/>
      <c r="LM7" s="572"/>
      <c r="LN7" s="572"/>
      <c r="LO7" s="572"/>
      <c r="LP7" s="572"/>
      <c r="LQ7" s="572"/>
      <c r="LR7" s="572"/>
      <c r="LS7" s="572"/>
      <c r="LT7" s="572"/>
      <c r="LU7" s="572"/>
      <c r="LV7" s="572"/>
      <c r="LW7" s="572"/>
      <c r="LX7" s="572"/>
      <c r="LY7" s="572"/>
      <c r="LZ7" s="572"/>
      <c r="MA7" s="572"/>
      <c r="MB7" s="572"/>
      <c r="MC7" s="572"/>
      <c r="MD7" s="572"/>
      <c r="ME7" s="572"/>
      <c r="MF7" s="572"/>
      <c r="MG7" s="572"/>
      <c r="MH7" s="572"/>
      <c r="MI7" s="572"/>
      <c r="MJ7" s="572"/>
      <c r="MK7" s="572"/>
      <c r="ML7" s="572"/>
      <c r="MM7" s="572"/>
      <c r="MN7" s="572"/>
      <c r="MO7" s="572"/>
      <c r="MP7" s="572"/>
      <c r="MQ7" s="572"/>
      <c r="MR7" s="572"/>
      <c r="MS7" s="572"/>
      <c r="MT7" s="572"/>
      <c r="MU7" s="572"/>
      <c r="MV7" s="572"/>
      <c r="MW7" s="572"/>
      <c r="MX7" s="572"/>
      <c r="MY7" s="572"/>
      <c r="MZ7" s="572"/>
      <c r="NA7" s="572"/>
      <c r="NB7" s="572"/>
      <c r="NC7" s="572"/>
      <c r="ND7" s="572"/>
      <c r="NE7" s="572"/>
      <c r="NF7" s="572"/>
      <c r="NG7" s="572"/>
      <c r="NH7" s="572"/>
      <c r="NI7" s="572"/>
      <c r="NJ7" s="572"/>
      <c r="NK7" s="572"/>
      <c r="NL7" s="572"/>
      <c r="NM7" s="572"/>
      <c r="NN7" s="572"/>
      <c r="NO7" s="572"/>
      <c r="NP7" s="572"/>
      <c r="NQ7" s="572"/>
      <c r="NR7" s="572"/>
      <c r="NS7" s="572"/>
      <c r="NT7" s="572"/>
      <c r="NU7" s="572"/>
      <c r="NV7" s="572"/>
      <c r="NW7" s="572"/>
      <c r="NX7" s="572"/>
      <c r="NY7" s="572"/>
      <c r="NZ7" s="572"/>
      <c r="OA7" s="572"/>
      <c r="OB7" s="572"/>
      <c r="OC7" s="572"/>
      <c r="OD7" s="572"/>
      <c r="OE7" s="572"/>
      <c r="OF7" s="572"/>
      <c r="OG7" s="572"/>
      <c r="OH7" s="572"/>
      <c r="OI7" s="572"/>
      <c r="OJ7" s="572"/>
      <c r="OK7" s="572"/>
      <c r="OL7" s="572"/>
      <c r="OM7" s="572"/>
      <c r="ON7" s="572"/>
      <c r="OO7" s="572"/>
      <c r="OP7" s="572"/>
      <c r="OQ7" s="572"/>
      <c r="OR7" s="572"/>
      <c r="OS7" s="572"/>
      <c r="OT7" s="572"/>
      <c r="OU7" s="572"/>
      <c r="OV7" s="572"/>
      <c r="OW7" s="572"/>
      <c r="OX7" s="572"/>
      <c r="OY7" s="572"/>
      <c r="OZ7" s="572"/>
      <c r="PA7" s="572"/>
      <c r="PB7" s="572"/>
      <c r="PC7" s="572"/>
      <c r="PD7" s="572"/>
      <c r="PE7" s="572"/>
      <c r="PF7" s="572"/>
      <c r="PG7" s="572"/>
      <c r="PH7" s="572"/>
      <c r="PI7" s="572"/>
      <c r="PJ7" s="572"/>
      <c r="PK7" s="572"/>
      <c r="PL7" s="572"/>
      <c r="PM7" s="572"/>
      <c r="PN7" s="572"/>
      <c r="PO7" s="572"/>
      <c r="PP7" s="572"/>
      <c r="PQ7" s="572"/>
      <c r="PR7" s="572"/>
      <c r="PS7" s="572"/>
      <c r="PT7" s="572"/>
      <c r="PU7" s="572"/>
      <c r="PV7" s="572"/>
      <c r="PW7" s="572"/>
      <c r="PX7" s="572"/>
      <c r="PY7" s="572"/>
      <c r="PZ7" s="572"/>
      <c r="QA7" s="572"/>
      <c r="QB7" s="572"/>
      <c r="QC7" s="572"/>
      <c r="QD7" s="572"/>
      <c r="QE7" s="572"/>
      <c r="QF7" s="572"/>
      <c r="QG7" s="572"/>
      <c r="QH7" s="572"/>
      <c r="QI7" s="572"/>
      <c r="QJ7" s="572"/>
      <c r="QK7" s="572"/>
      <c r="QL7" s="572"/>
      <c r="QM7" s="572"/>
      <c r="QN7" s="572"/>
      <c r="QO7" s="572"/>
      <c r="QP7" s="572"/>
      <c r="QQ7" s="572"/>
      <c r="QR7" s="572"/>
      <c r="QS7" s="572"/>
      <c r="QT7" s="572"/>
      <c r="QU7" s="572"/>
      <c r="QV7" s="572"/>
      <c r="QW7" s="572"/>
      <c r="QX7" s="572"/>
      <c r="QY7" s="572"/>
      <c r="QZ7" s="572"/>
      <c r="RA7" s="572"/>
      <c r="RB7" s="572"/>
      <c r="RC7" s="572"/>
      <c r="RD7" s="572"/>
      <c r="RE7" s="572"/>
      <c r="RF7" s="572"/>
      <c r="RG7" s="572"/>
      <c r="RH7" s="572"/>
      <c r="RI7" s="572"/>
      <c r="RJ7" s="572"/>
      <c r="RK7" s="572"/>
      <c r="RL7" s="572"/>
      <c r="RM7" s="572"/>
      <c r="RN7" s="572"/>
      <c r="RO7" s="572"/>
      <c r="RP7" s="572"/>
      <c r="RQ7" s="572"/>
      <c r="RR7" s="572"/>
      <c r="RS7" s="572"/>
      <c r="RT7" s="572"/>
      <c r="RU7" s="572"/>
      <c r="RV7" s="572"/>
      <c r="RW7" s="572"/>
      <c r="RX7" s="572"/>
      <c r="RY7" s="572"/>
      <c r="RZ7" s="572"/>
      <c r="SA7" s="572"/>
      <c r="SB7" s="572"/>
      <c r="SC7" s="572"/>
      <c r="SD7" s="572"/>
      <c r="SE7" s="572"/>
      <c r="SF7" s="572"/>
      <c r="SG7" s="572"/>
      <c r="SH7" s="572"/>
      <c r="SI7" s="572"/>
      <c r="SJ7" s="572"/>
      <c r="SK7" s="572"/>
      <c r="SL7" s="572"/>
      <c r="SM7" s="572"/>
      <c r="SN7" s="572"/>
      <c r="SO7" s="572"/>
      <c r="SP7" s="572"/>
      <c r="SQ7" s="572"/>
      <c r="SR7" s="572"/>
      <c r="SS7" s="572"/>
      <c r="ST7" s="572"/>
      <c r="SU7" s="572"/>
      <c r="SV7" s="572"/>
      <c r="SW7" s="572"/>
      <c r="SX7" s="572"/>
      <c r="SY7" s="572"/>
      <c r="SZ7" s="572"/>
      <c r="TA7" s="572"/>
      <c r="TB7" s="572"/>
      <c r="TC7" s="572"/>
      <c r="TD7" s="572"/>
      <c r="TE7" s="572"/>
      <c r="TF7" s="572"/>
      <c r="TG7" s="572"/>
      <c r="TH7" s="572"/>
      <c r="TI7" s="572"/>
      <c r="TJ7" s="572"/>
      <c r="TK7" s="572"/>
      <c r="TL7" s="572"/>
      <c r="TM7" s="572"/>
      <c r="TN7" s="572"/>
      <c r="TO7" s="572"/>
      <c r="TP7" s="572"/>
      <c r="TQ7" s="572"/>
      <c r="TR7" s="572"/>
      <c r="TS7" s="572"/>
      <c r="TT7" s="572"/>
      <c r="TU7" s="572"/>
      <c r="TV7" s="572"/>
      <c r="TW7" s="572"/>
      <c r="TX7" s="572"/>
      <c r="TY7" s="572"/>
      <c r="TZ7" s="572"/>
      <c r="UA7" s="572"/>
      <c r="UB7" s="572"/>
      <c r="UC7" s="572"/>
      <c r="UD7" s="572"/>
      <c r="UE7" s="572"/>
      <c r="UF7" s="572"/>
      <c r="UG7" s="572"/>
      <c r="UH7" s="572"/>
      <c r="UI7" s="572"/>
      <c r="UJ7" s="572"/>
      <c r="UK7" s="572"/>
      <c r="UL7" s="572"/>
      <c r="UM7" s="572"/>
      <c r="UN7" s="572"/>
      <c r="UO7" s="572"/>
      <c r="UP7" s="572"/>
      <c r="UQ7" s="572"/>
      <c r="UR7" s="572"/>
      <c r="US7" s="572"/>
      <c r="UT7" s="572"/>
      <c r="UU7" s="572"/>
      <c r="UV7" s="572"/>
      <c r="UW7" s="572"/>
      <c r="UX7" s="572"/>
      <c r="UY7" s="572"/>
      <c r="UZ7" s="572"/>
      <c r="VA7" s="572"/>
      <c r="VB7" s="572"/>
      <c r="VC7" s="572"/>
      <c r="VD7" s="572"/>
      <c r="VE7" s="572"/>
      <c r="VF7" s="572"/>
      <c r="VG7" s="572"/>
      <c r="VH7" s="572"/>
      <c r="VI7" s="572"/>
      <c r="VJ7" s="572"/>
      <c r="VK7" s="572"/>
      <c r="VL7" s="572"/>
      <c r="VM7" s="572"/>
      <c r="VN7" s="572"/>
      <c r="VO7" s="572"/>
      <c r="VP7" s="572"/>
      <c r="VQ7" s="572"/>
      <c r="VR7" s="572"/>
      <c r="VS7" s="572"/>
      <c r="VT7" s="572"/>
      <c r="VU7" s="572"/>
      <c r="VV7" s="572"/>
      <c r="VW7" s="572"/>
      <c r="VX7" s="572"/>
      <c r="VY7" s="572"/>
      <c r="VZ7" s="572"/>
      <c r="WA7" s="572"/>
      <c r="WB7" s="572"/>
      <c r="WC7" s="572"/>
      <c r="WD7" s="572"/>
      <c r="WE7" s="572"/>
      <c r="WF7" s="572"/>
      <c r="WG7" s="572"/>
      <c r="WH7" s="572"/>
      <c r="WI7" s="572"/>
      <c r="WJ7" s="572"/>
      <c r="WK7" s="572"/>
      <c r="WL7" s="572"/>
      <c r="WM7" s="572"/>
      <c r="WN7" s="572"/>
      <c r="WO7" s="572"/>
      <c r="WP7" s="572"/>
      <c r="WQ7" s="572"/>
      <c r="WR7" s="572"/>
      <c r="WS7" s="572"/>
      <c r="WT7" s="572"/>
      <c r="WU7" s="572"/>
      <c r="WV7" s="572"/>
      <c r="WW7" s="572"/>
      <c r="WX7" s="572"/>
      <c r="WY7" s="572"/>
      <c r="WZ7" s="572"/>
      <c r="XA7" s="572"/>
      <c r="XB7" s="572"/>
      <c r="XC7" s="572"/>
      <c r="XD7" s="572"/>
      <c r="XE7" s="572"/>
      <c r="XF7" s="572"/>
      <c r="XG7" s="572"/>
      <c r="XH7" s="572"/>
      <c r="XI7" s="572"/>
      <c r="XJ7" s="572"/>
      <c r="XK7" s="572"/>
      <c r="XL7" s="572"/>
      <c r="XM7" s="572"/>
      <c r="XN7" s="572"/>
      <c r="XO7" s="572"/>
      <c r="XP7" s="572"/>
      <c r="XQ7" s="572"/>
      <c r="XR7" s="572"/>
      <c r="XS7" s="572"/>
      <c r="XT7" s="572"/>
      <c r="XU7" s="572"/>
      <c r="XV7" s="572"/>
      <c r="XW7" s="572"/>
      <c r="XX7" s="572"/>
      <c r="XY7" s="572"/>
      <c r="XZ7" s="572"/>
      <c r="YA7" s="572"/>
      <c r="YB7" s="572"/>
      <c r="YC7" s="572"/>
      <c r="YD7" s="572"/>
      <c r="YE7" s="572"/>
      <c r="YF7" s="572"/>
      <c r="YG7" s="572"/>
      <c r="YH7" s="572"/>
      <c r="YI7" s="572"/>
      <c r="YJ7" s="572"/>
      <c r="YK7" s="572"/>
      <c r="YL7" s="572"/>
      <c r="YM7" s="572"/>
      <c r="YN7" s="572"/>
      <c r="YO7" s="572"/>
      <c r="YP7" s="572"/>
      <c r="YQ7" s="572"/>
      <c r="YR7" s="572"/>
      <c r="YS7" s="572"/>
      <c r="YT7" s="572"/>
      <c r="YU7" s="572"/>
      <c r="YV7" s="572"/>
      <c r="YW7" s="572"/>
      <c r="YX7" s="572"/>
      <c r="YY7" s="572"/>
      <c r="YZ7" s="572"/>
      <c r="ZA7" s="572"/>
      <c r="ZB7" s="572"/>
      <c r="ZC7" s="572"/>
      <c r="ZD7" s="572"/>
      <c r="ZE7" s="572"/>
      <c r="ZF7" s="572"/>
      <c r="ZG7" s="572"/>
      <c r="ZH7" s="572"/>
      <c r="ZI7" s="572"/>
      <c r="ZJ7" s="572"/>
      <c r="ZK7" s="572"/>
      <c r="ZL7" s="572"/>
      <c r="ZM7" s="572"/>
      <c r="ZN7" s="572"/>
      <c r="ZO7" s="572"/>
      <c r="ZP7" s="572"/>
      <c r="ZQ7" s="572"/>
      <c r="ZR7" s="572"/>
      <c r="ZS7" s="572"/>
      <c r="ZT7" s="572"/>
      <c r="ZU7" s="572"/>
      <c r="ZV7" s="572"/>
      <c r="ZW7" s="572"/>
      <c r="ZX7" s="572"/>
      <c r="ZY7" s="572"/>
      <c r="ZZ7" s="572"/>
      <c r="AAA7" s="572"/>
      <c r="AAB7" s="572"/>
      <c r="AAC7" s="572"/>
      <c r="AAD7" s="572"/>
      <c r="AAE7" s="572"/>
      <c r="AAF7" s="572"/>
      <c r="AAG7" s="572"/>
      <c r="AAH7" s="572"/>
      <c r="AAI7" s="572"/>
      <c r="AAJ7" s="572"/>
      <c r="AAK7" s="572"/>
      <c r="AAL7" s="572"/>
      <c r="AAM7" s="572"/>
      <c r="AAN7" s="572"/>
      <c r="AAO7" s="572"/>
      <c r="AAP7" s="572"/>
      <c r="AAQ7" s="572"/>
      <c r="AAR7" s="572"/>
      <c r="AAS7" s="572"/>
      <c r="AAT7" s="572"/>
      <c r="AAU7" s="572"/>
      <c r="AAV7" s="572"/>
      <c r="AAW7" s="572"/>
      <c r="AAX7" s="572"/>
      <c r="AAY7" s="572"/>
      <c r="AAZ7" s="572"/>
      <c r="ABA7" s="572"/>
      <c r="ABB7" s="572"/>
      <c r="ABC7" s="572"/>
      <c r="ABD7" s="572"/>
      <c r="ABE7" s="572"/>
      <c r="ABF7" s="572"/>
      <c r="ABG7" s="572"/>
      <c r="ABH7" s="572"/>
      <c r="ABI7" s="572"/>
      <c r="ABJ7" s="572"/>
      <c r="ABK7" s="572"/>
      <c r="ABL7" s="572"/>
      <c r="ABM7" s="572"/>
      <c r="ABN7" s="572"/>
      <c r="ABO7" s="572"/>
      <c r="ABP7" s="572"/>
      <c r="ABQ7" s="572"/>
      <c r="ABR7" s="572"/>
      <c r="ABS7" s="572"/>
      <c r="ABT7" s="572"/>
      <c r="ABU7" s="572"/>
      <c r="ABV7" s="572"/>
      <c r="ABW7" s="572"/>
      <c r="ABX7" s="572"/>
      <c r="ABY7" s="572"/>
      <c r="ABZ7" s="572"/>
      <c r="ACA7" s="572"/>
      <c r="ACB7" s="572"/>
      <c r="ACC7" s="572"/>
      <c r="ACD7" s="572"/>
      <c r="ACE7" s="572"/>
      <c r="ACF7" s="572"/>
      <c r="ACG7" s="572"/>
      <c r="ACH7" s="572"/>
      <c r="ACI7" s="572"/>
      <c r="ACJ7" s="572"/>
      <c r="ACK7" s="572"/>
      <c r="ACL7" s="572"/>
      <c r="ACM7" s="572"/>
      <c r="ACN7" s="572"/>
      <c r="ACO7" s="572"/>
      <c r="ACP7" s="572"/>
      <c r="ACQ7" s="572"/>
      <c r="ACR7" s="572"/>
      <c r="ACS7" s="572"/>
      <c r="ACT7" s="572"/>
      <c r="ACU7" s="572"/>
      <c r="ACV7" s="572"/>
      <c r="ACW7" s="572"/>
      <c r="ACX7" s="572"/>
      <c r="ACY7" s="572"/>
      <c r="ACZ7" s="572"/>
      <c r="ADA7" s="572"/>
      <c r="ADB7" s="572"/>
      <c r="ADC7" s="572"/>
      <c r="ADD7" s="572"/>
      <c r="ADE7" s="572"/>
      <c r="ADF7" s="572"/>
      <c r="ADG7" s="572"/>
      <c r="ADH7" s="572"/>
      <c r="ADI7" s="572"/>
      <c r="ADJ7" s="572"/>
      <c r="ADK7" s="572"/>
      <c r="ADL7" s="572"/>
      <c r="ADM7" s="572"/>
      <c r="ADN7" s="572"/>
      <c r="ADO7" s="572"/>
      <c r="ADP7" s="572"/>
      <c r="ADQ7" s="572"/>
      <c r="ADR7" s="572"/>
      <c r="ADS7" s="572"/>
      <c r="ADT7" s="572"/>
      <c r="ADU7" s="572"/>
      <c r="ADV7" s="572"/>
      <c r="ADW7" s="572"/>
      <c r="ADX7" s="572"/>
      <c r="ADY7" s="572"/>
      <c r="ADZ7" s="572"/>
      <c r="AEA7" s="572"/>
      <c r="AEB7" s="572"/>
      <c r="AEC7" s="572"/>
      <c r="AED7" s="572"/>
      <c r="AEE7" s="572"/>
      <c r="AEF7" s="572"/>
      <c r="AEG7" s="572"/>
      <c r="AEH7" s="572"/>
      <c r="AEI7" s="572"/>
      <c r="AEJ7" s="572"/>
      <c r="AEK7" s="572"/>
      <c r="AEL7" s="572"/>
      <c r="AEM7" s="572"/>
      <c r="AEN7" s="572"/>
      <c r="AEO7" s="572"/>
      <c r="AEP7" s="572"/>
      <c r="AEQ7" s="572"/>
      <c r="AER7" s="572"/>
      <c r="AES7" s="572"/>
      <c r="AET7" s="572"/>
      <c r="AEU7" s="572"/>
      <c r="AEV7" s="572"/>
      <c r="AEW7" s="572"/>
      <c r="AEX7" s="572"/>
      <c r="AEY7" s="572"/>
      <c r="AEZ7" s="572"/>
      <c r="AFA7" s="572"/>
      <c r="AFB7" s="572"/>
      <c r="AFC7" s="572"/>
      <c r="AFD7" s="572"/>
      <c r="AFE7" s="572"/>
      <c r="AFF7" s="572"/>
      <c r="AFG7" s="572"/>
      <c r="AFH7" s="572"/>
      <c r="AFI7" s="572"/>
      <c r="AFJ7" s="572"/>
      <c r="AFK7" s="572"/>
      <c r="AFL7" s="572"/>
      <c r="AFM7" s="572"/>
      <c r="AFN7" s="572"/>
      <c r="AFO7" s="572"/>
      <c r="AFP7" s="572"/>
      <c r="AFQ7" s="572"/>
      <c r="AFR7" s="572"/>
      <c r="AFS7" s="572"/>
      <c r="AFT7" s="572"/>
      <c r="AFU7" s="572"/>
      <c r="AFV7" s="572"/>
      <c r="AFW7" s="572"/>
      <c r="AFX7" s="572"/>
      <c r="AFY7" s="572"/>
      <c r="AFZ7" s="572"/>
      <c r="AGA7" s="572"/>
      <c r="AGB7" s="572"/>
      <c r="AGC7" s="572"/>
      <c r="AGD7" s="572"/>
      <c r="AGE7" s="572"/>
      <c r="AGF7" s="572"/>
      <c r="AGG7" s="572"/>
      <c r="AGH7" s="572"/>
      <c r="AGI7" s="572"/>
      <c r="AGJ7" s="572"/>
      <c r="AGK7" s="572"/>
      <c r="AGL7" s="572"/>
      <c r="AGM7" s="572"/>
      <c r="AGN7" s="572"/>
      <c r="AGO7" s="572"/>
      <c r="AGP7" s="572"/>
      <c r="AGQ7" s="572"/>
      <c r="AGR7" s="572"/>
      <c r="AGS7" s="572"/>
      <c r="AGT7" s="572"/>
      <c r="AGU7" s="572"/>
      <c r="AGV7" s="572"/>
      <c r="AGW7" s="572"/>
      <c r="AGX7" s="572"/>
      <c r="AGY7" s="572"/>
      <c r="AGZ7" s="572"/>
      <c r="AHA7" s="572"/>
      <c r="AHB7" s="572"/>
      <c r="AHC7" s="572"/>
      <c r="AHD7" s="572"/>
      <c r="AHE7" s="572"/>
      <c r="AHF7" s="572"/>
      <c r="AHG7" s="572"/>
      <c r="AHH7" s="572"/>
      <c r="AHI7" s="572"/>
      <c r="AHJ7" s="572"/>
      <c r="AHK7" s="572"/>
      <c r="AHL7" s="572"/>
      <c r="AHM7" s="572"/>
      <c r="AHN7" s="572"/>
      <c r="AHO7" s="572"/>
      <c r="AHP7" s="572"/>
      <c r="AHQ7" s="572"/>
      <c r="AHR7" s="572"/>
      <c r="AHS7" s="572"/>
      <c r="AHT7" s="572"/>
      <c r="AHU7" s="572"/>
      <c r="AHV7" s="572"/>
      <c r="AHW7" s="572"/>
      <c r="AHX7" s="572"/>
      <c r="AHY7" s="572"/>
      <c r="AHZ7" s="572"/>
      <c r="AIA7" s="572"/>
      <c r="AIB7" s="572"/>
      <c r="AIC7" s="572"/>
      <c r="AID7" s="572"/>
      <c r="AIE7" s="572"/>
      <c r="AIF7" s="572"/>
      <c r="AIG7" s="572"/>
      <c r="AIH7" s="572"/>
      <c r="AII7" s="572"/>
      <c r="AIJ7" s="572"/>
      <c r="AIK7" s="572"/>
      <c r="AIL7" s="572"/>
      <c r="AIM7" s="572"/>
      <c r="AIN7" s="572"/>
      <c r="AIO7" s="572"/>
      <c r="AIP7" s="572"/>
      <c r="AIQ7" s="572"/>
      <c r="AIR7" s="572"/>
      <c r="AIS7" s="572"/>
      <c r="AIT7" s="572"/>
      <c r="AIU7" s="572"/>
      <c r="AIV7" s="572"/>
      <c r="AIW7" s="572"/>
      <c r="AIX7" s="572"/>
      <c r="AIY7" s="572"/>
      <c r="AIZ7" s="572"/>
      <c r="AJA7" s="572"/>
      <c r="AJB7" s="572"/>
      <c r="AJC7" s="572"/>
      <c r="AJD7" s="572"/>
      <c r="AJE7" s="572"/>
      <c r="AJF7" s="572"/>
      <c r="AJG7" s="572"/>
      <c r="AJH7" s="572"/>
      <c r="AJI7" s="572"/>
      <c r="AJJ7" s="572"/>
      <c r="AJK7" s="572"/>
      <c r="AJL7" s="572"/>
      <c r="AJM7" s="572"/>
      <c r="AJN7" s="572"/>
      <c r="AJO7" s="572"/>
      <c r="AJP7" s="572"/>
      <c r="AJQ7" s="572"/>
      <c r="AJR7" s="572"/>
      <c r="AJS7" s="572"/>
      <c r="AJT7" s="572"/>
      <c r="AJU7" s="572"/>
      <c r="AJV7" s="572"/>
      <c r="AJW7" s="572"/>
      <c r="AJX7" s="572"/>
      <c r="AJY7" s="572"/>
      <c r="AJZ7" s="572"/>
      <c r="AKA7" s="572"/>
      <c r="AKB7" s="572"/>
      <c r="AKC7" s="572"/>
      <c r="AKD7" s="572"/>
      <c r="AKE7" s="572"/>
      <c r="AKF7" s="572"/>
      <c r="AKG7" s="572"/>
      <c r="AKH7" s="572"/>
      <c r="AKI7" s="572"/>
      <c r="AKJ7" s="572"/>
      <c r="AKK7" s="572"/>
      <c r="AKL7" s="572"/>
      <c r="AKM7" s="572"/>
      <c r="AKN7" s="572"/>
      <c r="AKO7" s="572"/>
      <c r="AKP7" s="572"/>
      <c r="AKQ7" s="572"/>
      <c r="AKR7" s="572"/>
      <c r="AKS7" s="572"/>
      <c r="AKT7" s="572"/>
      <c r="AKU7" s="572"/>
      <c r="AKV7" s="572"/>
      <c r="AKW7" s="572"/>
      <c r="AKX7" s="572"/>
      <c r="AKY7" s="572"/>
      <c r="AKZ7" s="572"/>
      <c r="ALA7" s="572"/>
      <c r="ALB7" s="572"/>
      <c r="ALC7" s="572"/>
      <c r="ALD7" s="572"/>
      <c r="ALE7" s="572"/>
      <c r="ALF7" s="572"/>
      <c r="ALG7" s="572"/>
      <c r="ALH7" s="572"/>
      <c r="ALI7" s="572"/>
      <c r="ALJ7" s="572"/>
      <c r="ALK7" s="572"/>
      <c r="ALL7" s="572"/>
      <c r="ALM7" s="572"/>
      <c r="ALN7" s="572"/>
      <c r="ALO7" s="572"/>
      <c r="ALP7" s="572"/>
      <c r="ALQ7" s="572"/>
      <c r="ALR7" s="572"/>
      <c r="ALS7" s="572"/>
      <c r="ALT7" s="572"/>
      <c r="ALU7" s="572"/>
      <c r="ALV7" s="572"/>
      <c r="ALW7" s="572"/>
      <c r="ALX7" s="572"/>
      <c r="ALY7" s="572"/>
      <c r="ALZ7" s="572"/>
      <c r="AMA7" s="572"/>
      <c r="AMB7" s="572"/>
      <c r="AMC7" s="572"/>
      <c r="AMD7" s="572"/>
      <c r="AME7" s="572"/>
      <c r="AMF7" s="572"/>
      <c r="AMG7" s="572"/>
      <c r="AMH7" s="572"/>
      <c r="AMI7" s="572"/>
      <c r="AMJ7" s="572"/>
      <c r="AMK7" s="572"/>
      <c r="AML7" s="572"/>
      <c r="AMM7" s="572"/>
      <c r="AMN7" s="572"/>
      <c r="AMO7" s="572"/>
      <c r="AMP7" s="572"/>
      <c r="AMQ7" s="572"/>
      <c r="AMR7" s="572"/>
      <c r="AMS7" s="572"/>
      <c r="AMT7" s="572"/>
      <c r="AMU7" s="572"/>
      <c r="AMV7" s="572"/>
      <c r="AMW7" s="572"/>
      <c r="AMX7" s="572"/>
      <c r="AMY7" s="572"/>
      <c r="AMZ7" s="572"/>
      <c r="ANA7" s="572"/>
      <c r="ANB7" s="572"/>
      <c r="ANC7" s="572"/>
      <c r="AND7" s="572"/>
      <c r="ANE7" s="572"/>
      <c r="ANF7" s="572"/>
      <c r="ANG7" s="572"/>
      <c r="ANH7" s="572"/>
      <c r="ANI7" s="572"/>
      <c r="ANJ7" s="572"/>
      <c r="ANK7" s="572"/>
      <c r="ANL7" s="572"/>
      <c r="ANM7" s="572"/>
      <c r="ANN7" s="572"/>
      <c r="ANO7" s="572"/>
      <c r="ANP7" s="572"/>
      <c r="ANQ7" s="572"/>
      <c r="ANR7" s="572"/>
      <c r="ANS7" s="572"/>
      <c r="ANT7" s="572"/>
      <c r="ANU7" s="572"/>
      <c r="ANV7" s="572"/>
      <c r="ANW7" s="572"/>
      <c r="ANX7" s="572"/>
      <c r="ANY7" s="572"/>
      <c r="ANZ7" s="572"/>
      <c r="AOA7" s="572"/>
      <c r="AOB7" s="572"/>
      <c r="AOC7" s="572"/>
      <c r="AOD7" s="572"/>
      <c r="AOE7" s="572"/>
      <c r="AOF7" s="572"/>
      <c r="AOG7" s="572"/>
      <c r="AOH7" s="572"/>
      <c r="AOI7" s="572"/>
      <c r="AOJ7" s="572"/>
      <c r="AOK7" s="572"/>
      <c r="AOL7" s="572"/>
      <c r="AOM7" s="572"/>
      <c r="AON7" s="572"/>
      <c r="AOO7" s="572"/>
      <c r="AOP7" s="572"/>
      <c r="AOQ7" s="572"/>
      <c r="AOR7" s="572"/>
      <c r="AOS7" s="572"/>
      <c r="AOT7" s="572"/>
      <c r="AOU7" s="572"/>
      <c r="AOV7" s="572"/>
      <c r="AOW7" s="572"/>
      <c r="AOX7" s="572"/>
      <c r="AOY7" s="572"/>
      <c r="AOZ7" s="572"/>
      <c r="APA7" s="572"/>
      <c r="APB7" s="572"/>
      <c r="APC7" s="572"/>
      <c r="APD7" s="572"/>
      <c r="APE7" s="572"/>
      <c r="APF7" s="572"/>
      <c r="APG7" s="572"/>
      <c r="APH7" s="572"/>
      <c r="API7" s="572"/>
      <c r="APJ7" s="572"/>
      <c r="APK7" s="572"/>
      <c r="APL7" s="572"/>
      <c r="APM7" s="572"/>
      <c r="APN7" s="572"/>
      <c r="APO7" s="572"/>
      <c r="APP7" s="572"/>
      <c r="APQ7" s="572"/>
      <c r="APR7" s="572"/>
      <c r="APS7" s="572"/>
      <c r="APT7" s="572"/>
      <c r="APU7" s="572"/>
      <c r="APV7" s="572"/>
      <c r="APW7" s="572"/>
      <c r="APX7" s="572"/>
      <c r="APY7" s="572"/>
      <c r="APZ7" s="572"/>
      <c r="AQA7" s="572"/>
      <c r="AQB7" s="572"/>
      <c r="AQC7" s="572"/>
      <c r="AQD7" s="572"/>
      <c r="AQE7" s="572"/>
      <c r="AQF7" s="572"/>
      <c r="AQG7" s="572"/>
      <c r="AQH7" s="572"/>
      <c r="AQI7" s="572"/>
      <c r="AQJ7" s="572"/>
      <c r="AQK7" s="572"/>
      <c r="AQL7" s="572"/>
      <c r="AQM7" s="572"/>
      <c r="AQN7" s="572"/>
      <c r="AQO7" s="572"/>
      <c r="AQP7" s="572"/>
      <c r="AQQ7" s="572"/>
      <c r="AQR7" s="572"/>
      <c r="AQS7" s="572"/>
      <c r="AQT7" s="572"/>
      <c r="AQU7" s="572"/>
      <c r="AQV7" s="572"/>
      <c r="AQW7" s="572"/>
      <c r="AQX7" s="572"/>
      <c r="AQY7" s="572"/>
      <c r="AQZ7" s="572"/>
      <c r="ARA7" s="572"/>
      <c r="ARB7" s="572"/>
      <c r="ARC7" s="572"/>
      <c r="ARD7" s="572"/>
      <c r="ARE7" s="572"/>
      <c r="ARF7" s="572"/>
      <c r="ARG7" s="572"/>
      <c r="ARH7" s="572"/>
      <c r="ARI7" s="572"/>
      <c r="ARJ7" s="572"/>
      <c r="ARK7" s="572"/>
      <c r="ARL7" s="572"/>
      <c r="ARM7" s="572"/>
      <c r="ARN7" s="572"/>
      <c r="ARO7" s="572"/>
      <c r="ARP7" s="572"/>
      <c r="ARQ7" s="572"/>
      <c r="ARR7" s="572"/>
      <c r="ARS7" s="572"/>
      <c r="ART7" s="572"/>
      <c r="ARU7" s="572"/>
      <c r="ARV7" s="572"/>
      <c r="ARW7" s="572"/>
      <c r="ARX7" s="572"/>
      <c r="ARY7" s="572"/>
      <c r="ARZ7" s="572"/>
      <c r="ASA7" s="572"/>
      <c r="ASB7" s="572"/>
      <c r="ASC7" s="572"/>
      <c r="ASD7" s="572"/>
      <c r="ASE7" s="572"/>
      <c r="ASF7" s="572"/>
      <c r="ASG7" s="572"/>
      <c r="ASH7" s="572"/>
      <c r="ASI7" s="572"/>
      <c r="ASJ7" s="572"/>
      <c r="ASK7" s="572"/>
      <c r="ASL7" s="572"/>
      <c r="ASM7" s="572"/>
      <c r="ASN7" s="572"/>
      <c r="ASO7" s="572"/>
      <c r="ASP7" s="572"/>
      <c r="ASQ7" s="572"/>
      <c r="ASR7" s="572"/>
      <c r="ASS7" s="572"/>
      <c r="AST7" s="572"/>
      <c r="ASU7" s="572"/>
      <c r="ASV7" s="572"/>
      <c r="ASW7" s="572"/>
      <c r="ASX7" s="572"/>
      <c r="ASY7" s="572"/>
      <c r="ASZ7" s="572"/>
      <c r="ATA7" s="572"/>
      <c r="ATB7" s="572"/>
      <c r="ATC7" s="572"/>
      <c r="ATD7" s="572"/>
      <c r="ATE7" s="572"/>
      <c r="ATF7" s="572"/>
      <c r="ATG7" s="572"/>
      <c r="ATH7" s="572"/>
      <c r="ATI7" s="572"/>
      <c r="ATJ7" s="572"/>
      <c r="ATK7" s="572"/>
      <c r="ATL7" s="572"/>
      <c r="ATM7" s="572"/>
      <c r="ATN7" s="572"/>
      <c r="ATO7" s="572"/>
      <c r="ATP7" s="572"/>
      <c r="ATQ7" s="572"/>
      <c r="ATR7" s="572"/>
      <c r="ATS7" s="572"/>
      <c r="ATT7" s="572"/>
      <c r="ATU7" s="572"/>
      <c r="ATV7" s="572"/>
      <c r="ATW7" s="572"/>
      <c r="ATX7" s="572"/>
      <c r="ATY7" s="572"/>
      <c r="ATZ7" s="572"/>
      <c r="AUA7" s="572"/>
      <c r="AUB7" s="572"/>
      <c r="AUC7" s="572"/>
      <c r="AUD7" s="572"/>
      <c r="AUE7" s="572"/>
      <c r="AUF7" s="572"/>
      <c r="AUG7" s="572"/>
      <c r="AUH7" s="572"/>
      <c r="AUI7" s="572"/>
      <c r="AUJ7" s="572"/>
      <c r="AUK7" s="572"/>
      <c r="AUL7" s="572"/>
      <c r="AUM7" s="572"/>
      <c r="AUN7" s="572"/>
      <c r="AUO7" s="572"/>
      <c r="AUP7" s="572"/>
      <c r="AUQ7" s="572"/>
      <c r="AUR7" s="572"/>
      <c r="AUS7" s="572"/>
      <c r="AUT7" s="572"/>
      <c r="AUU7" s="572"/>
      <c r="AUV7" s="572"/>
      <c r="AUW7" s="572"/>
      <c r="AUX7" s="572"/>
      <c r="AUY7" s="572"/>
      <c r="AUZ7" s="572"/>
      <c r="AVA7" s="572"/>
      <c r="AVB7" s="572"/>
      <c r="AVC7" s="572"/>
      <c r="AVD7" s="572"/>
      <c r="AVE7" s="572"/>
      <c r="AVF7" s="572"/>
      <c r="AVG7" s="572"/>
      <c r="AVH7" s="572"/>
      <c r="AVI7" s="572"/>
      <c r="AVJ7" s="572"/>
      <c r="AVK7" s="572"/>
      <c r="AVL7" s="572"/>
      <c r="AVM7" s="572"/>
      <c r="AVN7" s="572"/>
      <c r="AVO7" s="572"/>
      <c r="AVP7" s="572"/>
      <c r="AVQ7" s="572"/>
      <c r="AVR7" s="572"/>
      <c r="AVS7" s="572"/>
      <c r="AVT7" s="572"/>
      <c r="AVU7" s="572"/>
      <c r="AVV7" s="572"/>
      <c r="AVW7" s="572"/>
      <c r="AVX7" s="572"/>
      <c r="AVY7" s="572"/>
      <c r="AVZ7" s="572"/>
      <c r="AWA7" s="572"/>
      <c r="AWB7" s="572"/>
      <c r="AWC7" s="572"/>
      <c r="AWD7" s="572"/>
      <c r="AWE7" s="572"/>
      <c r="AWF7" s="572"/>
      <c r="AWG7" s="572"/>
      <c r="AWH7" s="572"/>
      <c r="AWI7" s="572"/>
      <c r="AWJ7" s="572"/>
      <c r="AWK7" s="572"/>
      <c r="AWL7" s="572"/>
      <c r="AWM7" s="572"/>
      <c r="AWN7" s="572"/>
      <c r="AWO7" s="572"/>
      <c r="AWP7" s="572"/>
      <c r="AWQ7" s="572"/>
      <c r="AWR7" s="572"/>
      <c r="AWS7" s="572"/>
      <c r="AWT7" s="572"/>
      <c r="AWU7" s="572"/>
      <c r="AWV7" s="572"/>
      <c r="AWW7" s="572"/>
      <c r="AWX7" s="572"/>
      <c r="AWY7" s="572"/>
      <c r="AWZ7" s="572"/>
      <c r="AXA7" s="572"/>
      <c r="AXB7" s="572"/>
      <c r="AXC7" s="572"/>
      <c r="AXD7" s="572"/>
      <c r="AXE7" s="572"/>
      <c r="AXF7" s="572"/>
      <c r="AXG7" s="572"/>
      <c r="AXH7" s="572"/>
      <c r="AXI7" s="572"/>
      <c r="AXJ7" s="572"/>
      <c r="AXK7" s="572"/>
      <c r="AXL7" s="572"/>
      <c r="AXM7" s="572"/>
      <c r="AXN7" s="572"/>
      <c r="AXO7" s="572"/>
      <c r="AXP7" s="572"/>
      <c r="AXQ7" s="572"/>
      <c r="AXR7" s="572"/>
      <c r="AXS7" s="572"/>
      <c r="AXT7" s="572"/>
      <c r="AXU7" s="572"/>
      <c r="AXV7" s="572"/>
      <c r="AXW7" s="572"/>
      <c r="AXX7" s="572"/>
      <c r="AXY7" s="572"/>
      <c r="AXZ7" s="572"/>
      <c r="AYA7" s="572"/>
      <c r="AYB7" s="572"/>
      <c r="AYC7" s="572"/>
      <c r="AYD7" s="572"/>
      <c r="AYE7" s="572"/>
      <c r="AYF7" s="572"/>
      <c r="AYG7" s="572"/>
      <c r="AYH7" s="572"/>
      <c r="AYI7" s="572"/>
      <c r="AYJ7" s="572"/>
      <c r="AYK7" s="572"/>
      <c r="AYL7" s="572"/>
      <c r="AYM7" s="572"/>
      <c r="AYN7" s="572"/>
      <c r="AYO7" s="572"/>
      <c r="AYP7" s="572"/>
      <c r="AYQ7" s="572"/>
      <c r="AYR7" s="572"/>
      <c r="AYS7" s="572"/>
      <c r="AYT7" s="572"/>
      <c r="AYU7" s="572"/>
      <c r="AYV7" s="572"/>
      <c r="AYW7" s="572"/>
      <c r="AYX7" s="572"/>
      <c r="AYY7" s="572"/>
      <c r="AYZ7" s="572"/>
      <c r="AZA7" s="572"/>
      <c r="AZB7" s="572"/>
      <c r="AZC7" s="572"/>
      <c r="AZD7" s="572"/>
      <c r="AZE7" s="572"/>
      <c r="AZF7" s="572"/>
      <c r="AZG7" s="572"/>
      <c r="AZH7" s="572"/>
      <c r="AZI7" s="572"/>
      <c r="AZJ7" s="572"/>
      <c r="AZK7" s="572"/>
      <c r="AZL7" s="572"/>
      <c r="AZM7" s="572"/>
      <c r="AZN7" s="572"/>
      <c r="AZO7" s="572"/>
      <c r="AZP7" s="572"/>
      <c r="AZQ7" s="572"/>
      <c r="AZR7" s="572"/>
      <c r="AZS7" s="572"/>
      <c r="AZT7" s="572"/>
      <c r="AZU7" s="572"/>
      <c r="AZV7" s="572"/>
      <c r="AZW7" s="572"/>
      <c r="AZX7" s="572"/>
      <c r="AZY7" s="572"/>
      <c r="AZZ7" s="572"/>
      <c r="BAA7" s="572"/>
      <c r="BAB7" s="572"/>
      <c r="BAC7" s="572"/>
      <c r="BAD7" s="572"/>
      <c r="BAE7" s="572"/>
      <c r="BAF7" s="572"/>
      <c r="BAG7" s="572"/>
      <c r="BAH7" s="572"/>
      <c r="BAI7" s="572"/>
      <c r="BAJ7" s="572"/>
      <c r="BAK7" s="572"/>
      <c r="BAL7" s="572"/>
      <c r="BAM7" s="572"/>
      <c r="BAN7" s="572"/>
      <c r="BAO7" s="572"/>
      <c r="BAP7" s="572"/>
      <c r="BAQ7" s="572"/>
      <c r="BAR7" s="572"/>
      <c r="BAS7" s="572"/>
      <c r="BAT7" s="572"/>
      <c r="BAU7" s="572"/>
      <c r="BAV7" s="572"/>
      <c r="BAW7" s="572"/>
      <c r="BAX7" s="572"/>
      <c r="BAY7" s="572"/>
      <c r="BAZ7" s="572"/>
      <c r="BBA7" s="572"/>
      <c r="BBB7" s="572"/>
      <c r="BBC7" s="572"/>
      <c r="BBD7" s="572"/>
      <c r="BBE7" s="572"/>
      <c r="BBF7" s="572"/>
      <c r="BBG7" s="572"/>
      <c r="BBH7" s="572"/>
      <c r="BBI7" s="572"/>
      <c r="BBJ7" s="572"/>
      <c r="BBK7" s="572"/>
      <c r="BBL7" s="572"/>
      <c r="BBM7" s="572"/>
      <c r="BBN7" s="572"/>
      <c r="BBO7" s="572"/>
      <c r="BBP7" s="572"/>
      <c r="BBQ7" s="572"/>
      <c r="BBR7" s="572"/>
      <c r="BBS7" s="572"/>
      <c r="BBT7" s="572"/>
      <c r="BBU7" s="572"/>
      <c r="BBV7" s="572"/>
      <c r="BBW7" s="572"/>
      <c r="BBX7" s="572"/>
      <c r="BBY7" s="572"/>
      <c r="BBZ7" s="572"/>
      <c r="BCA7" s="572"/>
      <c r="BCB7" s="572"/>
      <c r="BCC7" s="572"/>
      <c r="BCD7" s="572"/>
      <c r="BCE7" s="572"/>
      <c r="BCF7" s="572"/>
      <c r="BCG7" s="572"/>
      <c r="BCH7" s="572"/>
      <c r="BCI7" s="572"/>
      <c r="BCJ7" s="572"/>
      <c r="BCK7" s="572"/>
      <c r="BCL7" s="572"/>
      <c r="BCM7" s="572"/>
      <c r="BCN7" s="572"/>
      <c r="BCO7" s="572"/>
      <c r="BCP7" s="572"/>
      <c r="BCQ7" s="572"/>
      <c r="BCR7" s="572"/>
      <c r="BCS7" s="572"/>
      <c r="BCT7" s="572"/>
      <c r="BCU7" s="572"/>
      <c r="BCV7" s="572"/>
      <c r="BCW7" s="572"/>
      <c r="BCX7" s="572"/>
      <c r="BCY7" s="572"/>
      <c r="BCZ7" s="572"/>
      <c r="BDA7" s="572"/>
      <c r="BDB7" s="572"/>
      <c r="BDC7" s="572"/>
      <c r="BDD7" s="572"/>
      <c r="BDE7" s="572"/>
      <c r="BDF7" s="572"/>
      <c r="BDG7" s="572"/>
      <c r="BDH7" s="572"/>
      <c r="BDI7" s="572"/>
      <c r="BDJ7" s="572"/>
      <c r="BDK7" s="572"/>
      <c r="BDL7" s="572"/>
      <c r="BDM7" s="572"/>
      <c r="BDN7" s="572"/>
      <c r="BDO7" s="572"/>
      <c r="BDP7" s="572"/>
      <c r="BDQ7" s="572"/>
      <c r="BDR7" s="572"/>
      <c r="BDS7" s="572"/>
      <c r="BDT7" s="572"/>
      <c r="BDU7" s="572"/>
      <c r="BDV7" s="572"/>
      <c r="BDW7" s="572"/>
      <c r="BDX7" s="572"/>
      <c r="BDY7" s="572"/>
      <c r="BDZ7" s="572"/>
    </row>
    <row r="8" spans="1:1482" s="577" customFormat="1">
      <c r="A8" s="375" t="str">
        <f>+'P1'!B9</f>
        <v xml:space="preserve">1.2. Optimización del proceso de beneficio del cacao, para mejorar su calidad física y sensorial </v>
      </c>
      <c r="B8" s="574">
        <f>+'P1'!E9</f>
        <v>5146176947.8832006</v>
      </c>
      <c r="C8" s="384">
        <f>+'P1'!F9</f>
        <v>11276950897.390909</v>
      </c>
      <c r="D8" s="384">
        <f>+'P1'!G9</f>
        <v>11878637350.398048</v>
      </c>
      <c r="E8" s="384">
        <f>+'P1'!H9</f>
        <v>12468059622.231287</v>
      </c>
      <c r="F8" s="384">
        <f>+'P1'!I9</f>
        <v>13139203653.762598</v>
      </c>
      <c r="G8" s="384">
        <f>+'P1'!J9</f>
        <v>13896388211.926775</v>
      </c>
      <c r="H8" s="384">
        <f>+'P1'!K9</f>
        <v>14654292680.697659</v>
      </c>
      <c r="I8" s="384">
        <f>+'P1'!L9</f>
        <v>15507987172.610914</v>
      </c>
      <c r="J8" s="384">
        <f>+'P1'!M9</f>
        <v>16462965154.598927</v>
      </c>
      <c r="K8" s="384">
        <f>+'P1'!N9</f>
        <v>17435178798.082935</v>
      </c>
      <c r="L8" s="384">
        <f>+'P1'!O9</f>
        <v>18521077280.797859</v>
      </c>
      <c r="M8" s="384">
        <f>+'P1'!P9</f>
        <v>19727648286.819481</v>
      </c>
      <c r="N8" s="384">
        <f>+'P1'!Q9</f>
        <v>20972462971.843903</v>
      </c>
      <c r="O8" s="384">
        <f>+'P1'!R9</f>
        <v>22353724683.067867</v>
      </c>
      <c r="P8" s="384">
        <f>+'P1'!S9</f>
        <v>23880321747.179035</v>
      </c>
      <c r="Q8" s="384">
        <f>+'P1'!T9</f>
        <v>25471884666.143486</v>
      </c>
      <c r="R8" s="384">
        <f>+'P1'!U9</f>
        <v>27228848088.841465</v>
      </c>
      <c r="S8" s="384">
        <f>+'P1'!V9</f>
        <v>29162517957.334724</v>
      </c>
      <c r="T8" s="384">
        <f>+'P1'!W9</f>
        <v>31195144259.847168</v>
      </c>
      <c r="U8" s="384">
        <f>+'P1'!X9</f>
        <v>33429999858.619411</v>
      </c>
      <c r="V8" s="384">
        <f>+'P1'!Y9</f>
        <v>383809470290.07764</v>
      </c>
      <c r="W8" s="575">
        <f t="shared" si="1"/>
        <v>0.13507269335365432</v>
      </c>
      <c r="X8" s="578"/>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572"/>
      <c r="AY8" s="572"/>
      <c r="AZ8" s="572"/>
      <c r="BA8" s="572"/>
      <c r="BB8" s="572"/>
      <c r="BC8" s="572"/>
      <c r="BD8" s="572"/>
      <c r="BE8" s="572"/>
      <c r="BF8" s="572"/>
      <c r="BG8" s="572"/>
      <c r="BH8" s="572"/>
      <c r="BI8" s="572"/>
      <c r="BJ8" s="572"/>
      <c r="BK8" s="572"/>
      <c r="BL8" s="572"/>
      <c r="BM8" s="572"/>
      <c r="BN8" s="572"/>
      <c r="BO8" s="572"/>
      <c r="BP8" s="572"/>
      <c r="BQ8" s="572"/>
      <c r="BR8" s="572"/>
      <c r="BS8" s="572"/>
      <c r="BT8" s="572"/>
      <c r="BU8" s="572"/>
      <c r="BV8" s="572"/>
      <c r="BW8" s="572"/>
      <c r="BX8" s="572"/>
      <c r="BY8" s="572"/>
      <c r="BZ8" s="572"/>
      <c r="CA8" s="572"/>
      <c r="CB8" s="572"/>
      <c r="CC8" s="572"/>
      <c r="CD8" s="572"/>
      <c r="CE8" s="572"/>
      <c r="CF8" s="572"/>
      <c r="CG8" s="572"/>
      <c r="CH8" s="572"/>
      <c r="CI8" s="572"/>
      <c r="CJ8" s="572"/>
      <c r="CK8" s="572"/>
      <c r="CL8" s="572"/>
      <c r="CM8" s="572"/>
      <c r="CN8" s="572"/>
      <c r="CO8" s="572"/>
      <c r="CP8" s="572"/>
      <c r="CQ8" s="572"/>
      <c r="CR8" s="572"/>
      <c r="CS8" s="572"/>
      <c r="CT8" s="572"/>
      <c r="CU8" s="572"/>
      <c r="CV8" s="572"/>
      <c r="CW8" s="572"/>
      <c r="CX8" s="572"/>
      <c r="CY8" s="572"/>
      <c r="CZ8" s="572"/>
      <c r="DA8" s="572"/>
      <c r="DB8" s="572"/>
      <c r="DC8" s="572"/>
      <c r="DD8" s="572"/>
      <c r="DE8" s="572"/>
      <c r="DF8" s="572"/>
      <c r="DG8" s="572"/>
      <c r="DH8" s="572"/>
      <c r="DI8" s="572"/>
      <c r="DJ8" s="572"/>
      <c r="DK8" s="572"/>
      <c r="DL8" s="572"/>
      <c r="DM8" s="572"/>
      <c r="DN8" s="572"/>
      <c r="DO8" s="572"/>
      <c r="DP8" s="572"/>
      <c r="DQ8" s="572"/>
      <c r="DR8" s="572"/>
      <c r="DS8" s="572"/>
      <c r="DT8" s="572"/>
      <c r="DU8" s="572"/>
      <c r="DV8" s="572"/>
      <c r="DW8" s="572"/>
      <c r="DX8" s="572"/>
      <c r="DY8" s="572"/>
      <c r="DZ8" s="572"/>
      <c r="EA8" s="572"/>
      <c r="EB8" s="572"/>
      <c r="EC8" s="572"/>
      <c r="ED8" s="572"/>
      <c r="EE8" s="572"/>
      <c r="EF8" s="572"/>
      <c r="EG8" s="572"/>
      <c r="EH8" s="572"/>
      <c r="EI8" s="572"/>
      <c r="EJ8" s="572"/>
      <c r="EK8" s="572"/>
      <c r="EL8" s="572"/>
      <c r="EM8" s="572"/>
      <c r="EN8" s="572"/>
      <c r="EO8" s="572"/>
      <c r="EP8" s="572"/>
      <c r="EQ8" s="572"/>
      <c r="ER8" s="572"/>
      <c r="ES8" s="572"/>
      <c r="ET8" s="572"/>
      <c r="EU8" s="572"/>
      <c r="EV8" s="572"/>
      <c r="EW8" s="572"/>
      <c r="EX8" s="572"/>
      <c r="EY8" s="572"/>
      <c r="EZ8" s="572"/>
      <c r="FA8" s="572"/>
      <c r="FB8" s="572"/>
      <c r="FC8" s="572"/>
      <c r="FD8" s="572"/>
      <c r="FE8" s="572"/>
      <c r="FF8" s="572"/>
      <c r="FG8" s="572"/>
      <c r="FH8" s="572"/>
      <c r="FI8" s="572"/>
      <c r="FJ8" s="572"/>
      <c r="FK8" s="572"/>
      <c r="FL8" s="572"/>
      <c r="FM8" s="572"/>
      <c r="FN8" s="572"/>
      <c r="FO8" s="572"/>
      <c r="FP8" s="572"/>
      <c r="FQ8" s="572"/>
      <c r="FR8" s="572"/>
      <c r="FS8" s="572"/>
      <c r="FT8" s="572"/>
      <c r="FU8" s="572"/>
      <c r="FV8" s="572"/>
      <c r="FW8" s="572"/>
      <c r="FX8" s="572"/>
      <c r="FY8" s="572"/>
      <c r="FZ8" s="572"/>
      <c r="GA8" s="572"/>
      <c r="GB8" s="572"/>
      <c r="GC8" s="572"/>
      <c r="GD8" s="572"/>
      <c r="GE8" s="572"/>
      <c r="GF8" s="572"/>
      <c r="GG8" s="572"/>
      <c r="GH8" s="572"/>
      <c r="GI8" s="572"/>
      <c r="GJ8" s="572"/>
      <c r="GK8" s="572"/>
      <c r="GL8" s="572"/>
      <c r="GM8" s="572"/>
      <c r="GN8" s="572"/>
      <c r="GO8" s="572"/>
      <c r="GP8" s="572"/>
      <c r="GQ8" s="572"/>
      <c r="GR8" s="572"/>
      <c r="GS8" s="572"/>
      <c r="GT8" s="572"/>
      <c r="GU8" s="572"/>
      <c r="GV8" s="572"/>
      <c r="GW8" s="572"/>
      <c r="GX8" s="572"/>
      <c r="GY8" s="572"/>
      <c r="GZ8" s="572"/>
      <c r="HA8" s="572"/>
      <c r="HB8" s="572"/>
      <c r="HC8" s="572"/>
      <c r="HD8" s="572"/>
      <c r="HE8" s="572"/>
      <c r="HF8" s="572"/>
      <c r="HG8" s="572"/>
      <c r="HH8" s="572"/>
      <c r="HI8" s="572"/>
      <c r="HJ8" s="572"/>
      <c r="HK8" s="572"/>
      <c r="HL8" s="572"/>
      <c r="HM8" s="572"/>
      <c r="HN8" s="572"/>
      <c r="HO8" s="572"/>
      <c r="HP8" s="572"/>
      <c r="HQ8" s="572"/>
      <c r="HR8" s="572"/>
      <c r="HS8" s="572"/>
      <c r="HT8" s="572"/>
      <c r="HU8" s="572"/>
      <c r="HV8" s="572"/>
      <c r="HW8" s="572"/>
      <c r="HX8" s="572"/>
      <c r="HY8" s="572"/>
      <c r="HZ8" s="572"/>
      <c r="IA8" s="572"/>
      <c r="IB8" s="572"/>
      <c r="IC8" s="572"/>
      <c r="ID8" s="572"/>
      <c r="IE8" s="572"/>
      <c r="IF8" s="572"/>
      <c r="IG8" s="572"/>
      <c r="IH8" s="572"/>
      <c r="II8" s="572"/>
      <c r="IJ8" s="572"/>
      <c r="IK8" s="572"/>
      <c r="IL8" s="572"/>
      <c r="IM8" s="572"/>
      <c r="IN8" s="572"/>
      <c r="IO8" s="572"/>
      <c r="IP8" s="572"/>
      <c r="IQ8" s="572"/>
      <c r="IR8" s="572"/>
      <c r="IS8" s="572"/>
      <c r="IT8" s="572"/>
      <c r="IU8" s="572"/>
      <c r="IV8" s="572"/>
      <c r="IW8" s="572"/>
      <c r="IX8" s="572"/>
      <c r="IY8" s="572"/>
      <c r="IZ8" s="572"/>
      <c r="JA8" s="572"/>
      <c r="JB8" s="572"/>
      <c r="JC8" s="572"/>
      <c r="JD8" s="572"/>
      <c r="JE8" s="572"/>
      <c r="JF8" s="572"/>
      <c r="JG8" s="572"/>
      <c r="JH8" s="572"/>
      <c r="JI8" s="572"/>
      <c r="JJ8" s="572"/>
      <c r="JK8" s="572"/>
      <c r="JL8" s="572"/>
      <c r="JM8" s="572"/>
      <c r="JN8" s="572"/>
      <c r="JO8" s="572"/>
      <c r="JP8" s="572"/>
      <c r="JQ8" s="572"/>
      <c r="JR8" s="572"/>
      <c r="JS8" s="572"/>
      <c r="JT8" s="572"/>
      <c r="JU8" s="572"/>
      <c r="JV8" s="572"/>
      <c r="JW8" s="572"/>
      <c r="JX8" s="572"/>
      <c r="JY8" s="572"/>
      <c r="JZ8" s="572"/>
      <c r="KA8" s="572"/>
      <c r="KB8" s="572"/>
      <c r="KC8" s="572"/>
      <c r="KD8" s="572"/>
      <c r="KE8" s="572"/>
      <c r="KF8" s="572"/>
      <c r="KG8" s="572"/>
      <c r="KH8" s="572"/>
      <c r="KI8" s="572"/>
      <c r="KJ8" s="572"/>
      <c r="KK8" s="572"/>
      <c r="KL8" s="572"/>
      <c r="KM8" s="572"/>
      <c r="KN8" s="572"/>
      <c r="KO8" s="572"/>
      <c r="KP8" s="572"/>
      <c r="KQ8" s="572"/>
      <c r="KR8" s="572"/>
      <c r="KS8" s="572"/>
      <c r="KT8" s="572"/>
      <c r="KU8" s="572"/>
      <c r="KV8" s="572"/>
      <c r="KW8" s="572"/>
      <c r="KX8" s="572"/>
      <c r="KY8" s="572"/>
      <c r="KZ8" s="572"/>
      <c r="LA8" s="572"/>
      <c r="LB8" s="572"/>
      <c r="LC8" s="572"/>
      <c r="LD8" s="572"/>
      <c r="LE8" s="572"/>
      <c r="LF8" s="572"/>
      <c r="LG8" s="572"/>
      <c r="LH8" s="572"/>
      <c r="LI8" s="572"/>
      <c r="LJ8" s="572"/>
      <c r="LK8" s="572"/>
      <c r="LL8" s="572"/>
      <c r="LM8" s="572"/>
      <c r="LN8" s="572"/>
      <c r="LO8" s="572"/>
      <c r="LP8" s="572"/>
      <c r="LQ8" s="572"/>
      <c r="LR8" s="572"/>
      <c r="LS8" s="572"/>
      <c r="LT8" s="572"/>
      <c r="LU8" s="572"/>
      <c r="LV8" s="572"/>
      <c r="LW8" s="572"/>
      <c r="LX8" s="572"/>
      <c r="LY8" s="572"/>
      <c r="LZ8" s="572"/>
      <c r="MA8" s="572"/>
      <c r="MB8" s="572"/>
      <c r="MC8" s="572"/>
      <c r="MD8" s="572"/>
      <c r="ME8" s="572"/>
      <c r="MF8" s="572"/>
      <c r="MG8" s="572"/>
      <c r="MH8" s="572"/>
      <c r="MI8" s="572"/>
      <c r="MJ8" s="572"/>
      <c r="MK8" s="572"/>
      <c r="ML8" s="572"/>
      <c r="MM8" s="572"/>
      <c r="MN8" s="572"/>
      <c r="MO8" s="572"/>
      <c r="MP8" s="572"/>
      <c r="MQ8" s="572"/>
      <c r="MR8" s="572"/>
      <c r="MS8" s="572"/>
      <c r="MT8" s="572"/>
      <c r="MU8" s="572"/>
      <c r="MV8" s="572"/>
      <c r="MW8" s="572"/>
      <c r="MX8" s="572"/>
      <c r="MY8" s="572"/>
      <c r="MZ8" s="572"/>
      <c r="NA8" s="572"/>
      <c r="NB8" s="572"/>
      <c r="NC8" s="572"/>
      <c r="ND8" s="572"/>
      <c r="NE8" s="572"/>
      <c r="NF8" s="572"/>
      <c r="NG8" s="572"/>
      <c r="NH8" s="572"/>
      <c r="NI8" s="572"/>
      <c r="NJ8" s="572"/>
      <c r="NK8" s="572"/>
      <c r="NL8" s="572"/>
      <c r="NM8" s="572"/>
      <c r="NN8" s="572"/>
      <c r="NO8" s="572"/>
      <c r="NP8" s="572"/>
      <c r="NQ8" s="572"/>
      <c r="NR8" s="572"/>
      <c r="NS8" s="572"/>
      <c r="NT8" s="572"/>
      <c r="NU8" s="572"/>
      <c r="NV8" s="572"/>
      <c r="NW8" s="572"/>
      <c r="NX8" s="572"/>
      <c r="NY8" s="572"/>
      <c r="NZ8" s="572"/>
      <c r="OA8" s="572"/>
      <c r="OB8" s="572"/>
      <c r="OC8" s="572"/>
      <c r="OD8" s="572"/>
      <c r="OE8" s="572"/>
      <c r="OF8" s="572"/>
      <c r="OG8" s="572"/>
      <c r="OH8" s="572"/>
      <c r="OI8" s="572"/>
      <c r="OJ8" s="572"/>
      <c r="OK8" s="572"/>
      <c r="OL8" s="572"/>
      <c r="OM8" s="572"/>
      <c r="ON8" s="572"/>
      <c r="OO8" s="572"/>
      <c r="OP8" s="572"/>
      <c r="OQ8" s="572"/>
      <c r="OR8" s="572"/>
      <c r="OS8" s="572"/>
      <c r="OT8" s="572"/>
      <c r="OU8" s="572"/>
      <c r="OV8" s="572"/>
      <c r="OW8" s="572"/>
      <c r="OX8" s="572"/>
      <c r="OY8" s="572"/>
      <c r="OZ8" s="572"/>
      <c r="PA8" s="572"/>
      <c r="PB8" s="572"/>
      <c r="PC8" s="572"/>
      <c r="PD8" s="572"/>
      <c r="PE8" s="572"/>
      <c r="PF8" s="572"/>
      <c r="PG8" s="572"/>
      <c r="PH8" s="572"/>
      <c r="PI8" s="572"/>
      <c r="PJ8" s="572"/>
      <c r="PK8" s="572"/>
      <c r="PL8" s="572"/>
      <c r="PM8" s="572"/>
      <c r="PN8" s="572"/>
      <c r="PO8" s="572"/>
      <c r="PP8" s="572"/>
      <c r="PQ8" s="572"/>
      <c r="PR8" s="572"/>
      <c r="PS8" s="572"/>
      <c r="PT8" s="572"/>
      <c r="PU8" s="572"/>
      <c r="PV8" s="572"/>
      <c r="PW8" s="572"/>
      <c r="PX8" s="572"/>
      <c r="PY8" s="572"/>
      <c r="PZ8" s="572"/>
      <c r="QA8" s="572"/>
      <c r="QB8" s="572"/>
      <c r="QC8" s="572"/>
      <c r="QD8" s="572"/>
      <c r="QE8" s="572"/>
      <c r="QF8" s="572"/>
      <c r="QG8" s="572"/>
      <c r="QH8" s="572"/>
      <c r="QI8" s="572"/>
      <c r="QJ8" s="572"/>
      <c r="QK8" s="572"/>
      <c r="QL8" s="572"/>
      <c r="QM8" s="572"/>
      <c r="QN8" s="572"/>
      <c r="QO8" s="572"/>
      <c r="QP8" s="572"/>
      <c r="QQ8" s="572"/>
      <c r="QR8" s="572"/>
      <c r="QS8" s="572"/>
      <c r="QT8" s="572"/>
      <c r="QU8" s="572"/>
      <c r="QV8" s="572"/>
      <c r="QW8" s="572"/>
      <c r="QX8" s="572"/>
      <c r="QY8" s="572"/>
      <c r="QZ8" s="572"/>
      <c r="RA8" s="572"/>
      <c r="RB8" s="572"/>
      <c r="RC8" s="572"/>
      <c r="RD8" s="572"/>
      <c r="RE8" s="572"/>
      <c r="RF8" s="572"/>
      <c r="RG8" s="572"/>
      <c r="RH8" s="572"/>
      <c r="RI8" s="572"/>
      <c r="RJ8" s="572"/>
      <c r="RK8" s="572"/>
      <c r="RL8" s="572"/>
      <c r="RM8" s="572"/>
      <c r="RN8" s="572"/>
      <c r="RO8" s="572"/>
      <c r="RP8" s="572"/>
      <c r="RQ8" s="572"/>
      <c r="RR8" s="572"/>
      <c r="RS8" s="572"/>
      <c r="RT8" s="572"/>
      <c r="RU8" s="572"/>
      <c r="RV8" s="572"/>
      <c r="RW8" s="572"/>
      <c r="RX8" s="572"/>
      <c r="RY8" s="572"/>
      <c r="RZ8" s="572"/>
      <c r="SA8" s="572"/>
      <c r="SB8" s="572"/>
      <c r="SC8" s="572"/>
      <c r="SD8" s="572"/>
      <c r="SE8" s="572"/>
      <c r="SF8" s="572"/>
      <c r="SG8" s="572"/>
      <c r="SH8" s="572"/>
      <c r="SI8" s="572"/>
      <c r="SJ8" s="572"/>
      <c r="SK8" s="572"/>
      <c r="SL8" s="572"/>
      <c r="SM8" s="572"/>
      <c r="SN8" s="572"/>
      <c r="SO8" s="572"/>
      <c r="SP8" s="572"/>
      <c r="SQ8" s="572"/>
      <c r="SR8" s="572"/>
      <c r="SS8" s="572"/>
      <c r="ST8" s="572"/>
      <c r="SU8" s="572"/>
      <c r="SV8" s="572"/>
      <c r="SW8" s="572"/>
      <c r="SX8" s="572"/>
      <c r="SY8" s="572"/>
      <c r="SZ8" s="572"/>
      <c r="TA8" s="572"/>
      <c r="TB8" s="572"/>
      <c r="TC8" s="572"/>
      <c r="TD8" s="572"/>
      <c r="TE8" s="572"/>
      <c r="TF8" s="572"/>
      <c r="TG8" s="572"/>
      <c r="TH8" s="572"/>
      <c r="TI8" s="572"/>
      <c r="TJ8" s="572"/>
      <c r="TK8" s="572"/>
      <c r="TL8" s="572"/>
      <c r="TM8" s="572"/>
      <c r="TN8" s="572"/>
      <c r="TO8" s="572"/>
      <c r="TP8" s="572"/>
      <c r="TQ8" s="572"/>
      <c r="TR8" s="572"/>
      <c r="TS8" s="572"/>
      <c r="TT8" s="572"/>
      <c r="TU8" s="572"/>
      <c r="TV8" s="572"/>
      <c r="TW8" s="572"/>
      <c r="TX8" s="572"/>
      <c r="TY8" s="572"/>
      <c r="TZ8" s="572"/>
      <c r="UA8" s="572"/>
      <c r="UB8" s="572"/>
      <c r="UC8" s="572"/>
      <c r="UD8" s="572"/>
      <c r="UE8" s="572"/>
      <c r="UF8" s="572"/>
      <c r="UG8" s="572"/>
      <c r="UH8" s="572"/>
      <c r="UI8" s="572"/>
      <c r="UJ8" s="572"/>
      <c r="UK8" s="572"/>
      <c r="UL8" s="572"/>
      <c r="UM8" s="572"/>
      <c r="UN8" s="572"/>
      <c r="UO8" s="572"/>
      <c r="UP8" s="572"/>
      <c r="UQ8" s="572"/>
      <c r="UR8" s="572"/>
      <c r="US8" s="572"/>
      <c r="UT8" s="572"/>
      <c r="UU8" s="572"/>
      <c r="UV8" s="572"/>
      <c r="UW8" s="572"/>
      <c r="UX8" s="572"/>
      <c r="UY8" s="572"/>
      <c r="UZ8" s="572"/>
      <c r="VA8" s="572"/>
      <c r="VB8" s="572"/>
      <c r="VC8" s="572"/>
      <c r="VD8" s="572"/>
      <c r="VE8" s="572"/>
      <c r="VF8" s="572"/>
      <c r="VG8" s="572"/>
      <c r="VH8" s="572"/>
      <c r="VI8" s="572"/>
      <c r="VJ8" s="572"/>
      <c r="VK8" s="572"/>
      <c r="VL8" s="572"/>
      <c r="VM8" s="572"/>
      <c r="VN8" s="572"/>
      <c r="VO8" s="572"/>
      <c r="VP8" s="572"/>
      <c r="VQ8" s="572"/>
      <c r="VR8" s="572"/>
      <c r="VS8" s="572"/>
      <c r="VT8" s="572"/>
      <c r="VU8" s="572"/>
      <c r="VV8" s="572"/>
      <c r="VW8" s="572"/>
      <c r="VX8" s="572"/>
      <c r="VY8" s="572"/>
      <c r="VZ8" s="572"/>
      <c r="WA8" s="572"/>
      <c r="WB8" s="572"/>
      <c r="WC8" s="572"/>
      <c r="WD8" s="572"/>
      <c r="WE8" s="572"/>
      <c r="WF8" s="572"/>
      <c r="WG8" s="572"/>
      <c r="WH8" s="572"/>
      <c r="WI8" s="572"/>
      <c r="WJ8" s="572"/>
      <c r="WK8" s="572"/>
      <c r="WL8" s="572"/>
      <c r="WM8" s="572"/>
      <c r="WN8" s="572"/>
      <c r="WO8" s="572"/>
      <c r="WP8" s="572"/>
      <c r="WQ8" s="572"/>
      <c r="WR8" s="572"/>
      <c r="WS8" s="572"/>
      <c r="WT8" s="572"/>
      <c r="WU8" s="572"/>
      <c r="WV8" s="572"/>
      <c r="WW8" s="572"/>
      <c r="WX8" s="572"/>
      <c r="WY8" s="572"/>
      <c r="WZ8" s="572"/>
      <c r="XA8" s="572"/>
      <c r="XB8" s="572"/>
      <c r="XC8" s="572"/>
      <c r="XD8" s="572"/>
      <c r="XE8" s="572"/>
      <c r="XF8" s="572"/>
      <c r="XG8" s="572"/>
      <c r="XH8" s="572"/>
      <c r="XI8" s="572"/>
      <c r="XJ8" s="572"/>
      <c r="XK8" s="572"/>
      <c r="XL8" s="572"/>
      <c r="XM8" s="572"/>
      <c r="XN8" s="572"/>
      <c r="XO8" s="572"/>
      <c r="XP8" s="572"/>
      <c r="XQ8" s="572"/>
      <c r="XR8" s="572"/>
      <c r="XS8" s="572"/>
      <c r="XT8" s="572"/>
      <c r="XU8" s="572"/>
      <c r="XV8" s="572"/>
      <c r="XW8" s="572"/>
      <c r="XX8" s="572"/>
      <c r="XY8" s="572"/>
      <c r="XZ8" s="572"/>
      <c r="YA8" s="572"/>
      <c r="YB8" s="572"/>
      <c r="YC8" s="572"/>
      <c r="YD8" s="572"/>
      <c r="YE8" s="572"/>
      <c r="YF8" s="572"/>
      <c r="YG8" s="572"/>
      <c r="YH8" s="572"/>
      <c r="YI8" s="572"/>
      <c r="YJ8" s="572"/>
      <c r="YK8" s="572"/>
      <c r="YL8" s="572"/>
      <c r="YM8" s="572"/>
      <c r="YN8" s="572"/>
      <c r="YO8" s="572"/>
      <c r="YP8" s="572"/>
      <c r="YQ8" s="572"/>
      <c r="YR8" s="572"/>
      <c r="YS8" s="572"/>
      <c r="YT8" s="572"/>
      <c r="YU8" s="572"/>
      <c r="YV8" s="572"/>
      <c r="YW8" s="572"/>
      <c r="YX8" s="572"/>
      <c r="YY8" s="572"/>
      <c r="YZ8" s="572"/>
      <c r="ZA8" s="572"/>
      <c r="ZB8" s="572"/>
      <c r="ZC8" s="572"/>
      <c r="ZD8" s="572"/>
      <c r="ZE8" s="572"/>
      <c r="ZF8" s="572"/>
      <c r="ZG8" s="572"/>
      <c r="ZH8" s="572"/>
      <c r="ZI8" s="572"/>
      <c r="ZJ8" s="572"/>
      <c r="ZK8" s="572"/>
      <c r="ZL8" s="572"/>
      <c r="ZM8" s="572"/>
      <c r="ZN8" s="572"/>
      <c r="ZO8" s="572"/>
      <c r="ZP8" s="572"/>
      <c r="ZQ8" s="572"/>
      <c r="ZR8" s="572"/>
      <c r="ZS8" s="572"/>
      <c r="ZT8" s="572"/>
      <c r="ZU8" s="572"/>
      <c r="ZV8" s="572"/>
      <c r="ZW8" s="572"/>
      <c r="ZX8" s="572"/>
      <c r="ZY8" s="572"/>
      <c r="ZZ8" s="572"/>
      <c r="AAA8" s="572"/>
      <c r="AAB8" s="572"/>
      <c r="AAC8" s="572"/>
      <c r="AAD8" s="572"/>
      <c r="AAE8" s="572"/>
      <c r="AAF8" s="572"/>
      <c r="AAG8" s="572"/>
      <c r="AAH8" s="572"/>
      <c r="AAI8" s="572"/>
      <c r="AAJ8" s="572"/>
      <c r="AAK8" s="572"/>
      <c r="AAL8" s="572"/>
      <c r="AAM8" s="572"/>
      <c r="AAN8" s="572"/>
      <c r="AAO8" s="572"/>
      <c r="AAP8" s="572"/>
      <c r="AAQ8" s="572"/>
      <c r="AAR8" s="572"/>
      <c r="AAS8" s="572"/>
      <c r="AAT8" s="572"/>
      <c r="AAU8" s="572"/>
      <c r="AAV8" s="572"/>
      <c r="AAW8" s="572"/>
      <c r="AAX8" s="572"/>
      <c r="AAY8" s="572"/>
      <c r="AAZ8" s="572"/>
      <c r="ABA8" s="572"/>
      <c r="ABB8" s="572"/>
      <c r="ABC8" s="572"/>
      <c r="ABD8" s="572"/>
      <c r="ABE8" s="572"/>
      <c r="ABF8" s="572"/>
      <c r="ABG8" s="572"/>
      <c r="ABH8" s="572"/>
      <c r="ABI8" s="572"/>
      <c r="ABJ8" s="572"/>
      <c r="ABK8" s="572"/>
      <c r="ABL8" s="572"/>
      <c r="ABM8" s="572"/>
      <c r="ABN8" s="572"/>
      <c r="ABO8" s="572"/>
      <c r="ABP8" s="572"/>
      <c r="ABQ8" s="572"/>
      <c r="ABR8" s="572"/>
      <c r="ABS8" s="572"/>
      <c r="ABT8" s="572"/>
      <c r="ABU8" s="572"/>
      <c r="ABV8" s="572"/>
      <c r="ABW8" s="572"/>
      <c r="ABX8" s="572"/>
      <c r="ABY8" s="572"/>
      <c r="ABZ8" s="572"/>
      <c r="ACA8" s="572"/>
      <c r="ACB8" s="572"/>
      <c r="ACC8" s="572"/>
      <c r="ACD8" s="572"/>
      <c r="ACE8" s="572"/>
      <c r="ACF8" s="572"/>
      <c r="ACG8" s="572"/>
      <c r="ACH8" s="572"/>
      <c r="ACI8" s="572"/>
      <c r="ACJ8" s="572"/>
      <c r="ACK8" s="572"/>
      <c r="ACL8" s="572"/>
      <c r="ACM8" s="572"/>
      <c r="ACN8" s="572"/>
      <c r="ACO8" s="572"/>
      <c r="ACP8" s="572"/>
      <c r="ACQ8" s="572"/>
      <c r="ACR8" s="572"/>
      <c r="ACS8" s="572"/>
      <c r="ACT8" s="572"/>
      <c r="ACU8" s="572"/>
      <c r="ACV8" s="572"/>
      <c r="ACW8" s="572"/>
      <c r="ACX8" s="572"/>
      <c r="ACY8" s="572"/>
      <c r="ACZ8" s="572"/>
      <c r="ADA8" s="572"/>
      <c r="ADB8" s="572"/>
      <c r="ADC8" s="572"/>
      <c r="ADD8" s="572"/>
      <c r="ADE8" s="572"/>
      <c r="ADF8" s="572"/>
      <c r="ADG8" s="572"/>
      <c r="ADH8" s="572"/>
      <c r="ADI8" s="572"/>
      <c r="ADJ8" s="572"/>
      <c r="ADK8" s="572"/>
      <c r="ADL8" s="572"/>
      <c r="ADM8" s="572"/>
      <c r="ADN8" s="572"/>
      <c r="ADO8" s="572"/>
      <c r="ADP8" s="572"/>
      <c r="ADQ8" s="572"/>
      <c r="ADR8" s="572"/>
      <c r="ADS8" s="572"/>
      <c r="ADT8" s="572"/>
      <c r="ADU8" s="572"/>
      <c r="ADV8" s="572"/>
      <c r="ADW8" s="572"/>
      <c r="ADX8" s="572"/>
      <c r="ADY8" s="572"/>
      <c r="ADZ8" s="572"/>
      <c r="AEA8" s="572"/>
      <c r="AEB8" s="572"/>
      <c r="AEC8" s="572"/>
      <c r="AED8" s="572"/>
      <c r="AEE8" s="572"/>
      <c r="AEF8" s="572"/>
      <c r="AEG8" s="572"/>
      <c r="AEH8" s="572"/>
      <c r="AEI8" s="572"/>
      <c r="AEJ8" s="572"/>
      <c r="AEK8" s="572"/>
      <c r="AEL8" s="572"/>
      <c r="AEM8" s="572"/>
      <c r="AEN8" s="572"/>
      <c r="AEO8" s="572"/>
      <c r="AEP8" s="572"/>
      <c r="AEQ8" s="572"/>
      <c r="AER8" s="572"/>
      <c r="AES8" s="572"/>
      <c r="AET8" s="572"/>
      <c r="AEU8" s="572"/>
      <c r="AEV8" s="572"/>
      <c r="AEW8" s="572"/>
      <c r="AEX8" s="572"/>
      <c r="AEY8" s="572"/>
      <c r="AEZ8" s="572"/>
      <c r="AFA8" s="572"/>
      <c r="AFB8" s="572"/>
      <c r="AFC8" s="572"/>
      <c r="AFD8" s="572"/>
      <c r="AFE8" s="572"/>
      <c r="AFF8" s="572"/>
      <c r="AFG8" s="572"/>
      <c r="AFH8" s="572"/>
      <c r="AFI8" s="572"/>
      <c r="AFJ8" s="572"/>
      <c r="AFK8" s="572"/>
      <c r="AFL8" s="572"/>
      <c r="AFM8" s="572"/>
      <c r="AFN8" s="572"/>
      <c r="AFO8" s="572"/>
      <c r="AFP8" s="572"/>
      <c r="AFQ8" s="572"/>
      <c r="AFR8" s="572"/>
      <c r="AFS8" s="572"/>
      <c r="AFT8" s="572"/>
      <c r="AFU8" s="572"/>
      <c r="AFV8" s="572"/>
      <c r="AFW8" s="572"/>
      <c r="AFX8" s="572"/>
      <c r="AFY8" s="572"/>
      <c r="AFZ8" s="572"/>
      <c r="AGA8" s="572"/>
      <c r="AGB8" s="572"/>
      <c r="AGC8" s="572"/>
      <c r="AGD8" s="572"/>
      <c r="AGE8" s="572"/>
      <c r="AGF8" s="572"/>
      <c r="AGG8" s="572"/>
      <c r="AGH8" s="572"/>
      <c r="AGI8" s="572"/>
      <c r="AGJ8" s="572"/>
      <c r="AGK8" s="572"/>
      <c r="AGL8" s="572"/>
      <c r="AGM8" s="572"/>
      <c r="AGN8" s="572"/>
      <c r="AGO8" s="572"/>
      <c r="AGP8" s="572"/>
      <c r="AGQ8" s="572"/>
      <c r="AGR8" s="572"/>
      <c r="AGS8" s="572"/>
      <c r="AGT8" s="572"/>
      <c r="AGU8" s="572"/>
      <c r="AGV8" s="572"/>
      <c r="AGW8" s="572"/>
      <c r="AGX8" s="572"/>
      <c r="AGY8" s="572"/>
      <c r="AGZ8" s="572"/>
      <c r="AHA8" s="572"/>
      <c r="AHB8" s="572"/>
      <c r="AHC8" s="572"/>
      <c r="AHD8" s="572"/>
      <c r="AHE8" s="572"/>
      <c r="AHF8" s="572"/>
      <c r="AHG8" s="572"/>
      <c r="AHH8" s="572"/>
      <c r="AHI8" s="572"/>
      <c r="AHJ8" s="572"/>
      <c r="AHK8" s="572"/>
      <c r="AHL8" s="572"/>
      <c r="AHM8" s="572"/>
      <c r="AHN8" s="572"/>
      <c r="AHO8" s="572"/>
      <c r="AHP8" s="572"/>
      <c r="AHQ8" s="572"/>
      <c r="AHR8" s="572"/>
      <c r="AHS8" s="572"/>
      <c r="AHT8" s="572"/>
      <c r="AHU8" s="572"/>
      <c r="AHV8" s="572"/>
      <c r="AHW8" s="572"/>
      <c r="AHX8" s="572"/>
      <c r="AHY8" s="572"/>
      <c r="AHZ8" s="572"/>
      <c r="AIA8" s="572"/>
      <c r="AIB8" s="572"/>
      <c r="AIC8" s="572"/>
      <c r="AID8" s="572"/>
      <c r="AIE8" s="572"/>
      <c r="AIF8" s="572"/>
      <c r="AIG8" s="572"/>
      <c r="AIH8" s="572"/>
      <c r="AII8" s="572"/>
      <c r="AIJ8" s="572"/>
      <c r="AIK8" s="572"/>
      <c r="AIL8" s="572"/>
      <c r="AIM8" s="572"/>
      <c r="AIN8" s="572"/>
      <c r="AIO8" s="572"/>
      <c r="AIP8" s="572"/>
      <c r="AIQ8" s="572"/>
      <c r="AIR8" s="572"/>
      <c r="AIS8" s="572"/>
      <c r="AIT8" s="572"/>
      <c r="AIU8" s="572"/>
      <c r="AIV8" s="572"/>
      <c r="AIW8" s="572"/>
      <c r="AIX8" s="572"/>
      <c r="AIY8" s="572"/>
      <c r="AIZ8" s="572"/>
      <c r="AJA8" s="572"/>
      <c r="AJB8" s="572"/>
      <c r="AJC8" s="572"/>
      <c r="AJD8" s="572"/>
      <c r="AJE8" s="572"/>
      <c r="AJF8" s="572"/>
      <c r="AJG8" s="572"/>
      <c r="AJH8" s="572"/>
      <c r="AJI8" s="572"/>
      <c r="AJJ8" s="572"/>
      <c r="AJK8" s="572"/>
      <c r="AJL8" s="572"/>
      <c r="AJM8" s="572"/>
      <c r="AJN8" s="572"/>
      <c r="AJO8" s="572"/>
      <c r="AJP8" s="572"/>
      <c r="AJQ8" s="572"/>
      <c r="AJR8" s="572"/>
      <c r="AJS8" s="572"/>
      <c r="AJT8" s="572"/>
      <c r="AJU8" s="572"/>
      <c r="AJV8" s="572"/>
      <c r="AJW8" s="572"/>
      <c r="AJX8" s="572"/>
      <c r="AJY8" s="572"/>
      <c r="AJZ8" s="572"/>
      <c r="AKA8" s="572"/>
      <c r="AKB8" s="572"/>
      <c r="AKC8" s="572"/>
      <c r="AKD8" s="572"/>
      <c r="AKE8" s="572"/>
      <c r="AKF8" s="572"/>
      <c r="AKG8" s="572"/>
      <c r="AKH8" s="572"/>
      <c r="AKI8" s="572"/>
      <c r="AKJ8" s="572"/>
      <c r="AKK8" s="572"/>
      <c r="AKL8" s="572"/>
      <c r="AKM8" s="572"/>
      <c r="AKN8" s="572"/>
      <c r="AKO8" s="572"/>
      <c r="AKP8" s="572"/>
      <c r="AKQ8" s="572"/>
      <c r="AKR8" s="572"/>
      <c r="AKS8" s="572"/>
      <c r="AKT8" s="572"/>
      <c r="AKU8" s="572"/>
      <c r="AKV8" s="572"/>
      <c r="AKW8" s="572"/>
      <c r="AKX8" s="572"/>
      <c r="AKY8" s="572"/>
      <c r="AKZ8" s="572"/>
      <c r="ALA8" s="572"/>
      <c r="ALB8" s="572"/>
      <c r="ALC8" s="572"/>
      <c r="ALD8" s="572"/>
      <c r="ALE8" s="572"/>
      <c r="ALF8" s="572"/>
      <c r="ALG8" s="572"/>
      <c r="ALH8" s="572"/>
      <c r="ALI8" s="572"/>
      <c r="ALJ8" s="572"/>
      <c r="ALK8" s="572"/>
      <c r="ALL8" s="572"/>
      <c r="ALM8" s="572"/>
      <c r="ALN8" s="572"/>
      <c r="ALO8" s="572"/>
      <c r="ALP8" s="572"/>
      <c r="ALQ8" s="572"/>
      <c r="ALR8" s="572"/>
      <c r="ALS8" s="572"/>
      <c r="ALT8" s="572"/>
      <c r="ALU8" s="572"/>
      <c r="ALV8" s="572"/>
      <c r="ALW8" s="572"/>
      <c r="ALX8" s="572"/>
      <c r="ALY8" s="572"/>
      <c r="ALZ8" s="572"/>
      <c r="AMA8" s="572"/>
      <c r="AMB8" s="572"/>
      <c r="AMC8" s="572"/>
      <c r="AMD8" s="572"/>
      <c r="AME8" s="572"/>
      <c r="AMF8" s="572"/>
      <c r="AMG8" s="572"/>
      <c r="AMH8" s="572"/>
      <c r="AMI8" s="572"/>
      <c r="AMJ8" s="572"/>
      <c r="AMK8" s="572"/>
      <c r="AML8" s="572"/>
      <c r="AMM8" s="572"/>
      <c r="AMN8" s="572"/>
      <c r="AMO8" s="572"/>
      <c r="AMP8" s="572"/>
      <c r="AMQ8" s="572"/>
      <c r="AMR8" s="572"/>
      <c r="AMS8" s="572"/>
      <c r="AMT8" s="572"/>
      <c r="AMU8" s="572"/>
      <c r="AMV8" s="572"/>
      <c r="AMW8" s="572"/>
      <c r="AMX8" s="572"/>
      <c r="AMY8" s="572"/>
      <c r="AMZ8" s="572"/>
      <c r="ANA8" s="572"/>
      <c r="ANB8" s="572"/>
      <c r="ANC8" s="572"/>
      <c r="AND8" s="572"/>
      <c r="ANE8" s="572"/>
      <c r="ANF8" s="572"/>
      <c r="ANG8" s="572"/>
      <c r="ANH8" s="572"/>
      <c r="ANI8" s="572"/>
      <c r="ANJ8" s="572"/>
      <c r="ANK8" s="572"/>
      <c r="ANL8" s="572"/>
      <c r="ANM8" s="572"/>
      <c r="ANN8" s="572"/>
      <c r="ANO8" s="572"/>
      <c r="ANP8" s="572"/>
      <c r="ANQ8" s="572"/>
      <c r="ANR8" s="572"/>
      <c r="ANS8" s="572"/>
      <c r="ANT8" s="572"/>
      <c r="ANU8" s="572"/>
      <c r="ANV8" s="572"/>
      <c r="ANW8" s="572"/>
      <c r="ANX8" s="572"/>
      <c r="ANY8" s="572"/>
      <c r="ANZ8" s="572"/>
      <c r="AOA8" s="572"/>
      <c r="AOB8" s="572"/>
      <c r="AOC8" s="572"/>
      <c r="AOD8" s="572"/>
      <c r="AOE8" s="572"/>
      <c r="AOF8" s="572"/>
      <c r="AOG8" s="572"/>
      <c r="AOH8" s="572"/>
      <c r="AOI8" s="572"/>
      <c r="AOJ8" s="572"/>
      <c r="AOK8" s="572"/>
      <c r="AOL8" s="572"/>
      <c r="AOM8" s="572"/>
      <c r="AON8" s="572"/>
      <c r="AOO8" s="572"/>
      <c r="AOP8" s="572"/>
      <c r="AOQ8" s="572"/>
      <c r="AOR8" s="572"/>
      <c r="AOS8" s="572"/>
      <c r="AOT8" s="572"/>
      <c r="AOU8" s="572"/>
      <c r="AOV8" s="572"/>
      <c r="AOW8" s="572"/>
      <c r="AOX8" s="572"/>
      <c r="AOY8" s="572"/>
      <c r="AOZ8" s="572"/>
      <c r="APA8" s="572"/>
      <c r="APB8" s="572"/>
      <c r="APC8" s="572"/>
      <c r="APD8" s="572"/>
      <c r="APE8" s="572"/>
      <c r="APF8" s="572"/>
      <c r="APG8" s="572"/>
      <c r="APH8" s="572"/>
      <c r="API8" s="572"/>
      <c r="APJ8" s="572"/>
      <c r="APK8" s="572"/>
      <c r="APL8" s="572"/>
      <c r="APM8" s="572"/>
      <c r="APN8" s="572"/>
      <c r="APO8" s="572"/>
      <c r="APP8" s="572"/>
      <c r="APQ8" s="572"/>
      <c r="APR8" s="572"/>
      <c r="APS8" s="572"/>
      <c r="APT8" s="572"/>
      <c r="APU8" s="572"/>
      <c r="APV8" s="572"/>
      <c r="APW8" s="572"/>
      <c r="APX8" s="572"/>
      <c r="APY8" s="572"/>
      <c r="APZ8" s="572"/>
      <c r="AQA8" s="572"/>
      <c r="AQB8" s="572"/>
      <c r="AQC8" s="572"/>
      <c r="AQD8" s="572"/>
      <c r="AQE8" s="572"/>
      <c r="AQF8" s="572"/>
      <c r="AQG8" s="572"/>
      <c r="AQH8" s="572"/>
      <c r="AQI8" s="572"/>
      <c r="AQJ8" s="572"/>
      <c r="AQK8" s="572"/>
      <c r="AQL8" s="572"/>
      <c r="AQM8" s="572"/>
      <c r="AQN8" s="572"/>
      <c r="AQO8" s="572"/>
      <c r="AQP8" s="572"/>
      <c r="AQQ8" s="572"/>
      <c r="AQR8" s="572"/>
      <c r="AQS8" s="572"/>
      <c r="AQT8" s="572"/>
      <c r="AQU8" s="572"/>
      <c r="AQV8" s="572"/>
      <c r="AQW8" s="572"/>
      <c r="AQX8" s="572"/>
      <c r="AQY8" s="572"/>
      <c r="AQZ8" s="572"/>
      <c r="ARA8" s="572"/>
      <c r="ARB8" s="572"/>
      <c r="ARC8" s="572"/>
      <c r="ARD8" s="572"/>
      <c r="ARE8" s="572"/>
      <c r="ARF8" s="572"/>
      <c r="ARG8" s="572"/>
      <c r="ARH8" s="572"/>
      <c r="ARI8" s="572"/>
      <c r="ARJ8" s="572"/>
      <c r="ARK8" s="572"/>
      <c r="ARL8" s="572"/>
      <c r="ARM8" s="572"/>
      <c r="ARN8" s="572"/>
      <c r="ARO8" s="572"/>
      <c r="ARP8" s="572"/>
      <c r="ARQ8" s="572"/>
      <c r="ARR8" s="572"/>
      <c r="ARS8" s="572"/>
      <c r="ART8" s="572"/>
      <c r="ARU8" s="572"/>
      <c r="ARV8" s="572"/>
      <c r="ARW8" s="572"/>
      <c r="ARX8" s="572"/>
      <c r="ARY8" s="572"/>
      <c r="ARZ8" s="572"/>
      <c r="ASA8" s="572"/>
      <c r="ASB8" s="572"/>
      <c r="ASC8" s="572"/>
      <c r="ASD8" s="572"/>
      <c r="ASE8" s="572"/>
      <c r="ASF8" s="572"/>
      <c r="ASG8" s="572"/>
      <c r="ASH8" s="572"/>
      <c r="ASI8" s="572"/>
      <c r="ASJ8" s="572"/>
      <c r="ASK8" s="572"/>
      <c r="ASL8" s="572"/>
      <c r="ASM8" s="572"/>
      <c r="ASN8" s="572"/>
      <c r="ASO8" s="572"/>
      <c r="ASP8" s="572"/>
      <c r="ASQ8" s="572"/>
      <c r="ASR8" s="572"/>
      <c r="ASS8" s="572"/>
      <c r="AST8" s="572"/>
      <c r="ASU8" s="572"/>
      <c r="ASV8" s="572"/>
      <c r="ASW8" s="572"/>
      <c r="ASX8" s="572"/>
      <c r="ASY8" s="572"/>
      <c r="ASZ8" s="572"/>
      <c r="ATA8" s="572"/>
      <c r="ATB8" s="572"/>
      <c r="ATC8" s="572"/>
      <c r="ATD8" s="572"/>
      <c r="ATE8" s="572"/>
      <c r="ATF8" s="572"/>
      <c r="ATG8" s="572"/>
      <c r="ATH8" s="572"/>
      <c r="ATI8" s="572"/>
      <c r="ATJ8" s="572"/>
      <c r="ATK8" s="572"/>
      <c r="ATL8" s="572"/>
      <c r="ATM8" s="572"/>
      <c r="ATN8" s="572"/>
      <c r="ATO8" s="572"/>
      <c r="ATP8" s="572"/>
      <c r="ATQ8" s="572"/>
      <c r="ATR8" s="572"/>
      <c r="ATS8" s="572"/>
      <c r="ATT8" s="572"/>
      <c r="ATU8" s="572"/>
      <c r="ATV8" s="572"/>
      <c r="ATW8" s="572"/>
      <c r="ATX8" s="572"/>
      <c r="ATY8" s="572"/>
      <c r="ATZ8" s="572"/>
      <c r="AUA8" s="572"/>
      <c r="AUB8" s="572"/>
      <c r="AUC8" s="572"/>
      <c r="AUD8" s="572"/>
      <c r="AUE8" s="572"/>
      <c r="AUF8" s="572"/>
      <c r="AUG8" s="572"/>
      <c r="AUH8" s="572"/>
      <c r="AUI8" s="572"/>
      <c r="AUJ8" s="572"/>
      <c r="AUK8" s="572"/>
      <c r="AUL8" s="572"/>
      <c r="AUM8" s="572"/>
      <c r="AUN8" s="572"/>
      <c r="AUO8" s="572"/>
      <c r="AUP8" s="572"/>
      <c r="AUQ8" s="572"/>
      <c r="AUR8" s="572"/>
      <c r="AUS8" s="572"/>
      <c r="AUT8" s="572"/>
      <c r="AUU8" s="572"/>
      <c r="AUV8" s="572"/>
      <c r="AUW8" s="572"/>
      <c r="AUX8" s="572"/>
      <c r="AUY8" s="572"/>
      <c r="AUZ8" s="572"/>
      <c r="AVA8" s="572"/>
      <c r="AVB8" s="572"/>
      <c r="AVC8" s="572"/>
      <c r="AVD8" s="572"/>
      <c r="AVE8" s="572"/>
      <c r="AVF8" s="572"/>
      <c r="AVG8" s="572"/>
      <c r="AVH8" s="572"/>
      <c r="AVI8" s="572"/>
      <c r="AVJ8" s="572"/>
      <c r="AVK8" s="572"/>
      <c r="AVL8" s="572"/>
      <c r="AVM8" s="572"/>
      <c r="AVN8" s="572"/>
      <c r="AVO8" s="572"/>
      <c r="AVP8" s="572"/>
      <c r="AVQ8" s="572"/>
      <c r="AVR8" s="572"/>
      <c r="AVS8" s="572"/>
      <c r="AVT8" s="572"/>
      <c r="AVU8" s="572"/>
      <c r="AVV8" s="572"/>
      <c r="AVW8" s="572"/>
      <c r="AVX8" s="572"/>
      <c r="AVY8" s="572"/>
      <c r="AVZ8" s="572"/>
      <c r="AWA8" s="572"/>
      <c r="AWB8" s="572"/>
      <c r="AWC8" s="572"/>
      <c r="AWD8" s="572"/>
      <c r="AWE8" s="572"/>
      <c r="AWF8" s="572"/>
      <c r="AWG8" s="572"/>
      <c r="AWH8" s="572"/>
      <c r="AWI8" s="572"/>
      <c r="AWJ8" s="572"/>
      <c r="AWK8" s="572"/>
      <c r="AWL8" s="572"/>
      <c r="AWM8" s="572"/>
      <c r="AWN8" s="572"/>
      <c r="AWO8" s="572"/>
      <c r="AWP8" s="572"/>
      <c r="AWQ8" s="572"/>
      <c r="AWR8" s="572"/>
      <c r="AWS8" s="572"/>
      <c r="AWT8" s="572"/>
      <c r="AWU8" s="572"/>
      <c r="AWV8" s="572"/>
      <c r="AWW8" s="572"/>
      <c r="AWX8" s="572"/>
      <c r="AWY8" s="572"/>
      <c r="AWZ8" s="572"/>
      <c r="AXA8" s="572"/>
      <c r="AXB8" s="572"/>
      <c r="AXC8" s="572"/>
      <c r="AXD8" s="572"/>
      <c r="AXE8" s="572"/>
      <c r="AXF8" s="572"/>
      <c r="AXG8" s="572"/>
      <c r="AXH8" s="572"/>
      <c r="AXI8" s="572"/>
      <c r="AXJ8" s="572"/>
      <c r="AXK8" s="572"/>
      <c r="AXL8" s="572"/>
      <c r="AXM8" s="572"/>
      <c r="AXN8" s="572"/>
      <c r="AXO8" s="572"/>
      <c r="AXP8" s="572"/>
      <c r="AXQ8" s="572"/>
      <c r="AXR8" s="572"/>
      <c r="AXS8" s="572"/>
      <c r="AXT8" s="572"/>
      <c r="AXU8" s="572"/>
      <c r="AXV8" s="572"/>
      <c r="AXW8" s="572"/>
      <c r="AXX8" s="572"/>
      <c r="AXY8" s="572"/>
      <c r="AXZ8" s="572"/>
      <c r="AYA8" s="572"/>
      <c r="AYB8" s="572"/>
      <c r="AYC8" s="572"/>
      <c r="AYD8" s="572"/>
      <c r="AYE8" s="572"/>
      <c r="AYF8" s="572"/>
      <c r="AYG8" s="572"/>
      <c r="AYH8" s="572"/>
      <c r="AYI8" s="572"/>
      <c r="AYJ8" s="572"/>
      <c r="AYK8" s="572"/>
      <c r="AYL8" s="572"/>
      <c r="AYM8" s="572"/>
      <c r="AYN8" s="572"/>
      <c r="AYO8" s="572"/>
      <c r="AYP8" s="572"/>
      <c r="AYQ8" s="572"/>
      <c r="AYR8" s="572"/>
      <c r="AYS8" s="572"/>
      <c r="AYT8" s="572"/>
      <c r="AYU8" s="572"/>
      <c r="AYV8" s="572"/>
      <c r="AYW8" s="572"/>
      <c r="AYX8" s="572"/>
      <c r="AYY8" s="572"/>
      <c r="AYZ8" s="572"/>
      <c r="AZA8" s="572"/>
      <c r="AZB8" s="572"/>
      <c r="AZC8" s="572"/>
      <c r="AZD8" s="572"/>
      <c r="AZE8" s="572"/>
      <c r="AZF8" s="572"/>
      <c r="AZG8" s="572"/>
      <c r="AZH8" s="572"/>
      <c r="AZI8" s="572"/>
      <c r="AZJ8" s="572"/>
      <c r="AZK8" s="572"/>
      <c r="AZL8" s="572"/>
      <c r="AZM8" s="572"/>
      <c r="AZN8" s="572"/>
      <c r="AZO8" s="572"/>
      <c r="AZP8" s="572"/>
      <c r="AZQ8" s="572"/>
      <c r="AZR8" s="572"/>
      <c r="AZS8" s="572"/>
      <c r="AZT8" s="572"/>
      <c r="AZU8" s="572"/>
      <c r="AZV8" s="572"/>
      <c r="AZW8" s="572"/>
      <c r="AZX8" s="572"/>
      <c r="AZY8" s="572"/>
      <c r="AZZ8" s="572"/>
      <c r="BAA8" s="572"/>
      <c r="BAB8" s="572"/>
      <c r="BAC8" s="572"/>
      <c r="BAD8" s="572"/>
      <c r="BAE8" s="572"/>
      <c r="BAF8" s="572"/>
      <c r="BAG8" s="572"/>
      <c r="BAH8" s="572"/>
      <c r="BAI8" s="572"/>
      <c r="BAJ8" s="572"/>
      <c r="BAK8" s="572"/>
      <c r="BAL8" s="572"/>
      <c r="BAM8" s="572"/>
      <c r="BAN8" s="572"/>
      <c r="BAO8" s="572"/>
      <c r="BAP8" s="572"/>
      <c r="BAQ8" s="572"/>
      <c r="BAR8" s="572"/>
      <c r="BAS8" s="572"/>
      <c r="BAT8" s="572"/>
      <c r="BAU8" s="572"/>
      <c r="BAV8" s="572"/>
      <c r="BAW8" s="572"/>
      <c r="BAX8" s="572"/>
      <c r="BAY8" s="572"/>
      <c r="BAZ8" s="572"/>
      <c r="BBA8" s="572"/>
      <c r="BBB8" s="572"/>
      <c r="BBC8" s="572"/>
      <c r="BBD8" s="572"/>
      <c r="BBE8" s="572"/>
      <c r="BBF8" s="572"/>
      <c r="BBG8" s="572"/>
      <c r="BBH8" s="572"/>
      <c r="BBI8" s="572"/>
      <c r="BBJ8" s="572"/>
      <c r="BBK8" s="572"/>
      <c r="BBL8" s="572"/>
      <c r="BBM8" s="572"/>
      <c r="BBN8" s="572"/>
      <c r="BBO8" s="572"/>
      <c r="BBP8" s="572"/>
      <c r="BBQ8" s="572"/>
      <c r="BBR8" s="572"/>
      <c r="BBS8" s="572"/>
      <c r="BBT8" s="572"/>
      <c r="BBU8" s="572"/>
      <c r="BBV8" s="572"/>
      <c r="BBW8" s="572"/>
      <c r="BBX8" s="572"/>
      <c r="BBY8" s="572"/>
      <c r="BBZ8" s="572"/>
      <c r="BCA8" s="572"/>
      <c r="BCB8" s="572"/>
      <c r="BCC8" s="572"/>
      <c r="BCD8" s="572"/>
      <c r="BCE8" s="572"/>
      <c r="BCF8" s="572"/>
      <c r="BCG8" s="572"/>
      <c r="BCH8" s="572"/>
      <c r="BCI8" s="572"/>
      <c r="BCJ8" s="572"/>
      <c r="BCK8" s="572"/>
      <c r="BCL8" s="572"/>
      <c r="BCM8" s="572"/>
      <c r="BCN8" s="572"/>
      <c r="BCO8" s="572"/>
      <c r="BCP8" s="572"/>
      <c r="BCQ8" s="572"/>
      <c r="BCR8" s="572"/>
      <c r="BCS8" s="572"/>
      <c r="BCT8" s="572"/>
      <c r="BCU8" s="572"/>
      <c r="BCV8" s="572"/>
      <c r="BCW8" s="572"/>
      <c r="BCX8" s="572"/>
      <c r="BCY8" s="572"/>
      <c r="BCZ8" s="572"/>
      <c r="BDA8" s="572"/>
      <c r="BDB8" s="572"/>
      <c r="BDC8" s="572"/>
      <c r="BDD8" s="572"/>
      <c r="BDE8" s="572"/>
      <c r="BDF8" s="572"/>
      <c r="BDG8" s="572"/>
      <c r="BDH8" s="572"/>
      <c r="BDI8" s="572"/>
      <c r="BDJ8" s="572"/>
      <c r="BDK8" s="572"/>
      <c r="BDL8" s="572"/>
      <c r="BDM8" s="572"/>
      <c r="BDN8" s="572"/>
      <c r="BDO8" s="572"/>
      <c r="BDP8" s="572"/>
      <c r="BDQ8" s="572"/>
      <c r="BDR8" s="572"/>
      <c r="BDS8" s="572"/>
      <c r="BDT8" s="572"/>
      <c r="BDU8" s="572"/>
      <c r="BDV8" s="572"/>
      <c r="BDW8" s="572"/>
      <c r="BDX8" s="572"/>
      <c r="BDY8" s="572"/>
      <c r="BDZ8" s="572"/>
    </row>
    <row r="9" spans="1:1482" s="577" customFormat="1">
      <c r="A9" s="375" t="str">
        <f>+'P1'!B10</f>
        <v>1.3. Mejora de la calidad y eficiencia en la transformación del cacao y sus derivados</v>
      </c>
      <c r="B9" s="574">
        <f>+'P1'!E10</f>
        <v>0</v>
      </c>
      <c r="C9" s="384">
        <f>+'P1'!F10</f>
        <v>2265844916</v>
      </c>
      <c r="D9" s="384">
        <f>+'P1'!G10</f>
        <v>2265844916</v>
      </c>
      <c r="E9" s="384">
        <f>+'P1'!H10</f>
        <v>2228344916</v>
      </c>
      <c r="F9" s="384">
        <f>+'P1'!I10</f>
        <v>2228344916</v>
      </c>
      <c r="G9" s="384">
        <f>+'P1'!J10</f>
        <v>2265844916</v>
      </c>
      <c r="H9" s="384">
        <f>+'P1'!K10</f>
        <v>2228344916</v>
      </c>
      <c r="I9" s="384">
        <f>+'P1'!L10</f>
        <v>2228344916</v>
      </c>
      <c r="J9" s="384">
        <f>+'P1'!M10</f>
        <v>2265844916</v>
      </c>
      <c r="K9" s="384">
        <f>+'P1'!N10</f>
        <v>2228344916</v>
      </c>
      <c r="L9" s="384">
        <f>+'P1'!O10</f>
        <v>2228344916</v>
      </c>
      <c r="M9" s="384">
        <f>+'P1'!P10</f>
        <v>2265844916</v>
      </c>
      <c r="N9" s="384">
        <f>+'P1'!Q10</f>
        <v>2228344916</v>
      </c>
      <c r="O9" s="384">
        <f>+'P1'!R10</f>
        <v>2228344916</v>
      </c>
      <c r="P9" s="384">
        <f>+'P1'!S10</f>
        <v>2265844916</v>
      </c>
      <c r="Q9" s="384">
        <f>+'P1'!T10</f>
        <v>2228344916</v>
      </c>
      <c r="R9" s="384">
        <f>+'P1'!U10</f>
        <v>2228344916</v>
      </c>
      <c r="S9" s="384">
        <f>+'P1'!V10</f>
        <v>2265844916</v>
      </c>
      <c r="T9" s="384">
        <f>+'P1'!W10</f>
        <v>2228344916</v>
      </c>
      <c r="U9" s="384">
        <f>+'P1'!X10</f>
        <v>2228344916</v>
      </c>
      <c r="V9" s="384">
        <f>+'P1'!Y10</f>
        <v>42601053404</v>
      </c>
      <c r="W9" s="575">
        <f t="shared" si="1"/>
        <v>1.4992436269569309E-2</v>
      </c>
      <c r="X9" s="405"/>
      <c r="Y9" s="572"/>
      <c r="Z9" s="572"/>
      <c r="AA9" s="572"/>
      <c r="AB9" s="572"/>
      <c r="AC9" s="572"/>
      <c r="AD9" s="572"/>
      <c r="AE9" s="572"/>
      <c r="AF9" s="572"/>
      <c r="AG9" s="572"/>
      <c r="AH9" s="572"/>
      <c r="AI9" s="572"/>
      <c r="AJ9" s="572"/>
      <c r="AK9" s="572"/>
      <c r="AL9" s="572"/>
      <c r="AM9" s="572"/>
      <c r="AN9" s="572"/>
      <c r="AO9" s="572"/>
      <c r="AP9" s="572"/>
      <c r="AQ9" s="572"/>
      <c r="AR9" s="572"/>
      <c r="AS9" s="572"/>
      <c r="AT9" s="572"/>
      <c r="AU9" s="572"/>
      <c r="AV9" s="572"/>
      <c r="AW9" s="572"/>
      <c r="AX9" s="572"/>
      <c r="AY9" s="572"/>
      <c r="AZ9" s="572"/>
      <c r="BA9" s="572"/>
      <c r="BB9" s="572"/>
      <c r="BC9" s="572"/>
      <c r="BD9" s="572"/>
      <c r="BE9" s="572"/>
      <c r="BF9" s="572"/>
      <c r="BG9" s="572"/>
      <c r="BH9" s="572"/>
      <c r="BI9" s="572"/>
      <c r="BJ9" s="572"/>
      <c r="BK9" s="572"/>
      <c r="BL9" s="572"/>
      <c r="BM9" s="572"/>
      <c r="BN9" s="572"/>
      <c r="BO9" s="572"/>
      <c r="BP9" s="572"/>
      <c r="BQ9" s="572"/>
      <c r="BR9" s="572"/>
      <c r="BS9" s="572"/>
      <c r="BT9" s="572"/>
      <c r="BU9" s="572"/>
      <c r="BV9" s="572"/>
      <c r="BW9" s="572"/>
      <c r="BX9" s="572"/>
      <c r="BY9" s="572"/>
      <c r="BZ9" s="572"/>
      <c r="CA9" s="572"/>
      <c r="CB9" s="572"/>
      <c r="CC9" s="572"/>
      <c r="CD9" s="572"/>
      <c r="CE9" s="572"/>
      <c r="CF9" s="572"/>
      <c r="CG9" s="572"/>
      <c r="CH9" s="572"/>
      <c r="CI9" s="572"/>
      <c r="CJ9" s="572"/>
      <c r="CK9" s="572"/>
      <c r="CL9" s="572"/>
      <c r="CM9" s="572"/>
      <c r="CN9" s="572"/>
      <c r="CO9" s="572"/>
      <c r="CP9" s="572"/>
      <c r="CQ9" s="572"/>
      <c r="CR9" s="572"/>
      <c r="CS9" s="572"/>
      <c r="CT9" s="572"/>
      <c r="CU9" s="572"/>
      <c r="CV9" s="572"/>
      <c r="CW9" s="572"/>
      <c r="CX9" s="572"/>
      <c r="CY9" s="572"/>
      <c r="CZ9" s="572"/>
      <c r="DA9" s="572"/>
      <c r="DB9" s="572"/>
      <c r="DC9" s="572"/>
      <c r="DD9" s="572"/>
      <c r="DE9" s="572"/>
      <c r="DF9" s="572"/>
      <c r="DG9" s="572"/>
      <c r="DH9" s="572"/>
      <c r="DI9" s="572"/>
      <c r="DJ9" s="572"/>
      <c r="DK9" s="572"/>
      <c r="DL9" s="572"/>
      <c r="DM9" s="572"/>
      <c r="DN9" s="572"/>
      <c r="DO9" s="572"/>
      <c r="DP9" s="572"/>
      <c r="DQ9" s="572"/>
      <c r="DR9" s="572"/>
      <c r="DS9" s="572"/>
      <c r="DT9" s="572"/>
      <c r="DU9" s="572"/>
      <c r="DV9" s="572"/>
      <c r="DW9" s="572"/>
      <c r="DX9" s="572"/>
      <c r="DY9" s="572"/>
      <c r="DZ9" s="572"/>
      <c r="EA9" s="572"/>
      <c r="EB9" s="572"/>
      <c r="EC9" s="572"/>
      <c r="ED9" s="572"/>
      <c r="EE9" s="572"/>
      <c r="EF9" s="572"/>
      <c r="EG9" s="572"/>
      <c r="EH9" s="572"/>
      <c r="EI9" s="572"/>
      <c r="EJ9" s="572"/>
      <c r="EK9" s="572"/>
      <c r="EL9" s="572"/>
      <c r="EM9" s="572"/>
      <c r="EN9" s="572"/>
      <c r="EO9" s="572"/>
      <c r="EP9" s="572"/>
      <c r="EQ9" s="572"/>
      <c r="ER9" s="572"/>
      <c r="ES9" s="572"/>
      <c r="ET9" s="572"/>
      <c r="EU9" s="572"/>
      <c r="EV9" s="572"/>
      <c r="EW9" s="572"/>
      <c r="EX9" s="572"/>
      <c r="EY9" s="572"/>
      <c r="EZ9" s="572"/>
      <c r="FA9" s="572"/>
      <c r="FB9" s="572"/>
      <c r="FC9" s="572"/>
      <c r="FD9" s="572"/>
      <c r="FE9" s="572"/>
      <c r="FF9" s="572"/>
      <c r="FG9" s="572"/>
      <c r="FH9" s="572"/>
      <c r="FI9" s="572"/>
      <c r="FJ9" s="572"/>
      <c r="FK9" s="572"/>
      <c r="FL9" s="572"/>
      <c r="FM9" s="572"/>
      <c r="FN9" s="572"/>
      <c r="FO9" s="572"/>
      <c r="FP9" s="572"/>
      <c r="FQ9" s="572"/>
      <c r="FR9" s="572"/>
      <c r="FS9" s="572"/>
      <c r="FT9" s="572"/>
      <c r="FU9" s="572"/>
      <c r="FV9" s="572"/>
      <c r="FW9" s="572"/>
      <c r="FX9" s="572"/>
      <c r="FY9" s="572"/>
      <c r="FZ9" s="572"/>
      <c r="GA9" s="572"/>
      <c r="GB9" s="572"/>
      <c r="GC9" s="572"/>
      <c r="GD9" s="572"/>
      <c r="GE9" s="572"/>
      <c r="GF9" s="572"/>
      <c r="GG9" s="572"/>
      <c r="GH9" s="572"/>
      <c r="GI9" s="572"/>
      <c r="GJ9" s="572"/>
      <c r="GK9" s="572"/>
      <c r="GL9" s="572"/>
      <c r="GM9" s="572"/>
      <c r="GN9" s="572"/>
      <c r="GO9" s="572"/>
      <c r="GP9" s="572"/>
      <c r="GQ9" s="572"/>
      <c r="GR9" s="572"/>
      <c r="GS9" s="572"/>
      <c r="GT9" s="572"/>
      <c r="GU9" s="572"/>
      <c r="GV9" s="572"/>
      <c r="GW9" s="572"/>
      <c r="GX9" s="572"/>
      <c r="GY9" s="572"/>
      <c r="GZ9" s="572"/>
      <c r="HA9" s="572"/>
      <c r="HB9" s="572"/>
      <c r="HC9" s="572"/>
      <c r="HD9" s="572"/>
      <c r="HE9" s="572"/>
      <c r="HF9" s="572"/>
      <c r="HG9" s="572"/>
      <c r="HH9" s="572"/>
      <c r="HI9" s="572"/>
      <c r="HJ9" s="572"/>
      <c r="HK9" s="572"/>
      <c r="HL9" s="572"/>
      <c r="HM9" s="572"/>
      <c r="HN9" s="572"/>
      <c r="HO9" s="572"/>
      <c r="HP9" s="572"/>
      <c r="HQ9" s="572"/>
      <c r="HR9" s="572"/>
      <c r="HS9" s="572"/>
      <c r="HT9" s="572"/>
      <c r="HU9" s="572"/>
      <c r="HV9" s="572"/>
      <c r="HW9" s="572"/>
      <c r="HX9" s="572"/>
      <c r="HY9" s="572"/>
      <c r="HZ9" s="572"/>
      <c r="IA9" s="572"/>
      <c r="IB9" s="572"/>
      <c r="IC9" s="572"/>
      <c r="ID9" s="572"/>
      <c r="IE9" s="572"/>
      <c r="IF9" s="572"/>
      <c r="IG9" s="572"/>
      <c r="IH9" s="572"/>
      <c r="II9" s="572"/>
      <c r="IJ9" s="572"/>
      <c r="IK9" s="572"/>
      <c r="IL9" s="572"/>
      <c r="IM9" s="572"/>
      <c r="IN9" s="572"/>
      <c r="IO9" s="572"/>
      <c r="IP9" s="572"/>
      <c r="IQ9" s="572"/>
      <c r="IR9" s="572"/>
      <c r="IS9" s="572"/>
      <c r="IT9" s="572"/>
      <c r="IU9" s="572"/>
      <c r="IV9" s="572"/>
      <c r="IW9" s="572"/>
      <c r="IX9" s="572"/>
      <c r="IY9" s="572"/>
      <c r="IZ9" s="572"/>
      <c r="JA9" s="572"/>
      <c r="JB9" s="572"/>
      <c r="JC9" s="572"/>
      <c r="JD9" s="572"/>
      <c r="JE9" s="572"/>
      <c r="JF9" s="572"/>
      <c r="JG9" s="572"/>
      <c r="JH9" s="572"/>
      <c r="JI9" s="572"/>
      <c r="JJ9" s="572"/>
      <c r="JK9" s="572"/>
      <c r="JL9" s="572"/>
      <c r="JM9" s="572"/>
      <c r="JN9" s="572"/>
      <c r="JO9" s="572"/>
      <c r="JP9" s="572"/>
      <c r="JQ9" s="572"/>
      <c r="JR9" s="572"/>
      <c r="JS9" s="572"/>
      <c r="JT9" s="572"/>
      <c r="JU9" s="572"/>
      <c r="JV9" s="572"/>
      <c r="JW9" s="572"/>
      <c r="JX9" s="572"/>
      <c r="JY9" s="572"/>
      <c r="JZ9" s="572"/>
      <c r="KA9" s="572"/>
      <c r="KB9" s="572"/>
      <c r="KC9" s="572"/>
      <c r="KD9" s="572"/>
      <c r="KE9" s="572"/>
      <c r="KF9" s="572"/>
      <c r="KG9" s="572"/>
      <c r="KH9" s="572"/>
      <c r="KI9" s="572"/>
      <c r="KJ9" s="572"/>
      <c r="KK9" s="572"/>
      <c r="KL9" s="572"/>
      <c r="KM9" s="572"/>
      <c r="KN9" s="572"/>
      <c r="KO9" s="572"/>
      <c r="KP9" s="572"/>
      <c r="KQ9" s="572"/>
      <c r="KR9" s="572"/>
      <c r="KS9" s="572"/>
      <c r="KT9" s="572"/>
      <c r="KU9" s="572"/>
      <c r="KV9" s="572"/>
      <c r="KW9" s="572"/>
      <c r="KX9" s="572"/>
      <c r="KY9" s="572"/>
      <c r="KZ9" s="572"/>
      <c r="LA9" s="572"/>
      <c r="LB9" s="572"/>
      <c r="LC9" s="572"/>
      <c r="LD9" s="572"/>
      <c r="LE9" s="572"/>
      <c r="LF9" s="572"/>
      <c r="LG9" s="572"/>
      <c r="LH9" s="572"/>
      <c r="LI9" s="572"/>
      <c r="LJ9" s="572"/>
      <c r="LK9" s="572"/>
      <c r="LL9" s="572"/>
      <c r="LM9" s="572"/>
      <c r="LN9" s="572"/>
      <c r="LO9" s="572"/>
      <c r="LP9" s="572"/>
      <c r="LQ9" s="572"/>
      <c r="LR9" s="572"/>
      <c r="LS9" s="572"/>
      <c r="LT9" s="572"/>
      <c r="LU9" s="572"/>
      <c r="LV9" s="572"/>
      <c r="LW9" s="572"/>
      <c r="LX9" s="572"/>
      <c r="LY9" s="572"/>
      <c r="LZ9" s="572"/>
      <c r="MA9" s="572"/>
      <c r="MB9" s="572"/>
      <c r="MC9" s="572"/>
      <c r="MD9" s="572"/>
      <c r="ME9" s="572"/>
      <c r="MF9" s="572"/>
      <c r="MG9" s="572"/>
      <c r="MH9" s="572"/>
      <c r="MI9" s="572"/>
      <c r="MJ9" s="572"/>
      <c r="MK9" s="572"/>
      <c r="ML9" s="572"/>
      <c r="MM9" s="572"/>
      <c r="MN9" s="572"/>
      <c r="MO9" s="572"/>
      <c r="MP9" s="572"/>
      <c r="MQ9" s="572"/>
      <c r="MR9" s="572"/>
      <c r="MS9" s="572"/>
      <c r="MT9" s="572"/>
      <c r="MU9" s="572"/>
      <c r="MV9" s="572"/>
      <c r="MW9" s="572"/>
      <c r="MX9" s="572"/>
      <c r="MY9" s="572"/>
      <c r="MZ9" s="572"/>
      <c r="NA9" s="572"/>
      <c r="NB9" s="572"/>
      <c r="NC9" s="572"/>
      <c r="ND9" s="572"/>
      <c r="NE9" s="572"/>
      <c r="NF9" s="572"/>
      <c r="NG9" s="572"/>
      <c r="NH9" s="572"/>
      <c r="NI9" s="572"/>
      <c r="NJ9" s="572"/>
      <c r="NK9" s="572"/>
      <c r="NL9" s="572"/>
      <c r="NM9" s="572"/>
      <c r="NN9" s="572"/>
      <c r="NO9" s="572"/>
      <c r="NP9" s="572"/>
      <c r="NQ9" s="572"/>
      <c r="NR9" s="572"/>
      <c r="NS9" s="572"/>
      <c r="NT9" s="572"/>
      <c r="NU9" s="572"/>
      <c r="NV9" s="572"/>
      <c r="NW9" s="572"/>
      <c r="NX9" s="572"/>
      <c r="NY9" s="572"/>
      <c r="NZ9" s="572"/>
      <c r="OA9" s="572"/>
      <c r="OB9" s="572"/>
      <c r="OC9" s="572"/>
      <c r="OD9" s="572"/>
      <c r="OE9" s="572"/>
      <c r="OF9" s="572"/>
      <c r="OG9" s="572"/>
      <c r="OH9" s="572"/>
      <c r="OI9" s="572"/>
      <c r="OJ9" s="572"/>
      <c r="OK9" s="572"/>
      <c r="OL9" s="572"/>
      <c r="OM9" s="572"/>
      <c r="ON9" s="572"/>
      <c r="OO9" s="572"/>
      <c r="OP9" s="572"/>
      <c r="OQ9" s="572"/>
      <c r="OR9" s="572"/>
      <c r="OS9" s="572"/>
      <c r="OT9" s="572"/>
      <c r="OU9" s="572"/>
      <c r="OV9" s="572"/>
      <c r="OW9" s="572"/>
      <c r="OX9" s="572"/>
      <c r="OY9" s="572"/>
      <c r="OZ9" s="572"/>
      <c r="PA9" s="572"/>
      <c r="PB9" s="572"/>
      <c r="PC9" s="572"/>
      <c r="PD9" s="572"/>
      <c r="PE9" s="572"/>
      <c r="PF9" s="572"/>
      <c r="PG9" s="572"/>
      <c r="PH9" s="572"/>
      <c r="PI9" s="572"/>
      <c r="PJ9" s="572"/>
      <c r="PK9" s="572"/>
      <c r="PL9" s="572"/>
      <c r="PM9" s="572"/>
      <c r="PN9" s="572"/>
      <c r="PO9" s="572"/>
      <c r="PP9" s="572"/>
      <c r="PQ9" s="572"/>
      <c r="PR9" s="572"/>
      <c r="PS9" s="572"/>
      <c r="PT9" s="572"/>
      <c r="PU9" s="572"/>
      <c r="PV9" s="572"/>
      <c r="PW9" s="572"/>
      <c r="PX9" s="572"/>
      <c r="PY9" s="572"/>
      <c r="PZ9" s="572"/>
      <c r="QA9" s="572"/>
      <c r="QB9" s="572"/>
      <c r="QC9" s="572"/>
      <c r="QD9" s="572"/>
      <c r="QE9" s="572"/>
      <c r="QF9" s="572"/>
      <c r="QG9" s="572"/>
      <c r="QH9" s="572"/>
      <c r="QI9" s="572"/>
      <c r="QJ9" s="572"/>
      <c r="QK9" s="572"/>
      <c r="QL9" s="572"/>
      <c r="QM9" s="572"/>
      <c r="QN9" s="572"/>
      <c r="QO9" s="572"/>
      <c r="QP9" s="572"/>
      <c r="QQ9" s="572"/>
      <c r="QR9" s="572"/>
      <c r="QS9" s="572"/>
      <c r="QT9" s="572"/>
      <c r="QU9" s="572"/>
      <c r="QV9" s="572"/>
      <c r="QW9" s="572"/>
      <c r="QX9" s="572"/>
      <c r="QY9" s="572"/>
      <c r="QZ9" s="572"/>
      <c r="RA9" s="572"/>
      <c r="RB9" s="572"/>
      <c r="RC9" s="572"/>
      <c r="RD9" s="572"/>
      <c r="RE9" s="572"/>
      <c r="RF9" s="572"/>
      <c r="RG9" s="572"/>
      <c r="RH9" s="572"/>
      <c r="RI9" s="572"/>
      <c r="RJ9" s="572"/>
      <c r="RK9" s="572"/>
      <c r="RL9" s="572"/>
      <c r="RM9" s="572"/>
      <c r="RN9" s="572"/>
      <c r="RO9" s="572"/>
      <c r="RP9" s="572"/>
      <c r="RQ9" s="572"/>
      <c r="RR9" s="572"/>
      <c r="RS9" s="572"/>
      <c r="RT9" s="572"/>
      <c r="RU9" s="572"/>
      <c r="RV9" s="572"/>
      <c r="RW9" s="572"/>
      <c r="RX9" s="572"/>
      <c r="RY9" s="572"/>
      <c r="RZ9" s="572"/>
      <c r="SA9" s="572"/>
      <c r="SB9" s="572"/>
      <c r="SC9" s="572"/>
      <c r="SD9" s="572"/>
      <c r="SE9" s="572"/>
      <c r="SF9" s="572"/>
      <c r="SG9" s="572"/>
      <c r="SH9" s="572"/>
      <c r="SI9" s="572"/>
      <c r="SJ9" s="572"/>
      <c r="SK9" s="572"/>
      <c r="SL9" s="572"/>
      <c r="SM9" s="572"/>
      <c r="SN9" s="572"/>
      <c r="SO9" s="572"/>
      <c r="SP9" s="572"/>
      <c r="SQ9" s="572"/>
      <c r="SR9" s="572"/>
      <c r="SS9" s="572"/>
      <c r="ST9" s="572"/>
      <c r="SU9" s="572"/>
      <c r="SV9" s="572"/>
      <c r="SW9" s="572"/>
      <c r="SX9" s="572"/>
      <c r="SY9" s="572"/>
      <c r="SZ9" s="572"/>
      <c r="TA9" s="572"/>
      <c r="TB9" s="572"/>
      <c r="TC9" s="572"/>
      <c r="TD9" s="572"/>
      <c r="TE9" s="572"/>
      <c r="TF9" s="572"/>
      <c r="TG9" s="572"/>
      <c r="TH9" s="572"/>
      <c r="TI9" s="572"/>
      <c r="TJ9" s="572"/>
      <c r="TK9" s="572"/>
      <c r="TL9" s="572"/>
      <c r="TM9" s="572"/>
      <c r="TN9" s="572"/>
      <c r="TO9" s="572"/>
      <c r="TP9" s="572"/>
      <c r="TQ9" s="572"/>
      <c r="TR9" s="572"/>
      <c r="TS9" s="572"/>
      <c r="TT9" s="572"/>
      <c r="TU9" s="572"/>
      <c r="TV9" s="572"/>
      <c r="TW9" s="572"/>
      <c r="TX9" s="572"/>
      <c r="TY9" s="572"/>
      <c r="TZ9" s="572"/>
      <c r="UA9" s="572"/>
      <c r="UB9" s="572"/>
      <c r="UC9" s="572"/>
      <c r="UD9" s="572"/>
      <c r="UE9" s="572"/>
      <c r="UF9" s="572"/>
      <c r="UG9" s="572"/>
      <c r="UH9" s="572"/>
      <c r="UI9" s="572"/>
      <c r="UJ9" s="572"/>
      <c r="UK9" s="572"/>
      <c r="UL9" s="572"/>
      <c r="UM9" s="572"/>
      <c r="UN9" s="572"/>
      <c r="UO9" s="572"/>
      <c r="UP9" s="572"/>
      <c r="UQ9" s="572"/>
      <c r="UR9" s="572"/>
      <c r="US9" s="572"/>
      <c r="UT9" s="572"/>
      <c r="UU9" s="572"/>
      <c r="UV9" s="572"/>
      <c r="UW9" s="572"/>
      <c r="UX9" s="572"/>
      <c r="UY9" s="572"/>
      <c r="UZ9" s="572"/>
      <c r="VA9" s="572"/>
      <c r="VB9" s="572"/>
      <c r="VC9" s="572"/>
      <c r="VD9" s="572"/>
      <c r="VE9" s="572"/>
      <c r="VF9" s="572"/>
      <c r="VG9" s="572"/>
      <c r="VH9" s="572"/>
      <c r="VI9" s="572"/>
      <c r="VJ9" s="572"/>
      <c r="VK9" s="572"/>
      <c r="VL9" s="572"/>
      <c r="VM9" s="572"/>
      <c r="VN9" s="572"/>
      <c r="VO9" s="572"/>
      <c r="VP9" s="572"/>
      <c r="VQ9" s="572"/>
      <c r="VR9" s="572"/>
      <c r="VS9" s="572"/>
      <c r="VT9" s="572"/>
      <c r="VU9" s="572"/>
      <c r="VV9" s="572"/>
      <c r="VW9" s="572"/>
      <c r="VX9" s="572"/>
      <c r="VY9" s="572"/>
      <c r="VZ9" s="572"/>
      <c r="WA9" s="572"/>
      <c r="WB9" s="572"/>
      <c r="WC9" s="572"/>
      <c r="WD9" s="572"/>
      <c r="WE9" s="572"/>
      <c r="WF9" s="572"/>
      <c r="WG9" s="572"/>
      <c r="WH9" s="572"/>
      <c r="WI9" s="572"/>
      <c r="WJ9" s="572"/>
      <c r="WK9" s="572"/>
      <c r="WL9" s="572"/>
      <c r="WM9" s="572"/>
      <c r="WN9" s="572"/>
      <c r="WO9" s="572"/>
      <c r="WP9" s="572"/>
      <c r="WQ9" s="572"/>
      <c r="WR9" s="572"/>
      <c r="WS9" s="572"/>
      <c r="WT9" s="572"/>
      <c r="WU9" s="572"/>
      <c r="WV9" s="572"/>
      <c r="WW9" s="572"/>
      <c r="WX9" s="572"/>
      <c r="WY9" s="572"/>
      <c r="WZ9" s="572"/>
      <c r="XA9" s="572"/>
      <c r="XB9" s="572"/>
      <c r="XC9" s="572"/>
      <c r="XD9" s="572"/>
      <c r="XE9" s="572"/>
      <c r="XF9" s="572"/>
      <c r="XG9" s="572"/>
      <c r="XH9" s="572"/>
      <c r="XI9" s="572"/>
      <c r="XJ9" s="572"/>
      <c r="XK9" s="572"/>
      <c r="XL9" s="572"/>
      <c r="XM9" s="572"/>
      <c r="XN9" s="572"/>
      <c r="XO9" s="572"/>
      <c r="XP9" s="572"/>
      <c r="XQ9" s="572"/>
      <c r="XR9" s="572"/>
      <c r="XS9" s="572"/>
      <c r="XT9" s="572"/>
      <c r="XU9" s="572"/>
      <c r="XV9" s="572"/>
      <c r="XW9" s="572"/>
      <c r="XX9" s="572"/>
      <c r="XY9" s="572"/>
      <c r="XZ9" s="572"/>
      <c r="YA9" s="572"/>
      <c r="YB9" s="572"/>
      <c r="YC9" s="572"/>
      <c r="YD9" s="572"/>
      <c r="YE9" s="572"/>
      <c r="YF9" s="572"/>
      <c r="YG9" s="572"/>
      <c r="YH9" s="572"/>
      <c r="YI9" s="572"/>
      <c r="YJ9" s="572"/>
      <c r="YK9" s="572"/>
      <c r="YL9" s="572"/>
      <c r="YM9" s="572"/>
      <c r="YN9" s="572"/>
      <c r="YO9" s="572"/>
      <c r="YP9" s="572"/>
      <c r="YQ9" s="572"/>
      <c r="YR9" s="572"/>
      <c r="YS9" s="572"/>
      <c r="YT9" s="572"/>
      <c r="YU9" s="572"/>
      <c r="YV9" s="572"/>
      <c r="YW9" s="572"/>
      <c r="YX9" s="572"/>
      <c r="YY9" s="572"/>
      <c r="YZ9" s="572"/>
      <c r="ZA9" s="572"/>
      <c r="ZB9" s="572"/>
      <c r="ZC9" s="572"/>
      <c r="ZD9" s="572"/>
      <c r="ZE9" s="572"/>
      <c r="ZF9" s="572"/>
      <c r="ZG9" s="572"/>
      <c r="ZH9" s="572"/>
      <c r="ZI9" s="572"/>
      <c r="ZJ9" s="572"/>
      <c r="ZK9" s="572"/>
      <c r="ZL9" s="572"/>
      <c r="ZM9" s="572"/>
      <c r="ZN9" s="572"/>
      <c r="ZO9" s="572"/>
      <c r="ZP9" s="572"/>
      <c r="ZQ9" s="572"/>
      <c r="ZR9" s="572"/>
      <c r="ZS9" s="572"/>
      <c r="ZT9" s="572"/>
      <c r="ZU9" s="572"/>
      <c r="ZV9" s="572"/>
      <c r="ZW9" s="572"/>
      <c r="ZX9" s="572"/>
      <c r="ZY9" s="572"/>
      <c r="ZZ9" s="572"/>
      <c r="AAA9" s="572"/>
      <c r="AAB9" s="572"/>
      <c r="AAC9" s="572"/>
      <c r="AAD9" s="572"/>
      <c r="AAE9" s="572"/>
      <c r="AAF9" s="572"/>
      <c r="AAG9" s="572"/>
      <c r="AAH9" s="572"/>
      <c r="AAI9" s="572"/>
      <c r="AAJ9" s="572"/>
      <c r="AAK9" s="572"/>
      <c r="AAL9" s="572"/>
      <c r="AAM9" s="572"/>
      <c r="AAN9" s="572"/>
      <c r="AAO9" s="572"/>
      <c r="AAP9" s="572"/>
      <c r="AAQ9" s="572"/>
      <c r="AAR9" s="572"/>
      <c r="AAS9" s="572"/>
      <c r="AAT9" s="572"/>
      <c r="AAU9" s="572"/>
      <c r="AAV9" s="572"/>
      <c r="AAW9" s="572"/>
      <c r="AAX9" s="572"/>
      <c r="AAY9" s="572"/>
      <c r="AAZ9" s="572"/>
      <c r="ABA9" s="572"/>
      <c r="ABB9" s="572"/>
      <c r="ABC9" s="572"/>
      <c r="ABD9" s="572"/>
      <c r="ABE9" s="572"/>
      <c r="ABF9" s="572"/>
      <c r="ABG9" s="572"/>
      <c r="ABH9" s="572"/>
      <c r="ABI9" s="572"/>
      <c r="ABJ9" s="572"/>
      <c r="ABK9" s="572"/>
      <c r="ABL9" s="572"/>
      <c r="ABM9" s="572"/>
      <c r="ABN9" s="572"/>
      <c r="ABO9" s="572"/>
      <c r="ABP9" s="572"/>
      <c r="ABQ9" s="572"/>
      <c r="ABR9" s="572"/>
      <c r="ABS9" s="572"/>
      <c r="ABT9" s="572"/>
      <c r="ABU9" s="572"/>
      <c r="ABV9" s="572"/>
      <c r="ABW9" s="572"/>
      <c r="ABX9" s="572"/>
      <c r="ABY9" s="572"/>
      <c r="ABZ9" s="572"/>
      <c r="ACA9" s="572"/>
      <c r="ACB9" s="572"/>
      <c r="ACC9" s="572"/>
      <c r="ACD9" s="572"/>
      <c r="ACE9" s="572"/>
      <c r="ACF9" s="572"/>
      <c r="ACG9" s="572"/>
      <c r="ACH9" s="572"/>
      <c r="ACI9" s="572"/>
      <c r="ACJ9" s="572"/>
      <c r="ACK9" s="572"/>
      <c r="ACL9" s="572"/>
      <c r="ACM9" s="572"/>
      <c r="ACN9" s="572"/>
      <c r="ACO9" s="572"/>
      <c r="ACP9" s="572"/>
      <c r="ACQ9" s="572"/>
      <c r="ACR9" s="572"/>
      <c r="ACS9" s="572"/>
      <c r="ACT9" s="572"/>
      <c r="ACU9" s="572"/>
      <c r="ACV9" s="572"/>
      <c r="ACW9" s="572"/>
      <c r="ACX9" s="572"/>
      <c r="ACY9" s="572"/>
      <c r="ACZ9" s="572"/>
      <c r="ADA9" s="572"/>
      <c r="ADB9" s="572"/>
      <c r="ADC9" s="572"/>
      <c r="ADD9" s="572"/>
      <c r="ADE9" s="572"/>
      <c r="ADF9" s="572"/>
      <c r="ADG9" s="572"/>
      <c r="ADH9" s="572"/>
      <c r="ADI9" s="572"/>
      <c r="ADJ9" s="572"/>
      <c r="ADK9" s="572"/>
      <c r="ADL9" s="572"/>
      <c r="ADM9" s="572"/>
      <c r="ADN9" s="572"/>
      <c r="ADO9" s="572"/>
      <c r="ADP9" s="572"/>
      <c r="ADQ9" s="572"/>
      <c r="ADR9" s="572"/>
      <c r="ADS9" s="572"/>
      <c r="ADT9" s="572"/>
      <c r="ADU9" s="572"/>
      <c r="ADV9" s="572"/>
      <c r="ADW9" s="572"/>
      <c r="ADX9" s="572"/>
      <c r="ADY9" s="572"/>
      <c r="ADZ9" s="572"/>
      <c r="AEA9" s="572"/>
      <c r="AEB9" s="572"/>
      <c r="AEC9" s="572"/>
      <c r="AED9" s="572"/>
      <c r="AEE9" s="572"/>
      <c r="AEF9" s="572"/>
      <c r="AEG9" s="572"/>
      <c r="AEH9" s="572"/>
      <c r="AEI9" s="572"/>
      <c r="AEJ9" s="572"/>
      <c r="AEK9" s="572"/>
      <c r="AEL9" s="572"/>
      <c r="AEM9" s="572"/>
      <c r="AEN9" s="572"/>
      <c r="AEO9" s="572"/>
      <c r="AEP9" s="572"/>
      <c r="AEQ9" s="572"/>
      <c r="AER9" s="572"/>
      <c r="AES9" s="572"/>
      <c r="AET9" s="572"/>
      <c r="AEU9" s="572"/>
      <c r="AEV9" s="572"/>
      <c r="AEW9" s="572"/>
      <c r="AEX9" s="572"/>
      <c r="AEY9" s="572"/>
      <c r="AEZ9" s="572"/>
      <c r="AFA9" s="572"/>
      <c r="AFB9" s="572"/>
      <c r="AFC9" s="572"/>
      <c r="AFD9" s="572"/>
      <c r="AFE9" s="572"/>
      <c r="AFF9" s="572"/>
      <c r="AFG9" s="572"/>
      <c r="AFH9" s="572"/>
      <c r="AFI9" s="572"/>
      <c r="AFJ9" s="572"/>
      <c r="AFK9" s="572"/>
      <c r="AFL9" s="572"/>
      <c r="AFM9" s="572"/>
      <c r="AFN9" s="572"/>
      <c r="AFO9" s="572"/>
      <c r="AFP9" s="572"/>
      <c r="AFQ9" s="572"/>
      <c r="AFR9" s="572"/>
      <c r="AFS9" s="572"/>
      <c r="AFT9" s="572"/>
      <c r="AFU9" s="572"/>
      <c r="AFV9" s="572"/>
      <c r="AFW9" s="572"/>
      <c r="AFX9" s="572"/>
      <c r="AFY9" s="572"/>
      <c r="AFZ9" s="572"/>
      <c r="AGA9" s="572"/>
      <c r="AGB9" s="572"/>
      <c r="AGC9" s="572"/>
      <c r="AGD9" s="572"/>
      <c r="AGE9" s="572"/>
      <c r="AGF9" s="572"/>
      <c r="AGG9" s="572"/>
      <c r="AGH9" s="572"/>
      <c r="AGI9" s="572"/>
      <c r="AGJ9" s="572"/>
      <c r="AGK9" s="572"/>
      <c r="AGL9" s="572"/>
      <c r="AGM9" s="572"/>
      <c r="AGN9" s="572"/>
      <c r="AGO9" s="572"/>
      <c r="AGP9" s="572"/>
      <c r="AGQ9" s="572"/>
      <c r="AGR9" s="572"/>
      <c r="AGS9" s="572"/>
      <c r="AGT9" s="572"/>
      <c r="AGU9" s="572"/>
      <c r="AGV9" s="572"/>
      <c r="AGW9" s="572"/>
      <c r="AGX9" s="572"/>
      <c r="AGY9" s="572"/>
      <c r="AGZ9" s="572"/>
      <c r="AHA9" s="572"/>
      <c r="AHB9" s="572"/>
      <c r="AHC9" s="572"/>
      <c r="AHD9" s="572"/>
      <c r="AHE9" s="572"/>
      <c r="AHF9" s="572"/>
      <c r="AHG9" s="572"/>
      <c r="AHH9" s="572"/>
      <c r="AHI9" s="572"/>
      <c r="AHJ9" s="572"/>
      <c r="AHK9" s="572"/>
      <c r="AHL9" s="572"/>
      <c r="AHM9" s="572"/>
      <c r="AHN9" s="572"/>
      <c r="AHO9" s="572"/>
      <c r="AHP9" s="572"/>
      <c r="AHQ9" s="572"/>
      <c r="AHR9" s="572"/>
      <c r="AHS9" s="572"/>
      <c r="AHT9" s="572"/>
      <c r="AHU9" s="572"/>
      <c r="AHV9" s="572"/>
      <c r="AHW9" s="572"/>
      <c r="AHX9" s="572"/>
      <c r="AHY9" s="572"/>
      <c r="AHZ9" s="572"/>
      <c r="AIA9" s="572"/>
      <c r="AIB9" s="572"/>
      <c r="AIC9" s="572"/>
      <c r="AID9" s="572"/>
      <c r="AIE9" s="572"/>
      <c r="AIF9" s="572"/>
      <c r="AIG9" s="572"/>
      <c r="AIH9" s="572"/>
      <c r="AII9" s="572"/>
      <c r="AIJ9" s="572"/>
      <c r="AIK9" s="572"/>
      <c r="AIL9" s="572"/>
      <c r="AIM9" s="572"/>
      <c r="AIN9" s="572"/>
      <c r="AIO9" s="572"/>
      <c r="AIP9" s="572"/>
      <c r="AIQ9" s="572"/>
      <c r="AIR9" s="572"/>
      <c r="AIS9" s="572"/>
      <c r="AIT9" s="572"/>
      <c r="AIU9" s="572"/>
      <c r="AIV9" s="572"/>
      <c r="AIW9" s="572"/>
      <c r="AIX9" s="572"/>
      <c r="AIY9" s="572"/>
      <c r="AIZ9" s="572"/>
      <c r="AJA9" s="572"/>
      <c r="AJB9" s="572"/>
      <c r="AJC9" s="572"/>
      <c r="AJD9" s="572"/>
      <c r="AJE9" s="572"/>
      <c r="AJF9" s="572"/>
      <c r="AJG9" s="572"/>
      <c r="AJH9" s="572"/>
      <c r="AJI9" s="572"/>
      <c r="AJJ9" s="572"/>
      <c r="AJK9" s="572"/>
      <c r="AJL9" s="572"/>
      <c r="AJM9" s="572"/>
      <c r="AJN9" s="572"/>
      <c r="AJO9" s="572"/>
      <c r="AJP9" s="572"/>
      <c r="AJQ9" s="572"/>
      <c r="AJR9" s="572"/>
      <c r="AJS9" s="572"/>
      <c r="AJT9" s="572"/>
      <c r="AJU9" s="572"/>
      <c r="AJV9" s="572"/>
      <c r="AJW9" s="572"/>
      <c r="AJX9" s="572"/>
      <c r="AJY9" s="572"/>
      <c r="AJZ9" s="572"/>
      <c r="AKA9" s="572"/>
      <c r="AKB9" s="572"/>
      <c r="AKC9" s="572"/>
      <c r="AKD9" s="572"/>
      <c r="AKE9" s="572"/>
      <c r="AKF9" s="572"/>
      <c r="AKG9" s="572"/>
      <c r="AKH9" s="572"/>
      <c r="AKI9" s="572"/>
      <c r="AKJ9" s="572"/>
      <c r="AKK9" s="572"/>
      <c r="AKL9" s="572"/>
      <c r="AKM9" s="572"/>
      <c r="AKN9" s="572"/>
      <c r="AKO9" s="572"/>
      <c r="AKP9" s="572"/>
      <c r="AKQ9" s="572"/>
      <c r="AKR9" s="572"/>
      <c r="AKS9" s="572"/>
      <c r="AKT9" s="572"/>
      <c r="AKU9" s="572"/>
      <c r="AKV9" s="572"/>
      <c r="AKW9" s="572"/>
      <c r="AKX9" s="572"/>
      <c r="AKY9" s="572"/>
      <c r="AKZ9" s="572"/>
      <c r="ALA9" s="572"/>
      <c r="ALB9" s="572"/>
      <c r="ALC9" s="572"/>
      <c r="ALD9" s="572"/>
      <c r="ALE9" s="572"/>
      <c r="ALF9" s="572"/>
      <c r="ALG9" s="572"/>
      <c r="ALH9" s="572"/>
      <c r="ALI9" s="572"/>
      <c r="ALJ9" s="572"/>
      <c r="ALK9" s="572"/>
      <c r="ALL9" s="572"/>
      <c r="ALM9" s="572"/>
      <c r="ALN9" s="572"/>
      <c r="ALO9" s="572"/>
      <c r="ALP9" s="572"/>
      <c r="ALQ9" s="572"/>
      <c r="ALR9" s="572"/>
      <c r="ALS9" s="572"/>
      <c r="ALT9" s="572"/>
      <c r="ALU9" s="572"/>
      <c r="ALV9" s="572"/>
      <c r="ALW9" s="572"/>
      <c r="ALX9" s="572"/>
      <c r="ALY9" s="572"/>
      <c r="ALZ9" s="572"/>
      <c r="AMA9" s="572"/>
      <c r="AMB9" s="572"/>
      <c r="AMC9" s="572"/>
      <c r="AMD9" s="572"/>
      <c r="AME9" s="572"/>
      <c r="AMF9" s="572"/>
      <c r="AMG9" s="572"/>
      <c r="AMH9" s="572"/>
      <c r="AMI9" s="572"/>
      <c r="AMJ9" s="572"/>
      <c r="AMK9" s="572"/>
      <c r="AML9" s="572"/>
      <c r="AMM9" s="572"/>
      <c r="AMN9" s="572"/>
      <c r="AMO9" s="572"/>
      <c r="AMP9" s="572"/>
      <c r="AMQ9" s="572"/>
      <c r="AMR9" s="572"/>
      <c r="AMS9" s="572"/>
      <c r="AMT9" s="572"/>
      <c r="AMU9" s="572"/>
      <c r="AMV9" s="572"/>
      <c r="AMW9" s="572"/>
      <c r="AMX9" s="572"/>
      <c r="AMY9" s="572"/>
      <c r="AMZ9" s="572"/>
      <c r="ANA9" s="572"/>
      <c r="ANB9" s="572"/>
      <c r="ANC9" s="572"/>
      <c r="AND9" s="572"/>
      <c r="ANE9" s="572"/>
      <c r="ANF9" s="572"/>
      <c r="ANG9" s="572"/>
      <c r="ANH9" s="572"/>
      <c r="ANI9" s="572"/>
      <c r="ANJ9" s="572"/>
      <c r="ANK9" s="572"/>
      <c r="ANL9" s="572"/>
      <c r="ANM9" s="572"/>
      <c r="ANN9" s="572"/>
      <c r="ANO9" s="572"/>
      <c r="ANP9" s="572"/>
      <c r="ANQ9" s="572"/>
      <c r="ANR9" s="572"/>
      <c r="ANS9" s="572"/>
      <c r="ANT9" s="572"/>
      <c r="ANU9" s="572"/>
      <c r="ANV9" s="572"/>
      <c r="ANW9" s="572"/>
      <c r="ANX9" s="572"/>
      <c r="ANY9" s="572"/>
      <c r="ANZ9" s="572"/>
      <c r="AOA9" s="572"/>
      <c r="AOB9" s="572"/>
      <c r="AOC9" s="572"/>
      <c r="AOD9" s="572"/>
      <c r="AOE9" s="572"/>
      <c r="AOF9" s="572"/>
      <c r="AOG9" s="572"/>
      <c r="AOH9" s="572"/>
      <c r="AOI9" s="572"/>
      <c r="AOJ9" s="572"/>
      <c r="AOK9" s="572"/>
      <c r="AOL9" s="572"/>
      <c r="AOM9" s="572"/>
      <c r="AON9" s="572"/>
      <c r="AOO9" s="572"/>
      <c r="AOP9" s="572"/>
      <c r="AOQ9" s="572"/>
      <c r="AOR9" s="572"/>
      <c r="AOS9" s="572"/>
      <c r="AOT9" s="572"/>
      <c r="AOU9" s="572"/>
      <c r="AOV9" s="572"/>
      <c r="AOW9" s="572"/>
      <c r="AOX9" s="572"/>
      <c r="AOY9" s="572"/>
      <c r="AOZ9" s="572"/>
      <c r="APA9" s="572"/>
      <c r="APB9" s="572"/>
      <c r="APC9" s="572"/>
      <c r="APD9" s="572"/>
      <c r="APE9" s="572"/>
      <c r="APF9" s="572"/>
      <c r="APG9" s="572"/>
      <c r="APH9" s="572"/>
      <c r="API9" s="572"/>
      <c r="APJ9" s="572"/>
      <c r="APK9" s="572"/>
      <c r="APL9" s="572"/>
      <c r="APM9" s="572"/>
      <c r="APN9" s="572"/>
      <c r="APO9" s="572"/>
      <c r="APP9" s="572"/>
      <c r="APQ9" s="572"/>
      <c r="APR9" s="572"/>
      <c r="APS9" s="572"/>
      <c r="APT9" s="572"/>
      <c r="APU9" s="572"/>
      <c r="APV9" s="572"/>
      <c r="APW9" s="572"/>
      <c r="APX9" s="572"/>
      <c r="APY9" s="572"/>
      <c r="APZ9" s="572"/>
      <c r="AQA9" s="572"/>
      <c r="AQB9" s="572"/>
      <c r="AQC9" s="572"/>
      <c r="AQD9" s="572"/>
      <c r="AQE9" s="572"/>
      <c r="AQF9" s="572"/>
      <c r="AQG9" s="572"/>
      <c r="AQH9" s="572"/>
      <c r="AQI9" s="572"/>
      <c r="AQJ9" s="572"/>
      <c r="AQK9" s="572"/>
      <c r="AQL9" s="572"/>
      <c r="AQM9" s="572"/>
      <c r="AQN9" s="572"/>
      <c r="AQO9" s="572"/>
      <c r="AQP9" s="572"/>
      <c r="AQQ9" s="572"/>
      <c r="AQR9" s="572"/>
      <c r="AQS9" s="572"/>
      <c r="AQT9" s="572"/>
      <c r="AQU9" s="572"/>
      <c r="AQV9" s="572"/>
      <c r="AQW9" s="572"/>
      <c r="AQX9" s="572"/>
      <c r="AQY9" s="572"/>
      <c r="AQZ9" s="572"/>
      <c r="ARA9" s="572"/>
      <c r="ARB9" s="572"/>
      <c r="ARC9" s="572"/>
      <c r="ARD9" s="572"/>
      <c r="ARE9" s="572"/>
      <c r="ARF9" s="572"/>
      <c r="ARG9" s="572"/>
      <c r="ARH9" s="572"/>
      <c r="ARI9" s="572"/>
      <c r="ARJ9" s="572"/>
      <c r="ARK9" s="572"/>
      <c r="ARL9" s="572"/>
      <c r="ARM9" s="572"/>
      <c r="ARN9" s="572"/>
      <c r="ARO9" s="572"/>
      <c r="ARP9" s="572"/>
      <c r="ARQ9" s="572"/>
      <c r="ARR9" s="572"/>
      <c r="ARS9" s="572"/>
      <c r="ART9" s="572"/>
      <c r="ARU9" s="572"/>
      <c r="ARV9" s="572"/>
      <c r="ARW9" s="572"/>
      <c r="ARX9" s="572"/>
      <c r="ARY9" s="572"/>
      <c r="ARZ9" s="572"/>
      <c r="ASA9" s="572"/>
      <c r="ASB9" s="572"/>
      <c r="ASC9" s="572"/>
      <c r="ASD9" s="572"/>
      <c r="ASE9" s="572"/>
      <c r="ASF9" s="572"/>
      <c r="ASG9" s="572"/>
      <c r="ASH9" s="572"/>
      <c r="ASI9" s="572"/>
      <c r="ASJ9" s="572"/>
      <c r="ASK9" s="572"/>
      <c r="ASL9" s="572"/>
      <c r="ASM9" s="572"/>
      <c r="ASN9" s="572"/>
      <c r="ASO9" s="572"/>
      <c r="ASP9" s="572"/>
      <c r="ASQ9" s="572"/>
      <c r="ASR9" s="572"/>
      <c r="ASS9" s="572"/>
      <c r="AST9" s="572"/>
      <c r="ASU9" s="572"/>
      <c r="ASV9" s="572"/>
      <c r="ASW9" s="572"/>
      <c r="ASX9" s="572"/>
      <c r="ASY9" s="572"/>
      <c r="ASZ9" s="572"/>
      <c r="ATA9" s="572"/>
      <c r="ATB9" s="572"/>
      <c r="ATC9" s="572"/>
      <c r="ATD9" s="572"/>
      <c r="ATE9" s="572"/>
      <c r="ATF9" s="572"/>
      <c r="ATG9" s="572"/>
      <c r="ATH9" s="572"/>
      <c r="ATI9" s="572"/>
      <c r="ATJ9" s="572"/>
      <c r="ATK9" s="572"/>
      <c r="ATL9" s="572"/>
      <c r="ATM9" s="572"/>
      <c r="ATN9" s="572"/>
      <c r="ATO9" s="572"/>
      <c r="ATP9" s="572"/>
      <c r="ATQ9" s="572"/>
      <c r="ATR9" s="572"/>
      <c r="ATS9" s="572"/>
      <c r="ATT9" s="572"/>
      <c r="ATU9" s="572"/>
      <c r="ATV9" s="572"/>
      <c r="ATW9" s="572"/>
      <c r="ATX9" s="572"/>
      <c r="ATY9" s="572"/>
      <c r="ATZ9" s="572"/>
      <c r="AUA9" s="572"/>
      <c r="AUB9" s="572"/>
      <c r="AUC9" s="572"/>
      <c r="AUD9" s="572"/>
      <c r="AUE9" s="572"/>
      <c r="AUF9" s="572"/>
      <c r="AUG9" s="572"/>
      <c r="AUH9" s="572"/>
      <c r="AUI9" s="572"/>
      <c r="AUJ9" s="572"/>
      <c r="AUK9" s="572"/>
      <c r="AUL9" s="572"/>
      <c r="AUM9" s="572"/>
      <c r="AUN9" s="572"/>
      <c r="AUO9" s="572"/>
      <c r="AUP9" s="572"/>
      <c r="AUQ9" s="572"/>
      <c r="AUR9" s="572"/>
      <c r="AUS9" s="572"/>
      <c r="AUT9" s="572"/>
      <c r="AUU9" s="572"/>
      <c r="AUV9" s="572"/>
      <c r="AUW9" s="572"/>
      <c r="AUX9" s="572"/>
      <c r="AUY9" s="572"/>
      <c r="AUZ9" s="572"/>
      <c r="AVA9" s="572"/>
      <c r="AVB9" s="572"/>
      <c r="AVC9" s="572"/>
      <c r="AVD9" s="572"/>
      <c r="AVE9" s="572"/>
      <c r="AVF9" s="572"/>
      <c r="AVG9" s="572"/>
      <c r="AVH9" s="572"/>
      <c r="AVI9" s="572"/>
      <c r="AVJ9" s="572"/>
      <c r="AVK9" s="572"/>
      <c r="AVL9" s="572"/>
      <c r="AVM9" s="572"/>
      <c r="AVN9" s="572"/>
      <c r="AVO9" s="572"/>
      <c r="AVP9" s="572"/>
      <c r="AVQ9" s="572"/>
      <c r="AVR9" s="572"/>
      <c r="AVS9" s="572"/>
      <c r="AVT9" s="572"/>
      <c r="AVU9" s="572"/>
      <c r="AVV9" s="572"/>
      <c r="AVW9" s="572"/>
      <c r="AVX9" s="572"/>
      <c r="AVY9" s="572"/>
      <c r="AVZ9" s="572"/>
      <c r="AWA9" s="572"/>
      <c r="AWB9" s="572"/>
      <c r="AWC9" s="572"/>
      <c r="AWD9" s="572"/>
      <c r="AWE9" s="572"/>
      <c r="AWF9" s="572"/>
      <c r="AWG9" s="572"/>
      <c r="AWH9" s="572"/>
      <c r="AWI9" s="572"/>
      <c r="AWJ9" s="572"/>
      <c r="AWK9" s="572"/>
      <c r="AWL9" s="572"/>
      <c r="AWM9" s="572"/>
      <c r="AWN9" s="572"/>
      <c r="AWO9" s="572"/>
      <c r="AWP9" s="572"/>
      <c r="AWQ9" s="572"/>
      <c r="AWR9" s="572"/>
      <c r="AWS9" s="572"/>
      <c r="AWT9" s="572"/>
      <c r="AWU9" s="572"/>
      <c r="AWV9" s="572"/>
      <c r="AWW9" s="572"/>
      <c r="AWX9" s="572"/>
      <c r="AWY9" s="572"/>
      <c r="AWZ9" s="572"/>
      <c r="AXA9" s="572"/>
      <c r="AXB9" s="572"/>
      <c r="AXC9" s="572"/>
      <c r="AXD9" s="572"/>
      <c r="AXE9" s="572"/>
      <c r="AXF9" s="572"/>
      <c r="AXG9" s="572"/>
      <c r="AXH9" s="572"/>
      <c r="AXI9" s="572"/>
      <c r="AXJ9" s="572"/>
      <c r="AXK9" s="572"/>
      <c r="AXL9" s="572"/>
      <c r="AXM9" s="572"/>
      <c r="AXN9" s="572"/>
      <c r="AXO9" s="572"/>
      <c r="AXP9" s="572"/>
      <c r="AXQ9" s="572"/>
      <c r="AXR9" s="572"/>
      <c r="AXS9" s="572"/>
      <c r="AXT9" s="572"/>
      <c r="AXU9" s="572"/>
      <c r="AXV9" s="572"/>
      <c r="AXW9" s="572"/>
      <c r="AXX9" s="572"/>
      <c r="AXY9" s="572"/>
      <c r="AXZ9" s="572"/>
      <c r="AYA9" s="572"/>
      <c r="AYB9" s="572"/>
      <c r="AYC9" s="572"/>
      <c r="AYD9" s="572"/>
      <c r="AYE9" s="572"/>
      <c r="AYF9" s="572"/>
      <c r="AYG9" s="572"/>
      <c r="AYH9" s="572"/>
      <c r="AYI9" s="572"/>
      <c r="AYJ9" s="572"/>
      <c r="AYK9" s="572"/>
      <c r="AYL9" s="572"/>
      <c r="AYM9" s="572"/>
      <c r="AYN9" s="572"/>
      <c r="AYO9" s="572"/>
      <c r="AYP9" s="572"/>
      <c r="AYQ9" s="572"/>
      <c r="AYR9" s="572"/>
      <c r="AYS9" s="572"/>
      <c r="AYT9" s="572"/>
      <c r="AYU9" s="572"/>
      <c r="AYV9" s="572"/>
      <c r="AYW9" s="572"/>
      <c r="AYX9" s="572"/>
      <c r="AYY9" s="572"/>
      <c r="AYZ9" s="572"/>
      <c r="AZA9" s="572"/>
      <c r="AZB9" s="572"/>
      <c r="AZC9" s="572"/>
      <c r="AZD9" s="572"/>
      <c r="AZE9" s="572"/>
      <c r="AZF9" s="572"/>
      <c r="AZG9" s="572"/>
      <c r="AZH9" s="572"/>
      <c r="AZI9" s="572"/>
      <c r="AZJ9" s="572"/>
      <c r="AZK9" s="572"/>
      <c r="AZL9" s="572"/>
      <c r="AZM9" s="572"/>
      <c r="AZN9" s="572"/>
      <c r="AZO9" s="572"/>
      <c r="AZP9" s="572"/>
      <c r="AZQ9" s="572"/>
      <c r="AZR9" s="572"/>
      <c r="AZS9" s="572"/>
      <c r="AZT9" s="572"/>
      <c r="AZU9" s="572"/>
      <c r="AZV9" s="572"/>
      <c r="AZW9" s="572"/>
      <c r="AZX9" s="572"/>
      <c r="AZY9" s="572"/>
      <c r="AZZ9" s="572"/>
      <c r="BAA9" s="572"/>
      <c r="BAB9" s="572"/>
      <c r="BAC9" s="572"/>
      <c r="BAD9" s="572"/>
      <c r="BAE9" s="572"/>
      <c r="BAF9" s="572"/>
      <c r="BAG9" s="572"/>
      <c r="BAH9" s="572"/>
      <c r="BAI9" s="572"/>
      <c r="BAJ9" s="572"/>
      <c r="BAK9" s="572"/>
      <c r="BAL9" s="572"/>
      <c r="BAM9" s="572"/>
      <c r="BAN9" s="572"/>
      <c r="BAO9" s="572"/>
      <c r="BAP9" s="572"/>
      <c r="BAQ9" s="572"/>
      <c r="BAR9" s="572"/>
      <c r="BAS9" s="572"/>
      <c r="BAT9" s="572"/>
      <c r="BAU9" s="572"/>
      <c r="BAV9" s="572"/>
      <c r="BAW9" s="572"/>
      <c r="BAX9" s="572"/>
      <c r="BAY9" s="572"/>
      <c r="BAZ9" s="572"/>
      <c r="BBA9" s="572"/>
      <c r="BBB9" s="572"/>
      <c r="BBC9" s="572"/>
      <c r="BBD9" s="572"/>
      <c r="BBE9" s="572"/>
      <c r="BBF9" s="572"/>
      <c r="BBG9" s="572"/>
      <c r="BBH9" s="572"/>
      <c r="BBI9" s="572"/>
      <c r="BBJ9" s="572"/>
      <c r="BBK9" s="572"/>
      <c r="BBL9" s="572"/>
      <c r="BBM9" s="572"/>
      <c r="BBN9" s="572"/>
      <c r="BBO9" s="572"/>
      <c r="BBP9" s="572"/>
      <c r="BBQ9" s="572"/>
      <c r="BBR9" s="572"/>
      <c r="BBS9" s="572"/>
      <c r="BBT9" s="572"/>
      <c r="BBU9" s="572"/>
      <c r="BBV9" s="572"/>
      <c r="BBW9" s="572"/>
      <c r="BBX9" s="572"/>
      <c r="BBY9" s="572"/>
      <c r="BBZ9" s="572"/>
      <c r="BCA9" s="572"/>
      <c r="BCB9" s="572"/>
      <c r="BCC9" s="572"/>
      <c r="BCD9" s="572"/>
      <c r="BCE9" s="572"/>
      <c r="BCF9" s="572"/>
      <c r="BCG9" s="572"/>
      <c r="BCH9" s="572"/>
      <c r="BCI9" s="572"/>
      <c r="BCJ9" s="572"/>
      <c r="BCK9" s="572"/>
      <c r="BCL9" s="572"/>
      <c r="BCM9" s="572"/>
      <c r="BCN9" s="572"/>
      <c r="BCO9" s="572"/>
      <c r="BCP9" s="572"/>
      <c r="BCQ9" s="572"/>
      <c r="BCR9" s="572"/>
      <c r="BCS9" s="572"/>
      <c r="BCT9" s="572"/>
      <c r="BCU9" s="572"/>
      <c r="BCV9" s="572"/>
      <c r="BCW9" s="572"/>
      <c r="BCX9" s="572"/>
      <c r="BCY9" s="572"/>
      <c r="BCZ9" s="572"/>
      <c r="BDA9" s="572"/>
      <c r="BDB9" s="572"/>
      <c r="BDC9" s="572"/>
      <c r="BDD9" s="572"/>
      <c r="BDE9" s="572"/>
      <c r="BDF9" s="572"/>
      <c r="BDG9" s="572"/>
      <c r="BDH9" s="572"/>
      <c r="BDI9" s="572"/>
      <c r="BDJ9" s="572"/>
      <c r="BDK9" s="572"/>
      <c r="BDL9" s="572"/>
      <c r="BDM9" s="572"/>
      <c r="BDN9" s="572"/>
      <c r="BDO9" s="572"/>
      <c r="BDP9" s="572"/>
      <c r="BDQ9" s="572"/>
      <c r="BDR9" s="572"/>
      <c r="BDS9" s="572"/>
      <c r="BDT9" s="572"/>
      <c r="BDU9" s="572"/>
      <c r="BDV9" s="572"/>
      <c r="BDW9" s="572"/>
      <c r="BDX9" s="572"/>
      <c r="BDY9" s="572"/>
      <c r="BDZ9" s="572"/>
    </row>
    <row r="10" spans="1:1482" s="573" customFormat="1" ht="15">
      <c r="A10" s="379" t="str">
        <f>+'P2'!B5</f>
        <v>2. Aumento del consumo nacional e internacional, del cacao colombiano y sus derivados</v>
      </c>
      <c r="B10" s="380">
        <f>SUM(B11:B13)</f>
        <v>0</v>
      </c>
      <c r="C10" s="380">
        <f>SUM(C11:C13)</f>
        <v>8391720634.4833336</v>
      </c>
      <c r="D10" s="380">
        <f t="shared" ref="D10:V10" si="2">SUM(D11:D13)</f>
        <v>7718380220</v>
      </c>
      <c r="E10" s="380">
        <f t="shared" si="2"/>
        <v>7966472220</v>
      </c>
      <c r="F10" s="380">
        <f t="shared" si="2"/>
        <v>8470339511.8999996</v>
      </c>
      <c r="G10" s="380">
        <f t="shared" si="2"/>
        <v>7468023469.4799995</v>
      </c>
      <c r="H10" s="380">
        <f t="shared" si="2"/>
        <v>7078702220</v>
      </c>
      <c r="I10" s="380">
        <f t="shared" si="2"/>
        <v>8718431511.8999996</v>
      </c>
      <c r="J10" s="380">
        <f t="shared" si="2"/>
        <v>6473500220</v>
      </c>
      <c r="K10" s="380">
        <f t="shared" si="2"/>
        <v>7468023469.4799995</v>
      </c>
      <c r="L10" s="380">
        <f t="shared" si="2"/>
        <v>8470339511.8999996</v>
      </c>
      <c r="M10" s="380">
        <f t="shared" si="2"/>
        <v>7326794220</v>
      </c>
      <c r="N10" s="380">
        <f t="shared" si="2"/>
        <v>6473500220</v>
      </c>
      <c r="O10" s="380">
        <f t="shared" si="2"/>
        <v>9464862761.3800011</v>
      </c>
      <c r="P10" s="380">
        <f t="shared" si="2"/>
        <v>6473500220</v>
      </c>
      <c r="Q10" s="380">
        <f t="shared" si="2"/>
        <v>6721592220</v>
      </c>
      <c r="R10" s="380">
        <f t="shared" si="2"/>
        <v>9076261511.8999996</v>
      </c>
      <c r="S10" s="380">
        <f t="shared" si="2"/>
        <v>7468023469.4799995</v>
      </c>
      <c r="T10" s="380">
        <f t="shared" si="2"/>
        <v>6473500220</v>
      </c>
      <c r="U10" s="380">
        <f t="shared" si="2"/>
        <v>8718431511.8999996</v>
      </c>
      <c r="V10" s="380">
        <f t="shared" si="2"/>
        <v>146420399343.80334</v>
      </c>
      <c r="W10" s="570">
        <f t="shared" si="1"/>
        <v>5.1529207151500687E-2</v>
      </c>
      <c r="X10" s="405"/>
      <c r="Y10" s="572"/>
      <c r="Z10" s="572"/>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2"/>
      <c r="BA10" s="572"/>
      <c r="BB10" s="572"/>
      <c r="BC10" s="572"/>
      <c r="BD10" s="572"/>
      <c r="BE10" s="572"/>
      <c r="BF10" s="572"/>
      <c r="BG10" s="572"/>
      <c r="BH10" s="572"/>
      <c r="BI10" s="572"/>
      <c r="BJ10" s="572"/>
      <c r="BK10" s="572"/>
      <c r="BL10" s="572"/>
      <c r="BM10" s="572"/>
      <c r="BN10" s="572"/>
      <c r="BO10" s="572"/>
      <c r="BP10" s="572"/>
      <c r="BQ10" s="572"/>
      <c r="BR10" s="572"/>
      <c r="BS10" s="572"/>
      <c r="BT10" s="572"/>
      <c r="BU10" s="572"/>
      <c r="BV10" s="572"/>
      <c r="BW10" s="572"/>
      <c r="BX10" s="572"/>
      <c r="BY10" s="572"/>
      <c r="BZ10" s="572"/>
      <c r="CA10" s="572"/>
      <c r="CB10" s="572"/>
      <c r="CC10" s="572"/>
      <c r="CD10" s="572"/>
      <c r="CE10" s="572"/>
      <c r="CF10" s="572"/>
      <c r="CG10" s="572"/>
      <c r="CH10" s="572"/>
      <c r="CI10" s="572"/>
      <c r="CJ10" s="572"/>
      <c r="CK10" s="572"/>
      <c r="CL10" s="572"/>
      <c r="CM10" s="572"/>
      <c r="CN10" s="572"/>
      <c r="CO10" s="572"/>
      <c r="CP10" s="572"/>
      <c r="CQ10" s="572"/>
      <c r="CR10" s="572"/>
      <c r="CS10" s="572"/>
      <c r="CT10" s="572"/>
      <c r="CU10" s="572"/>
      <c r="CV10" s="572"/>
      <c r="CW10" s="572"/>
      <c r="CX10" s="572"/>
      <c r="CY10" s="572"/>
      <c r="CZ10" s="572"/>
      <c r="DA10" s="572"/>
      <c r="DB10" s="572"/>
      <c r="DC10" s="572"/>
      <c r="DD10" s="572"/>
      <c r="DE10" s="572"/>
      <c r="DF10" s="572"/>
      <c r="DG10" s="572"/>
      <c r="DH10" s="572"/>
      <c r="DI10" s="572"/>
      <c r="DJ10" s="572"/>
      <c r="DK10" s="572"/>
      <c r="DL10" s="572"/>
      <c r="DM10" s="572"/>
      <c r="DN10" s="572"/>
      <c r="DO10" s="572"/>
      <c r="DP10" s="572"/>
      <c r="DQ10" s="572"/>
      <c r="DR10" s="572"/>
      <c r="DS10" s="572"/>
      <c r="DT10" s="572"/>
      <c r="DU10" s="572"/>
      <c r="DV10" s="572"/>
      <c r="DW10" s="572"/>
      <c r="DX10" s="572"/>
      <c r="DY10" s="572"/>
      <c r="DZ10" s="572"/>
      <c r="EA10" s="572"/>
      <c r="EB10" s="572"/>
      <c r="EC10" s="572"/>
      <c r="ED10" s="572"/>
      <c r="EE10" s="572"/>
      <c r="EF10" s="572"/>
      <c r="EG10" s="572"/>
      <c r="EH10" s="572"/>
      <c r="EI10" s="572"/>
      <c r="EJ10" s="572"/>
      <c r="EK10" s="572"/>
      <c r="EL10" s="572"/>
      <c r="EM10" s="572"/>
      <c r="EN10" s="572"/>
      <c r="EO10" s="572"/>
      <c r="EP10" s="572"/>
      <c r="EQ10" s="572"/>
      <c r="ER10" s="572"/>
      <c r="ES10" s="572"/>
      <c r="ET10" s="572"/>
      <c r="EU10" s="572"/>
      <c r="EV10" s="572"/>
      <c r="EW10" s="572"/>
      <c r="EX10" s="572"/>
      <c r="EY10" s="572"/>
      <c r="EZ10" s="572"/>
      <c r="FA10" s="572"/>
      <c r="FB10" s="572"/>
      <c r="FC10" s="572"/>
      <c r="FD10" s="572"/>
      <c r="FE10" s="572"/>
      <c r="FF10" s="572"/>
      <c r="FG10" s="572"/>
      <c r="FH10" s="572"/>
      <c r="FI10" s="572"/>
      <c r="FJ10" s="572"/>
      <c r="FK10" s="572"/>
      <c r="FL10" s="572"/>
      <c r="FM10" s="572"/>
      <c r="FN10" s="572"/>
      <c r="FO10" s="572"/>
      <c r="FP10" s="572"/>
      <c r="FQ10" s="572"/>
      <c r="FR10" s="572"/>
      <c r="FS10" s="572"/>
      <c r="FT10" s="572"/>
      <c r="FU10" s="572"/>
      <c r="FV10" s="572"/>
      <c r="FW10" s="572"/>
      <c r="FX10" s="572"/>
      <c r="FY10" s="572"/>
      <c r="FZ10" s="572"/>
      <c r="GA10" s="572"/>
      <c r="GB10" s="572"/>
      <c r="GC10" s="572"/>
      <c r="GD10" s="572"/>
      <c r="GE10" s="572"/>
      <c r="GF10" s="572"/>
      <c r="GG10" s="572"/>
      <c r="GH10" s="572"/>
      <c r="GI10" s="572"/>
      <c r="GJ10" s="572"/>
      <c r="GK10" s="572"/>
      <c r="GL10" s="572"/>
      <c r="GM10" s="572"/>
      <c r="GN10" s="572"/>
      <c r="GO10" s="572"/>
      <c r="GP10" s="572"/>
      <c r="GQ10" s="572"/>
      <c r="GR10" s="572"/>
      <c r="GS10" s="572"/>
      <c r="GT10" s="572"/>
      <c r="GU10" s="572"/>
      <c r="GV10" s="572"/>
      <c r="GW10" s="572"/>
      <c r="GX10" s="572"/>
      <c r="GY10" s="572"/>
      <c r="GZ10" s="572"/>
      <c r="HA10" s="572"/>
      <c r="HB10" s="572"/>
      <c r="HC10" s="572"/>
      <c r="HD10" s="572"/>
      <c r="HE10" s="572"/>
      <c r="HF10" s="572"/>
      <c r="HG10" s="572"/>
      <c r="HH10" s="572"/>
      <c r="HI10" s="572"/>
      <c r="HJ10" s="572"/>
      <c r="HK10" s="572"/>
      <c r="HL10" s="572"/>
      <c r="HM10" s="572"/>
      <c r="HN10" s="572"/>
      <c r="HO10" s="572"/>
      <c r="HP10" s="572"/>
      <c r="HQ10" s="572"/>
      <c r="HR10" s="572"/>
      <c r="HS10" s="572"/>
      <c r="HT10" s="572"/>
      <c r="HU10" s="572"/>
      <c r="HV10" s="572"/>
      <c r="HW10" s="572"/>
      <c r="HX10" s="572"/>
      <c r="HY10" s="572"/>
      <c r="HZ10" s="572"/>
      <c r="IA10" s="572"/>
      <c r="IB10" s="572"/>
      <c r="IC10" s="572"/>
      <c r="ID10" s="572"/>
      <c r="IE10" s="572"/>
      <c r="IF10" s="572"/>
      <c r="IG10" s="572"/>
      <c r="IH10" s="572"/>
      <c r="II10" s="572"/>
      <c r="IJ10" s="572"/>
      <c r="IK10" s="572"/>
      <c r="IL10" s="572"/>
      <c r="IM10" s="572"/>
      <c r="IN10" s="572"/>
      <c r="IO10" s="572"/>
      <c r="IP10" s="572"/>
      <c r="IQ10" s="572"/>
      <c r="IR10" s="572"/>
      <c r="IS10" s="572"/>
      <c r="IT10" s="572"/>
      <c r="IU10" s="572"/>
      <c r="IV10" s="572"/>
      <c r="IW10" s="572"/>
      <c r="IX10" s="572"/>
      <c r="IY10" s="572"/>
      <c r="IZ10" s="572"/>
      <c r="JA10" s="572"/>
      <c r="JB10" s="572"/>
      <c r="JC10" s="572"/>
      <c r="JD10" s="572"/>
      <c r="JE10" s="572"/>
      <c r="JF10" s="572"/>
      <c r="JG10" s="572"/>
      <c r="JH10" s="572"/>
      <c r="JI10" s="572"/>
      <c r="JJ10" s="572"/>
      <c r="JK10" s="572"/>
      <c r="JL10" s="572"/>
      <c r="JM10" s="572"/>
      <c r="JN10" s="572"/>
      <c r="JO10" s="572"/>
      <c r="JP10" s="572"/>
      <c r="JQ10" s="572"/>
      <c r="JR10" s="572"/>
      <c r="JS10" s="572"/>
      <c r="JT10" s="572"/>
      <c r="JU10" s="572"/>
      <c r="JV10" s="572"/>
      <c r="JW10" s="572"/>
      <c r="JX10" s="572"/>
      <c r="JY10" s="572"/>
      <c r="JZ10" s="572"/>
      <c r="KA10" s="572"/>
      <c r="KB10" s="572"/>
      <c r="KC10" s="572"/>
      <c r="KD10" s="572"/>
      <c r="KE10" s="572"/>
      <c r="KF10" s="572"/>
      <c r="KG10" s="572"/>
      <c r="KH10" s="572"/>
      <c r="KI10" s="572"/>
      <c r="KJ10" s="572"/>
      <c r="KK10" s="572"/>
      <c r="KL10" s="572"/>
      <c r="KM10" s="572"/>
      <c r="KN10" s="572"/>
      <c r="KO10" s="572"/>
      <c r="KP10" s="572"/>
      <c r="KQ10" s="572"/>
      <c r="KR10" s="572"/>
      <c r="KS10" s="572"/>
      <c r="KT10" s="572"/>
      <c r="KU10" s="572"/>
      <c r="KV10" s="572"/>
      <c r="KW10" s="572"/>
      <c r="KX10" s="572"/>
      <c r="KY10" s="572"/>
      <c r="KZ10" s="572"/>
      <c r="LA10" s="572"/>
      <c r="LB10" s="572"/>
      <c r="LC10" s="572"/>
      <c r="LD10" s="572"/>
      <c r="LE10" s="572"/>
      <c r="LF10" s="572"/>
      <c r="LG10" s="572"/>
      <c r="LH10" s="572"/>
      <c r="LI10" s="572"/>
      <c r="LJ10" s="572"/>
      <c r="LK10" s="572"/>
      <c r="LL10" s="572"/>
      <c r="LM10" s="572"/>
      <c r="LN10" s="572"/>
      <c r="LO10" s="572"/>
      <c r="LP10" s="572"/>
      <c r="LQ10" s="572"/>
      <c r="LR10" s="572"/>
      <c r="LS10" s="572"/>
      <c r="LT10" s="572"/>
      <c r="LU10" s="572"/>
      <c r="LV10" s="572"/>
      <c r="LW10" s="572"/>
      <c r="LX10" s="572"/>
      <c r="LY10" s="572"/>
      <c r="LZ10" s="572"/>
      <c r="MA10" s="572"/>
      <c r="MB10" s="572"/>
      <c r="MC10" s="572"/>
      <c r="MD10" s="572"/>
      <c r="ME10" s="572"/>
      <c r="MF10" s="572"/>
      <c r="MG10" s="572"/>
      <c r="MH10" s="572"/>
      <c r="MI10" s="572"/>
      <c r="MJ10" s="572"/>
      <c r="MK10" s="572"/>
      <c r="ML10" s="572"/>
      <c r="MM10" s="572"/>
      <c r="MN10" s="572"/>
      <c r="MO10" s="572"/>
      <c r="MP10" s="572"/>
      <c r="MQ10" s="572"/>
      <c r="MR10" s="572"/>
      <c r="MS10" s="572"/>
      <c r="MT10" s="572"/>
      <c r="MU10" s="572"/>
      <c r="MV10" s="572"/>
      <c r="MW10" s="572"/>
      <c r="MX10" s="572"/>
      <c r="MY10" s="572"/>
      <c r="MZ10" s="572"/>
      <c r="NA10" s="572"/>
      <c r="NB10" s="572"/>
      <c r="NC10" s="572"/>
      <c r="ND10" s="572"/>
      <c r="NE10" s="572"/>
      <c r="NF10" s="572"/>
      <c r="NG10" s="572"/>
      <c r="NH10" s="572"/>
      <c r="NI10" s="572"/>
      <c r="NJ10" s="572"/>
      <c r="NK10" s="572"/>
      <c r="NL10" s="572"/>
      <c r="NM10" s="572"/>
      <c r="NN10" s="572"/>
      <c r="NO10" s="572"/>
      <c r="NP10" s="572"/>
      <c r="NQ10" s="572"/>
      <c r="NR10" s="572"/>
      <c r="NS10" s="572"/>
      <c r="NT10" s="572"/>
      <c r="NU10" s="572"/>
      <c r="NV10" s="572"/>
      <c r="NW10" s="572"/>
      <c r="NX10" s="572"/>
      <c r="NY10" s="572"/>
      <c r="NZ10" s="572"/>
      <c r="OA10" s="572"/>
      <c r="OB10" s="572"/>
      <c r="OC10" s="572"/>
      <c r="OD10" s="572"/>
      <c r="OE10" s="572"/>
      <c r="OF10" s="572"/>
      <c r="OG10" s="572"/>
      <c r="OH10" s="572"/>
      <c r="OI10" s="572"/>
      <c r="OJ10" s="572"/>
      <c r="OK10" s="572"/>
      <c r="OL10" s="572"/>
      <c r="OM10" s="572"/>
      <c r="ON10" s="572"/>
      <c r="OO10" s="572"/>
      <c r="OP10" s="572"/>
      <c r="OQ10" s="572"/>
      <c r="OR10" s="572"/>
      <c r="OS10" s="572"/>
      <c r="OT10" s="572"/>
      <c r="OU10" s="572"/>
      <c r="OV10" s="572"/>
      <c r="OW10" s="572"/>
      <c r="OX10" s="572"/>
      <c r="OY10" s="572"/>
      <c r="OZ10" s="572"/>
      <c r="PA10" s="572"/>
      <c r="PB10" s="572"/>
      <c r="PC10" s="572"/>
      <c r="PD10" s="572"/>
      <c r="PE10" s="572"/>
      <c r="PF10" s="572"/>
      <c r="PG10" s="572"/>
      <c r="PH10" s="572"/>
      <c r="PI10" s="572"/>
      <c r="PJ10" s="572"/>
      <c r="PK10" s="572"/>
      <c r="PL10" s="572"/>
      <c r="PM10" s="572"/>
      <c r="PN10" s="572"/>
      <c r="PO10" s="572"/>
      <c r="PP10" s="572"/>
      <c r="PQ10" s="572"/>
      <c r="PR10" s="572"/>
      <c r="PS10" s="572"/>
      <c r="PT10" s="572"/>
      <c r="PU10" s="572"/>
      <c r="PV10" s="572"/>
      <c r="PW10" s="572"/>
      <c r="PX10" s="572"/>
      <c r="PY10" s="572"/>
      <c r="PZ10" s="572"/>
      <c r="QA10" s="572"/>
      <c r="QB10" s="572"/>
      <c r="QC10" s="572"/>
      <c r="QD10" s="572"/>
      <c r="QE10" s="572"/>
      <c r="QF10" s="572"/>
      <c r="QG10" s="572"/>
      <c r="QH10" s="572"/>
      <c r="QI10" s="572"/>
      <c r="QJ10" s="572"/>
      <c r="QK10" s="572"/>
      <c r="QL10" s="572"/>
      <c r="QM10" s="572"/>
      <c r="QN10" s="572"/>
      <c r="QO10" s="572"/>
      <c r="QP10" s="572"/>
      <c r="QQ10" s="572"/>
      <c r="QR10" s="572"/>
      <c r="QS10" s="572"/>
      <c r="QT10" s="572"/>
      <c r="QU10" s="572"/>
      <c r="QV10" s="572"/>
      <c r="QW10" s="572"/>
      <c r="QX10" s="572"/>
      <c r="QY10" s="572"/>
      <c r="QZ10" s="572"/>
      <c r="RA10" s="572"/>
      <c r="RB10" s="572"/>
      <c r="RC10" s="572"/>
      <c r="RD10" s="572"/>
      <c r="RE10" s="572"/>
      <c r="RF10" s="572"/>
      <c r="RG10" s="572"/>
      <c r="RH10" s="572"/>
      <c r="RI10" s="572"/>
      <c r="RJ10" s="572"/>
      <c r="RK10" s="572"/>
      <c r="RL10" s="572"/>
      <c r="RM10" s="572"/>
      <c r="RN10" s="572"/>
      <c r="RO10" s="572"/>
      <c r="RP10" s="572"/>
      <c r="RQ10" s="572"/>
      <c r="RR10" s="572"/>
      <c r="RS10" s="572"/>
      <c r="RT10" s="572"/>
      <c r="RU10" s="572"/>
      <c r="RV10" s="572"/>
      <c r="RW10" s="572"/>
      <c r="RX10" s="572"/>
      <c r="RY10" s="572"/>
      <c r="RZ10" s="572"/>
      <c r="SA10" s="572"/>
      <c r="SB10" s="572"/>
      <c r="SC10" s="572"/>
      <c r="SD10" s="572"/>
      <c r="SE10" s="572"/>
      <c r="SF10" s="572"/>
      <c r="SG10" s="572"/>
      <c r="SH10" s="572"/>
      <c r="SI10" s="572"/>
      <c r="SJ10" s="572"/>
      <c r="SK10" s="572"/>
      <c r="SL10" s="572"/>
      <c r="SM10" s="572"/>
      <c r="SN10" s="572"/>
      <c r="SO10" s="572"/>
      <c r="SP10" s="572"/>
      <c r="SQ10" s="572"/>
      <c r="SR10" s="572"/>
      <c r="SS10" s="572"/>
      <c r="ST10" s="572"/>
      <c r="SU10" s="572"/>
      <c r="SV10" s="572"/>
      <c r="SW10" s="572"/>
      <c r="SX10" s="572"/>
      <c r="SY10" s="572"/>
      <c r="SZ10" s="572"/>
      <c r="TA10" s="572"/>
      <c r="TB10" s="572"/>
      <c r="TC10" s="572"/>
      <c r="TD10" s="572"/>
      <c r="TE10" s="572"/>
      <c r="TF10" s="572"/>
      <c r="TG10" s="572"/>
      <c r="TH10" s="572"/>
      <c r="TI10" s="572"/>
      <c r="TJ10" s="572"/>
      <c r="TK10" s="572"/>
      <c r="TL10" s="572"/>
      <c r="TM10" s="572"/>
      <c r="TN10" s="572"/>
      <c r="TO10" s="572"/>
      <c r="TP10" s="572"/>
      <c r="TQ10" s="572"/>
      <c r="TR10" s="572"/>
      <c r="TS10" s="572"/>
      <c r="TT10" s="572"/>
      <c r="TU10" s="572"/>
      <c r="TV10" s="572"/>
      <c r="TW10" s="572"/>
      <c r="TX10" s="572"/>
      <c r="TY10" s="572"/>
      <c r="TZ10" s="572"/>
      <c r="UA10" s="572"/>
      <c r="UB10" s="572"/>
      <c r="UC10" s="572"/>
      <c r="UD10" s="572"/>
      <c r="UE10" s="572"/>
      <c r="UF10" s="572"/>
      <c r="UG10" s="572"/>
      <c r="UH10" s="572"/>
      <c r="UI10" s="572"/>
      <c r="UJ10" s="572"/>
      <c r="UK10" s="572"/>
      <c r="UL10" s="572"/>
      <c r="UM10" s="572"/>
      <c r="UN10" s="572"/>
      <c r="UO10" s="572"/>
      <c r="UP10" s="572"/>
      <c r="UQ10" s="572"/>
      <c r="UR10" s="572"/>
      <c r="US10" s="572"/>
      <c r="UT10" s="572"/>
      <c r="UU10" s="572"/>
      <c r="UV10" s="572"/>
      <c r="UW10" s="572"/>
      <c r="UX10" s="572"/>
      <c r="UY10" s="572"/>
      <c r="UZ10" s="572"/>
      <c r="VA10" s="572"/>
      <c r="VB10" s="572"/>
      <c r="VC10" s="572"/>
      <c r="VD10" s="572"/>
      <c r="VE10" s="572"/>
      <c r="VF10" s="572"/>
      <c r="VG10" s="572"/>
      <c r="VH10" s="572"/>
      <c r="VI10" s="572"/>
      <c r="VJ10" s="572"/>
      <c r="VK10" s="572"/>
      <c r="VL10" s="572"/>
      <c r="VM10" s="572"/>
      <c r="VN10" s="572"/>
      <c r="VO10" s="572"/>
      <c r="VP10" s="572"/>
      <c r="VQ10" s="572"/>
      <c r="VR10" s="572"/>
      <c r="VS10" s="572"/>
      <c r="VT10" s="572"/>
      <c r="VU10" s="572"/>
      <c r="VV10" s="572"/>
      <c r="VW10" s="572"/>
      <c r="VX10" s="572"/>
      <c r="VY10" s="572"/>
      <c r="VZ10" s="572"/>
      <c r="WA10" s="572"/>
      <c r="WB10" s="572"/>
      <c r="WC10" s="572"/>
      <c r="WD10" s="572"/>
      <c r="WE10" s="572"/>
      <c r="WF10" s="572"/>
      <c r="WG10" s="572"/>
      <c r="WH10" s="572"/>
      <c r="WI10" s="572"/>
      <c r="WJ10" s="572"/>
      <c r="WK10" s="572"/>
      <c r="WL10" s="572"/>
      <c r="WM10" s="572"/>
      <c r="WN10" s="572"/>
      <c r="WO10" s="572"/>
      <c r="WP10" s="572"/>
      <c r="WQ10" s="572"/>
      <c r="WR10" s="572"/>
      <c r="WS10" s="572"/>
      <c r="WT10" s="572"/>
      <c r="WU10" s="572"/>
      <c r="WV10" s="572"/>
      <c r="WW10" s="572"/>
      <c r="WX10" s="572"/>
      <c r="WY10" s="572"/>
      <c r="WZ10" s="572"/>
      <c r="XA10" s="572"/>
      <c r="XB10" s="572"/>
      <c r="XC10" s="572"/>
      <c r="XD10" s="572"/>
      <c r="XE10" s="572"/>
      <c r="XF10" s="572"/>
      <c r="XG10" s="572"/>
      <c r="XH10" s="572"/>
      <c r="XI10" s="572"/>
      <c r="XJ10" s="572"/>
      <c r="XK10" s="572"/>
      <c r="XL10" s="572"/>
      <c r="XM10" s="572"/>
      <c r="XN10" s="572"/>
      <c r="XO10" s="572"/>
      <c r="XP10" s="572"/>
      <c r="XQ10" s="572"/>
      <c r="XR10" s="572"/>
      <c r="XS10" s="572"/>
      <c r="XT10" s="572"/>
      <c r="XU10" s="572"/>
      <c r="XV10" s="572"/>
      <c r="XW10" s="572"/>
      <c r="XX10" s="572"/>
      <c r="XY10" s="572"/>
      <c r="XZ10" s="572"/>
      <c r="YA10" s="572"/>
      <c r="YB10" s="572"/>
      <c r="YC10" s="572"/>
      <c r="YD10" s="572"/>
      <c r="YE10" s="572"/>
      <c r="YF10" s="572"/>
      <c r="YG10" s="572"/>
      <c r="YH10" s="572"/>
      <c r="YI10" s="572"/>
      <c r="YJ10" s="572"/>
      <c r="YK10" s="572"/>
      <c r="YL10" s="572"/>
      <c r="YM10" s="572"/>
      <c r="YN10" s="572"/>
      <c r="YO10" s="572"/>
      <c r="YP10" s="572"/>
      <c r="YQ10" s="572"/>
      <c r="YR10" s="572"/>
      <c r="YS10" s="572"/>
      <c r="YT10" s="572"/>
      <c r="YU10" s="572"/>
      <c r="YV10" s="572"/>
      <c r="YW10" s="572"/>
      <c r="YX10" s="572"/>
      <c r="YY10" s="572"/>
      <c r="YZ10" s="572"/>
      <c r="ZA10" s="572"/>
      <c r="ZB10" s="572"/>
      <c r="ZC10" s="572"/>
      <c r="ZD10" s="572"/>
      <c r="ZE10" s="572"/>
      <c r="ZF10" s="572"/>
      <c r="ZG10" s="572"/>
      <c r="ZH10" s="572"/>
      <c r="ZI10" s="572"/>
      <c r="ZJ10" s="572"/>
      <c r="ZK10" s="572"/>
      <c r="ZL10" s="572"/>
      <c r="ZM10" s="572"/>
      <c r="ZN10" s="572"/>
      <c r="ZO10" s="572"/>
      <c r="ZP10" s="572"/>
      <c r="ZQ10" s="572"/>
      <c r="ZR10" s="572"/>
      <c r="ZS10" s="572"/>
      <c r="ZT10" s="572"/>
      <c r="ZU10" s="572"/>
      <c r="ZV10" s="572"/>
      <c r="ZW10" s="572"/>
      <c r="ZX10" s="572"/>
      <c r="ZY10" s="572"/>
      <c r="ZZ10" s="572"/>
      <c r="AAA10" s="572"/>
      <c r="AAB10" s="572"/>
      <c r="AAC10" s="572"/>
      <c r="AAD10" s="572"/>
      <c r="AAE10" s="572"/>
      <c r="AAF10" s="572"/>
      <c r="AAG10" s="572"/>
      <c r="AAH10" s="572"/>
      <c r="AAI10" s="572"/>
      <c r="AAJ10" s="572"/>
      <c r="AAK10" s="572"/>
      <c r="AAL10" s="572"/>
      <c r="AAM10" s="572"/>
      <c r="AAN10" s="572"/>
      <c r="AAO10" s="572"/>
      <c r="AAP10" s="572"/>
      <c r="AAQ10" s="572"/>
      <c r="AAR10" s="572"/>
      <c r="AAS10" s="572"/>
      <c r="AAT10" s="572"/>
      <c r="AAU10" s="572"/>
      <c r="AAV10" s="572"/>
      <c r="AAW10" s="572"/>
      <c r="AAX10" s="572"/>
      <c r="AAY10" s="572"/>
      <c r="AAZ10" s="572"/>
      <c r="ABA10" s="572"/>
      <c r="ABB10" s="572"/>
      <c r="ABC10" s="572"/>
      <c r="ABD10" s="572"/>
      <c r="ABE10" s="572"/>
      <c r="ABF10" s="572"/>
      <c r="ABG10" s="572"/>
      <c r="ABH10" s="572"/>
      <c r="ABI10" s="572"/>
      <c r="ABJ10" s="572"/>
      <c r="ABK10" s="572"/>
      <c r="ABL10" s="572"/>
      <c r="ABM10" s="572"/>
      <c r="ABN10" s="572"/>
      <c r="ABO10" s="572"/>
      <c r="ABP10" s="572"/>
      <c r="ABQ10" s="572"/>
      <c r="ABR10" s="572"/>
      <c r="ABS10" s="572"/>
      <c r="ABT10" s="572"/>
      <c r="ABU10" s="572"/>
      <c r="ABV10" s="572"/>
      <c r="ABW10" s="572"/>
      <c r="ABX10" s="572"/>
      <c r="ABY10" s="572"/>
      <c r="ABZ10" s="572"/>
      <c r="ACA10" s="572"/>
      <c r="ACB10" s="572"/>
      <c r="ACC10" s="572"/>
      <c r="ACD10" s="572"/>
      <c r="ACE10" s="572"/>
      <c r="ACF10" s="572"/>
      <c r="ACG10" s="572"/>
      <c r="ACH10" s="572"/>
      <c r="ACI10" s="572"/>
      <c r="ACJ10" s="572"/>
      <c r="ACK10" s="572"/>
      <c r="ACL10" s="572"/>
      <c r="ACM10" s="572"/>
      <c r="ACN10" s="572"/>
      <c r="ACO10" s="572"/>
      <c r="ACP10" s="572"/>
      <c r="ACQ10" s="572"/>
      <c r="ACR10" s="572"/>
      <c r="ACS10" s="572"/>
      <c r="ACT10" s="572"/>
      <c r="ACU10" s="572"/>
      <c r="ACV10" s="572"/>
      <c r="ACW10" s="572"/>
      <c r="ACX10" s="572"/>
      <c r="ACY10" s="572"/>
      <c r="ACZ10" s="572"/>
      <c r="ADA10" s="572"/>
      <c r="ADB10" s="572"/>
      <c r="ADC10" s="572"/>
      <c r="ADD10" s="572"/>
      <c r="ADE10" s="572"/>
      <c r="ADF10" s="572"/>
      <c r="ADG10" s="572"/>
      <c r="ADH10" s="572"/>
      <c r="ADI10" s="572"/>
      <c r="ADJ10" s="572"/>
      <c r="ADK10" s="572"/>
      <c r="ADL10" s="572"/>
      <c r="ADM10" s="572"/>
      <c r="ADN10" s="572"/>
      <c r="ADO10" s="572"/>
      <c r="ADP10" s="572"/>
      <c r="ADQ10" s="572"/>
      <c r="ADR10" s="572"/>
      <c r="ADS10" s="572"/>
      <c r="ADT10" s="572"/>
      <c r="ADU10" s="572"/>
      <c r="ADV10" s="572"/>
      <c r="ADW10" s="572"/>
      <c r="ADX10" s="572"/>
      <c r="ADY10" s="572"/>
      <c r="ADZ10" s="572"/>
      <c r="AEA10" s="572"/>
      <c r="AEB10" s="572"/>
      <c r="AEC10" s="572"/>
      <c r="AED10" s="572"/>
      <c r="AEE10" s="572"/>
      <c r="AEF10" s="572"/>
      <c r="AEG10" s="572"/>
      <c r="AEH10" s="572"/>
      <c r="AEI10" s="572"/>
      <c r="AEJ10" s="572"/>
      <c r="AEK10" s="572"/>
      <c r="AEL10" s="572"/>
      <c r="AEM10" s="572"/>
      <c r="AEN10" s="572"/>
      <c r="AEO10" s="572"/>
      <c r="AEP10" s="572"/>
      <c r="AEQ10" s="572"/>
      <c r="AER10" s="572"/>
      <c r="AES10" s="572"/>
      <c r="AET10" s="572"/>
      <c r="AEU10" s="572"/>
      <c r="AEV10" s="572"/>
      <c r="AEW10" s="572"/>
      <c r="AEX10" s="572"/>
      <c r="AEY10" s="572"/>
      <c r="AEZ10" s="572"/>
      <c r="AFA10" s="572"/>
      <c r="AFB10" s="572"/>
      <c r="AFC10" s="572"/>
      <c r="AFD10" s="572"/>
      <c r="AFE10" s="572"/>
      <c r="AFF10" s="572"/>
      <c r="AFG10" s="572"/>
      <c r="AFH10" s="572"/>
      <c r="AFI10" s="572"/>
      <c r="AFJ10" s="572"/>
      <c r="AFK10" s="572"/>
      <c r="AFL10" s="572"/>
      <c r="AFM10" s="572"/>
      <c r="AFN10" s="572"/>
      <c r="AFO10" s="572"/>
      <c r="AFP10" s="572"/>
      <c r="AFQ10" s="572"/>
      <c r="AFR10" s="572"/>
      <c r="AFS10" s="572"/>
      <c r="AFT10" s="572"/>
      <c r="AFU10" s="572"/>
      <c r="AFV10" s="572"/>
      <c r="AFW10" s="572"/>
      <c r="AFX10" s="572"/>
      <c r="AFY10" s="572"/>
      <c r="AFZ10" s="572"/>
      <c r="AGA10" s="572"/>
      <c r="AGB10" s="572"/>
      <c r="AGC10" s="572"/>
      <c r="AGD10" s="572"/>
      <c r="AGE10" s="572"/>
      <c r="AGF10" s="572"/>
      <c r="AGG10" s="572"/>
      <c r="AGH10" s="572"/>
      <c r="AGI10" s="572"/>
      <c r="AGJ10" s="572"/>
      <c r="AGK10" s="572"/>
      <c r="AGL10" s="572"/>
      <c r="AGM10" s="572"/>
      <c r="AGN10" s="572"/>
      <c r="AGO10" s="572"/>
      <c r="AGP10" s="572"/>
      <c r="AGQ10" s="572"/>
      <c r="AGR10" s="572"/>
      <c r="AGS10" s="572"/>
      <c r="AGT10" s="572"/>
      <c r="AGU10" s="572"/>
      <c r="AGV10" s="572"/>
      <c r="AGW10" s="572"/>
      <c r="AGX10" s="572"/>
      <c r="AGY10" s="572"/>
      <c r="AGZ10" s="572"/>
      <c r="AHA10" s="572"/>
      <c r="AHB10" s="572"/>
      <c r="AHC10" s="572"/>
      <c r="AHD10" s="572"/>
      <c r="AHE10" s="572"/>
      <c r="AHF10" s="572"/>
      <c r="AHG10" s="572"/>
      <c r="AHH10" s="572"/>
      <c r="AHI10" s="572"/>
      <c r="AHJ10" s="572"/>
      <c r="AHK10" s="572"/>
      <c r="AHL10" s="572"/>
      <c r="AHM10" s="572"/>
      <c r="AHN10" s="572"/>
      <c r="AHO10" s="572"/>
      <c r="AHP10" s="572"/>
      <c r="AHQ10" s="572"/>
      <c r="AHR10" s="572"/>
      <c r="AHS10" s="572"/>
      <c r="AHT10" s="572"/>
      <c r="AHU10" s="572"/>
      <c r="AHV10" s="572"/>
      <c r="AHW10" s="572"/>
      <c r="AHX10" s="572"/>
      <c r="AHY10" s="572"/>
      <c r="AHZ10" s="572"/>
      <c r="AIA10" s="572"/>
      <c r="AIB10" s="572"/>
      <c r="AIC10" s="572"/>
      <c r="AID10" s="572"/>
      <c r="AIE10" s="572"/>
      <c r="AIF10" s="572"/>
      <c r="AIG10" s="572"/>
      <c r="AIH10" s="572"/>
      <c r="AII10" s="572"/>
      <c r="AIJ10" s="572"/>
      <c r="AIK10" s="572"/>
      <c r="AIL10" s="572"/>
      <c r="AIM10" s="572"/>
      <c r="AIN10" s="572"/>
      <c r="AIO10" s="572"/>
      <c r="AIP10" s="572"/>
      <c r="AIQ10" s="572"/>
      <c r="AIR10" s="572"/>
      <c r="AIS10" s="572"/>
      <c r="AIT10" s="572"/>
      <c r="AIU10" s="572"/>
      <c r="AIV10" s="572"/>
      <c r="AIW10" s="572"/>
      <c r="AIX10" s="572"/>
      <c r="AIY10" s="572"/>
      <c r="AIZ10" s="572"/>
      <c r="AJA10" s="572"/>
      <c r="AJB10" s="572"/>
      <c r="AJC10" s="572"/>
      <c r="AJD10" s="572"/>
      <c r="AJE10" s="572"/>
      <c r="AJF10" s="572"/>
      <c r="AJG10" s="572"/>
      <c r="AJH10" s="572"/>
      <c r="AJI10" s="572"/>
      <c r="AJJ10" s="572"/>
      <c r="AJK10" s="572"/>
      <c r="AJL10" s="572"/>
      <c r="AJM10" s="572"/>
      <c r="AJN10" s="572"/>
      <c r="AJO10" s="572"/>
      <c r="AJP10" s="572"/>
      <c r="AJQ10" s="572"/>
      <c r="AJR10" s="572"/>
      <c r="AJS10" s="572"/>
      <c r="AJT10" s="572"/>
      <c r="AJU10" s="572"/>
      <c r="AJV10" s="572"/>
      <c r="AJW10" s="572"/>
      <c r="AJX10" s="572"/>
      <c r="AJY10" s="572"/>
      <c r="AJZ10" s="572"/>
      <c r="AKA10" s="572"/>
      <c r="AKB10" s="572"/>
      <c r="AKC10" s="572"/>
      <c r="AKD10" s="572"/>
      <c r="AKE10" s="572"/>
      <c r="AKF10" s="572"/>
      <c r="AKG10" s="572"/>
      <c r="AKH10" s="572"/>
      <c r="AKI10" s="572"/>
      <c r="AKJ10" s="572"/>
      <c r="AKK10" s="572"/>
      <c r="AKL10" s="572"/>
      <c r="AKM10" s="572"/>
      <c r="AKN10" s="572"/>
      <c r="AKO10" s="572"/>
      <c r="AKP10" s="572"/>
      <c r="AKQ10" s="572"/>
      <c r="AKR10" s="572"/>
      <c r="AKS10" s="572"/>
      <c r="AKT10" s="572"/>
      <c r="AKU10" s="572"/>
      <c r="AKV10" s="572"/>
      <c r="AKW10" s="572"/>
      <c r="AKX10" s="572"/>
      <c r="AKY10" s="572"/>
      <c r="AKZ10" s="572"/>
      <c r="ALA10" s="572"/>
      <c r="ALB10" s="572"/>
      <c r="ALC10" s="572"/>
      <c r="ALD10" s="572"/>
      <c r="ALE10" s="572"/>
      <c r="ALF10" s="572"/>
      <c r="ALG10" s="572"/>
      <c r="ALH10" s="572"/>
      <c r="ALI10" s="572"/>
      <c r="ALJ10" s="572"/>
      <c r="ALK10" s="572"/>
      <c r="ALL10" s="572"/>
      <c r="ALM10" s="572"/>
      <c r="ALN10" s="572"/>
      <c r="ALO10" s="572"/>
      <c r="ALP10" s="572"/>
      <c r="ALQ10" s="572"/>
      <c r="ALR10" s="572"/>
      <c r="ALS10" s="572"/>
      <c r="ALT10" s="572"/>
      <c r="ALU10" s="572"/>
      <c r="ALV10" s="572"/>
      <c r="ALW10" s="572"/>
      <c r="ALX10" s="572"/>
      <c r="ALY10" s="572"/>
      <c r="ALZ10" s="572"/>
      <c r="AMA10" s="572"/>
      <c r="AMB10" s="572"/>
      <c r="AMC10" s="572"/>
      <c r="AMD10" s="572"/>
      <c r="AME10" s="572"/>
      <c r="AMF10" s="572"/>
      <c r="AMG10" s="572"/>
      <c r="AMH10" s="572"/>
      <c r="AMI10" s="572"/>
      <c r="AMJ10" s="572"/>
      <c r="AMK10" s="572"/>
      <c r="AML10" s="572"/>
      <c r="AMM10" s="572"/>
      <c r="AMN10" s="572"/>
      <c r="AMO10" s="572"/>
      <c r="AMP10" s="572"/>
      <c r="AMQ10" s="572"/>
      <c r="AMR10" s="572"/>
      <c r="AMS10" s="572"/>
      <c r="AMT10" s="572"/>
      <c r="AMU10" s="572"/>
      <c r="AMV10" s="572"/>
      <c r="AMW10" s="572"/>
      <c r="AMX10" s="572"/>
      <c r="AMY10" s="572"/>
      <c r="AMZ10" s="572"/>
      <c r="ANA10" s="572"/>
      <c r="ANB10" s="572"/>
      <c r="ANC10" s="572"/>
      <c r="AND10" s="572"/>
      <c r="ANE10" s="572"/>
      <c r="ANF10" s="572"/>
      <c r="ANG10" s="572"/>
      <c r="ANH10" s="572"/>
      <c r="ANI10" s="572"/>
      <c r="ANJ10" s="572"/>
      <c r="ANK10" s="572"/>
      <c r="ANL10" s="572"/>
      <c r="ANM10" s="572"/>
      <c r="ANN10" s="572"/>
      <c r="ANO10" s="572"/>
      <c r="ANP10" s="572"/>
      <c r="ANQ10" s="572"/>
      <c r="ANR10" s="572"/>
      <c r="ANS10" s="572"/>
      <c r="ANT10" s="572"/>
      <c r="ANU10" s="572"/>
      <c r="ANV10" s="572"/>
      <c r="ANW10" s="572"/>
      <c r="ANX10" s="572"/>
      <c r="ANY10" s="572"/>
      <c r="ANZ10" s="572"/>
      <c r="AOA10" s="572"/>
      <c r="AOB10" s="572"/>
      <c r="AOC10" s="572"/>
      <c r="AOD10" s="572"/>
      <c r="AOE10" s="572"/>
      <c r="AOF10" s="572"/>
      <c r="AOG10" s="572"/>
      <c r="AOH10" s="572"/>
      <c r="AOI10" s="572"/>
      <c r="AOJ10" s="572"/>
      <c r="AOK10" s="572"/>
      <c r="AOL10" s="572"/>
      <c r="AOM10" s="572"/>
      <c r="AON10" s="572"/>
      <c r="AOO10" s="572"/>
      <c r="AOP10" s="572"/>
      <c r="AOQ10" s="572"/>
      <c r="AOR10" s="572"/>
      <c r="AOS10" s="572"/>
      <c r="AOT10" s="572"/>
      <c r="AOU10" s="572"/>
      <c r="AOV10" s="572"/>
      <c r="AOW10" s="572"/>
      <c r="AOX10" s="572"/>
      <c r="AOY10" s="572"/>
      <c r="AOZ10" s="572"/>
      <c r="APA10" s="572"/>
      <c r="APB10" s="572"/>
      <c r="APC10" s="572"/>
      <c r="APD10" s="572"/>
      <c r="APE10" s="572"/>
      <c r="APF10" s="572"/>
      <c r="APG10" s="572"/>
      <c r="APH10" s="572"/>
      <c r="API10" s="572"/>
      <c r="APJ10" s="572"/>
      <c r="APK10" s="572"/>
      <c r="APL10" s="572"/>
      <c r="APM10" s="572"/>
      <c r="APN10" s="572"/>
      <c r="APO10" s="572"/>
      <c r="APP10" s="572"/>
      <c r="APQ10" s="572"/>
      <c r="APR10" s="572"/>
      <c r="APS10" s="572"/>
      <c r="APT10" s="572"/>
      <c r="APU10" s="572"/>
      <c r="APV10" s="572"/>
      <c r="APW10" s="572"/>
      <c r="APX10" s="572"/>
      <c r="APY10" s="572"/>
      <c r="APZ10" s="572"/>
      <c r="AQA10" s="572"/>
      <c r="AQB10" s="572"/>
      <c r="AQC10" s="572"/>
      <c r="AQD10" s="572"/>
      <c r="AQE10" s="572"/>
      <c r="AQF10" s="572"/>
      <c r="AQG10" s="572"/>
      <c r="AQH10" s="572"/>
      <c r="AQI10" s="572"/>
      <c r="AQJ10" s="572"/>
      <c r="AQK10" s="572"/>
      <c r="AQL10" s="572"/>
      <c r="AQM10" s="572"/>
      <c r="AQN10" s="572"/>
      <c r="AQO10" s="572"/>
      <c r="AQP10" s="572"/>
      <c r="AQQ10" s="572"/>
      <c r="AQR10" s="572"/>
      <c r="AQS10" s="572"/>
      <c r="AQT10" s="572"/>
      <c r="AQU10" s="572"/>
      <c r="AQV10" s="572"/>
      <c r="AQW10" s="572"/>
      <c r="AQX10" s="572"/>
      <c r="AQY10" s="572"/>
      <c r="AQZ10" s="572"/>
      <c r="ARA10" s="572"/>
      <c r="ARB10" s="572"/>
      <c r="ARC10" s="572"/>
      <c r="ARD10" s="572"/>
      <c r="ARE10" s="572"/>
      <c r="ARF10" s="572"/>
      <c r="ARG10" s="572"/>
      <c r="ARH10" s="572"/>
      <c r="ARI10" s="572"/>
      <c r="ARJ10" s="572"/>
      <c r="ARK10" s="572"/>
      <c r="ARL10" s="572"/>
      <c r="ARM10" s="572"/>
      <c r="ARN10" s="572"/>
      <c r="ARO10" s="572"/>
      <c r="ARP10" s="572"/>
      <c r="ARQ10" s="572"/>
      <c r="ARR10" s="572"/>
      <c r="ARS10" s="572"/>
      <c r="ART10" s="572"/>
      <c r="ARU10" s="572"/>
      <c r="ARV10" s="572"/>
      <c r="ARW10" s="572"/>
      <c r="ARX10" s="572"/>
      <c r="ARY10" s="572"/>
      <c r="ARZ10" s="572"/>
      <c r="ASA10" s="572"/>
      <c r="ASB10" s="572"/>
      <c r="ASC10" s="572"/>
      <c r="ASD10" s="572"/>
      <c r="ASE10" s="572"/>
      <c r="ASF10" s="572"/>
      <c r="ASG10" s="572"/>
      <c r="ASH10" s="572"/>
      <c r="ASI10" s="572"/>
      <c r="ASJ10" s="572"/>
      <c r="ASK10" s="572"/>
      <c r="ASL10" s="572"/>
      <c r="ASM10" s="572"/>
      <c r="ASN10" s="572"/>
      <c r="ASO10" s="572"/>
      <c r="ASP10" s="572"/>
      <c r="ASQ10" s="572"/>
      <c r="ASR10" s="572"/>
      <c r="ASS10" s="572"/>
      <c r="AST10" s="572"/>
      <c r="ASU10" s="572"/>
      <c r="ASV10" s="572"/>
      <c r="ASW10" s="572"/>
      <c r="ASX10" s="572"/>
      <c r="ASY10" s="572"/>
      <c r="ASZ10" s="572"/>
      <c r="ATA10" s="572"/>
      <c r="ATB10" s="572"/>
      <c r="ATC10" s="572"/>
      <c r="ATD10" s="572"/>
      <c r="ATE10" s="572"/>
      <c r="ATF10" s="572"/>
      <c r="ATG10" s="572"/>
      <c r="ATH10" s="572"/>
      <c r="ATI10" s="572"/>
      <c r="ATJ10" s="572"/>
      <c r="ATK10" s="572"/>
      <c r="ATL10" s="572"/>
      <c r="ATM10" s="572"/>
      <c r="ATN10" s="572"/>
      <c r="ATO10" s="572"/>
      <c r="ATP10" s="572"/>
      <c r="ATQ10" s="572"/>
      <c r="ATR10" s="572"/>
      <c r="ATS10" s="572"/>
      <c r="ATT10" s="572"/>
      <c r="ATU10" s="572"/>
      <c r="ATV10" s="572"/>
      <c r="ATW10" s="572"/>
      <c r="ATX10" s="572"/>
      <c r="ATY10" s="572"/>
      <c r="ATZ10" s="572"/>
      <c r="AUA10" s="572"/>
      <c r="AUB10" s="572"/>
      <c r="AUC10" s="572"/>
      <c r="AUD10" s="572"/>
      <c r="AUE10" s="572"/>
      <c r="AUF10" s="572"/>
      <c r="AUG10" s="572"/>
      <c r="AUH10" s="572"/>
      <c r="AUI10" s="572"/>
      <c r="AUJ10" s="572"/>
      <c r="AUK10" s="572"/>
      <c r="AUL10" s="572"/>
      <c r="AUM10" s="572"/>
      <c r="AUN10" s="572"/>
      <c r="AUO10" s="572"/>
      <c r="AUP10" s="572"/>
      <c r="AUQ10" s="572"/>
      <c r="AUR10" s="572"/>
      <c r="AUS10" s="572"/>
      <c r="AUT10" s="572"/>
      <c r="AUU10" s="572"/>
      <c r="AUV10" s="572"/>
      <c r="AUW10" s="572"/>
      <c r="AUX10" s="572"/>
      <c r="AUY10" s="572"/>
      <c r="AUZ10" s="572"/>
      <c r="AVA10" s="572"/>
      <c r="AVB10" s="572"/>
      <c r="AVC10" s="572"/>
      <c r="AVD10" s="572"/>
      <c r="AVE10" s="572"/>
      <c r="AVF10" s="572"/>
      <c r="AVG10" s="572"/>
      <c r="AVH10" s="572"/>
      <c r="AVI10" s="572"/>
      <c r="AVJ10" s="572"/>
      <c r="AVK10" s="572"/>
      <c r="AVL10" s="572"/>
      <c r="AVM10" s="572"/>
      <c r="AVN10" s="572"/>
      <c r="AVO10" s="572"/>
      <c r="AVP10" s="572"/>
      <c r="AVQ10" s="572"/>
      <c r="AVR10" s="572"/>
      <c r="AVS10" s="572"/>
      <c r="AVT10" s="572"/>
      <c r="AVU10" s="572"/>
      <c r="AVV10" s="572"/>
      <c r="AVW10" s="572"/>
      <c r="AVX10" s="572"/>
      <c r="AVY10" s="572"/>
      <c r="AVZ10" s="572"/>
      <c r="AWA10" s="572"/>
      <c r="AWB10" s="572"/>
      <c r="AWC10" s="572"/>
      <c r="AWD10" s="572"/>
      <c r="AWE10" s="572"/>
      <c r="AWF10" s="572"/>
      <c r="AWG10" s="572"/>
      <c r="AWH10" s="572"/>
      <c r="AWI10" s="572"/>
      <c r="AWJ10" s="572"/>
      <c r="AWK10" s="572"/>
      <c r="AWL10" s="572"/>
      <c r="AWM10" s="572"/>
      <c r="AWN10" s="572"/>
      <c r="AWO10" s="572"/>
      <c r="AWP10" s="572"/>
      <c r="AWQ10" s="572"/>
      <c r="AWR10" s="572"/>
      <c r="AWS10" s="572"/>
      <c r="AWT10" s="572"/>
      <c r="AWU10" s="572"/>
      <c r="AWV10" s="572"/>
      <c r="AWW10" s="572"/>
      <c r="AWX10" s="572"/>
      <c r="AWY10" s="572"/>
      <c r="AWZ10" s="572"/>
      <c r="AXA10" s="572"/>
      <c r="AXB10" s="572"/>
      <c r="AXC10" s="572"/>
      <c r="AXD10" s="572"/>
      <c r="AXE10" s="572"/>
      <c r="AXF10" s="572"/>
      <c r="AXG10" s="572"/>
      <c r="AXH10" s="572"/>
      <c r="AXI10" s="572"/>
      <c r="AXJ10" s="572"/>
      <c r="AXK10" s="572"/>
      <c r="AXL10" s="572"/>
      <c r="AXM10" s="572"/>
      <c r="AXN10" s="572"/>
      <c r="AXO10" s="572"/>
      <c r="AXP10" s="572"/>
      <c r="AXQ10" s="572"/>
      <c r="AXR10" s="572"/>
      <c r="AXS10" s="572"/>
      <c r="AXT10" s="572"/>
      <c r="AXU10" s="572"/>
      <c r="AXV10" s="572"/>
      <c r="AXW10" s="572"/>
      <c r="AXX10" s="572"/>
      <c r="AXY10" s="572"/>
      <c r="AXZ10" s="572"/>
      <c r="AYA10" s="572"/>
      <c r="AYB10" s="572"/>
      <c r="AYC10" s="572"/>
      <c r="AYD10" s="572"/>
      <c r="AYE10" s="572"/>
      <c r="AYF10" s="572"/>
      <c r="AYG10" s="572"/>
      <c r="AYH10" s="572"/>
      <c r="AYI10" s="572"/>
      <c r="AYJ10" s="572"/>
      <c r="AYK10" s="572"/>
      <c r="AYL10" s="572"/>
      <c r="AYM10" s="572"/>
      <c r="AYN10" s="572"/>
      <c r="AYO10" s="572"/>
      <c r="AYP10" s="572"/>
      <c r="AYQ10" s="572"/>
      <c r="AYR10" s="572"/>
      <c r="AYS10" s="572"/>
      <c r="AYT10" s="572"/>
      <c r="AYU10" s="572"/>
      <c r="AYV10" s="572"/>
      <c r="AYW10" s="572"/>
      <c r="AYX10" s="572"/>
      <c r="AYY10" s="572"/>
      <c r="AYZ10" s="572"/>
      <c r="AZA10" s="572"/>
      <c r="AZB10" s="572"/>
      <c r="AZC10" s="572"/>
      <c r="AZD10" s="572"/>
      <c r="AZE10" s="572"/>
      <c r="AZF10" s="572"/>
      <c r="AZG10" s="572"/>
      <c r="AZH10" s="572"/>
      <c r="AZI10" s="572"/>
      <c r="AZJ10" s="572"/>
      <c r="AZK10" s="572"/>
      <c r="AZL10" s="572"/>
      <c r="AZM10" s="572"/>
      <c r="AZN10" s="572"/>
      <c r="AZO10" s="572"/>
      <c r="AZP10" s="572"/>
      <c r="AZQ10" s="572"/>
      <c r="AZR10" s="572"/>
      <c r="AZS10" s="572"/>
      <c r="AZT10" s="572"/>
      <c r="AZU10" s="572"/>
      <c r="AZV10" s="572"/>
      <c r="AZW10" s="572"/>
      <c r="AZX10" s="572"/>
      <c r="AZY10" s="572"/>
      <c r="AZZ10" s="572"/>
      <c r="BAA10" s="572"/>
      <c r="BAB10" s="572"/>
      <c r="BAC10" s="572"/>
      <c r="BAD10" s="572"/>
      <c r="BAE10" s="572"/>
      <c r="BAF10" s="572"/>
      <c r="BAG10" s="572"/>
      <c r="BAH10" s="572"/>
      <c r="BAI10" s="572"/>
      <c r="BAJ10" s="572"/>
      <c r="BAK10" s="572"/>
      <c r="BAL10" s="572"/>
      <c r="BAM10" s="572"/>
      <c r="BAN10" s="572"/>
      <c r="BAO10" s="572"/>
      <c r="BAP10" s="572"/>
      <c r="BAQ10" s="572"/>
      <c r="BAR10" s="572"/>
      <c r="BAS10" s="572"/>
      <c r="BAT10" s="572"/>
      <c r="BAU10" s="572"/>
      <c r="BAV10" s="572"/>
      <c r="BAW10" s="572"/>
      <c r="BAX10" s="572"/>
      <c r="BAY10" s="572"/>
      <c r="BAZ10" s="572"/>
      <c r="BBA10" s="572"/>
      <c r="BBB10" s="572"/>
      <c r="BBC10" s="572"/>
      <c r="BBD10" s="572"/>
      <c r="BBE10" s="572"/>
      <c r="BBF10" s="572"/>
      <c r="BBG10" s="572"/>
      <c r="BBH10" s="572"/>
      <c r="BBI10" s="572"/>
      <c r="BBJ10" s="572"/>
      <c r="BBK10" s="572"/>
      <c r="BBL10" s="572"/>
      <c r="BBM10" s="572"/>
      <c r="BBN10" s="572"/>
      <c r="BBO10" s="572"/>
      <c r="BBP10" s="572"/>
      <c r="BBQ10" s="572"/>
      <c r="BBR10" s="572"/>
      <c r="BBS10" s="572"/>
      <c r="BBT10" s="572"/>
      <c r="BBU10" s="572"/>
      <c r="BBV10" s="572"/>
      <c r="BBW10" s="572"/>
      <c r="BBX10" s="572"/>
      <c r="BBY10" s="572"/>
      <c r="BBZ10" s="572"/>
      <c r="BCA10" s="572"/>
      <c r="BCB10" s="572"/>
      <c r="BCC10" s="572"/>
      <c r="BCD10" s="572"/>
      <c r="BCE10" s="572"/>
      <c r="BCF10" s="572"/>
      <c r="BCG10" s="572"/>
      <c r="BCH10" s="572"/>
      <c r="BCI10" s="572"/>
      <c r="BCJ10" s="572"/>
      <c r="BCK10" s="572"/>
      <c r="BCL10" s="572"/>
      <c r="BCM10" s="572"/>
      <c r="BCN10" s="572"/>
      <c r="BCO10" s="572"/>
      <c r="BCP10" s="572"/>
      <c r="BCQ10" s="572"/>
      <c r="BCR10" s="572"/>
      <c r="BCS10" s="572"/>
      <c r="BCT10" s="572"/>
      <c r="BCU10" s="572"/>
      <c r="BCV10" s="572"/>
      <c r="BCW10" s="572"/>
      <c r="BCX10" s="572"/>
      <c r="BCY10" s="572"/>
      <c r="BCZ10" s="572"/>
      <c r="BDA10" s="572"/>
      <c r="BDB10" s="572"/>
      <c r="BDC10" s="572"/>
      <c r="BDD10" s="572"/>
      <c r="BDE10" s="572"/>
      <c r="BDF10" s="572"/>
      <c r="BDG10" s="572"/>
      <c r="BDH10" s="572"/>
      <c r="BDI10" s="572"/>
      <c r="BDJ10" s="572"/>
      <c r="BDK10" s="572"/>
      <c r="BDL10" s="572"/>
      <c r="BDM10" s="572"/>
      <c r="BDN10" s="572"/>
      <c r="BDO10" s="572"/>
      <c r="BDP10" s="572"/>
      <c r="BDQ10" s="572"/>
      <c r="BDR10" s="572"/>
      <c r="BDS10" s="572"/>
      <c r="BDT10" s="572"/>
      <c r="BDU10" s="572"/>
      <c r="BDV10" s="572"/>
      <c r="BDW10" s="572"/>
      <c r="BDX10" s="572"/>
      <c r="BDY10" s="572"/>
      <c r="BDZ10" s="572"/>
    </row>
    <row r="11" spans="1:1482" s="577" customFormat="1">
      <c r="A11" s="375" t="str">
        <f>+'P2'!B8</f>
        <v>2.1. Promoción, posicionamiento y fomento de las exportaciones del cacao colombiano y sus derivados</v>
      </c>
      <c r="B11" s="384">
        <f>+'P2'!E8</f>
        <v>0</v>
      </c>
      <c r="C11" s="384">
        <f>+'P2'!F8</f>
        <v>2061580950</v>
      </c>
      <c r="D11" s="384">
        <f>+'P2'!G8</f>
        <v>2131053140</v>
      </c>
      <c r="E11" s="384">
        <f>+'P2'!H8</f>
        <v>2371225140</v>
      </c>
      <c r="F11" s="384">
        <f>+'P2'!I8</f>
        <v>2131053140</v>
      </c>
      <c r="G11" s="384">
        <f>+'P2'!J8</f>
        <v>2379145140</v>
      </c>
      <c r="H11" s="384">
        <f>+'P2'!K8</f>
        <v>2225805140</v>
      </c>
      <c r="I11" s="384">
        <f>+'P2'!L8</f>
        <v>2371225140</v>
      </c>
      <c r="J11" s="384">
        <f>+'P2'!M8</f>
        <v>2131053140</v>
      </c>
      <c r="K11" s="384">
        <f>+'P2'!N8</f>
        <v>2379145140</v>
      </c>
      <c r="L11" s="384">
        <f>+'P2'!O8</f>
        <v>2131053140</v>
      </c>
      <c r="M11" s="384">
        <f>+'P2'!P8</f>
        <v>2465977140</v>
      </c>
      <c r="N11" s="384">
        <f>+'P2'!Q8</f>
        <v>2131053140</v>
      </c>
      <c r="O11" s="384">
        <f>+'P2'!R8</f>
        <v>2379145140</v>
      </c>
      <c r="P11" s="384">
        <f>+'P2'!S8</f>
        <v>2131053140</v>
      </c>
      <c r="Q11" s="384">
        <f>+'P2'!T8</f>
        <v>2371225140</v>
      </c>
      <c r="R11" s="384">
        <f>+'P2'!U8</f>
        <v>2225805140</v>
      </c>
      <c r="S11" s="384">
        <f>+'P2'!V8</f>
        <v>2379145140</v>
      </c>
      <c r="T11" s="384">
        <f>+'P2'!W8</f>
        <v>2131053140</v>
      </c>
      <c r="U11" s="384">
        <f>+'P2'!X8</f>
        <v>2371225140</v>
      </c>
      <c r="V11" s="384">
        <f>+'P2'!Y8</f>
        <v>42898021470</v>
      </c>
      <c r="W11" s="575">
        <f t="shared" si="1"/>
        <v>1.5096947178287454E-2</v>
      </c>
      <c r="X11" s="405"/>
      <c r="Y11" s="572"/>
      <c r="Z11" s="572"/>
      <c r="AA11" s="572"/>
      <c r="AB11" s="572"/>
      <c r="AC11" s="572"/>
      <c r="AD11" s="572"/>
      <c r="AE11" s="572"/>
      <c r="AF11" s="572"/>
      <c r="AG11" s="572"/>
      <c r="AH11" s="572"/>
      <c r="AI11" s="572"/>
      <c r="AJ11" s="572"/>
      <c r="AK11" s="572"/>
      <c r="AL11" s="572"/>
      <c r="AM11" s="572"/>
      <c r="AN11" s="572"/>
      <c r="AO11" s="572"/>
      <c r="AP11" s="572"/>
      <c r="AQ11" s="572"/>
      <c r="AR11" s="572"/>
      <c r="AS11" s="572"/>
      <c r="AT11" s="572"/>
      <c r="AU11" s="572"/>
      <c r="AV11" s="572"/>
      <c r="AW11" s="572"/>
      <c r="AX11" s="572"/>
      <c r="AY11" s="572"/>
      <c r="AZ11" s="572"/>
      <c r="BA11" s="572"/>
      <c r="BB11" s="572"/>
      <c r="BC11" s="572"/>
      <c r="BD11" s="572"/>
      <c r="BE11" s="572"/>
      <c r="BF11" s="572"/>
      <c r="BG11" s="572"/>
      <c r="BH11" s="572"/>
      <c r="BI11" s="572"/>
      <c r="BJ11" s="572"/>
      <c r="BK11" s="572"/>
      <c r="BL11" s="572"/>
      <c r="BM11" s="572"/>
      <c r="BN11" s="572"/>
      <c r="BO11" s="572"/>
      <c r="BP11" s="572"/>
      <c r="BQ11" s="572"/>
      <c r="BR11" s="572"/>
      <c r="BS11" s="572"/>
      <c r="BT11" s="572"/>
      <c r="BU11" s="572"/>
      <c r="BV11" s="572"/>
      <c r="BW11" s="572"/>
      <c r="BX11" s="572"/>
      <c r="BY11" s="572"/>
      <c r="BZ11" s="572"/>
      <c r="CA11" s="572"/>
      <c r="CB11" s="572"/>
      <c r="CC11" s="572"/>
      <c r="CD11" s="572"/>
      <c r="CE11" s="572"/>
      <c r="CF11" s="572"/>
      <c r="CG11" s="572"/>
      <c r="CH11" s="572"/>
      <c r="CI11" s="572"/>
      <c r="CJ11" s="572"/>
      <c r="CK11" s="572"/>
      <c r="CL11" s="572"/>
      <c r="CM11" s="572"/>
      <c r="CN11" s="572"/>
      <c r="CO11" s="572"/>
      <c r="CP11" s="572"/>
      <c r="CQ11" s="572"/>
      <c r="CR11" s="572"/>
      <c r="CS11" s="572"/>
      <c r="CT11" s="572"/>
      <c r="CU11" s="572"/>
      <c r="CV11" s="572"/>
      <c r="CW11" s="572"/>
      <c r="CX11" s="572"/>
      <c r="CY11" s="572"/>
      <c r="CZ11" s="572"/>
      <c r="DA11" s="572"/>
      <c r="DB11" s="572"/>
      <c r="DC11" s="572"/>
      <c r="DD11" s="572"/>
      <c r="DE11" s="572"/>
      <c r="DF11" s="572"/>
      <c r="DG11" s="572"/>
      <c r="DH11" s="572"/>
      <c r="DI11" s="572"/>
      <c r="DJ11" s="572"/>
      <c r="DK11" s="572"/>
      <c r="DL11" s="572"/>
      <c r="DM11" s="572"/>
      <c r="DN11" s="572"/>
      <c r="DO11" s="572"/>
      <c r="DP11" s="572"/>
      <c r="DQ11" s="572"/>
      <c r="DR11" s="572"/>
      <c r="DS11" s="572"/>
      <c r="DT11" s="572"/>
      <c r="DU11" s="572"/>
      <c r="DV11" s="572"/>
      <c r="DW11" s="572"/>
      <c r="DX11" s="572"/>
      <c r="DY11" s="572"/>
      <c r="DZ11" s="572"/>
      <c r="EA11" s="572"/>
      <c r="EB11" s="572"/>
      <c r="EC11" s="572"/>
      <c r="ED11" s="572"/>
      <c r="EE11" s="572"/>
      <c r="EF11" s="572"/>
      <c r="EG11" s="572"/>
      <c r="EH11" s="572"/>
      <c r="EI11" s="572"/>
      <c r="EJ11" s="572"/>
      <c r="EK11" s="572"/>
      <c r="EL11" s="572"/>
      <c r="EM11" s="572"/>
      <c r="EN11" s="572"/>
      <c r="EO11" s="572"/>
      <c r="EP11" s="572"/>
      <c r="EQ11" s="572"/>
      <c r="ER11" s="572"/>
      <c r="ES11" s="572"/>
      <c r="ET11" s="572"/>
      <c r="EU11" s="572"/>
      <c r="EV11" s="572"/>
      <c r="EW11" s="572"/>
      <c r="EX11" s="572"/>
      <c r="EY11" s="572"/>
      <c r="EZ11" s="572"/>
      <c r="FA11" s="572"/>
      <c r="FB11" s="572"/>
      <c r="FC11" s="572"/>
      <c r="FD11" s="572"/>
      <c r="FE11" s="572"/>
      <c r="FF11" s="572"/>
      <c r="FG11" s="572"/>
      <c r="FH11" s="572"/>
      <c r="FI11" s="572"/>
      <c r="FJ11" s="572"/>
      <c r="FK11" s="572"/>
      <c r="FL11" s="572"/>
      <c r="FM11" s="572"/>
      <c r="FN11" s="572"/>
      <c r="FO11" s="572"/>
      <c r="FP11" s="572"/>
      <c r="FQ11" s="572"/>
      <c r="FR11" s="572"/>
      <c r="FS11" s="572"/>
      <c r="FT11" s="572"/>
      <c r="FU11" s="572"/>
      <c r="FV11" s="572"/>
      <c r="FW11" s="572"/>
      <c r="FX11" s="572"/>
      <c r="FY11" s="572"/>
      <c r="FZ11" s="572"/>
      <c r="GA11" s="572"/>
      <c r="GB11" s="572"/>
      <c r="GC11" s="572"/>
      <c r="GD11" s="572"/>
      <c r="GE11" s="572"/>
      <c r="GF11" s="572"/>
      <c r="GG11" s="572"/>
      <c r="GH11" s="572"/>
      <c r="GI11" s="572"/>
      <c r="GJ11" s="572"/>
      <c r="GK11" s="572"/>
      <c r="GL11" s="572"/>
      <c r="GM11" s="572"/>
      <c r="GN11" s="572"/>
      <c r="GO11" s="572"/>
      <c r="GP11" s="572"/>
      <c r="GQ11" s="572"/>
      <c r="GR11" s="572"/>
      <c r="GS11" s="572"/>
      <c r="GT11" s="572"/>
      <c r="GU11" s="572"/>
      <c r="GV11" s="572"/>
      <c r="GW11" s="572"/>
      <c r="GX11" s="572"/>
      <c r="GY11" s="572"/>
      <c r="GZ11" s="572"/>
      <c r="HA11" s="572"/>
      <c r="HB11" s="572"/>
      <c r="HC11" s="572"/>
      <c r="HD11" s="572"/>
      <c r="HE11" s="572"/>
      <c r="HF11" s="572"/>
      <c r="HG11" s="572"/>
      <c r="HH11" s="572"/>
      <c r="HI11" s="572"/>
      <c r="HJ11" s="572"/>
      <c r="HK11" s="572"/>
      <c r="HL11" s="572"/>
      <c r="HM11" s="572"/>
      <c r="HN11" s="572"/>
      <c r="HO11" s="572"/>
      <c r="HP11" s="572"/>
      <c r="HQ11" s="572"/>
      <c r="HR11" s="572"/>
      <c r="HS11" s="572"/>
      <c r="HT11" s="572"/>
      <c r="HU11" s="572"/>
      <c r="HV11" s="572"/>
      <c r="HW11" s="572"/>
      <c r="HX11" s="572"/>
      <c r="HY11" s="572"/>
      <c r="HZ11" s="572"/>
      <c r="IA11" s="572"/>
      <c r="IB11" s="572"/>
      <c r="IC11" s="572"/>
      <c r="ID11" s="572"/>
      <c r="IE11" s="572"/>
      <c r="IF11" s="572"/>
      <c r="IG11" s="572"/>
      <c r="IH11" s="572"/>
      <c r="II11" s="572"/>
      <c r="IJ11" s="572"/>
      <c r="IK11" s="572"/>
      <c r="IL11" s="572"/>
      <c r="IM11" s="572"/>
      <c r="IN11" s="572"/>
      <c r="IO11" s="572"/>
      <c r="IP11" s="572"/>
      <c r="IQ11" s="572"/>
      <c r="IR11" s="572"/>
      <c r="IS11" s="572"/>
      <c r="IT11" s="572"/>
      <c r="IU11" s="572"/>
      <c r="IV11" s="572"/>
      <c r="IW11" s="572"/>
      <c r="IX11" s="572"/>
      <c r="IY11" s="572"/>
      <c r="IZ11" s="572"/>
      <c r="JA11" s="572"/>
      <c r="JB11" s="572"/>
      <c r="JC11" s="572"/>
      <c r="JD11" s="572"/>
      <c r="JE11" s="572"/>
      <c r="JF11" s="572"/>
      <c r="JG11" s="572"/>
      <c r="JH11" s="572"/>
      <c r="JI11" s="572"/>
      <c r="JJ11" s="572"/>
      <c r="JK11" s="572"/>
      <c r="JL11" s="572"/>
      <c r="JM11" s="572"/>
      <c r="JN11" s="572"/>
      <c r="JO11" s="572"/>
      <c r="JP11" s="572"/>
      <c r="JQ11" s="572"/>
      <c r="JR11" s="572"/>
      <c r="JS11" s="572"/>
      <c r="JT11" s="572"/>
      <c r="JU11" s="572"/>
      <c r="JV11" s="572"/>
      <c r="JW11" s="572"/>
      <c r="JX11" s="572"/>
      <c r="JY11" s="572"/>
      <c r="JZ11" s="572"/>
      <c r="KA11" s="572"/>
      <c r="KB11" s="572"/>
      <c r="KC11" s="572"/>
      <c r="KD11" s="572"/>
      <c r="KE11" s="572"/>
      <c r="KF11" s="572"/>
      <c r="KG11" s="572"/>
      <c r="KH11" s="572"/>
      <c r="KI11" s="572"/>
      <c r="KJ11" s="572"/>
      <c r="KK11" s="572"/>
      <c r="KL11" s="572"/>
      <c r="KM11" s="572"/>
      <c r="KN11" s="572"/>
      <c r="KO11" s="572"/>
      <c r="KP11" s="572"/>
      <c r="KQ11" s="572"/>
      <c r="KR11" s="572"/>
      <c r="KS11" s="572"/>
      <c r="KT11" s="572"/>
      <c r="KU11" s="572"/>
      <c r="KV11" s="572"/>
      <c r="KW11" s="572"/>
      <c r="KX11" s="572"/>
      <c r="KY11" s="572"/>
      <c r="KZ11" s="572"/>
      <c r="LA11" s="572"/>
      <c r="LB11" s="572"/>
      <c r="LC11" s="572"/>
      <c r="LD11" s="572"/>
      <c r="LE11" s="572"/>
      <c r="LF11" s="572"/>
      <c r="LG11" s="572"/>
      <c r="LH11" s="572"/>
      <c r="LI11" s="572"/>
      <c r="LJ11" s="572"/>
      <c r="LK11" s="572"/>
      <c r="LL11" s="572"/>
      <c r="LM11" s="572"/>
      <c r="LN11" s="572"/>
      <c r="LO11" s="572"/>
      <c r="LP11" s="572"/>
      <c r="LQ11" s="572"/>
      <c r="LR11" s="572"/>
      <c r="LS11" s="572"/>
      <c r="LT11" s="572"/>
      <c r="LU11" s="572"/>
      <c r="LV11" s="572"/>
      <c r="LW11" s="572"/>
      <c r="LX11" s="572"/>
      <c r="LY11" s="572"/>
      <c r="LZ11" s="572"/>
      <c r="MA11" s="572"/>
      <c r="MB11" s="572"/>
      <c r="MC11" s="572"/>
      <c r="MD11" s="572"/>
      <c r="ME11" s="572"/>
      <c r="MF11" s="572"/>
      <c r="MG11" s="572"/>
      <c r="MH11" s="572"/>
      <c r="MI11" s="572"/>
      <c r="MJ11" s="572"/>
      <c r="MK11" s="572"/>
      <c r="ML11" s="572"/>
      <c r="MM11" s="572"/>
      <c r="MN11" s="572"/>
      <c r="MO11" s="572"/>
      <c r="MP11" s="572"/>
      <c r="MQ11" s="572"/>
      <c r="MR11" s="572"/>
      <c r="MS11" s="572"/>
      <c r="MT11" s="572"/>
      <c r="MU11" s="572"/>
      <c r="MV11" s="572"/>
      <c r="MW11" s="572"/>
      <c r="MX11" s="572"/>
      <c r="MY11" s="572"/>
      <c r="MZ11" s="572"/>
      <c r="NA11" s="572"/>
      <c r="NB11" s="572"/>
      <c r="NC11" s="572"/>
      <c r="ND11" s="572"/>
      <c r="NE11" s="572"/>
      <c r="NF11" s="572"/>
      <c r="NG11" s="572"/>
      <c r="NH11" s="572"/>
      <c r="NI11" s="572"/>
      <c r="NJ11" s="572"/>
      <c r="NK11" s="572"/>
      <c r="NL11" s="572"/>
      <c r="NM11" s="572"/>
      <c r="NN11" s="572"/>
      <c r="NO11" s="572"/>
      <c r="NP11" s="572"/>
      <c r="NQ11" s="572"/>
      <c r="NR11" s="572"/>
      <c r="NS11" s="572"/>
      <c r="NT11" s="572"/>
      <c r="NU11" s="572"/>
      <c r="NV11" s="572"/>
      <c r="NW11" s="572"/>
      <c r="NX11" s="572"/>
      <c r="NY11" s="572"/>
      <c r="NZ11" s="572"/>
      <c r="OA11" s="572"/>
      <c r="OB11" s="572"/>
      <c r="OC11" s="572"/>
      <c r="OD11" s="572"/>
      <c r="OE11" s="572"/>
      <c r="OF11" s="572"/>
      <c r="OG11" s="572"/>
      <c r="OH11" s="572"/>
      <c r="OI11" s="572"/>
      <c r="OJ11" s="572"/>
      <c r="OK11" s="572"/>
      <c r="OL11" s="572"/>
      <c r="OM11" s="572"/>
      <c r="ON11" s="572"/>
      <c r="OO11" s="572"/>
      <c r="OP11" s="572"/>
      <c r="OQ11" s="572"/>
      <c r="OR11" s="572"/>
      <c r="OS11" s="572"/>
      <c r="OT11" s="572"/>
      <c r="OU11" s="572"/>
      <c r="OV11" s="572"/>
      <c r="OW11" s="572"/>
      <c r="OX11" s="572"/>
      <c r="OY11" s="572"/>
      <c r="OZ11" s="572"/>
      <c r="PA11" s="572"/>
      <c r="PB11" s="572"/>
      <c r="PC11" s="572"/>
      <c r="PD11" s="572"/>
      <c r="PE11" s="572"/>
      <c r="PF11" s="572"/>
      <c r="PG11" s="572"/>
      <c r="PH11" s="572"/>
      <c r="PI11" s="572"/>
      <c r="PJ11" s="572"/>
      <c r="PK11" s="572"/>
      <c r="PL11" s="572"/>
      <c r="PM11" s="572"/>
      <c r="PN11" s="572"/>
      <c r="PO11" s="572"/>
      <c r="PP11" s="572"/>
      <c r="PQ11" s="572"/>
      <c r="PR11" s="572"/>
      <c r="PS11" s="572"/>
      <c r="PT11" s="572"/>
      <c r="PU11" s="572"/>
      <c r="PV11" s="572"/>
      <c r="PW11" s="572"/>
      <c r="PX11" s="572"/>
      <c r="PY11" s="572"/>
      <c r="PZ11" s="572"/>
      <c r="QA11" s="572"/>
      <c r="QB11" s="572"/>
      <c r="QC11" s="572"/>
      <c r="QD11" s="572"/>
      <c r="QE11" s="572"/>
      <c r="QF11" s="572"/>
      <c r="QG11" s="572"/>
      <c r="QH11" s="572"/>
      <c r="QI11" s="572"/>
      <c r="QJ11" s="572"/>
      <c r="QK11" s="572"/>
      <c r="QL11" s="572"/>
      <c r="QM11" s="572"/>
      <c r="QN11" s="572"/>
      <c r="QO11" s="572"/>
      <c r="QP11" s="572"/>
      <c r="QQ11" s="572"/>
      <c r="QR11" s="572"/>
      <c r="QS11" s="572"/>
      <c r="QT11" s="572"/>
      <c r="QU11" s="572"/>
      <c r="QV11" s="572"/>
      <c r="QW11" s="572"/>
      <c r="QX11" s="572"/>
      <c r="QY11" s="572"/>
      <c r="QZ11" s="572"/>
      <c r="RA11" s="572"/>
      <c r="RB11" s="572"/>
      <c r="RC11" s="572"/>
      <c r="RD11" s="572"/>
      <c r="RE11" s="572"/>
      <c r="RF11" s="572"/>
      <c r="RG11" s="572"/>
      <c r="RH11" s="572"/>
      <c r="RI11" s="572"/>
      <c r="RJ11" s="572"/>
      <c r="RK11" s="572"/>
      <c r="RL11" s="572"/>
      <c r="RM11" s="572"/>
      <c r="RN11" s="572"/>
      <c r="RO11" s="572"/>
      <c r="RP11" s="572"/>
      <c r="RQ11" s="572"/>
      <c r="RR11" s="572"/>
      <c r="RS11" s="572"/>
      <c r="RT11" s="572"/>
      <c r="RU11" s="572"/>
      <c r="RV11" s="572"/>
      <c r="RW11" s="572"/>
      <c r="RX11" s="572"/>
      <c r="RY11" s="572"/>
      <c r="RZ11" s="572"/>
      <c r="SA11" s="572"/>
      <c r="SB11" s="572"/>
      <c r="SC11" s="572"/>
      <c r="SD11" s="572"/>
      <c r="SE11" s="572"/>
      <c r="SF11" s="572"/>
      <c r="SG11" s="572"/>
      <c r="SH11" s="572"/>
      <c r="SI11" s="572"/>
      <c r="SJ11" s="572"/>
      <c r="SK11" s="572"/>
      <c r="SL11" s="572"/>
      <c r="SM11" s="572"/>
      <c r="SN11" s="572"/>
      <c r="SO11" s="572"/>
      <c r="SP11" s="572"/>
      <c r="SQ11" s="572"/>
      <c r="SR11" s="572"/>
      <c r="SS11" s="572"/>
      <c r="ST11" s="572"/>
      <c r="SU11" s="572"/>
      <c r="SV11" s="572"/>
      <c r="SW11" s="572"/>
      <c r="SX11" s="572"/>
      <c r="SY11" s="572"/>
      <c r="SZ11" s="572"/>
      <c r="TA11" s="572"/>
      <c r="TB11" s="572"/>
      <c r="TC11" s="572"/>
      <c r="TD11" s="572"/>
      <c r="TE11" s="572"/>
      <c r="TF11" s="572"/>
      <c r="TG11" s="572"/>
      <c r="TH11" s="572"/>
      <c r="TI11" s="572"/>
      <c r="TJ11" s="572"/>
      <c r="TK11" s="572"/>
      <c r="TL11" s="572"/>
      <c r="TM11" s="572"/>
      <c r="TN11" s="572"/>
      <c r="TO11" s="572"/>
      <c r="TP11" s="572"/>
      <c r="TQ11" s="572"/>
      <c r="TR11" s="572"/>
      <c r="TS11" s="572"/>
      <c r="TT11" s="572"/>
      <c r="TU11" s="572"/>
      <c r="TV11" s="572"/>
      <c r="TW11" s="572"/>
      <c r="TX11" s="572"/>
      <c r="TY11" s="572"/>
      <c r="TZ11" s="572"/>
      <c r="UA11" s="572"/>
      <c r="UB11" s="572"/>
      <c r="UC11" s="572"/>
      <c r="UD11" s="572"/>
      <c r="UE11" s="572"/>
      <c r="UF11" s="572"/>
      <c r="UG11" s="572"/>
      <c r="UH11" s="572"/>
      <c r="UI11" s="572"/>
      <c r="UJ11" s="572"/>
      <c r="UK11" s="572"/>
      <c r="UL11" s="572"/>
      <c r="UM11" s="572"/>
      <c r="UN11" s="572"/>
      <c r="UO11" s="572"/>
      <c r="UP11" s="572"/>
      <c r="UQ11" s="572"/>
      <c r="UR11" s="572"/>
      <c r="US11" s="572"/>
      <c r="UT11" s="572"/>
      <c r="UU11" s="572"/>
      <c r="UV11" s="572"/>
      <c r="UW11" s="572"/>
      <c r="UX11" s="572"/>
      <c r="UY11" s="572"/>
      <c r="UZ11" s="572"/>
      <c r="VA11" s="572"/>
      <c r="VB11" s="572"/>
      <c r="VC11" s="572"/>
      <c r="VD11" s="572"/>
      <c r="VE11" s="572"/>
      <c r="VF11" s="572"/>
      <c r="VG11" s="572"/>
      <c r="VH11" s="572"/>
      <c r="VI11" s="572"/>
      <c r="VJ11" s="572"/>
      <c r="VK11" s="572"/>
      <c r="VL11" s="572"/>
      <c r="VM11" s="572"/>
      <c r="VN11" s="572"/>
      <c r="VO11" s="572"/>
      <c r="VP11" s="572"/>
      <c r="VQ11" s="572"/>
      <c r="VR11" s="572"/>
      <c r="VS11" s="572"/>
      <c r="VT11" s="572"/>
      <c r="VU11" s="572"/>
      <c r="VV11" s="572"/>
      <c r="VW11" s="572"/>
      <c r="VX11" s="572"/>
      <c r="VY11" s="572"/>
      <c r="VZ11" s="572"/>
      <c r="WA11" s="572"/>
      <c r="WB11" s="572"/>
      <c r="WC11" s="572"/>
      <c r="WD11" s="572"/>
      <c r="WE11" s="572"/>
      <c r="WF11" s="572"/>
      <c r="WG11" s="572"/>
      <c r="WH11" s="572"/>
      <c r="WI11" s="572"/>
      <c r="WJ11" s="572"/>
      <c r="WK11" s="572"/>
      <c r="WL11" s="572"/>
      <c r="WM11" s="572"/>
      <c r="WN11" s="572"/>
      <c r="WO11" s="572"/>
      <c r="WP11" s="572"/>
      <c r="WQ11" s="572"/>
      <c r="WR11" s="572"/>
      <c r="WS11" s="572"/>
      <c r="WT11" s="572"/>
      <c r="WU11" s="572"/>
      <c r="WV11" s="572"/>
      <c r="WW11" s="572"/>
      <c r="WX11" s="572"/>
      <c r="WY11" s="572"/>
      <c r="WZ11" s="572"/>
      <c r="XA11" s="572"/>
      <c r="XB11" s="572"/>
      <c r="XC11" s="572"/>
      <c r="XD11" s="572"/>
      <c r="XE11" s="572"/>
      <c r="XF11" s="572"/>
      <c r="XG11" s="572"/>
      <c r="XH11" s="572"/>
      <c r="XI11" s="572"/>
      <c r="XJ11" s="572"/>
      <c r="XK11" s="572"/>
      <c r="XL11" s="572"/>
      <c r="XM11" s="572"/>
      <c r="XN11" s="572"/>
      <c r="XO11" s="572"/>
      <c r="XP11" s="572"/>
      <c r="XQ11" s="572"/>
      <c r="XR11" s="572"/>
      <c r="XS11" s="572"/>
      <c r="XT11" s="572"/>
      <c r="XU11" s="572"/>
      <c r="XV11" s="572"/>
      <c r="XW11" s="572"/>
      <c r="XX11" s="572"/>
      <c r="XY11" s="572"/>
      <c r="XZ11" s="572"/>
      <c r="YA11" s="572"/>
      <c r="YB11" s="572"/>
      <c r="YC11" s="572"/>
      <c r="YD11" s="572"/>
      <c r="YE11" s="572"/>
      <c r="YF11" s="572"/>
      <c r="YG11" s="572"/>
      <c r="YH11" s="572"/>
      <c r="YI11" s="572"/>
      <c r="YJ11" s="572"/>
      <c r="YK11" s="572"/>
      <c r="YL11" s="572"/>
      <c r="YM11" s="572"/>
      <c r="YN11" s="572"/>
      <c r="YO11" s="572"/>
      <c r="YP11" s="572"/>
      <c r="YQ11" s="572"/>
      <c r="YR11" s="572"/>
      <c r="YS11" s="572"/>
      <c r="YT11" s="572"/>
      <c r="YU11" s="572"/>
      <c r="YV11" s="572"/>
      <c r="YW11" s="572"/>
      <c r="YX11" s="572"/>
      <c r="YY11" s="572"/>
      <c r="YZ11" s="572"/>
      <c r="ZA11" s="572"/>
      <c r="ZB11" s="572"/>
      <c r="ZC11" s="572"/>
      <c r="ZD11" s="572"/>
      <c r="ZE11" s="572"/>
      <c r="ZF11" s="572"/>
      <c r="ZG11" s="572"/>
      <c r="ZH11" s="572"/>
      <c r="ZI11" s="572"/>
      <c r="ZJ11" s="572"/>
      <c r="ZK11" s="572"/>
      <c r="ZL11" s="572"/>
      <c r="ZM11" s="572"/>
      <c r="ZN11" s="572"/>
      <c r="ZO11" s="572"/>
      <c r="ZP11" s="572"/>
      <c r="ZQ11" s="572"/>
      <c r="ZR11" s="572"/>
      <c r="ZS11" s="572"/>
      <c r="ZT11" s="572"/>
      <c r="ZU11" s="572"/>
      <c r="ZV11" s="572"/>
      <c r="ZW11" s="572"/>
      <c r="ZX11" s="572"/>
      <c r="ZY11" s="572"/>
      <c r="ZZ11" s="572"/>
      <c r="AAA11" s="572"/>
      <c r="AAB11" s="572"/>
      <c r="AAC11" s="572"/>
      <c r="AAD11" s="572"/>
      <c r="AAE11" s="572"/>
      <c r="AAF11" s="572"/>
      <c r="AAG11" s="572"/>
      <c r="AAH11" s="572"/>
      <c r="AAI11" s="572"/>
      <c r="AAJ11" s="572"/>
      <c r="AAK11" s="572"/>
      <c r="AAL11" s="572"/>
      <c r="AAM11" s="572"/>
      <c r="AAN11" s="572"/>
      <c r="AAO11" s="572"/>
      <c r="AAP11" s="572"/>
      <c r="AAQ11" s="572"/>
      <c r="AAR11" s="572"/>
      <c r="AAS11" s="572"/>
      <c r="AAT11" s="572"/>
      <c r="AAU11" s="572"/>
      <c r="AAV11" s="572"/>
      <c r="AAW11" s="572"/>
      <c r="AAX11" s="572"/>
      <c r="AAY11" s="572"/>
      <c r="AAZ11" s="572"/>
      <c r="ABA11" s="572"/>
      <c r="ABB11" s="572"/>
      <c r="ABC11" s="572"/>
      <c r="ABD11" s="572"/>
      <c r="ABE11" s="572"/>
      <c r="ABF11" s="572"/>
      <c r="ABG11" s="572"/>
      <c r="ABH11" s="572"/>
      <c r="ABI11" s="572"/>
      <c r="ABJ11" s="572"/>
      <c r="ABK11" s="572"/>
      <c r="ABL11" s="572"/>
      <c r="ABM11" s="572"/>
      <c r="ABN11" s="572"/>
      <c r="ABO11" s="572"/>
      <c r="ABP11" s="572"/>
      <c r="ABQ11" s="572"/>
      <c r="ABR11" s="572"/>
      <c r="ABS11" s="572"/>
      <c r="ABT11" s="572"/>
      <c r="ABU11" s="572"/>
      <c r="ABV11" s="572"/>
      <c r="ABW11" s="572"/>
      <c r="ABX11" s="572"/>
      <c r="ABY11" s="572"/>
      <c r="ABZ11" s="572"/>
      <c r="ACA11" s="572"/>
      <c r="ACB11" s="572"/>
      <c r="ACC11" s="572"/>
      <c r="ACD11" s="572"/>
      <c r="ACE11" s="572"/>
      <c r="ACF11" s="572"/>
      <c r="ACG11" s="572"/>
      <c r="ACH11" s="572"/>
      <c r="ACI11" s="572"/>
      <c r="ACJ11" s="572"/>
      <c r="ACK11" s="572"/>
      <c r="ACL11" s="572"/>
      <c r="ACM11" s="572"/>
      <c r="ACN11" s="572"/>
      <c r="ACO11" s="572"/>
      <c r="ACP11" s="572"/>
      <c r="ACQ11" s="572"/>
      <c r="ACR11" s="572"/>
      <c r="ACS11" s="572"/>
      <c r="ACT11" s="572"/>
      <c r="ACU11" s="572"/>
      <c r="ACV11" s="572"/>
      <c r="ACW11" s="572"/>
      <c r="ACX11" s="572"/>
      <c r="ACY11" s="572"/>
      <c r="ACZ11" s="572"/>
      <c r="ADA11" s="572"/>
      <c r="ADB11" s="572"/>
      <c r="ADC11" s="572"/>
      <c r="ADD11" s="572"/>
      <c r="ADE11" s="572"/>
      <c r="ADF11" s="572"/>
      <c r="ADG11" s="572"/>
      <c r="ADH11" s="572"/>
      <c r="ADI11" s="572"/>
      <c r="ADJ11" s="572"/>
      <c r="ADK11" s="572"/>
      <c r="ADL11" s="572"/>
      <c r="ADM11" s="572"/>
      <c r="ADN11" s="572"/>
      <c r="ADO11" s="572"/>
      <c r="ADP11" s="572"/>
      <c r="ADQ11" s="572"/>
      <c r="ADR11" s="572"/>
      <c r="ADS11" s="572"/>
      <c r="ADT11" s="572"/>
      <c r="ADU11" s="572"/>
      <c r="ADV11" s="572"/>
      <c r="ADW11" s="572"/>
      <c r="ADX11" s="572"/>
      <c r="ADY11" s="572"/>
      <c r="ADZ11" s="572"/>
      <c r="AEA11" s="572"/>
      <c r="AEB11" s="572"/>
      <c r="AEC11" s="572"/>
      <c r="AED11" s="572"/>
      <c r="AEE11" s="572"/>
      <c r="AEF11" s="572"/>
      <c r="AEG11" s="572"/>
      <c r="AEH11" s="572"/>
      <c r="AEI11" s="572"/>
      <c r="AEJ11" s="572"/>
      <c r="AEK11" s="572"/>
      <c r="AEL11" s="572"/>
      <c r="AEM11" s="572"/>
      <c r="AEN11" s="572"/>
      <c r="AEO11" s="572"/>
      <c r="AEP11" s="572"/>
      <c r="AEQ11" s="572"/>
      <c r="AER11" s="572"/>
      <c r="AES11" s="572"/>
      <c r="AET11" s="572"/>
      <c r="AEU11" s="572"/>
      <c r="AEV11" s="572"/>
      <c r="AEW11" s="572"/>
      <c r="AEX11" s="572"/>
      <c r="AEY11" s="572"/>
      <c r="AEZ11" s="572"/>
      <c r="AFA11" s="572"/>
      <c r="AFB11" s="572"/>
      <c r="AFC11" s="572"/>
      <c r="AFD11" s="572"/>
      <c r="AFE11" s="572"/>
      <c r="AFF11" s="572"/>
      <c r="AFG11" s="572"/>
      <c r="AFH11" s="572"/>
      <c r="AFI11" s="572"/>
      <c r="AFJ11" s="572"/>
      <c r="AFK11" s="572"/>
      <c r="AFL11" s="572"/>
      <c r="AFM11" s="572"/>
      <c r="AFN11" s="572"/>
      <c r="AFO11" s="572"/>
      <c r="AFP11" s="572"/>
      <c r="AFQ11" s="572"/>
      <c r="AFR11" s="572"/>
      <c r="AFS11" s="572"/>
      <c r="AFT11" s="572"/>
      <c r="AFU11" s="572"/>
      <c r="AFV11" s="572"/>
      <c r="AFW11" s="572"/>
      <c r="AFX11" s="572"/>
      <c r="AFY11" s="572"/>
      <c r="AFZ11" s="572"/>
      <c r="AGA11" s="572"/>
      <c r="AGB11" s="572"/>
      <c r="AGC11" s="572"/>
      <c r="AGD11" s="572"/>
      <c r="AGE11" s="572"/>
      <c r="AGF11" s="572"/>
      <c r="AGG11" s="572"/>
      <c r="AGH11" s="572"/>
      <c r="AGI11" s="572"/>
      <c r="AGJ11" s="572"/>
      <c r="AGK11" s="572"/>
      <c r="AGL11" s="572"/>
      <c r="AGM11" s="572"/>
      <c r="AGN11" s="572"/>
      <c r="AGO11" s="572"/>
      <c r="AGP11" s="572"/>
      <c r="AGQ11" s="572"/>
      <c r="AGR11" s="572"/>
      <c r="AGS11" s="572"/>
      <c r="AGT11" s="572"/>
      <c r="AGU11" s="572"/>
      <c r="AGV11" s="572"/>
      <c r="AGW11" s="572"/>
      <c r="AGX11" s="572"/>
      <c r="AGY11" s="572"/>
      <c r="AGZ11" s="572"/>
      <c r="AHA11" s="572"/>
      <c r="AHB11" s="572"/>
      <c r="AHC11" s="572"/>
      <c r="AHD11" s="572"/>
      <c r="AHE11" s="572"/>
      <c r="AHF11" s="572"/>
      <c r="AHG11" s="572"/>
      <c r="AHH11" s="572"/>
      <c r="AHI11" s="572"/>
      <c r="AHJ11" s="572"/>
      <c r="AHK11" s="572"/>
      <c r="AHL11" s="572"/>
      <c r="AHM11" s="572"/>
      <c r="AHN11" s="572"/>
      <c r="AHO11" s="572"/>
      <c r="AHP11" s="572"/>
      <c r="AHQ11" s="572"/>
      <c r="AHR11" s="572"/>
      <c r="AHS11" s="572"/>
      <c r="AHT11" s="572"/>
      <c r="AHU11" s="572"/>
      <c r="AHV11" s="572"/>
      <c r="AHW11" s="572"/>
      <c r="AHX11" s="572"/>
      <c r="AHY11" s="572"/>
      <c r="AHZ11" s="572"/>
      <c r="AIA11" s="572"/>
      <c r="AIB11" s="572"/>
      <c r="AIC11" s="572"/>
      <c r="AID11" s="572"/>
      <c r="AIE11" s="572"/>
      <c r="AIF11" s="572"/>
      <c r="AIG11" s="572"/>
      <c r="AIH11" s="572"/>
      <c r="AII11" s="572"/>
      <c r="AIJ11" s="572"/>
      <c r="AIK11" s="572"/>
      <c r="AIL11" s="572"/>
      <c r="AIM11" s="572"/>
      <c r="AIN11" s="572"/>
      <c r="AIO11" s="572"/>
      <c r="AIP11" s="572"/>
      <c r="AIQ11" s="572"/>
      <c r="AIR11" s="572"/>
      <c r="AIS11" s="572"/>
      <c r="AIT11" s="572"/>
      <c r="AIU11" s="572"/>
      <c r="AIV11" s="572"/>
      <c r="AIW11" s="572"/>
      <c r="AIX11" s="572"/>
      <c r="AIY11" s="572"/>
      <c r="AIZ11" s="572"/>
      <c r="AJA11" s="572"/>
      <c r="AJB11" s="572"/>
      <c r="AJC11" s="572"/>
      <c r="AJD11" s="572"/>
      <c r="AJE11" s="572"/>
      <c r="AJF11" s="572"/>
      <c r="AJG11" s="572"/>
      <c r="AJH11" s="572"/>
      <c r="AJI11" s="572"/>
      <c r="AJJ11" s="572"/>
      <c r="AJK11" s="572"/>
      <c r="AJL11" s="572"/>
      <c r="AJM11" s="572"/>
      <c r="AJN11" s="572"/>
      <c r="AJO11" s="572"/>
      <c r="AJP11" s="572"/>
      <c r="AJQ11" s="572"/>
      <c r="AJR11" s="572"/>
      <c r="AJS11" s="572"/>
      <c r="AJT11" s="572"/>
      <c r="AJU11" s="572"/>
      <c r="AJV11" s="572"/>
      <c r="AJW11" s="572"/>
      <c r="AJX11" s="572"/>
      <c r="AJY11" s="572"/>
      <c r="AJZ11" s="572"/>
      <c r="AKA11" s="572"/>
      <c r="AKB11" s="572"/>
      <c r="AKC11" s="572"/>
      <c r="AKD11" s="572"/>
      <c r="AKE11" s="572"/>
      <c r="AKF11" s="572"/>
      <c r="AKG11" s="572"/>
      <c r="AKH11" s="572"/>
      <c r="AKI11" s="572"/>
      <c r="AKJ11" s="572"/>
      <c r="AKK11" s="572"/>
      <c r="AKL11" s="572"/>
      <c r="AKM11" s="572"/>
      <c r="AKN11" s="572"/>
      <c r="AKO11" s="572"/>
      <c r="AKP11" s="572"/>
      <c r="AKQ11" s="572"/>
      <c r="AKR11" s="572"/>
      <c r="AKS11" s="572"/>
      <c r="AKT11" s="572"/>
      <c r="AKU11" s="572"/>
      <c r="AKV11" s="572"/>
      <c r="AKW11" s="572"/>
      <c r="AKX11" s="572"/>
      <c r="AKY11" s="572"/>
      <c r="AKZ11" s="572"/>
      <c r="ALA11" s="572"/>
      <c r="ALB11" s="572"/>
      <c r="ALC11" s="572"/>
      <c r="ALD11" s="572"/>
      <c r="ALE11" s="572"/>
      <c r="ALF11" s="572"/>
      <c r="ALG11" s="572"/>
      <c r="ALH11" s="572"/>
      <c r="ALI11" s="572"/>
      <c r="ALJ11" s="572"/>
      <c r="ALK11" s="572"/>
      <c r="ALL11" s="572"/>
      <c r="ALM11" s="572"/>
      <c r="ALN11" s="572"/>
      <c r="ALO11" s="572"/>
      <c r="ALP11" s="572"/>
      <c r="ALQ11" s="572"/>
      <c r="ALR11" s="572"/>
      <c r="ALS11" s="572"/>
      <c r="ALT11" s="572"/>
      <c r="ALU11" s="572"/>
      <c r="ALV11" s="572"/>
      <c r="ALW11" s="572"/>
      <c r="ALX11" s="572"/>
      <c r="ALY11" s="572"/>
      <c r="ALZ11" s="572"/>
      <c r="AMA11" s="572"/>
      <c r="AMB11" s="572"/>
      <c r="AMC11" s="572"/>
      <c r="AMD11" s="572"/>
      <c r="AME11" s="572"/>
      <c r="AMF11" s="572"/>
      <c r="AMG11" s="572"/>
      <c r="AMH11" s="572"/>
      <c r="AMI11" s="572"/>
      <c r="AMJ11" s="572"/>
      <c r="AMK11" s="572"/>
      <c r="AML11" s="572"/>
      <c r="AMM11" s="572"/>
      <c r="AMN11" s="572"/>
      <c r="AMO11" s="572"/>
      <c r="AMP11" s="572"/>
      <c r="AMQ11" s="572"/>
      <c r="AMR11" s="572"/>
      <c r="AMS11" s="572"/>
      <c r="AMT11" s="572"/>
      <c r="AMU11" s="572"/>
      <c r="AMV11" s="572"/>
      <c r="AMW11" s="572"/>
      <c r="AMX11" s="572"/>
      <c r="AMY11" s="572"/>
      <c r="AMZ11" s="572"/>
      <c r="ANA11" s="572"/>
      <c r="ANB11" s="572"/>
      <c r="ANC11" s="572"/>
      <c r="AND11" s="572"/>
      <c r="ANE11" s="572"/>
      <c r="ANF11" s="572"/>
      <c r="ANG11" s="572"/>
      <c r="ANH11" s="572"/>
      <c r="ANI11" s="572"/>
      <c r="ANJ11" s="572"/>
      <c r="ANK11" s="572"/>
      <c r="ANL11" s="572"/>
      <c r="ANM11" s="572"/>
      <c r="ANN11" s="572"/>
      <c r="ANO11" s="572"/>
      <c r="ANP11" s="572"/>
      <c r="ANQ11" s="572"/>
      <c r="ANR11" s="572"/>
      <c r="ANS11" s="572"/>
      <c r="ANT11" s="572"/>
      <c r="ANU11" s="572"/>
      <c r="ANV11" s="572"/>
      <c r="ANW11" s="572"/>
      <c r="ANX11" s="572"/>
      <c r="ANY11" s="572"/>
      <c r="ANZ11" s="572"/>
      <c r="AOA11" s="572"/>
      <c r="AOB11" s="572"/>
      <c r="AOC11" s="572"/>
      <c r="AOD11" s="572"/>
      <c r="AOE11" s="572"/>
      <c r="AOF11" s="572"/>
      <c r="AOG11" s="572"/>
      <c r="AOH11" s="572"/>
      <c r="AOI11" s="572"/>
      <c r="AOJ11" s="572"/>
      <c r="AOK11" s="572"/>
      <c r="AOL11" s="572"/>
      <c r="AOM11" s="572"/>
      <c r="AON11" s="572"/>
      <c r="AOO11" s="572"/>
      <c r="AOP11" s="572"/>
      <c r="AOQ11" s="572"/>
      <c r="AOR11" s="572"/>
      <c r="AOS11" s="572"/>
      <c r="AOT11" s="572"/>
      <c r="AOU11" s="572"/>
      <c r="AOV11" s="572"/>
      <c r="AOW11" s="572"/>
      <c r="AOX11" s="572"/>
      <c r="AOY11" s="572"/>
      <c r="AOZ11" s="572"/>
      <c r="APA11" s="572"/>
      <c r="APB11" s="572"/>
      <c r="APC11" s="572"/>
      <c r="APD11" s="572"/>
      <c r="APE11" s="572"/>
      <c r="APF11" s="572"/>
      <c r="APG11" s="572"/>
      <c r="APH11" s="572"/>
      <c r="API11" s="572"/>
      <c r="APJ11" s="572"/>
      <c r="APK11" s="572"/>
      <c r="APL11" s="572"/>
      <c r="APM11" s="572"/>
      <c r="APN11" s="572"/>
      <c r="APO11" s="572"/>
      <c r="APP11" s="572"/>
      <c r="APQ11" s="572"/>
      <c r="APR11" s="572"/>
      <c r="APS11" s="572"/>
      <c r="APT11" s="572"/>
      <c r="APU11" s="572"/>
      <c r="APV11" s="572"/>
      <c r="APW11" s="572"/>
      <c r="APX11" s="572"/>
      <c r="APY11" s="572"/>
      <c r="APZ11" s="572"/>
      <c r="AQA11" s="572"/>
      <c r="AQB11" s="572"/>
      <c r="AQC11" s="572"/>
      <c r="AQD11" s="572"/>
      <c r="AQE11" s="572"/>
      <c r="AQF11" s="572"/>
      <c r="AQG11" s="572"/>
      <c r="AQH11" s="572"/>
      <c r="AQI11" s="572"/>
      <c r="AQJ11" s="572"/>
      <c r="AQK11" s="572"/>
      <c r="AQL11" s="572"/>
      <c r="AQM11" s="572"/>
      <c r="AQN11" s="572"/>
      <c r="AQO11" s="572"/>
      <c r="AQP11" s="572"/>
      <c r="AQQ11" s="572"/>
      <c r="AQR11" s="572"/>
      <c r="AQS11" s="572"/>
      <c r="AQT11" s="572"/>
      <c r="AQU11" s="572"/>
      <c r="AQV11" s="572"/>
      <c r="AQW11" s="572"/>
      <c r="AQX11" s="572"/>
      <c r="AQY11" s="572"/>
      <c r="AQZ11" s="572"/>
      <c r="ARA11" s="572"/>
      <c r="ARB11" s="572"/>
      <c r="ARC11" s="572"/>
      <c r="ARD11" s="572"/>
      <c r="ARE11" s="572"/>
      <c r="ARF11" s="572"/>
      <c r="ARG11" s="572"/>
      <c r="ARH11" s="572"/>
      <c r="ARI11" s="572"/>
      <c r="ARJ11" s="572"/>
      <c r="ARK11" s="572"/>
      <c r="ARL11" s="572"/>
      <c r="ARM11" s="572"/>
      <c r="ARN11" s="572"/>
      <c r="ARO11" s="572"/>
      <c r="ARP11" s="572"/>
      <c r="ARQ11" s="572"/>
      <c r="ARR11" s="572"/>
      <c r="ARS11" s="572"/>
      <c r="ART11" s="572"/>
      <c r="ARU11" s="572"/>
      <c r="ARV11" s="572"/>
      <c r="ARW11" s="572"/>
      <c r="ARX11" s="572"/>
      <c r="ARY11" s="572"/>
      <c r="ARZ11" s="572"/>
      <c r="ASA11" s="572"/>
      <c r="ASB11" s="572"/>
      <c r="ASC11" s="572"/>
      <c r="ASD11" s="572"/>
      <c r="ASE11" s="572"/>
      <c r="ASF11" s="572"/>
      <c r="ASG11" s="572"/>
      <c r="ASH11" s="572"/>
      <c r="ASI11" s="572"/>
      <c r="ASJ11" s="572"/>
      <c r="ASK11" s="572"/>
      <c r="ASL11" s="572"/>
      <c r="ASM11" s="572"/>
      <c r="ASN11" s="572"/>
      <c r="ASO11" s="572"/>
      <c r="ASP11" s="572"/>
      <c r="ASQ11" s="572"/>
      <c r="ASR11" s="572"/>
      <c r="ASS11" s="572"/>
      <c r="AST11" s="572"/>
      <c r="ASU11" s="572"/>
      <c r="ASV11" s="572"/>
      <c r="ASW11" s="572"/>
      <c r="ASX11" s="572"/>
      <c r="ASY11" s="572"/>
      <c r="ASZ11" s="572"/>
      <c r="ATA11" s="572"/>
      <c r="ATB11" s="572"/>
      <c r="ATC11" s="572"/>
      <c r="ATD11" s="572"/>
      <c r="ATE11" s="572"/>
      <c r="ATF11" s="572"/>
      <c r="ATG11" s="572"/>
      <c r="ATH11" s="572"/>
      <c r="ATI11" s="572"/>
      <c r="ATJ11" s="572"/>
      <c r="ATK11" s="572"/>
      <c r="ATL11" s="572"/>
      <c r="ATM11" s="572"/>
      <c r="ATN11" s="572"/>
      <c r="ATO11" s="572"/>
      <c r="ATP11" s="572"/>
      <c r="ATQ11" s="572"/>
      <c r="ATR11" s="572"/>
      <c r="ATS11" s="572"/>
      <c r="ATT11" s="572"/>
      <c r="ATU11" s="572"/>
      <c r="ATV11" s="572"/>
      <c r="ATW11" s="572"/>
      <c r="ATX11" s="572"/>
      <c r="ATY11" s="572"/>
      <c r="ATZ11" s="572"/>
      <c r="AUA11" s="572"/>
      <c r="AUB11" s="572"/>
      <c r="AUC11" s="572"/>
      <c r="AUD11" s="572"/>
      <c r="AUE11" s="572"/>
      <c r="AUF11" s="572"/>
      <c r="AUG11" s="572"/>
      <c r="AUH11" s="572"/>
      <c r="AUI11" s="572"/>
      <c r="AUJ11" s="572"/>
      <c r="AUK11" s="572"/>
      <c r="AUL11" s="572"/>
      <c r="AUM11" s="572"/>
      <c r="AUN11" s="572"/>
      <c r="AUO11" s="572"/>
      <c r="AUP11" s="572"/>
      <c r="AUQ11" s="572"/>
      <c r="AUR11" s="572"/>
      <c r="AUS11" s="572"/>
      <c r="AUT11" s="572"/>
      <c r="AUU11" s="572"/>
      <c r="AUV11" s="572"/>
      <c r="AUW11" s="572"/>
      <c r="AUX11" s="572"/>
      <c r="AUY11" s="572"/>
      <c r="AUZ11" s="572"/>
      <c r="AVA11" s="572"/>
      <c r="AVB11" s="572"/>
      <c r="AVC11" s="572"/>
      <c r="AVD11" s="572"/>
      <c r="AVE11" s="572"/>
      <c r="AVF11" s="572"/>
      <c r="AVG11" s="572"/>
      <c r="AVH11" s="572"/>
      <c r="AVI11" s="572"/>
      <c r="AVJ11" s="572"/>
      <c r="AVK11" s="572"/>
      <c r="AVL11" s="572"/>
      <c r="AVM11" s="572"/>
      <c r="AVN11" s="572"/>
      <c r="AVO11" s="572"/>
      <c r="AVP11" s="572"/>
      <c r="AVQ11" s="572"/>
      <c r="AVR11" s="572"/>
      <c r="AVS11" s="572"/>
      <c r="AVT11" s="572"/>
      <c r="AVU11" s="572"/>
      <c r="AVV11" s="572"/>
      <c r="AVW11" s="572"/>
      <c r="AVX11" s="572"/>
      <c r="AVY11" s="572"/>
      <c r="AVZ11" s="572"/>
      <c r="AWA11" s="572"/>
      <c r="AWB11" s="572"/>
      <c r="AWC11" s="572"/>
      <c r="AWD11" s="572"/>
      <c r="AWE11" s="572"/>
      <c r="AWF11" s="572"/>
      <c r="AWG11" s="572"/>
      <c r="AWH11" s="572"/>
      <c r="AWI11" s="572"/>
      <c r="AWJ11" s="572"/>
      <c r="AWK11" s="572"/>
      <c r="AWL11" s="572"/>
      <c r="AWM11" s="572"/>
      <c r="AWN11" s="572"/>
      <c r="AWO11" s="572"/>
      <c r="AWP11" s="572"/>
      <c r="AWQ11" s="572"/>
      <c r="AWR11" s="572"/>
      <c r="AWS11" s="572"/>
      <c r="AWT11" s="572"/>
      <c r="AWU11" s="572"/>
      <c r="AWV11" s="572"/>
      <c r="AWW11" s="572"/>
      <c r="AWX11" s="572"/>
      <c r="AWY11" s="572"/>
      <c r="AWZ11" s="572"/>
      <c r="AXA11" s="572"/>
      <c r="AXB11" s="572"/>
      <c r="AXC11" s="572"/>
      <c r="AXD11" s="572"/>
      <c r="AXE11" s="572"/>
      <c r="AXF11" s="572"/>
      <c r="AXG11" s="572"/>
      <c r="AXH11" s="572"/>
      <c r="AXI11" s="572"/>
      <c r="AXJ11" s="572"/>
      <c r="AXK11" s="572"/>
      <c r="AXL11" s="572"/>
      <c r="AXM11" s="572"/>
      <c r="AXN11" s="572"/>
      <c r="AXO11" s="572"/>
      <c r="AXP11" s="572"/>
      <c r="AXQ11" s="572"/>
      <c r="AXR11" s="572"/>
      <c r="AXS11" s="572"/>
      <c r="AXT11" s="572"/>
      <c r="AXU11" s="572"/>
      <c r="AXV11" s="572"/>
      <c r="AXW11" s="572"/>
      <c r="AXX11" s="572"/>
      <c r="AXY11" s="572"/>
      <c r="AXZ11" s="572"/>
      <c r="AYA11" s="572"/>
      <c r="AYB11" s="572"/>
      <c r="AYC11" s="572"/>
      <c r="AYD11" s="572"/>
      <c r="AYE11" s="572"/>
      <c r="AYF11" s="572"/>
      <c r="AYG11" s="572"/>
      <c r="AYH11" s="572"/>
      <c r="AYI11" s="572"/>
      <c r="AYJ11" s="572"/>
      <c r="AYK11" s="572"/>
      <c r="AYL11" s="572"/>
      <c r="AYM11" s="572"/>
      <c r="AYN11" s="572"/>
      <c r="AYO11" s="572"/>
      <c r="AYP11" s="572"/>
      <c r="AYQ11" s="572"/>
      <c r="AYR11" s="572"/>
      <c r="AYS11" s="572"/>
      <c r="AYT11" s="572"/>
      <c r="AYU11" s="572"/>
      <c r="AYV11" s="572"/>
      <c r="AYW11" s="572"/>
      <c r="AYX11" s="572"/>
      <c r="AYY11" s="572"/>
      <c r="AYZ11" s="572"/>
      <c r="AZA11" s="572"/>
      <c r="AZB11" s="572"/>
      <c r="AZC11" s="572"/>
      <c r="AZD11" s="572"/>
      <c r="AZE11" s="572"/>
      <c r="AZF11" s="572"/>
      <c r="AZG11" s="572"/>
      <c r="AZH11" s="572"/>
      <c r="AZI11" s="572"/>
      <c r="AZJ11" s="572"/>
      <c r="AZK11" s="572"/>
      <c r="AZL11" s="572"/>
      <c r="AZM11" s="572"/>
      <c r="AZN11" s="572"/>
      <c r="AZO11" s="572"/>
      <c r="AZP11" s="572"/>
      <c r="AZQ11" s="572"/>
      <c r="AZR11" s="572"/>
      <c r="AZS11" s="572"/>
      <c r="AZT11" s="572"/>
      <c r="AZU11" s="572"/>
      <c r="AZV11" s="572"/>
      <c r="AZW11" s="572"/>
      <c r="AZX11" s="572"/>
      <c r="AZY11" s="572"/>
      <c r="AZZ11" s="572"/>
      <c r="BAA11" s="572"/>
      <c r="BAB11" s="572"/>
      <c r="BAC11" s="572"/>
      <c r="BAD11" s="572"/>
      <c r="BAE11" s="572"/>
      <c r="BAF11" s="572"/>
      <c r="BAG11" s="572"/>
      <c r="BAH11" s="572"/>
      <c r="BAI11" s="572"/>
      <c r="BAJ11" s="572"/>
      <c r="BAK11" s="572"/>
      <c r="BAL11" s="572"/>
      <c r="BAM11" s="572"/>
      <c r="BAN11" s="572"/>
      <c r="BAO11" s="572"/>
      <c r="BAP11" s="572"/>
      <c r="BAQ11" s="572"/>
      <c r="BAR11" s="572"/>
      <c r="BAS11" s="572"/>
      <c r="BAT11" s="572"/>
      <c r="BAU11" s="572"/>
      <c r="BAV11" s="572"/>
      <c r="BAW11" s="572"/>
      <c r="BAX11" s="572"/>
      <c r="BAY11" s="572"/>
      <c r="BAZ11" s="572"/>
      <c r="BBA11" s="572"/>
      <c r="BBB11" s="572"/>
      <c r="BBC11" s="572"/>
      <c r="BBD11" s="572"/>
      <c r="BBE11" s="572"/>
      <c r="BBF11" s="572"/>
      <c r="BBG11" s="572"/>
      <c r="BBH11" s="572"/>
      <c r="BBI11" s="572"/>
      <c r="BBJ11" s="572"/>
      <c r="BBK11" s="572"/>
      <c r="BBL11" s="572"/>
      <c r="BBM11" s="572"/>
      <c r="BBN11" s="572"/>
      <c r="BBO11" s="572"/>
      <c r="BBP11" s="572"/>
      <c r="BBQ11" s="572"/>
      <c r="BBR11" s="572"/>
      <c r="BBS11" s="572"/>
      <c r="BBT11" s="572"/>
      <c r="BBU11" s="572"/>
      <c r="BBV11" s="572"/>
      <c r="BBW11" s="572"/>
      <c r="BBX11" s="572"/>
      <c r="BBY11" s="572"/>
      <c r="BBZ11" s="572"/>
      <c r="BCA11" s="572"/>
      <c r="BCB11" s="572"/>
      <c r="BCC11" s="572"/>
      <c r="BCD11" s="572"/>
      <c r="BCE11" s="572"/>
      <c r="BCF11" s="572"/>
      <c r="BCG11" s="572"/>
      <c r="BCH11" s="572"/>
      <c r="BCI11" s="572"/>
      <c r="BCJ11" s="572"/>
      <c r="BCK11" s="572"/>
      <c r="BCL11" s="572"/>
      <c r="BCM11" s="572"/>
      <c r="BCN11" s="572"/>
      <c r="BCO11" s="572"/>
      <c r="BCP11" s="572"/>
      <c r="BCQ11" s="572"/>
      <c r="BCR11" s="572"/>
      <c r="BCS11" s="572"/>
      <c r="BCT11" s="572"/>
      <c r="BCU11" s="572"/>
      <c r="BCV11" s="572"/>
      <c r="BCW11" s="572"/>
      <c r="BCX11" s="572"/>
      <c r="BCY11" s="572"/>
      <c r="BCZ11" s="572"/>
      <c r="BDA11" s="572"/>
      <c r="BDB11" s="572"/>
      <c r="BDC11" s="572"/>
      <c r="BDD11" s="572"/>
      <c r="BDE11" s="572"/>
      <c r="BDF11" s="572"/>
      <c r="BDG11" s="572"/>
      <c r="BDH11" s="572"/>
      <c r="BDI11" s="572"/>
      <c r="BDJ11" s="572"/>
      <c r="BDK11" s="572"/>
      <c r="BDL11" s="572"/>
      <c r="BDM11" s="572"/>
      <c r="BDN11" s="572"/>
      <c r="BDO11" s="572"/>
      <c r="BDP11" s="572"/>
      <c r="BDQ11" s="572"/>
      <c r="BDR11" s="572"/>
      <c r="BDS11" s="572"/>
      <c r="BDT11" s="572"/>
      <c r="BDU11" s="572"/>
      <c r="BDV11" s="572"/>
      <c r="BDW11" s="572"/>
      <c r="BDX11" s="572"/>
      <c r="BDY11" s="572"/>
      <c r="BDZ11" s="572"/>
    </row>
    <row r="12" spans="1:1482" s="577" customFormat="1">
      <c r="A12" s="375" t="str">
        <f>+'P2'!B9</f>
        <v>2.2. Fomento del consumo nacional del cacao y sus derivados</v>
      </c>
      <c r="B12" s="384">
        <f>+'P2'!E9</f>
        <v>0</v>
      </c>
      <c r="C12" s="384">
        <f>+'P2'!F9</f>
        <v>3108408784.4833331</v>
      </c>
      <c r="D12" s="384">
        <f>+'P2'!G9</f>
        <v>2231700000</v>
      </c>
      <c r="E12" s="384">
        <f>+'P2'!H9</f>
        <v>2239620000</v>
      </c>
      <c r="F12" s="384">
        <f>+'P2'!I9</f>
        <v>2983659291.9000001</v>
      </c>
      <c r="G12" s="384">
        <f>+'P2'!J9</f>
        <v>2978131249.48</v>
      </c>
      <c r="H12" s="384">
        <f>+'P2'!K9</f>
        <v>2231700000</v>
      </c>
      <c r="I12" s="384">
        <f>+'P2'!L9</f>
        <v>2991579291.9000001</v>
      </c>
      <c r="J12" s="384">
        <f>+'P2'!M9</f>
        <v>2231700000</v>
      </c>
      <c r="K12" s="384">
        <f>+'P2'!N9</f>
        <v>2978131249.48</v>
      </c>
      <c r="L12" s="384">
        <f>+'P2'!O9</f>
        <v>2983659291.9000001</v>
      </c>
      <c r="M12" s="384">
        <f>+'P2'!P9</f>
        <v>2239620000</v>
      </c>
      <c r="N12" s="384">
        <f>+'P2'!Q9</f>
        <v>2231700000</v>
      </c>
      <c r="O12" s="384">
        <f>+'P2'!R9</f>
        <v>3730090541.3800001</v>
      </c>
      <c r="P12" s="384">
        <f>+'P2'!S9</f>
        <v>2231700000</v>
      </c>
      <c r="Q12" s="384">
        <f>+'P2'!T9</f>
        <v>2239620000</v>
      </c>
      <c r="R12" s="384">
        <f>+'P2'!U9</f>
        <v>2984379291.9000001</v>
      </c>
      <c r="S12" s="384">
        <f>+'P2'!V9</f>
        <v>2978131249.48</v>
      </c>
      <c r="T12" s="384">
        <f>+'P2'!W9</f>
        <v>2231700000</v>
      </c>
      <c r="U12" s="384">
        <f>+'P2'!X9</f>
        <v>2991579291.9000001</v>
      </c>
      <c r="V12" s="384">
        <f>+'P2'!Y9</f>
        <v>50816809533.803337</v>
      </c>
      <c r="W12" s="575">
        <f t="shared" si="1"/>
        <v>1.7883777922891773E-2</v>
      </c>
      <c r="X12" s="405"/>
      <c r="Y12" s="572"/>
      <c r="Z12" s="572"/>
      <c r="AA12" s="572"/>
      <c r="AB12" s="572"/>
      <c r="AC12" s="572"/>
      <c r="AD12" s="572"/>
      <c r="AE12" s="572"/>
      <c r="AF12" s="572"/>
      <c r="AG12" s="572"/>
      <c r="AH12" s="572"/>
      <c r="AI12" s="572"/>
      <c r="AJ12" s="572"/>
      <c r="AK12" s="572"/>
      <c r="AL12" s="572"/>
      <c r="AM12" s="572"/>
      <c r="AN12" s="572"/>
      <c r="AO12" s="572"/>
      <c r="AP12" s="572"/>
      <c r="AQ12" s="572"/>
      <c r="AR12" s="572"/>
      <c r="AS12" s="572"/>
      <c r="AT12" s="572"/>
      <c r="AU12" s="572"/>
      <c r="AV12" s="572"/>
      <c r="AW12" s="572"/>
      <c r="AX12" s="572"/>
      <c r="AY12" s="572"/>
      <c r="AZ12" s="572"/>
      <c r="BA12" s="572"/>
      <c r="BB12" s="572"/>
      <c r="BC12" s="572"/>
      <c r="BD12" s="572"/>
      <c r="BE12" s="572"/>
      <c r="BF12" s="572"/>
      <c r="BG12" s="572"/>
      <c r="BH12" s="572"/>
      <c r="BI12" s="572"/>
      <c r="BJ12" s="572"/>
      <c r="BK12" s="572"/>
      <c r="BL12" s="572"/>
      <c r="BM12" s="572"/>
      <c r="BN12" s="572"/>
      <c r="BO12" s="572"/>
      <c r="BP12" s="572"/>
      <c r="BQ12" s="572"/>
      <c r="BR12" s="572"/>
      <c r="BS12" s="572"/>
      <c r="BT12" s="572"/>
      <c r="BU12" s="572"/>
      <c r="BV12" s="572"/>
      <c r="BW12" s="572"/>
      <c r="BX12" s="572"/>
      <c r="BY12" s="572"/>
      <c r="BZ12" s="572"/>
      <c r="CA12" s="572"/>
      <c r="CB12" s="572"/>
      <c r="CC12" s="572"/>
      <c r="CD12" s="572"/>
      <c r="CE12" s="572"/>
      <c r="CF12" s="572"/>
      <c r="CG12" s="572"/>
      <c r="CH12" s="572"/>
      <c r="CI12" s="572"/>
      <c r="CJ12" s="572"/>
      <c r="CK12" s="572"/>
      <c r="CL12" s="572"/>
      <c r="CM12" s="572"/>
      <c r="CN12" s="572"/>
      <c r="CO12" s="572"/>
      <c r="CP12" s="572"/>
      <c r="CQ12" s="572"/>
      <c r="CR12" s="572"/>
      <c r="CS12" s="572"/>
      <c r="CT12" s="572"/>
      <c r="CU12" s="572"/>
      <c r="CV12" s="572"/>
      <c r="CW12" s="572"/>
      <c r="CX12" s="572"/>
      <c r="CY12" s="572"/>
      <c r="CZ12" s="572"/>
      <c r="DA12" s="572"/>
      <c r="DB12" s="572"/>
      <c r="DC12" s="572"/>
      <c r="DD12" s="572"/>
      <c r="DE12" s="572"/>
      <c r="DF12" s="572"/>
      <c r="DG12" s="572"/>
      <c r="DH12" s="572"/>
      <c r="DI12" s="572"/>
      <c r="DJ12" s="572"/>
      <c r="DK12" s="572"/>
      <c r="DL12" s="572"/>
      <c r="DM12" s="572"/>
      <c r="DN12" s="572"/>
      <c r="DO12" s="572"/>
      <c r="DP12" s="572"/>
      <c r="DQ12" s="572"/>
      <c r="DR12" s="572"/>
      <c r="DS12" s="572"/>
      <c r="DT12" s="572"/>
      <c r="DU12" s="572"/>
      <c r="DV12" s="572"/>
      <c r="DW12" s="572"/>
      <c r="DX12" s="572"/>
      <c r="DY12" s="572"/>
      <c r="DZ12" s="572"/>
      <c r="EA12" s="572"/>
      <c r="EB12" s="572"/>
      <c r="EC12" s="572"/>
      <c r="ED12" s="572"/>
      <c r="EE12" s="572"/>
      <c r="EF12" s="572"/>
      <c r="EG12" s="572"/>
      <c r="EH12" s="572"/>
      <c r="EI12" s="572"/>
      <c r="EJ12" s="572"/>
      <c r="EK12" s="572"/>
      <c r="EL12" s="572"/>
      <c r="EM12" s="572"/>
      <c r="EN12" s="572"/>
      <c r="EO12" s="572"/>
      <c r="EP12" s="572"/>
      <c r="EQ12" s="572"/>
      <c r="ER12" s="572"/>
      <c r="ES12" s="572"/>
      <c r="ET12" s="572"/>
      <c r="EU12" s="572"/>
      <c r="EV12" s="572"/>
      <c r="EW12" s="572"/>
      <c r="EX12" s="572"/>
      <c r="EY12" s="572"/>
      <c r="EZ12" s="572"/>
      <c r="FA12" s="572"/>
      <c r="FB12" s="572"/>
      <c r="FC12" s="572"/>
      <c r="FD12" s="572"/>
      <c r="FE12" s="572"/>
      <c r="FF12" s="572"/>
      <c r="FG12" s="572"/>
      <c r="FH12" s="572"/>
      <c r="FI12" s="572"/>
      <c r="FJ12" s="572"/>
      <c r="FK12" s="572"/>
      <c r="FL12" s="572"/>
      <c r="FM12" s="572"/>
      <c r="FN12" s="572"/>
      <c r="FO12" s="572"/>
      <c r="FP12" s="572"/>
      <c r="FQ12" s="572"/>
      <c r="FR12" s="572"/>
      <c r="FS12" s="572"/>
      <c r="FT12" s="572"/>
      <c r="FU12" s="572"/>
      <c r="FV12" s="572"/>
      <c r="FW12" s="572"/>
      <c r="FX12" s="572"/>
      <c r="FY12" s="572"/>
      <c r="FZ12" s="572"/>
      <c r="GA12" s="572"/>
      <c r="GB12" s="572"/>
      <c r="GC12" s="572"/>
      <c r="GD12" s="572"/>
      <c r="GE12" s="572"/>
      <c r="GF12" s="572"/>
      <c r="GG12" s="572"/>
      <c r="GH12" s="572"/>
      <c r="GI12" s="572"/>
      <c r="GJ12" s="572"/>
      <c r="GK12" s="572"/>
      <c r="GL12" s="572"/>
      <c r="GM12" s="572"/>
      <c r="GN12" s="572"/>
      <c r="GO12" s="572"/>
      <c r="GP12" s="572"/>
      <c r="GQ12" s="572"/>
      <c r="GR12" s="572"/>
      <c r="GS12" s="572"/>
      <c r="GT12" s="572"/>
      <c r="GU12" s="572"/>
      <c r="GV12" s="572"/>
      <c r="GW12" s="572"/>
      <c r="GX12" s="572"/>
      <c r="GY12" s="572"/>
      <c r="GZ12" s="572"/>
      <c r="HA12" s="572"/>
      <c r="HB12" s="572"/>
      <c r="HC12" s="572"/>
      <c r="HD12" s="572"/>
      <c r="HE12" s="572"/>
      <c r="HF12" s="572"/>
      <c r="HG12" s="572"/>
      <c r="HH12" s="572"/>
      <c r="HI12" s="572"/>
      <c r="HJ12" s="572"/>
      <c r="HK12" s="572"/>
      <c r="HL12" s="572"/>
      <c r="HM12" s="572"/>
      <c r="HN12" s="572"/>
      <c r="HO12" s="572"/>
      <c r="HP12" s="572"/>
      <c r="HQ12" s="572"/>
      <c r="HR12" s="572"/>
      <c r="HS12" s="572"/>
      <c r="HT12" s="572"/>
      <c r="HU12" s="572"/>
      <c r="HV12" s="572"/>
      <c r="HW12" s="572"/>
      <c r="HX12" s="572"/>
      <c r="HY12" s="572"/>
      <c r="HZ12" s="572"/>
      <c r="IA12" s="572"/>
      <c r="IB12" s="572"/>
      <c r="IC12" s="572"/>
      <c r="ID12" s="572"/>
      <c r="IE12" s="572"/>
      <c r="IF12" s="572"/>
      <c r="IG12" s="572"/>
      <c r="IH12" s="572"/>
      <c r="II12" s="572"/>
      <c r="IJ12" s="572"/>
      <c r="IK12" s="572"/>
      <c r="IL12" s="572"/>
      <c r="IM12" s="572"/>
      <c r="IN12" s="572"/>
      <c r="IO12" s="572"/>
      <c r="IP12" s="572"/>
      <c r="IQ12" s="572"/>
      <c r="IR12" s="572"/>
      <c r="IS12" s="572"/>
      <c r="IT12" s="572"/>
      <c r="IU12" s="572"/>
      <c r="IV12" s="572"/>
      <c r="IW12" s="572"/>
      <c r="IX12" s="572"/>
      <c r="IY12" s="572"/>
      <c r="IZ12" s="572"/>
      <c r="JA12" s="572"/>
      <c r="JB12" s="572"/>
      <c r="JC12" s="572"/>
      <c r="JD12" s="572"/>
      <c r="JE12" s="572"/>
      <c r="JF12" s="572"/>
      <c r="JG12" s="572"/>
      <c r="JH12" s="572"/>
      <c r="JI12" s="572"/>
      <c r="JJ12" s="572"/>
      <c r="JK12" s="572"/>
      <c r="JL12" s="572"/>
      <c r="JM12" s="572"/>
      <c r="JN12" s="572"/>
      <c r="JO12" s="572"/>
      <c r="JP12" s="572"/>
      <c r="JQ12" s="572"/>
      <c r="JR12" s="572"/>
      <c r="JS12" s="572"/>
      <c r="JT12" s="572"/>
      <c r="JU12" s="572"/>
      <c r="JV12" s="572"/>
      <c r="JW12" s="572"/>
      <c r="JX12" s="572"/>
      <c r="JY12" s="572"/>
      <c r="JZ12" s="572"/>
      <c r="KA12" s="572"/>
      <c r="KB12" s="572"/>
      <c r="KC12" s="572"/>
      <c r="KD12" s="572"/>
      <c r="KE12" s="572"/>
      <c r="KF12" s="572"/>
      <c r="KG12" s="572"/>
      <c r="KH12" s="572"/>
      <c r="KI12" s="572"/>
      <c r="KJ12" s="572"/>
      <c r="KK12" s="572"/>
      <c r="KL12" s="572"/>
      <c r="KM12" s="572"/>
      <c r="KN12" s="572"/>
      <c r="KO12" s="572"/>
      <c r="KP12" s="572"/>
      <c r="KQ12" s="572"/>
      <c r="KR12" s="572"/>
      <c r="KS12" s="572"/>
      <c r="KT12" s="572"/>
      <c r="KU12" s="572"/>
      <c r="KV12" s="572"/>
      <c r="KW12" s="572"/>
      <c r="KX12" s="572"/>
      <c r="KY12" s="572"/>
      <c r="KZ12" s="572"/>
      <c r="LA12" s="572"/>
      <c r="LB12" s="572"/>
      <c r="LC12" s="572"/>
      <c r="LD12" s="572"/>
      <c r="LE12" s="572"/>
      <c r="LF12" s="572"/>
      <c r="LG12" s="572"/>
      <c r="LH12" s="572"/>
      <c r="LI12" s="572"/>
      <c r="LJ12" s="572"/>
      <c r="LK12" s="572"/>
      <c r="LL12" s="572"/>
      <c r="LM12" s="572"/>
      <c r="LN12" s="572"/>
      <c r="LO12" s="572"/>
      <c r="LP12" s="572"/>
      <c r="LQ12" s="572"/>
      <c r="LR12" s="572"/>
      <c r="LS12" s="572"/>
      <c r="LT12" s="572"/>
      <c r="LU12" s="572"/>
      <c r="LV12" s="572"/>
      <c r="LW12" s="572"/>
      <c r="LX12" s="572"/>
      <c r="LY12" s="572"/>
      <c r="LZ12" s="572"/>
      <c r="MA12" s="572"/>
      <c r="MB12" s="572"/>
      <c r="MC12" s="572"/>
      <c r="MD12" s="572"/>
      <c r="ME12" s="572"/>
      <c r="MF12" s="572"/>
      <c r="MG12" s="572"/>
      <c r="MH12" s="572"/>
      <c r="MI12" s="572"/>
      <c r="MJ12" s="572"/>
      <c r="MK12" s="572"/>
      <c r="ML12" s="572"/>
      <c r="MM12" s="572"/>
      <c r="MN12" s="572"/>
      <c r="MO12" s="572"/>
      <c r="MP12" s="572"/>
      <c r="MQ12" s="572"/>
      <c r="MR12" s="572"/>
      <c r="MS12" s="572"/>
      <c r="MT12" s="572"/>
      <c r="MU12" s="572"/>
      <c r="MV12" s="572"/>
      <c r="MW12" s="572"/>
      <c r="MX12" s="572"/>
      <c r="MY12" s="572"/>
      <c r="MZ12" s="572"/>
      <c r="NA12" s="572"/>
      <c r="NB12" s="572"/>
      <c r="NC12" s="572"/>
      <c r="ND12" s="572"/>
      <c r="NE12" s="572"/>
      <c r="NF12" s="572"/>
      <c r="NG12" s="572"/>
      <c r="NH12" s="572"/>
      <c r="NI12" s="572"/>
      <c r="NJ12" s="572"/>
      <c r="NK12" s="572"/>
      <c r="NL12" s="572"/>
      <c r="NM12" s="572"/>
      <c r="NN12" s="572"/>
      <c r="NO12" s="572"/>
      <c r="NP12" s="572"/>
      <c r="NQ12" s="572"/>
      <c r="NR12" s="572"/>
      <c r="NS12" s="572"/>
      <c r="NT12" s="572"/>
      <c r="NU12" s="572"/>
      <c r="NV12" s="572"/>
      <c r="NW12" s="572"/>
      <c r="NX12" s="572"/>
      <c r="NY12" s="572"/>
      <c r="NZ12" s="572"/>
      <c r="OA12" s="572"/>
      <c r="OB12" s="572"/>
      <c r="OC12" s="572"/>
      <c r="OD12" s="572"/>
      <c r="OE12" s="572"/>
      <c r="OF12" s="572"/>
      <c r="OG12" s="572"/>
      <c r="OH12" s="572"/>
      <c r="OI12" s="572"/>
      <c r="OJ12" s="572"/>
      <c r="OK12" s="572"/>
      <c r="OL12" s="572"/>
      <c r="OM12" s="572"/>
      <c r="ON12" s="572"/>
      <c r="OO12" s="572"/>
      <c r="OP12" s="572"/>
      <c r="OQ12" s="572"/>
      <c r="OR12" s="572"/>
      <c r="OS12" s="572"/>
      <c r="OT12" s="572"/>
      <c r="OU12" s="572"/>
      <c r="OV12" s="572"/>
      <c r="OW12" s="572"/>
      <c r="OX12" s="572"/>
      <c r="OY12" s="572"/>
      <c r="OZ12" s="572"/>
      <c r="PA12" s="572"/>
      <c r="PB12" s="572"/>
      <c r="PC12" s="572"/>
      <c r="PD12" s="572"/>
      <c r="PE12" s="572"/>
      <c r="PF12" s="572"/>
      <c r="PG12" s="572"/>
      <c r="PH12" s="572"/>
      <c r="PI12" s="572"/>
      <c r="PJ12" s="572"/>
      <c r="PK12" s="572"/>
      <c r="PL12" s="572"/>
      <c r="PM12" s="572"/>
      <c r="PN12" s="572"/>
      <c r="PO12" s="572"/>
      <c r="PP12" s="572"/>
      <c r="PQ12" s="572"/>
      <c r="PR12" s="572"/>
      <c r="PS12" s="572"/>
      <c r="PT12" s="572"/>
      <c r="PU12" s="572"/>
      <c r="PV12" s="572"/>
      <c r="PW12" s="572"/>
      <c r="PX12" s="572"/>
      <c r="PY12" s="572"/>
      <c r="PZ12" s="572"/>
      <c r="QA12" s="572"/>
      <c r="QB12" s="572"/>
      <c r="QC12" s="572"/>
      <c r="QD12" s="572"/>
      <c r="QE12" s="572"/>
      <c r="QF12" s="572"/>
      <c r="QG12" s="572"/>
      <c r="QH12" s="572"/>
      <c r="QI12" s="572"/>
      <c r="QJ12" s="572"/>
      <c r="QK12" s="572"/>
      <c r="QL12" s="572"/>
      <c r="QM12" s="572"/>
      <c r="QN12" s="572"/>
      <c r="QO12" s="572"/>
      <c r="QP12" s="572"/>
      <c r="QQ12" s="572"/>
      <c r="QR12" s="572"/>
      <c r="QS12" s="572"/>
      <c r="QT12" s="572"/>
      <c r="QU12" s="572"/>
      <c r="QV12" s="572"/>
      <c r="QW12" s="572"/>
      <c r="QX12" s="572"/>
      <c r="QY12" s="572"/>
      <c r="QZ12" s="572"/>
      <c r="RA12" s="572"/>
      <c r="RB12" s="572"/>
      <c r="RC12" s="572"/>
      <c r="RD12" s="572"/>
      <c r="RE12" s="572"/>
      <c r="RF12" s="572"/>
      <c r="RG12" s="572"/>
      <c r="RH12" s="572"/>
      <c r="RI12" s="572"/>
      <c r="RJ12" s="572"/>
      <c r="RK12" s="572"/>
      <c r="RL12" s="572"/>
      <c r="RM12" s="572"/>
      <c r="RN12" s="572"/>
      <c r="RO12" s="572"/>
      <c r="RP12" s="572"/>
      <c r="RQ12" s="572"/>
      <c r="RR12" s="572"/>
      <c r="RS12" s="572"/>
      <c r="RT12" s="572"/>
      <c r="RU12" s="572"/>
      <c r="RV12" s="572"/>
      <c r="RW12" s="572"/>
      <c r="RX12" s="572"/>
      <c r="RY12" s="572"/>
      <c r="RZ12" s="572"/>
      <c r="SA12" s="572"/>
      <c r="SB12" s="572"/>
      <c r="SC12" s="572"/>
      <c r="SD12" s="572"/>
      <c r="SE12" s="572"/>
      <c r="SF12" s="572"/>
      <c r="SG12" s="572"/>
      <c r="SH12" s="572"/>
      <c r="SI12" s="572"/>
      <c r="SJ12" s="572"/>
      <c r="SK12" s="572"/>
      <c r="SL12" s="572"/>
      <c r="SM12" s="572"/>
      <c r="SN12" s="572"/>
      <c r="SO12" s="572"/>
      <c r="SP12" s="572"/>
      <c r="SQ12" s="572"/>
      <c r="SR12" s="572"/>
      <c r="SS12" s="572"/>
      <c r="ST12" s="572"/>
      <c r="SU12" s="572"/>
      <c r="SV12" s="572"/>
      <c r="SW12" s="572"/>
      <c r="SX12" s="572"/>
      <c r="SY12" s="572"/>
      <c r="SZ12" s="572"/>
      <c r="TA12" s="572"/>
      <c r="TB12" s="572"/>
      <c r="TC12" s="572"/>
      <c r="TD12" s="572"/>
      <c r="TE12" s="572"/>
      <c r="TF12" s="572"/>
      <c r="TG12" s="572"/>
      <c r="TH12" s="572"/>
      <c r="TI12" s="572"/>
      <c r="TJ12" s="572"/>
      <c r="TK12" s="572"/>
      <c r="TL12" s="572"/>
      <c r="TM12" s="572"/>
      <c r="TN12" s="572"/>
      <c r="TO12" s="572"/>
      <c r="TP12" s="572"/>
      <c r="TQ12" s="572"/>
      <c r="TR12" s="572"/>
      <c r="TS12" s="572"/>
      <c r="TT12" s="572"/>
      <c r="TU12" s="572"/>
      <c r="TV12" s="572"/>
      <c r="TW12" s="572"/>
      <c r="TX12" s="572"/>
      <c r="TY12" s="572"/>
      <c r="TZ12" s="572"/>
      <c r="UA12" s="572"/>
      <c r="UB12" s="572"/>
      <c r="UC12" s="572"/>
      <c r="UD12" s="572"/>
      <c r="UE12" s="572"/>
      <c r="UF12" s="572"/>
      <c r="UG12" s="572"/>
      <c r="UH12" s="572"/>
      <c r="UI12" s="572"/>
      <c r="UJ12" s="572"/>
      <c r="UK12" s="572"/>
      <c r="UL12" s="572"/>
      <c r="UM12" s="572"/>
      <c r="UN12" s="572"/>
      <c r="UO12" s="572"/>
      <c r="UP12" s="572"/>
      <c r="UQ12" s="572"/>
      <c r="UR12" s="572"/>
      <c r="US12" s="572"/>
      <c r="UT12" s="572"/>
      <c r="UU12" s="572"/>
      <c r="UV12" s="572"/>
      <c r="UW12" s="572"/>
      <c r="UX12" s="572"/>
      <c r="UY12" s="572"/>
      <c r="UZ12" s="572"/>
      <c r="VA12" s="572"/>
      <c r="VB12" s="572"/>
      <c r="VC12" s="572"/>
      <c r="VD12" s="572"/>
      <c r="VE12" s="572"/>
      <c r="VF12" s="572"/>
      <c r="VG12" s="572"/>
      <c r="VH12" s="572"/>
      <c r="VI12" s="572"/>
      <c r="VJ12" s="572"/>
      <c r="VK12" s="572"/>
      <c r="VL12" s="572"/>
      <c r="VM12" s="572"/>
      <c r="VN12" s="572"/>
      <c r="VO12" s="572"/>
      <c r="VP12" s="572"/>
      <c r="VQ12" s="572"/>
      <c r="VR12" s="572"/>
      <c r="VS12" s="572"/>
      <c r="VT12" s="572"/>
      <c r="VU12" s="572"/>
      <c r="VV12" s="572"/>
      <c r="VW12" s="572"/>
      <c r="VX12" s="572"/>
      <c r="VY12" s="572"/>
      <c r="VZ12" s="572"/>
      <c r="WA12" s="572"/>
      <c r="WB12" s="572"/>
      <c r="WC12" s="572"/>
      <c r="WD12" s="572"/>
      <c r="WE12" s="572"/>
      <c r="WF12" s="572"/>
      <c r="WG12" s="572"/>
      <c r="WH12" s="572"/>
      <c r="WI12" s="572"/>
      <c r="WJ12" s="572"/>
      <c r="WK12" s="572"/>
      <c r="WL12" s="572"/>
      <c r="WM12" s="572"/>
      <c r="WN12" s="572"/>
      <c r="WO12" s="572"/>
      <c r="WP12" s="572"/>
      <c r="WQ12" s="572"/>
      <c r="WR12" s="572"/>
      <c r="WS12" s="572"/>
      <c r="WT12" s="572"/>
      <c r="WU12" s="572"/>
      <c r="WV12" s="572"/>
      <c r="WW12" s="572"/>
      <c r="WX12" s="572"/>
      <c r="WY12" s="572"/>
      <c r="WZ12" s="572"/>
      <c r="XA12" s="572"/>
      <c r="XB12" s="572"/>
      <c r="XC12" s="572"/>
      <c r="XD12" s="572"/>
      <c r="XE12" s="572"/>
      <c r="XF12" s="572"/>
      <c r="XG12" s="572"/>
      <c r="XH12" s="572"/>
      <c r="XI12" s="572"/>
      <c r="XJ12" s="572"/>
      <c r="XK12" s="572"/>
      <c r="XL12" s="572"/>
      <c r="XM12" s="572"/>
      <c r="XN12" s="572"/>
      <c r="XO12" s="572"/>
      <c r="XP12" s="572"/>
      <c r="XQ12" s="572"/>
      <c r="XR12" s="572"/>
      <c r="XS12" s="572"/>
      <c r="XT12" s="572"/>
      <c r="XU12" s="572"/>
      <c r="XV12" s="572"/>
      <c r="XW12" s="572"/>
      <c r="XX12" s="572"/>
      <c r="XY12" s="572"/>
      <c r="XZ12" s="572"/>
      <c r="YA12" s="572"/>
      <c r="YB12" s="572"/>
      <c r="YC12" s="572"/>
      <c r="YD12" s="572"/>
      <c r="YE12" s="572"/>
      <c r="YF12" s="572"/>
      <c r="YG12" s="572"/>
      <c r="YH12" s="572"/>
      <c r="YI12" s="572"/>
      <c r="YJ12" s="572"/>
      <c r="YK12" s="572"/>
      <c r="YL12" s="572"/>
      <c r="YM12" s="572"/>
      <c r="YN12" s="572"/>
      <c r="YO12" s="572"/>
      <c r="YP12" s="572"/>
      <c r="YQ12" s="572"/>
      <c r="YR12" s="572"/>
      <c r="YS12" s="572"/>
      <c r="YT12" s="572"/>
      <c r="YU12" s="572"/>
      <c r="YV12" s="572"/>
      <c r="YW12" s="572"/>
      <c r="YX12" s="572"/>
      <c r="YY12" s="572"/>
      <c r="YZ12" s="572"/>
      <c r="ZA12" s="572"/>
      <c r="ZB12" s="572"/>
      <c r="ZC12" s="572"/>
      <c r="ZD12" s="572"/>
      <c r="ZE12" s="572"/>
      <c r="ZF12" s="572"/>
      <c r="ZG12" s="572"/>
      <c r="ZH12" s="572"/>
      <c r="ZI12" s="572"/>
      <c r="ZJ12" s="572"/>
      <c r="ZK12" s="572"/>
      <c r="ZL12" s="572"/>
      <c r="ZM12" s="572"/>
      <c r="ZN12" s="572"/>
      <c r="ZO12" s="572"/>
      <c r="ZP12" s="572"/>
      <c r="ZQ12" s="572"/>
      <c r="ZR12" s="572"/>
      <c r="ZS12" s="572"/>
      <c r="ZT12" s="572"/>
      <c r="ZU12" s="572"/>
      <c r="ZV12" s="572"/>
      <c r="ZW12" s="572"/>
      <c r="ZX12" s="572"/>
      <c r="ZY12" s="572"/>
      <c r="ZZ12" s="572"/>
      <c r="AAA12" s="572"/>
      <c r="AAB12" s="572"/>
      <c r="AAC12" s="572"/>
      <c r="AAD12" s="572"/>
      <c r="AAE12" s="572"/>
      <c r="AAF12" s="572"/>
      <c r="AAG12" s="572"/>
      <c r="AAH12" s="572"/>
      <c r="AAI12" s="572"/>
      <c r="AAJ12" s="572"/>
      <c r="AAK12" s="572"/>
      <c r="AAL12" s="572"/>
      <c r="AAM12" s="572"/>
      <c r="AAN12" s="572"/>
      <c r="AAO12" s="572"/>
      <c r="AAP12" s="572"/>
      <c r="AAQ12" s="572"/>
      <c r="AAR12" s="572"/>
      <c r="AAS12" s="572"/>
      <c r="AAT12" s="572"/>
      <c r="AAU12" s="572"/>
      <c r="AAV12" s="572"/>
      <c r="AAW12" s="572"/>
      <c r="AAX12" s="572"/>
      <c r="AAY12" s="572"/>
      <c r="AAZ12" s="572"/>
      <c r="ABA12" s="572"/>
      <c r="ABB12" s="572"/>
      <c r="ABC12" s="572"/>
      <c r="ABD12" s="572"/>
      <c r="ABE12" s="572"/>
      <c r="ABF12" s="572"/>
      <c r="ABG12" s="572"/>
      <c r="ABH12" s="572"/>
      <c r="ABI12" s="572"/>
      <c r="ABJ12" s="572"/>
      <c r="ABK12" s="572"/>
      <c r="ABL12" s="572"/>
      <c r="ABM12" s="572"/>
      <c r="ABN12" s="572"/>
      <c r="ABO12" s="572"/>
      <c r="ABP12" s="572"/>
      <c r="ABQ12" s="572"/>
      <c r="ABR12" s="572"/>
      <c r="ABS12" s="572"/>
      <c r="ABT12" s="572"/>
      <c r="ABU12" s="572"/>
      <c r="ABV12" s="572"/>
      <c r="ABW12" s="572"/>
      <c r="ABX12" s="572"/>
      <c r="ABY12" s="572"/>
      <c r="ABZ12" s="572"/>
      <c r="ACA12" s="572"/>
      <c r="ACB12" s="572"/>
      <c r="ACC12" s="572"/>
      <c r="ACD12" s="572"/>
      <c r="ACE12" s="572"/>
      <c r="ACF12" s="572"/>
      <c r="ACG12" s="572"/>
      <c r="ACH12" s="572"/>
      <c r="ACI12" s="572"/>
      <c r="ACJ12" s="572"/>
      <c r="ACK12" s="572"/>
      <c r="ACL12" s="572"/>
      <c r="ACM12" s="572"/>
      <c r="ACN12" s="572"/>
      <c r="ACO12" s="572"/>
      <c r="ACP12" s="572"/>
      <c r="ACQ12" s="572"/>
      <c r="ACR12" s="572"/>
      <c r="ACS12" s="572"/>
      <c r="ACT12" s="572"/>
      <c r="ACU12" s="572"/>
      <c r="ACV12" s="572"/>
      <c r="ACW12" s="572"/>
      <c r="ACX12" s="572"/>
      <c r="ACY12" s="572"/>
      <c r="ACZ12" s="572"/>
      <c r="ADA12" s="572"/>
      <c r="ADB12" s="572"/>
      <c r="ADC12" s="572"/>
      <c r="ADD12" s="572"/>
      <c r="ADE12" s="572"/>
      <c r="ADF12" s="572"/>
      <c r="ADG12" s="572"/>
      <c r="ADH12" s="572"/>
      <c r="ADI12" s="572"/>
      <c r="ADJ12" s="572"/>
      <c r="ADK12" s="572"/>
      <c r="ADL12" s="572"/>
      <c r="ADM12" s="572"/>
      <c r="ADN12" s="572"/>
      <c r="ADO12" s="572"/>
      <c r="ADP12" s="572"/>
      <c r="ADQ12" s="572"/>
      <c r="ADR12" s="572"/>
      <c r="ADS12" s="572"/>
      <c r="ADT12" s="572"/>
      <c r="ADU12" s="572"/>
      <c r="ADV12" s="572"/>
      <c r="ADW12" s="572"/>
      <c r="ADX12" s="572"/>
      <c r="ADY12" s="572"/>
      <c r="ADZ12" s="572"/>
      <c r="AEA12" s="572"/>
      <c r="AEB12" s="572"/>
      <c r="AEC12" s="572"/>
      <c r="AED12" s="572"/>
      <c r="AEE12" s="572"/>
      <c r="AEF12" s="572"/>
      <c r="AEG12" s="572"/>
      <c r="AEH12" s="572"/>
      <c r="AEI12" s="572"/>
      <c r="AEJ12" s="572"/>
      <c r="AEK12" s="572"/>
      <c r="AEL12" s="572"/>
      <c r="AEM12" s="572"/>
      <c r="AEN12" s="572"/>
      <c r="AEO12" s="572"/>
      <c r="AEP12" s="572"/>
      <c r="AEQ12" s="572"/>
      <c r="AER12" s="572"/>
      <c r="AES12" s="572"/>
      <c r="AET12" s="572"/>
      <c r="AEU12" s="572"/>
      <c r="AEV12" s="572"/>
      <c r="AEW12" s="572"/>
      <c r="AEX12" s="572"/>
      <c r="AEY12" s="572"/>
      <c r="AEZ12" s="572"/>
      <c r="AFA12" s="572"/>
      <c r="AFB12" s="572"/>
      <c r="AFC12" s="572"/>
      <c r="AFD12" s="572"/>
      <c r="AFE12" s="572"/>
      <c r="AFF12" s="572"/>
      <c r="AFG12" s="572"/>
      <c r="AFH12" s="572"/>
      <c r="AFI12" s="572"/>
      <c r="AFJ12" s="572"/>
      <c r="AFK12" s="572"/>
      <c r="AFL12" s="572"/>
      <c r="AFM12" s="572"/>
      <c r="AFN12" s="572"/>
      <c r="AFO12" s="572"/>
      <c r="AFP12" s="572"/>
      <c r="AFQ12" s="572"/>
      <c r="AFR12" s="572"/>
      <c r="AFS12" s="572"/>
      <c r="AFT12" s="572"/>
      <c r="AFU12" s="572"/>
      <c r="AFV12" s="572"/>
      <c r="AFW12" s="572"/>
      <c r="AFX12" s="572"/>
      <c r="AFY12" s="572"/>
      <c r="AFZ12" s="572"/>
      <c r="AGA12" s="572"/>
      <c r="AGB12" s="572"/>
      <c r="AGC12" s="572"/>
      <c r="AGD12" s="572"/>
      <c r="AGE12" s="572"/>
      <c r="AGF12" s="572"/>
      <c r="AGG12" s="572"/>
      <c r="AGH12" s="572"/>
      <c r="AGI12" s="572"/>
      <c r="AGJ12" s="572"/>
      <c r="AGK12" s="572"/>
      <c r="AGL12" s="572"/>
      <c r="AGM12" s="572"/>
      <c r="AGN12" s="572"/>
      <c r="AGO12" s="572"/>
      <c r="AGP12" s="572"/>
      <c r="AGQ12" s="572"/>
      <c r="AGR12" s="572"/>
      <c r="AGS12" s="572"/>
      <c r="AGT12" s="572"/>
      <c r="AGU12" s="572"/>
      <c r="AGV12" s="572"/>
      <c r="AGW12" s="572"/>
      <c r="AGX12" s="572"/>
      <c r="AGY12" s="572"/>
      <c r="AGZ12" s="572"/>
      <c r="AHA12" s="572"/>
      <c r="AHB12" s="572"/>
      <c r="AHC12" s="572"/>
      <c r="AHD12" s="572"/>
      <c r="AHE12" s="572"/>
      <c r="AHF12" s="572"/>
      <c r="AHG12" s="572"/>
      <c r="AHH12" s="572"/>
      <c r="AHI12" s="572"/>
      <c r="AHJ12" s="572"/>
      <c r="AHK12" s="572"/>
      <c r="AHL12" s="572"/>
      <c r="AHM12" s="572"/>
      <c r="AHN12" s="572"/>
      <c r="AHO12" s="572"/>
      <c r="AHP12" s="572"/>
      <c r="AHQ12" s="572"/>
      <c r="AHR12" s="572"/>
      <c r="AHS12" s="572"/>
      <c r="AHT12" s="572"/>
      <c r="AHU12" s="572"/>
      <c r="AHV12" s="572"/>
      <c r="AHW12" s="572"/>
      <c r="AHX12" s="572"/>
      <c r="AHY12" s="572"/>
      <c r="AHZ12" s="572"/>
      <c r="AIA12" s="572"/>
      <c r="AIB12" s="572"/>
      <c r="AIC12" s="572"/>
      <c r="AID12" s="572"/>
      <c r="AIE12" s="572"/>
      <c r="AIF12" s="572"/>
      <c r="AIG12" s="572"/>
      <c r="AIH12" s="572"/>
      <c r="AII12" s="572"/>
      <c r="AIJ12" s="572"/>
      <c r="AIK12" s="572"/>
      <c r="AIL12" s="572"/>
      <c r="AIM12" s="572"/>
      <c r="AIN12" s="572"/>
      <c r="AIO12" s="572"/>
      <c r="AIP12" s="572"/>
      <c r="AIQ12" s="572"/>
      <c r="AIR12" s="572"/>
      <c r="AIS12" s="572"/>
      <c r="AIT12" s="572"/>
      <c r="AIU12" s="572"/>
      <c r="AIV12" s="572"/>
      <c r="AIW12" s="572"/>
      <c r="AIX12" s="572"/>
      <c r="AIY12" s="572"/>
      <c r="AIZ12" s="572"/>
      <c r="AJA12" s="572"/>
      <c r="AJB12" s="572"/>
      <c r="AJC12" s="572"/>
      <c r="AJD12" s="572"/>
      <c r="AJE12" s="572"/>
      <c r="AJF12" s="572"/>
      <c r="AJG12" s="572"/>
      <c r="AJH12" s="572"/>
      <c r="AJI12" s="572"/>
      <c r="AJJ12" s="572"/>
      <c r="AJK12" s="572"/>
      <c r="AJL12" s="572"/>
      <c r="AJM12" s="572"/>
      <c r="AJN12" s="572"/>
      <c r="AJO12" s="572"/>
      <c r="AJP12" s="572"/>
      <c r="AJQ12" s="572"/>
      <c r="AJR12" s="572"/>
      <c r="AJS12" s="572"/>
      <c r="AJT12" s="572"/>
      <c r="AJU12" s="572"/>
      <c r="AJV12" s="572"/>
      <c r="AJW12" s="572"/>
      <c r="AJX12" s="572"/>
      <c r="AJY12" s="572"/>
      <c r="AJZ12" s="572"/>
      <c r="AKA12" s="572"/>
      <c r="AKB12" s="572"/>
      <c r="AKC12" s="572"/>
      <c r="AKD12" s="572"/>
      <c r="AKE12" s="572"/>
      <c r="AKF12" s="572"/>
      <c r="AKG12" s="572"/>
      <c r="AKH12" s="572"/>
      <c r="AKI12" s="572"/>
      <c r="AKJ12" s="572"/>
      <c r="AKK12" s="572"/>
      <c r="AKL12" s="572"/>
      <c r="AKM12" s="572"/>
      <c r="AKN12" s="572"/>
      <c r="AKO12" s="572"/>
      <c r="AKP12" s="572"/>
      <c r="AKQ12" s="572"/>
      <c r="AKR12" s="572"/>
      <c r="AKS12" s="572"/>
      <c r="AKT12" s="572"/>
      <c r="AKU12" s="572"/>
      <c r="AKV12" s="572"/>
      <c r="AKW12" s="572"/>
      <c r="AKX12" s="572"/>
      <c r="AKY12" s="572"/>
      <c r="AKZ12" s="572"/>
      <c r="ALA12" s="572"/>
      <c r="ALB12" s="572"/>
      <c r="ALC12" s="572"/>
      <c r="ALD12" s="572"/>
      <c r="ALE12" s="572"/>
      <c r="ALF12" s="572"/>
      <c r="ALG12" s="572"/>
      <c r="ALH12" s="572"/>
      <c r="ALI12" s="572"/>
      <c r="ALJ12" s="572"/>
      <c r="ALK12" s="572"/>
      <c r="ALL12" s="572"/>
      <c r="ALM12" s="572"/>
      <c r="ALN12" s="572"/>
      <c r="ALO12" s="572"/>
      <c r="ALP12" s="572"/>
      <c r="ALQ12" s="572"/>
      <c r="ALR12" s="572"/>
      <c r="ALS12" s="572"/>
      <c r="ALT12" s="572"/>
      <c r="ALU12" s="572"/>
      <c r="ALV12" s="572"/>
      <c r="ALW12" s="572"/>
      <c r="ALX12" s="572"/>
      <c r="ALY12" s="572"/>
      <c r="ALZ12" s="572"/>
      <c r="AMA12" s="572"/>
      <c r="AMB12" s="572"/>
      <c r="AMC12" s="572"/>
      <c r="AMD12" s="572"/>
      <c r="AME12" s="572"/>
      <c r="AMF12" s="572"/>
      <c r="AMG12" s="572"/>
      <c r="AMH12" s="572"/>
      <c r="AMI12" s="572"/>
      <c r="AMJ12" s="572"/>
      <c r="AMK12" s="572"/>
      <c r="AML12" s="572"/>
      <c r="AMM12" s="572"/>
      <c r="AMN12" s="572"/>
      <c r="AMO12" s="572"/>
      <c r="AMP12" s="572"/>
      <c r="AMQ12" s="572"/>
      <c r="AMR12" s="572"/>
      <c r="AMS12" s="572"/>
      <c r="AMT12" s="572"/>
      <c r="AMU12" s="572"/>
      <c r="AMV12" s="572"/>
      <c r="AMW12" s="572"/>
      <c r="AMX12" s="572"/>
      <c r="AMY12" s="572"/>
      <c r="AMZ12" s="572"/>
      <c r="ANA12" s="572"/>
      <c r="ANB12" s="572"/>
      <c r="ANC12" s="572"/>
      <c r="AND12" s="572"/>
      <c r="ANE12" s="572"/>
      <c r="ANF12" s="572"/>
      <c r="ANG12" s="572"/>
      <c r="ANH12" s="572"/>
      <c r="ANI12" s="572"/>
      <c r="ANJ12" s="572"/>
      <c r="ANK12" s="572"/>
      <c r="ANL12" s="572"/>
      <c r="ANM12" s="572"/>
      <c r="ANN12" s="572"/>
      <c r="ANO12" s="572"/>
      <c r="ANP12" s="572"/>
      <c r="ANQ12" s="572"/>
      <c r="ANR12" s="572"/>
      <c r="ANS12" s="572"/>
      <c r="ANT12" s="572"/>
      <c r="ANU12" s="572"/>
      <c r="ANV12" s="572"/>
      <c r="ANW12" s="572"/>
      <c r="ANX12" s="572"/>
      <c r="ANY12" s="572"/>
      <c r="ANZ12" s="572"/>
      <c r="AOA12" s="572"/>
      <c r="AOB12" s="572"/>
      <c r="AOC12" s="572"/>
      <c r="AOD12" s="572"/>
      <c r="AOE12" s="572"/>
      <c r="AOF12" s="572"/>
      <c r="AOG12" s="572"/>
      <c r="AOH12" s="572"/>
      <c r="AOI12" s="572"/>
      <c r="AOJ12" s="572"/>
      <c r="AOK12" s="572"/>
      <c r="AOL12" s="572"/>
      <c r="AOM12" s="572"/>
      <c r="AON12" s="572"/>
      <c r="AOO12" s="572"/>
      <c r="AOP12" s="572"/>
      <c r="AOQ12" s="572"/>
      <c r="AOR12" s="572"/>
      <c r="AOS12" s="572"/>
      <c r="AOT12" s="572"/>
      <c r="AOU12" s="572"/>
      <c r="AOV12" s="572"/>
      <c r="AOW12" s="572"/>
      <c r="AOX12" s="572"/>
      <c r="AOY12" s="572"/>
      <c r="AOZ12" s="572"/>
      <c r="APA12" s="572"/>
      <c r="APB12" s="572"/>
      <c r="APC12" s="572"/>
      <c r="APD12" s="572"/>
      <c r="APE12" s="572"/>
      <c r="APF12" s="572"/>
      <c r="APG12" s="572"/>
      <c r="APH12" s="572"/>
      <c r="API12" s="572"/>
      <c r="APJ12" s="572"/>
      <c r="APK12" s="572"/>
      <c r="APL12" s="572"/>
      <c r="APM12" s="572"/>
      <c r="APN12" s="572"/>
      <c r="APO12" s="572"/>
      <c r="APP12" s="572"/>
      <c r="APQ12" s="572"/>
      <c r="APR12" s="572"/>
      <c r="APS12" s="572"/>
      <c r="APT12" s="572"/>
      <c r="APU12" s="572"/>
      <c r="APV12" s="572"/>
      <c r="APW12" s="572"/>
      <c r="APX12" s="572"/>
      <c r="APY12" s="572"/>
      <c r="APZ12" s="572"/>
      <c r="AQA12" s="572"/>
      <c r="AQB12" s="572"/>
      <c r="AQC12" s="572"/>
      <c r="AQD12" s="572"/>
      <c r="AQE12" s="572"/>
      <c r="AQF12" s="572"/>
      <c r="AQG12" s="572"/>
      <c r="AQH12" s="572"/>
      <c r="AQI12" s="572"/>
      <c r="AQJ12" s="572"/>
      <c r="AQK12" s="572"/>
      <c r="AQL12" s="572"/>
      <c r="AQM12" s="572"/>
      <c r="AQN12" s="572"/>
      <c r="AQO12" s="572"/>
      <c r="AQP12" s="572"/>
      <c r="AQQ12" s="572"/>
      <c r="AQR12" s="572"/>
      <c r="AQS12" s="572"/>
      <c r="AQT12" s="572"/>
      <c r="AQU12" s="572"/>
      <c r="AQV12" s="572"/>
      <c r="AQW12" s="572"/>
      <c r="AQX12" s="572"/>
      <c r="AQY12" s="572"/>
      <c r="AQZ12" s="572"/>
      <c r="ARA12" s="572"/>
      <c r="ARB12" s="572"/>
      <c r="ARC12" s="572"/>
      <c r="ARD12" s="572"/>
      <c r="ARE12" s="572"/>
      <c r="ARF12" s="572"/>
      <c r="ARG12" s="572"/>
      <c r="ARH12" s="572"/>
      <c r="ARI12" s="572"/>
      <c r="ARJ12" s="572"/>
      <c r="ARK12" s="572"/>
      <c r="ARL12" s="572"/>
      <c r="ARM12" s="572"/>
      <c r="ARN12" s="572"/>
      <c r="ARO12" s="572"/>
      <c r="ARP12" s="572"/>
      <c r="ARQ12" s="572"/>
      <c r="ARR12" s="572"/>
      <c r="ARS12" s="572"/>
      <c r="ART12" s="572"/>
      <c r="ARU12" s="572"/>
      <c r="ARV12" s="572"/>
      <c r="ARW12" s="572"/>
      <c r="ARX12" s="572"/>
      <c r="ARY12" s="572"/>
      <c r="ARZ12" s="572"/>
      <c r="ASA12" s="572"/>
      <c r="ASB12" s="572"/>
      <c r="ASC12" s="572"/>
      <c r="ASD12" s="572"/>
      <c r="ASE12" s="572"/>
      <c r="ASF12" s="572"/>
      <c r="ASG12" s="572"/>
      <c r="ASH12" s="572"/>
      <c r="ASI12" s="572"/>
      <c r="ASJ12" s="572"/>
      <c r="ASK12" s="572"/>
      <c r="ASL12" s="572"/>
      <c r="ASM12" s="572"/>
      <c r="ASN12" s="572"/>
      <c r="ASO12" s="572"/>
      <c r="ASP12" s="572"/>
      <c r="ASQ12" s="572"/>
      <c r="ASR12" s="572"/>
      <c r="ASS12" s="572"/>
      <c r="AST12" s="572"/>
      <c r="ASU12" s="572"/>
      <c r="ASV12" s="572"/>
      <c r="ASW12" s="572"/>
      <c r="ASX12" s="572"/>
      <c r="ASY12" s="572"/>
      <c r="ASZ12" s="572"/>
      <c r="ATA12" s="572"/>
      <c r="ATB12" s="572"/>
      <c r="ATC12" s="572"/>
      <c r="ATD12" s="572"/>
      <c r="ATE12" s="572"/>
      <c r="ATF12" s="572"/>
      <c r="ATG12" s="572"/>
      <c r="ATH12" s="572"/>
      <c r="ATI12" s="572"/>
      <c r="ATJ12" s="572"/>
      <c r="ATK12" s="572"/>
      <c r="ATL12" s="572"/>
      <c r="ATM12" s="572"/>
      <c r="ATN12" s="572"/>
      <c r="ATO12" s="572"/>
      <c r="ATP12" s="572"/>
      <c r="ATQ12" s="572"/>
      <c r="ATR12" s="572"/>
      <c r="ATS12" s="572"/>
      <c r="ATT12" s="572"/>
      <c r="ATU12" s="572"/>
      <c r="ATV12" s="572"/>
      <c r="ATW12" s="572"/>
      <c r="ATX12" s="572"/>
      <c r="ATY12" s="572"/>
      <c r="ATZ12" s="572"/>
      <c r="AUA12" s="572"/>
      <c r="AUB12" s="572"/>
      <c r="AUC12" s="572"/>
      <c r="AUD12" s="572"/>
      <c r="AUE12" s="572"/>
      <c r="AUF12" s="572"/>
      <c r="AUG12" s="572"/>
      <c r="AUH12" s="572"/>
      <c r="AUI12" s="572"/>
      <c r="AUJ12" s="572"/>
      <c r="AUK12" s="572"/>
      <c r="AUL12" s="572"/>
      <c r="AUM12" s="572"/>
      <c r="AUN12" s="572"/>
      <c r="AUO12" s="572"/>
      <c r="AUP12" s="572"/>
      <c r="AUQ12" s="572"/>
      <c r="AUR12" s="572"/>
      <c r="AUS12" s="572"/>
      <c r="AUT12" s="572"/>
      <c r="AUU12" s="572"/>
      <c r="AUV12" s="572"/>
      <c r="AUW12" s="572"/>
      <c r="AUX12" s="572"/>
      <c r="AUY12" s="572"/>
      <c r="AUZ12" s="572"/>
      <c r="AVA12" s="572"/>
      <c r="AVB12" s="572"/>
      <c r="AVC12" s="572"/>
      <c r="AVD12" s="572"/>
      <c r="AVE12" s="572"/>
      <c r="AVF12" s="572"/>
      <c r="AVG12" s="572"/>
      <c r="AVH12" s="572"/>
      <c r="AVI12" s="572"/>
      <c r="AVJ12" s="572"/>
      <c r="AVK12" s="572"/>
      <c r="AVL12" s="572"/>
      <c r="AVM12" s="572"/>
      <c r="AVN12" s="572"/>
      <c r="AVO12" s="572"/>
      <c r="AVP12" s="572"/>
      <c r="AVQ12" s="572"/>
      <c r="AVR12" s="572"/>
      <c r="AVS12" s="572"/>
      <c r="AVT12" s="572"/>
      <c r="AVU12" s="572"/>
      <c r="AVV12" s="572"/>
      <c r="AVW12" s="572"/>
      <c r="AVX12" s="572"/>
      <c r="AVY12" s="572"/>
      <c r="AVZ12" s="572"/>
      <c r="AWA12" s="572"/>
      <c r="AWB12" s="572"/>
      <c r="AWC12" s="572"/>
      <c r="AWD12" s="572"/>
      <c r="AWE12" s="572"/>
      <c r="AWF12" s="572"/>
      <c r="AWG12" s="572"/>
      <c r="AWH12" s="572"/>
      <c r="AWI12" s="572"/>
      <c r="AWJ12" s="572"/>
      <c r="AWK12" s="572"/>
      <c r="AWL12" s="572"/>
      <c r="AWM12" s="572"/>
      <c r="AWN12" s="572"/>
      <c r="AWO12" s="572"/>
      <c r="AWP12" s="572"/>
      <c r="AWQ12" s="572"/>
      <c r="AWR12" s="572"/>
      <c r="AWS12" s="572"/>
      <c r="AWT12" s="572"/>
      <c r="AWU12" s="572"/>
      <c r="AWV12" s="572"/>
      <c r="AWW12" s="572"/>
      <c r="AWX12" s="572"/>
      <c r="AWY12" s="572"/>
      <c r="AWZ12" s="572"/>
      <c r="AXA12" s="572"/>
      <c r="AXB12" s="572"/>
      <c r="AXC12" s="572"/>
      <c r="AXD12" s="572"/>
      <c r="AXE12" s="572"/>
      <c r="AXF12" s="572"/>
      <c r="AXG12" s="572"/>
      <c r="AXH12" s="572"/>
      <c r="AXI12" s="572"/>
      <c r="AXJ12" s="572"/>
      <c r="AXK12" s="572"/>
      <c r="AXL12" s="572"/>
      <c r="AXM12" s="572"/>
      <c r="AXN12" s="572"/>
      <c r="AXO12" s="572"/>
      <c r="AXP12" s="572"/>
      <c r="AXQ12" s="572"/>
      <c r="AXR12" s="572"/>
      <c r="AXS12" s="572"/>
      <c r="AXT12" s="572"/>
      <c r="AXU12" s="572"/>
      <c r="AXV12" s="572"/>
      <c r="AXW12" s="572"/>
      <c r="AXX12" s="572"/>
      <c r="AXY12" s="572"/>
      <c r="AXZ12" s="572"/>
      <c r="AYA12" s="572"/>
      <c r="AYB12" s="572"/>
      <c r="AYC12" s="572"/>
      <c r="AYD12" s="572"/>
      <c r="AYE12" s="572"/>
      <c r="AYF12" s="572"/>
      <c r="AYG12" s="572"/>
      <c r="AYH12" s="572"/>
      <c r="AYI12" s="572"/>
      <c r="AYJ12" s="572"/>
      <c r="AYK12" s="572"/>
      <c r="AYL12" s="572"/>
      <c r="AYM12" s="572"/>
      <c r="AYN12" s="572"/>
      <c r="AYO12" s="572"/>
      <c r="AYP12" s="572"/>
      <c r="AYQ12" s="572"/>
      <c r="AYR12" s="572"/>
      <c r="AYS12" s="572"/>
      <c r="AYT12" s="572"/>
      <c r="AYU12" s="572"/>
      <c r="AYV12" s="572"/>
      <c r="AYW12" s="572"/>
      <c r="AYX12" s="572"/>
      <c r="AYY12" s="572"/>
      <c r="AYZ12" s="572"/>
      <c r="AZA12" s="572"/>
      <c r="AZB12" s="572"/>
      <c r="AZC12" s="572"/>
      <c r="AZD12" s="572"/>
      <c r="AZE12" s="572"/>
      <c r="AZF12" s="572"/>
      <c r="AZG12" s="572"/>
      <c r="AZH12" s="572"/>
      <c r="AZI12" s="572"/>
      <c r="AZJ12" s="572"/>
      <c r="AZK12" s="572"/>
      <c r="AZL12" s="572"/>
      <c r="AZM12" s="572"/>
      <c r="AZN12" s="572"/>
      <c r="AZO12" s="572"/>
      <c r="AZP12" s="572"/>
      <c r="AZQ12" s="572"/>
      <c r="AZR12" s="572"/>
      <c r="AZS12" s="572"/>
      <c r="AZT12" s="572"/>
      <c r="AZU12" s="572"/>
      <c r="AZV12" s="572"/>
      <c r="AZW12" s="572"/>
      <c r="AZX12" s="572"/>
      <c r="AZY12" s="572"/>
      <c r="AZZ12" s="572"/>
      <c r="BAA12" s="572"/>
      <c r="BAB12" s="572"/>
      <c r="BAC12" s="572"/>
      <c r="BAD12" s="572"/>
      <c r="BAE12" s="572"/>
      <c r="BAF12" s="572"/>
      <c r="BAG12" s="572"/>
      <c r="BAH12" s="572"/>
      <c r="BAI12" s="572"/>
      <c r="BAJ12" s="572"/>
      <c r="BAK12" s="572"/>
      <c r="BAL12" s="572"/>
      <c r="BAM12" s="572"/>
      <c r="BAN12" s="572"/>
      <c r="BAO12" s="572"/>
      <c r="BAP12" s="572"/>
      <c r="BAQ12" s="572"/>
      <c r="BAR12" s="572"/>
      <c r="BAS12" s="572"/>
      <c r="BAT12" s="572"/>
      <c r="BAU12" s="572"/>
      <c r="BAV12" s="572"/>
      <c r="BAW12" s="572"/>
      <c r="BAX12" s="572"/>
      <c r="BAY12" s="572"/>
      <c r="BAZ12" s="572"/>
      <c r="BBA12" s="572"/>
      <c r="BBB12" s="572"/>
      <c r="BBC12" s="572"/>
      <c r="BBD12" s="572"/>
      <c r="BBE12" s="572"/>
      <c r="BBF12" s="572"/>
      <c r="BBG12" s="572"/>
      <c r="BBH12" s="572"/>
      <c r="BBI12" s="572"/>
      <c r="BBJ12" s="572"/>
      <c r="BBK12" s="572"/>
      <c r="BBL12" s="572"/>
      <c r="BBM12" s="572"/>
      <c r="BBN12" s="572"/>
      <c r="BBO12" s="572"/>
      <c r="BBP12" s="572"/>
      <c r="BBQ12" s="572"/>
      <c r="BBR12" s="572"/>
      <c r="BBS12" s="572"/>
      <c r="BBT12" s="572"/>
      <c r="BBU12" s="572"/>
      <c r="BBV12" s="572"/>
      <c r="BBW12" s="572"/>
      <c r="BBX12" s="572"/>
      <c r="BBY12" s="572"/>
      <c r="BBZ12" s="572"/>
      <c r="BCA12" s="572"/>
      <c r="BCB12" s="572"/>
      <c r="BCC12" s="572"/>
      <c r="BCD12" s="572"/>
      <c r="BCE12" s="572"/>
      <c r="BCF12" s="572"/>
      <c r="BCG12" s="572"/>
      <c r="BCH12" s="572"/>
      <c r="BCI12" s="572"/>
      <c r="BCJ12" s="572"/>
      <c r="BCK12" s="572"/>
      <c r="BCL12" s="572"/>
      <c r="BCM12" s="572"/>
      <c r="BCN12" s="572"/>
      <c r="BCO12" s="572"/>
      <c r="BCP12" s="572"/>
      <c r="BCQ12" s="572"/>
      <c r="BCR12" s="572"/>
      <c r="BCS12" s="572"/>
      <c r="BCT12" s="572"/>
      <c r="BCU12" s="572"/>
      <c r="BCV12" s="572"/>
      <c r="BCW12" s="572"/>
      <c r="BCX12" s="572"/>
      <c r="BCY12" s="572"/>
      <c r="BCZ12" s="572"/>
      <c r="BDA12" s="572"/>
      <c r="BDB12" s="572"/>
      <c r="BDC12" s="572"/>
      <c r="BDD12" s="572"/>
      <c r="BDE12" s="572"/>
      <c r="BDF12" s="572"/>
      <c r="BDG12" s="572"/>
      <c r="BDH12" s="572"/>
      <c r="BDI12" s="572"/>
      <c r="BDJ12" s="572"/>
      <c r="BDK12" s="572"/>
      <c r="BDL12" s="572"/>
      <c r="BDM12" s="572"/>
      <c r="BDN12" s="572"/>
      <c r="BDO12" s="572"/>
      <c r="BDP12" s="572"/>
      <c r="BDQ12" s="572"/>
      <c r="BDR12" s="572"/>
      <c r="BDS12" s="572"/>
      <c r="BDT12" s="572"/>
      <c r="BDU12" s="572"/>
      <c r="BDV12" s="572"/>
      <c r="BDW12" s="572"/>
      <c r="BDX12" s="572"/>
      <c r="BDY12" s="572"/>
      <c r="BDZ12" s="572"/>
    </row>
    <row r="13" spans="1:1482" s="577" customFormat="1">
      <c r="A13" s="375" t="str">
        <f>+'P2'!B10</f>
        <v>2.3. Fortalecimiento de mecanismos y canales de comercialización nacionales</v>
      </c>
      <c r="B13" s="384">
        <f>+'P2'!E10</f>
        <v>0</v>
      </c>
      <c r="C13" s="384">
        <f>+'P2'!F10</f>
        <v>3221730900</v>
      </c>
      <c r="D13" s="384">
        <f>+'P2'!G10</f>
        <v>3355627080</v>
      </c>
      <c r="E13" s="384">
        <f>+'P2'!H10</f>
        <v>3355627080</v>
      </c>
      <c r="F13" s="384">
        <f>+'P2'!I10</f>
        <v>3355627080</v>
      </c>
      <c r="G13" s="384">
        <f>+'P2'!J10</f>
        <v>2110747080</v>
      </c>
      <c r="H13" s="384">
        <f>+'P2'!K10</f>
        <v>2621197080</v>
      </c>
      <c r="I13" s="384">
        <f>+'P2'!L10</f>
        <v>3355627080</v>
      </c>
      <c r="J13" s="384">
        <f>+'P2'!M10</f>
        <v>2110747080</v>
      </c>
      <c r="K13" s="384">
        <f>+'P2'!N10</f>
        <v>2110747080</v>
      </c>
      <c r="L13" s="384">
        <f>+'P2'!O10</f>
        <v>3355627080</v>
      </c>
      <c r="M13" s="384">
        <f>+'P2'!P10</f>
        <v>2621197080</v>
      </c>
      <c r="N13" s="384">
        <f>+'P2'!Q10</f>
        <v>2110747080</v>
      </c>
      <c r="O13" s="384">
        <f>+'P2'!R10</f>
        <v>3355627080</v>
      </c>
      <c r="P13" s="384">
        <f>+'P2'!S10</f>
        <v>2110747080</v>
      </c>
      <c r="Q13" s="384">
        <f>+'P2'!T10</f>
        <v>2110747080</v>
      </c>
      <c r="R13" s="384">
        <f>+'P2'!U10</f>
        <v>3866077080</v>
      </c>
      <c r="S13" s="384">
        <f>+'P2'!V10</f>
        <v>2110747080</v>
      </c>
      <c r="T13" s="384">
        <f>+'P2'!W10</f>
        <v>2110747080</v>
      </c>
      <c r="U13" s="384">
        <f>+'P2'!X10</f>
        <v>3355627080</v>
      </c>
      <c r="V13" s="384">
        <f>+'P2'!Y10</f>
        <v>52705568340</v>
      </c>
      <c r="W13" s="575">
        <f t="shared" si="1"/>
        <v>1.854848205032146E-2</v>
      </c>
      <c r="X13" s="405"/>
      <c r="Y13" s="572"/>
      <c r="Z13" s="572"/>
      <c r="AA13" s="572"/>
      <c r="AB13" s="572"/>
      <c r="AC13" s="572"/>
      <c r="AD13" s="572"/>
      <c r="AE13" s="572"/>
      <c r="AF13" s="572"/>
      <c r="AG13" s="572"/>
      <c r="AH13" s="572"/>
      <c r="AI13" s="572"/>
      <c r="AJ13" s="572"/>
      <c r="AK13" s="572"/>
      <c r="AL13" s="572"/>
      <c r="AM13" s="572"/>
      <c r="AN13" s="572"/>
      <c r="AO13" s="572"/>
      <c r="AP13" s="572"/>
      <c r="AQ13" s="572"/>
      <c r="AR13" s="572"/>
      <c r="AS13" s="572"/>
      <c r="AT13" s="572"/>
      <c r="AU13" s="572"/>
      <c r="AV13" s="572"/>
      <c r="AW13" s="572"/>
      <c r="AX13" s="572"/>
      <c r="AY13" s="572"/>
      <c r="AZ13" s="572"/>
      <c r="BA13" s="572"/>
      <c r="BB13" s="572"/>
      <c r="BC13" s="572"/>
      <c r="BD13" s="572"/>
      <c r="BE13" s="572"/>
      <c r="BF13" s="572"/>
      <c r="BG13" s="572"/>
      <c r="BH13" s="572"/>
      <c r="BI13" s="572"/>
      <c r="BJ13" s="572"/>
      <c r="BK13" s="572"/>
      <c r="BL13" s="572"/>
      <c r="BM13" s="572"/>
      <c r="BN13" s="572"/>
      <c r="BO13" s="572"/>
      <c r="BP13" s="572"/>
      <c r="BQ13" s="572"/>
      <c r="BR13" s="572"/>
      <c r="BS13" s="572"/>
      <c r="BT13" s="572"/>
      <c r="BU13" s="572"/>
      <c r="BV13" s="572"/>
      <c r="BW13" s="572"/>
      <c r="BX13" s="572"/>
      <c r="BY13" s="572"/>
      <c r="BZ13" s="572"/>
      <c r="CA13" s="572"/>
      <c r="CB13" s="572"/>
      <c r="CC13" s="572"/>
      <c r="CD13" s="572"/>
      <c r="CE13" s="572"/>
      <c r="CF13" s="572"/>
      <c r="CG13" s="572"/>
      <c r="CH13" s="572"/>
      <c r="CI13" s="572"/>
      <c r="CJ13" s="572"/>
      <c r="CK13" s="572"/>
      <c r="CL13" s="572"/>
      <c r="CM13" s="572"/>
      <c r="CN13" s="572"/>
      <c r="CO13" s="572"/>
      <c r="CP13" s="572"/>
      <c r="CQ13" s="572"/>
      <c r="CR13" s="572"/>
      <c r="CS13" s="572"/>
      <c r="CT13" s="572"/>
      <c r="CU13" s="572"/>
      <c r="CV13" s="572"/>
      <c r="CW13" s="572"/>
      <c r="CX13" s="572"/>
      <c r="CY13" s="572"/>
      <c r="CZ13" s="572"/>
      <c r="DA13" s="572"/>
      <c r="DB13" s="572"/>
      <c r="DC13" s="572"/>
      <c r="DD13" s="572"/>
      <c r="DE13" s="572"/>
      <c r="DF13" s="572"/>
      <c r="DG13" s="572"/>
      <c r="DH13" s="572"/>
      <c r="DI13" s="572"/>
      <c r="DJ13" s="572"/>
      <c r="DK13" s="572"/>
      <c r="DL13" s="572"/>
      <c r="DM13" s="572"/>
      <c r="DN13" s="572"/>
      <c r="DO13" s="572"/>
      <c r="DP13" s="572"/>
      <c r="DQ13" s="572"/>
      <c r="DR13" s="572"/>
      <c r="DS13" s="572"/>
      <c r="DT13" s="572"/>
      <c r="DU13" s="572"/>
      <c r="DV13" s="572"/>
      <c r="DW13" s="572"/>
      <c r="DX13" s="572"/>
      <c r="DY13" s="572"/>
      <c r="DZ13" s="572"/>
      <c r="EA13" s="572"/>
      <c r="EB13" s="572"/>
      <c r="EC13" s="572"/>
      <c r="ED13" s="572"/>
      <c r="EE13" s="572"/>
      <c r="EF13" s="572"/>
      <c r="EG13" s="572"/>
      <c r="EH13" s="572"/>
      <c r="EI13" s="572"/>
      <c r="EJ13" s="572"/>
      <c r="EK13" s="572"/>
      <c r="EL13" s="572"/>
      <c r="EM13" s="572"/>
      <c r="EN13" s="572"/>
      <c r="EO13" s="572"/>
      <c r="EP13" s="572"/>
      <c r="EQ13" s="572"/>
      <c r="ER13" s="572"/>
      <c r="ES13" s="572"/>
      <c r="ET13" s="572"/>
      <c r="EU13" s="572"/>
      <c r="EV13" s="572"/>
      <c r="EW13" s="572"/>
      <c r="EX13" s="572"/>
      <c r="EY13" s="572"/>
      <c r="EZ13" s="572"/>
      <c r="FA13" s="572"/>
      <c r="FB13" s="572"/>
      <c r="FC13" s="572"/>
      <c r="FD13" s="572"/>
      <c r="FE13" s="572"/>
      <c r="FF13" s="572"/>
      <c r="FG13" s="572"/>
      <c r="FH13" s="572"/>
      <c r="FI13" s="572"/>
      <c r="FJ13" s="572"/>
      <c r="FK13" s="572"/>
      <c r="FL13" s="572"/>
      <c r="FM13" s="572"/>
      <c r="FN13" s="572"/>
      <c r="FO13" s="572"/>
      <c r="FP13" s="572"/>
      <c r="FQ13" s="572"/>
      <c r="FR13" s="572"/>
      <c r="FS13" s="572"/>
      <c r="FT13" s="572"/>
      <c r="FU13" s="572"/>
      <c r="FV13" s="572"/>
      <c r="FW13" s="572"/>
      <c r="FX13" s="572"/>
      <c r="FY13" s="572"/>
      <c r="FZ13" s="572"/>
      <c r="GA13" s="572"/>
      <c r="GB13" s="572"/>
      <c r="GC13" s="572"/>
      <c r="GD13" s="572"/>
      <c r="GE13" s="572"/>
      <c r="GF13" s="572"/>
      <c r="GG13" s="572"/>
      <c r="GH13" s="572"/>
      <c r="GI13" s="572"/>
      <c r="GJ13" s="572"/>
      <c r="GK13" s="572"/>
      <c r="GL13" s="572"/>
      <c r="GM13" s="572"/>
      <c r="GN13" s="572"/>
      <c r="GO13" s="572"/>
      <c r="GP13" s="572"/>
      <c r="GQ13" s="572"/>
      <c r="GR13" s="572"/>
      <c r="GS13" s="572"/>
      <c r="GT13" s="572"/>
      <c r="GU13" s="572"/>
      <c r="GV13" s="572"/>
      <c r="GW13" s="572"/>
      <c r="GX13" s="572"/>
      <c r="GY13" s="572"/>
      <c r="GZ13" s="572"/>
      <c r="HA13" s="572"/>
      <c r="HB13" s="572"/>
      <c r="HC13" s="572"/>
      <c r="HD13" s="572"/>
      <c r="HE13" s="572"/>
      <c r="HF13" s="572"/>
      <c r="HG13" s="572"/>
      <c r="HH13" s="572"/>
      <c r="HI13" s="572"/>
      <c r="HJ13" s="572"/>
      <c r="HK13" s="572"/>
      <c r="HL13" s="572"/>
      <c r="HM13" s="572"/>
      <c r="HN13" s="572"/>
      <c r="HO13" s="572"/>
      <c r="HP13" s="572"/>
      <c r="HQ13" s="572"/>
      <c r="HR13" s="572"/>
      <c r="HS13" s="572"/>
      <c r="HT13" s="572"/>
      <c r="HU13" s="572"/>
      <c r="HV13" s="572"/>
      <c r="HW13" s="572"/>
      <c r="HX13" s="572"/>
      <c r="HY13" s="572"/>
      <c r="HZ13" s="572"/>
      <c r="IA13" s="572"/>
      <c r="IB13" s="572"/>
      <c r="IC13" s="572"/>
      <c r="ID13" s="572"/>
      <c r="IE13" s="572"/>
      <c r="IF13" s="572"/>
      <c r="IG13" s="572"/>
      <c r="IH13" s="572"/>
      <c r="II13" s="572"/>
      <c r="IJ13" s="572"/>
      <c r="IK13" s="572"/>
      <c r="IL13" s="572"/>
      <c r="IM13" s="572"/>
      <c r="IN13" s="572"/>
      <c r="IO13" s="572"/>
      <c r="IP13" s="572"/>
      <c r="IQ13" s="572"/>
      <c r="IR13" s="572"/>
      <c r="IS13" s="572"/>
      <c r="IT13" s="572"/>
      <c r="IU13" s="572"/>
      <c r="IV13" s="572"/>
      <c r="IW13" s="572"/>
      <c r="IX13" s="572"/>
      <c r="IY13" s="572"/>
      <c r="IZ13" s="572"/>
      <c r="JA13" s="572"/>
      <c r="JB13" s="572"/>
      <c r="JC13" s="572"/>
      <c r="JD13" s="572"/>
      <c r="JE13" s="572"/>
      <c r="JF13" s="572"/>
      <c r="JG13" s="572"/>
      <c r="JH13" s="572"/>
      <c r="JI13" s="572"/>
      <c r="JJ13" s="572"/>
      <c r="JK13" s="572"/>
      <c r="JL13" s="572"/>
      <c r="JM13" s="572"/>
      <c r="JN13" s="572"/>
      <c r="JO13" s="572"/>
      <c r="JP13" s="572"/>
      <c r="JQ13" s="572"/>
      <c r="JR13" s="572"/>
      <c r="JS13" s="572"/>
      <c r="JT13" s="572"/>
      <c r="JU13" s="572"/>
      <c r="JV13" s="572"/>
      <c r="JW13" s="572"/>
      <c r="JX13" s="572"/>
      <c r="JY13" s="572"/>
      <c r="JZ13" s="572"/>
      <c r="KA13" s="572"/>
      <c r="KB13" s="572"/>
      <c r="KC13" s="572"/>
      <c r="KD13" s="572"/>
      <c r="KE13" s="572"/>
      <c r="KF13" s="572"/>
      <c r="KG13" s="572"/>
      <c r="KH13" s="572"/>
      <c r="KI13" s="572"/>
      <c r="KJ13" s="572"/>
      <c r="KK13" s="572"/>
      <c r="KL13" s="572"/>
      <c r="KM13" s="572"/>
      <c r="KN13" s="572"/>
      <c r="KO13" s="572"/>
      <c r="KP13" s="572"/>
      <c r="KQ13" s="572"/>
      <c r="KR13" s="572"/>
      <c r="KS13" s="572"/>
      <c r="KT13" s="572"/>
      <c r="KU13" s="572"/>
      <c r="KV13" s="572"/>
      <c r="KW13" s="572"/>
      <c r="KX13" s="572"/>
      <c r="KY13" s="572"/>
      <c r="KZ13" s="572"/>
      <c r="LA13" s="572"/>
      <c r="LB13" s="572"/>
      <c r="LC13" s="572"/>
      <c r="LD13" s="572"/>
      <c r="LE13" s="572"/>
      <c r="LF13" s="572"/>
      <c r="LG13" s="572"/>
      <c r="LH13" s="572"/>
      <c r="LI13" s="572"/>
      <c r="LJ13" s="572"/>
      <c r="LK13" s="572"/>
      <c r="LL13" s="572"/>
      <c r="LM13" s="572"/>
      <c r="LN13" s="572"/>
      <c r="LO13" s="572"/>
      <c r="LP13" s="572"/>
      <c r="LQ13" s="572"/>
      <c r="LR13" s="572"/>
      <c r="LS13" s="572"/>
      <c r="LT13" s="572"/>
      <c r="LU13" s="572"/>
      <c r="LV13" s="572"/>
      <c r="LW13" s="572"/>
      <c r="LX13" s="572"/>
      <c r="LY13" s="572"/>
      <c r="LZ13" s="572"/>
      <c r="MA13" s="572"/>
      <c r="MB13" s="572"/>
      <c r="MC13" s="572"/>
      <c r="MD13" s="572"/>
      <c r="ME13" s="572"/>
      <c r="MF13" s="572"/>
      <c r="MG13" s="572"/>
      <c r="MH13" s="572"/>
      <c r="MI13" s="572"/>
      <c r="MJ13" s="572"/>
      <c r="MK13" s="572"/>
      <c r="ML13" s="572"/>
      <c r="MM13" s="572"/>
      <c r="MN13" s="572"/>
      <c r="MO13" s="572"/>
      <c r="MP13" s="572"/>
      <c r="MQ13" s="572"/>
      <c r="MR13" s="572"/>
      <c r="MS13" s="572"/>
      <c r="MT13" s="572"/>
      <c r="MU13" s="572"/>
      <c r="MV13" s="572"/>
      <c r="MW13" s="572"/>
      <c r="MX13" s="572"/>
      <c r="MY13" s="572"/>
      <c r="MZ13" s="572"/>
      <c r="NA13" s="572"/>
      <c r="NB13" s="572"/>
      <c r="NC13" s="572"/>
      <c r="ND13" s="572"/>
      <c r="NE13" s="572"/>
      <c r="NF13" s="572"/>
      <c r="NG13" s="572"/>
      <c r="NH13" s="572"/>
      <c r="NI13" s="572"/>
      <c r="NJ13" s="572"/>
      <c r="NK13" s="572"/>
      <c r="NL13" s="572"/>
      <c r="NM13" s="572"/>
      <c r="NN13" s="572"/>
      <c r="NO13" s="572"/>
      <c r="NP13" s="572"/>
      <c r="NQ13" s="572"/>
      <c r="NR13" s="572"/>
      <c r="NS13" s="572"/>
      <c r="NT13" s="572"/>
      <c r="NU13" s="572"/>
      <c r="NV13" s="572"/>
      <c r="NW13" s="572"/>
      <c r="NX13" s="572"/>
      <c r="NY13" s="572"/>
      <c r="NZ13" s="572"/>
      <c r="OA13" s="572"/>
      <c r="OB13" s="572"/>
      <c r="OC13" s="572"/>
      <c r="OD13" s="572"/>
      <c r="OE13" s="572"/>
      <c r="OF13" s="572"/>
      <c r="OG13" s="572"/>
      <c r="OH13" s="572"/>
      <c r="OI13" s="572"/>
      <c r="OJ13" s="572"/>
      <c r="OK13" s="572"/>
      <c r="OL13" s="572"/>
      <c r="OM13" s="572"/>
      <c r="ON13" s="572"/>
      <c r="OO13" s="572"/>
      <c r="OP13" s="572"/>
      <c r="OQ13" s="572"/>
      <c r="OR13" s="572"/>
      <c r="OS13" s="572"/>
      <c r="OT13" s="572"/>
      <c r="OU13" s="572"/>
      <c r="OV13" s="572"/>
      <c r="OW13" s="572"/>
      <c r="OX13" s="572"/>
      <c r="OY13" s="572"/>
      <c r="OZ13" s="572"/>
      <c r="PA13" s="572"/>
      <c r="PB13" s="572"/>
      <c r="PC13" s="572"/>
      <c r="PD13" s="572"/>
      <c r="PE13" s="572"/>
      <c r="PF13" s="572"/>
      <c r="PG13" s="572"/>
      <c r="PH13" s="572"/>
      <c r="PI13" s="572"/>
      <c r="PJ13" s="572"/>
      <c r="PK13" s="572"/>
      <c r="PL13" s="572"/>
      <c r="PM13" s="572"/>
      <c r="PN13" s="572"/>
      <c r="PO13" s="572"/>
      <c r="PP13" s="572"/>
      <c r="PQ13" s="572"/>
      <c r="PR13" s="572"/>
      <c r="PS13" s="572"/>
      <c r="PT13" s="572"/>
      <c r="PU13" s="572"/>
      <c r="PV13" s="572"/>
      <c r="PW13" s="572"/>
      <c r="PX13" s="572"/>
      <c r="PY13" s="572"/>
      <c r="PZ13" s="572"/>
      <c r="QA13" s="572"/>
      <c r="QB13" s="572"/>
      <c r="QC13" s="572"/>
      <c r="QD13" s="572"/>
      <c r="QE13" s="572"/>
      <c r="QF13" s="572"/>
      <c r="QG13" s="572"/>
      <c r="QH13" s="572"/>
      <c r="QI13" s="572"/>
      <c r="QJ13" s="572"/>
      <c r="QK13" s="572"/>
      <c r="QL13" s="572"/>
      <c r="QM13" s="572"/>
      <c r="QN13" s="572"/>
      <c r="QO13" s="572"/>
      <c r="QP13" s="572"/>
      <c r="QQ13" s="572"/>
      <c r="QR13" s="572"/>
      <c r="QS13" s="572"/>
      <c r="QT13" s="572"/>
      <c r="QU13" s="572"/>
      <c r="QV13" s="572"/>
      <c r="QW13" s="572"/>
      <c r="QX13" s="572"/>
      <c r="QY13" s="572"/>
      <c r="QZ13" s="572"/>
      <c r="RA13" s="572"/>
      <c r="RB13" s="572"/>
      <c r="RC13" s="572"/>
      <c r="RD13" s="572"/>
      <c r="RE13" s="572"/>
      <c r="RF13" s="572"/>
      <c r="RG13" s="572"/>
      <c r="RH13" s="572"/>
      <c r="RI13" s="572"/>
      <c r="RJ13" s="572"/>
      <c r="RK13" s="572"/>
      <c r="RL13" s="572"/>
      <c r="RM13" s="572"/>
      <c r="RN13" s="572"/>
      <c r="RO13" s="572"/>
      <c r="RP13" s="572"/>
      <c r="RQ13" s="572"/>
      <c r="RR13" s="572"/>
      <c r="RS13" s="572"/>
      <c r="RT13" s="572"/>
      <c r="RU13" s="572"/>
      <c r="RV13" s="572"/>
      <c r="RW13" s="572"/>
      <c r="RX13" s="572"/>
      <c r="RY13" s="572"/>
      <c r="RZ13" s="572"/>
      <c r="SA13" s="572"/>
      <c r="SB13" s="572"/>
      <c r="SC13" s="572"/>
      <c r="SD13" s="572"/>
      <c r="SE13" s="572"/>
      <c r="SF13" s="572"/>
      <c r="SG13" s="572"/>
      <c r="SH13" s="572"/>
      <c r="SI13" s="572"/>
      <c r="SJ13" s="572"/>
      <c r="SK13" s="572"/>
      <c r="SL13" s="572"/>
      <c r="SM13" s="572"/>
      <c r="SN13" s="572"/>
      <c r="SO13" s="572"/>
      <c r="SP13" s="572"/>
      <c r="SQ13" s="572"/>
      <c r="SR13" s="572"/>
      <c r="SS13" s="572"/>
      <c r="ST13" s="572"/>
      <c r="SU13" s="572"/>
      <c r="SV13" s="572"/>
      <c r="SW13" s="572"/>
      <c r="SX13" s="572"/>
      <c r="SY13" s="572"/>
      <c r="SZ13" s="572"/>
      <c r="TA13" s="572"/>
      <c r="TB13" s="572"/>
      <c r="TC13" s="572"/>
      <c r="TD13" s="572"/>
      <c r="TE13" s="572"/>
      <c r="TF13" s="572"/>
      <c r="TG13" s="572"/>
      <c r="TH13" s="572"/>
      <c r="TI13" s="572"/>
      <c r="TJ13" s="572"/>
      <c r="TK13" s="572"/>
      <c r="TL13" s="572"/>
      <c r="TM13" s="572"/>
      <c r="TN13" s="572"/>
      <c r="TO13" s="572"/>
      <c r="TP13" s="572"/>
      <c r="TQ13" s="572"/>
      <c r="TR13" s="572"/>
      <c r="TS13" s="572"/>
      <c r="TT13" s="572"/>
      <c r="TU13" s="572"/>
      <c r="TV13" s="572"/>
      <c r="TW13" s="572"/>
      <c r="TX13" s="572"/>
      <c r="TY13" s="572"/>
      <c r="TZ13" s="572"/>
      <c r="UA13" s="572"/>
      <c r="UB13" s="572"/>
      <c r="UC13" s="572"/>
      <c r="UD13" s="572"/>
      <c r="UE13" s="572"/>
      <c r="UF13" s="572"/>
      <c r="UG13" s="572"/>
      <c r="UH13" s="572"/>
      <c r="UI13" s="572"/>
      <c r="UJ13" s="572"/>
      <c r="UK13" s="572"/>
      <c r="UL13" s="572"/>
      <c r="UM13" s="572"/>
      <c r="UN13" s="572"/>
      <c r="UO13" s="572"/>
      <c r="UP13" s="572"/>
      <c r="UQ13" s="572"/>
      <c r="UR13" s="572"/>
      <c r="US13" s="572"/>
      <c r="UT13" s="572"/>
      <c r="UU13" s="572"/>
      <c r="UV13" s="572"/>
      <c r="UW13" s="572"/>
      <c r="UX13" s="572"/>
      <c r="UY13" s="572"/>
      <c r="UZ13" s="572"/>
      <c r="VA13" s="572"/>
      <c r="VB13" s="572"/>
      <c r="VC13" s="572"/>
      <c r="VD13" s="572"/>
      <c r="VE13" s="572"/>
      <c r="VF13" s="572"/>
      <c r="VG13" s="572"/>
      <c r="VH13" s="572"/>
      <c r="VI13" s="572"/>
      <c r="VJ13" s="572"/>
      <c r="VK13" s="572"/>
      <c r="VL13" s="572"/>
      <c r="VM13" s="572"/>
      <c r="VN13" s="572"/>
      <c r="VO13" s="572"/>
      <c r="VP13" s="572"/>
      <c r="VQ13" s="572"/>
      <c r="VR13" s="572"/>
      <c r="VS13" s="572"/>
      <c r="VT13" s="572"/>
      <c r="VU13" s="572"/>
      <c r="VV13" s="572"/>
      <c r="VW13" s="572"/>
      <c r="VX13" s="572"/>
      <c r="VY13" s="572"/>
      <c r="VZ13" s="572"/>
      <c r="WA13" s="572"/>
      <c r="WB13" s="572"/>
      <c r="WC13" s="572"/>
      <c r="WD13" s="572"/>
      <c r="WE13" s="572"/>
      <c r="WF13" s="572"/>
      <c r="WG13" s="572"/>
      <c r="WH13" s="572"/>
      <c r="WI13" s="572"/>
      <c r="WJ13" s="572"/>
      <c r="WK13" s="572"/>
      <c r="WL13" s="572"/>
      <c r="WM13" s="572"/>
      <c r="WN13" s="572"/>
      <c r="WO13" s="572"/>
      <c r="WP13" s="572"/>
      <c r="WQ13" s="572"/>
      <c r="WR13" s="572"/>
      <c r="WS13" s="572"/>
      <c r="WT13" s="572"/>
      <c r="WU13" s="572"/>
      <c r="WV13" s="572"/>
      <c r="WW13" s="572"/>
      <c r="WX13" s="572"/>
      <c r="WY13" s="572"/>
      <c r="WZ13" s="572"/>
      <c r="XA13" s="572"/>
      <c r="XB13" s="572"/>
      <c r="XC13" s="572"/>
      <c r="XD13" s="572"/>
      <c r="XE13" s="572"/>
      <c r="XF13" s="572"/>
      <c r="XG13" s="572"/>
      <c r="XH13" s="572"/>
      <c r="XI13" s="572"/>
      <c r="XJ13" s="572"/>
      <c r="XK13" s="572"/>
      <c r="XL13" s="572"/>
      <c r="XM13" s="572"/>
      <c r="XN13" s="572"/>
      <c r="XO13" s="572"/>
      <c r="XP13" s="572"/>
      <c r="XQ13" s="572"/>
      <c r="XR13" s="572"/>
      <c r="XS13" s="572"/>
      <c r="XT13" s="572"/>
      <c r="XU13" s="572"/>
      <c r="XV13" s="572"/>
      <c r="XW13" s="572"/>
      <c r="XX13" s="572"/>
      <c r="XY13" s="572"/>
      <c r="XZ13" s="572"/>
      <c r="YA13" s="572"/>
      <c r="YB13" s="572"/>
      <c r="YC13" s="572"/>
      <c r="YD13" s="572"/>
      <c r="YE13" s="572"/>
      <c r="YF13" s="572"/>
      <c r="YG13" s="572"/>
      <c r="YH13" s="572"/>
      <c r="YI13" s="572"/>
      <c r="YJ13" s="572"/>
      <c r="YK13" s="572"/>
      <c r="YL13" s="572"/>
      <c r="YM13" s="572"/>
      <c r="YN13" s="572"/>
      <c r="YO13" s="572"/>
      <c r="YP13" s="572"/>
      <c r="YQ13" s="572"/>
      <c r="YR13" s="572"/>
      <c r="YS13" s="572"/>
      <c r="YT13" s="572"/>
      <c r="YU13" s="572"/>
      <c r="YV13" s="572"/>
      <c r="YW13" s="572"/>
      <c r="YX13" s="572"/>
      <c r="YY13" s="572"/>
      <c r="YZ13" s="572"/>
      <c r="ZA13" s="572"/>
      <c r="ZB13" s="572"/>
      <c r="ZC13" s="572"/>
      <c r="ZD13" s="572"/>
      <c r="ZE13" s="572"/>
      <c r="ZF13" s="572"/>
      <c r="ZG13" s="572"/>
      <c r="ZH13" s="572"/>
      <c r="ZI13" s="572"/>
      <c r="ZJ13" s="572"/>
      <c r="ZK13" s="572"/>
      <c r="ZL13" s="572"/>
      <c r="ZM13" s="572"/>
      <c r="ZN13" s="572"/>
      <c r="ZO13" s="572"/>
      <c r="ZP13" s="572"/>
      <c r="ZQ13" s="572"/>
      <c r="ZR13" s="572"/>
      <c r="ZS13" s="572"/>
      <c r="ZT13" s="572"/>
      <c r="ZU13" s="572"/>
      <c r="ZV13" s="572"/>
      <c r="ZW13" s="572"/>
      <c r="ZX13" s="572"/>
      <c r="ZY13" s="572"/>
      <c r="ZZ13" s="572"/>
      <c r="AAA13" s="572"/>
      <c r="AAB13" s="572"/>
      <c r="AAC13" s="572"/>
      <c r="AAD13" s="572"/>
      <c r="AAE13" s="572"/>
      <c r="AAF13" s="572"/>
      <c r="AAG13" s="572"/>
      <c r="AAH13" s="572"/>
      <c r="AAI13" s="572"/>
      <c r="AAJ13" s="572"/>
      <c r="AAK13" s="572"/>
      <c r="AAL13" s="572"/>
      <c r="AAM13" s="572"/>
      <c r="AAN13" s="572"/>
      <c r="AAO13" s="572"/>
      <c r="AAP13" s="572"/>
      <c r="AAQ13" s="572"/>
      <c r="AAR13" s="572"/>
      <c r="AAS13" s="572"/>
      <c r="AAT13" s="572"/>
      <c r="AAU13" s="572"/>
      <c r="AAV13" s="572"/>
      <c r="AAW13" s="572"/>
      <c r="AAX13" s="572"/>
      <c r="AAY13" s="572"/>
      <c r="AAZ13" s="572"/>
      <c r="ABA13" s="572"/>
      <c r="ABB13" s="572"/>
      <c r="ABC13" s="572"/>
      <c r="ABD13" s="572"/>
      <c r="ABE13" s="572"/>
      <c r="ABF13" s="572"/>
      <c r="ABG13" s="572"/>
      <c r="ABH13" s="572"/>
      <c r="ABI13" s="572"/>
      <c r="ABJ13" s="572"/>
      <c r="ABK13" s="572"/>
      <c r="ABL13" s="572"/>
      <c r="ABM13" s="572"/>
      <c r="ABN13" s="572"/>
      <c r="ABO13" s="572"/>
      <c r="ABP13" s="572"/>
      <c r="ABQ13" s="572"/>
      <c r="ABR13" s="572"/>
      <c r="ABS13" s="572"/>
      <c r="ABT13" s="572"/>
      <c r="ABU13" s="572"/>
      <c r="ABV13" s="572"/>
      <c r="ABW13" s="572"/>
      <c r="ABX13" s="572"/>
      <c r="ABY13" s="572"/>
      <c r="ABZ13" s="572"/>
      <c r="ACA13" s="572"/>
      <c r="ACB13" s="572"/>
      <c r="ACC13" s="572"/>
      <c r="ACD13" s="572"/>
      <c r="ACE13" s="572"/>
      <c r="ACF13" s="572"/>
      <c r="ACG13" s="572"/>
      <c r="ACH13" s="572"/>
      <c r="ACI13" s="572"/>
      <c r="ACJ13" s="572"/>
      <c r="ACK13" s="572"/>
      <c r="ACL13" s="572"/>
      <c r="ACM13" s="572"/>
      <c r="ACN13" s="572"/>
      <c r="ACO13" s="572"/>
      <c r="ACP13" s="572"/>
      <c r="ACQ13" s="572"/>
      <c r="ACR13" s="572"/>
      <c r="ACS13" s="572"/>
      <c r="ACT13" s="572"/>
      <c r="ACU13" s="572"/>
      <c r="ACV13" s="572"/>
      <c r="ACW13" s="572"/>
      <c r="ACX13" s="572"/>
      <c r="ACY13" s="572"/>
      <c r="ACZ13" s="572"/>
      <c r="ADA13" s="572"/>
      <c r="ADB13" s="572"/>
      <c r="ADC13" s="572"/>
      <c r="ADD13" s="572"/>
      <c r="ADE13" s="572"/>
      <c r="ADF13" s="572"/>
      <c r="ADG13" s="572"/>
      <c r="ADH13" s="572"/>
      <c r="ADI13" s="572"/>
      <c r="ADJ13" s="572"/>
      <c r="ADK13" s="572"/>
      <c r="ADL13" s="572"/>
      <c r="ADM13" s="572"/>
      <c r="ADN13" s="572"/>
      <c r="ADO13" s="572"/>
      <c r="ADP13" s="572"/>
      <c r="ADQ13" s="572"/>
      <c r="ADR13" s="572"/>
      <c r="ADS13" s="572"/>
      <c r="ADT13" s="572"/>
      <c r="ADU13" s="572"/>
      <c r="ADV13" s="572"/>
      <c r="ADW13" s="572"/>
      <c r="ADX13" s="572"/>
      <c r="ADY13" s="572"/>
      <c r="ADZ13" s="572"/>
      <c r="AEA13" s="572"/>
      <c r="AEB13" s="572"/>
      <c r="AEC13" s="572"/>
      <c r="AED13" s="572"/>
      <c r="AEE13" s="572"/>
      <c r="AEF13" s="572"/>
      <c r="AEG13" s="572"/>
      <c r="AEH13" s="572"/>
      <c r="AEI13" s="572"/>
      <c r="AEJ13" s="572"/>
      <c r="AEK13" s="572"/>
      <c r="AEL13" s="572"/>
      <c r="AEM13" s="572"/>
      <c r="AEN13" s="572"/>
      <c r="AEO13" s="572"/>
      <c r="AEP13" s="572"/>
      <c r="AEQ13" s="572"/>
      <c r="AER13" s="572"/>
      <c r="AES13" s="572"/>
      <c r="AET13" s="572"/>
      <c r="AEU13" s="572"/>
      <c r="AEV13" s="572"/>
      <c r="AEW13" s="572"/>
      <c r="AEX13" s="572"/>
      <c r="AEY13" s="572"/>
      <c r="AEZ13" s="572"/>
      <c r="AFA13" s="572"/>
      <c r="AFB13" s="572"/>
      <c r="AFC13" s="572"/>
      <c r="AFD13" s="572"/>
      <c r="AFE13" s="572"/>
      <c r="AFF13" s="572"/>
      <c r="AFG13" s="572"/>
      <c r="AFH13" s="572"/>
      <c r="AFI13" s="572"/>
      <c r="AFJ13" s="572"/>
      <c r="AFK13" s="572"/>
      <c r="AFL13" s="572"/>
      <c r="AFM13" s="572"/>
      <c r="AFN13" s="572"/>
      <c r="AFO13" s="572"/>
      <c r="AFP13" s="572"/>
      <c r="AFQ13" s="572"/>
      <c r="AFR13" s="572"/>
      <c r="AFS13" s="572"/>
      <c r="AFT13" s="572"/>
      <c r="AFU13" s="572"/>
      <c r="AFV13" s="572"/>
      <c r="AFW13" s="572"/>
      <c r="AFX13" s="572"/>
      <c r="AFY13" s="572"/>
      <c r="AFZ13" s="572"/>
      <c r="AGA13" s="572"/>
      <c r="AGB13" s="572"/>
      <c r="AGC13" s="572"/>
      <c r="AGD13" s="572"/>
      <c r="AGE13" s="572"/>
      <c r="AGF13" s="572"/>
      <c r="AGG13" s="572"/>
      <c r="AGH13" s="572"/>
      <c r="AGI13" s="572"/>
      <c r="AGJ13" s="572"/>
      <c r="AGK13" s="572"/>
      <c r="AGL13" s="572"/>
      <c r="AGM13" s="572"/>
      <c r="AGN13" s="572"/>
      <c r="AGO13" s="572"/>
      <c r="AGP13" s="572"/>
      <c r="AGQ13" s="572"/>
      <c r="AGR13" s="572"/>
      <c r="AGS13" s="572"/>
      <c r="AGT13" s="572"/>
      <c r="AGU13" s="572"/>
      <c r="AGV13" s="572"/>
      <c r="AGW13" s="572"/>
      <c r="AGX13" s="572"/>
      <c r="AGY13" s="572"/>
      <c r="AGZ13" s="572"/>
      <c r="AHA13" s="572"/>
      <c r="AHB13" s="572"/>
      <c r="AHC13" s="572"/>
      <c r="AHD13" s="572"/>
      <c r="AHE13" s="572"/>
      <c r="AHF13" s="572"/>
      <c r="AHG13" s="572"/>
      <c r="AHH13" s="572"/>
      <c r="AHI13" s="572"/>
      <c r="AHJ13" s="572"/>
      <c r="AHK13" s="572"/>
      <c r="AHL13" s="572"/>
      <c r="AHM13" s="572"/>
      <c r="AHN13" s="572"/>
      <c r="AHO13" s="572"/>
      <c r="AHP13" s="572"/>
      <c r="AHQ13" s="572"/>
      <c r="AHR13" s="572"/>
      <c r="AHS13" s="572"/>
      <c r="AHT13" s="572"/>
      <c r="AHU13" s="572"/>
      <c r="AHV13" s="572"/>
      <c r="AHW13" s="572"/>
      <c r="AHX13" s="572"/>
      <c r="AHY13" s="572"/>
      <c r="AHZ13" s="572"/>
      <c r="AIA13" s="572"/>
      <c r="AIB13" s="572"/>
      <c r="AIC13" s="572"/>
      <c r="AID13" s="572"/>
      <c r="AIE13" s="572"/>
      <c r="AIF13" s="572"/>
      <c r="AIG13" s="572"/>
      <c r="AIH13" s="572"/>
      <c r="AII13" s="572"/>
      <c r="AIJ13" s="572"/>
      <c r="AIK13" s="572"/>
      <c r="AIL13" s="572"/>
      <c r="AIM13" s="572"/>
      <c r="AIN13" s="572"/>
      <c r="AIO13" s="572"/>
      <c r="AIP13" s="572"/>
      <c r="AIQ13" s="572"/>
      <c r="AIR13" s="572"/>
      <c r="AIS13" s="572"/>
      <c r="AIT13" s="572"/>
      <c r="AIU13" s="572"/>
      <c r="AIV13" s="572"/>
      <c r="AIW13" s="572"/>
      <c r="AIX13" s="572"/>
      <c r="AIY13" s="572"/>
      <c r="AIZ13" s="572"/>
      <c r="AJA13" s="572"/>
      <c r="AJB13" s="572"/>
      <c r="AJC13" s="572"/>
      <c r="AJD13" s="572"/>
      <c r="AJE13" s="572"/>
      <c r="AJF13" s="572"/>
      <c r="AJG13" s="572"/>
      <c r="AJH13" s="572"/>
      <c r="AJI13" s="572"/>
      <c r="AJJ13" s="572"/>
      <c r="AJK13" s="572"/>
      <c r="AJL13" s="572"/>
      <c r="AJM13" s="572"/>
      <c r="AJN13" s="572"/>
      <c r="AJO13" s="572"/>
      <c r="AJP13" s="572"/>
      <c r="AJQ13" s="572"/>
      <c r="AJR13" s="572"/>
      <c r="AJS13" s="572"/>
      <c r="AJT13" s="572"/>
      <c r="AJU13" s="572"/>
      <c r="AJV13" s="572"/>
      <c r="AJW13" s="572"/>
      <c r="AJX13" s="572"/>
      <c r="AJY13" s="572"/>
      <c r="AJZ13" s="572"/>
      <c r="AKA13" s="572"/>
      <c r="AKB13" s="572"/>
      <c r="AKC13" s="572"/>
      <c r="AKD13" s="572"/>
      <c r="AKE13" s="572"/>
      <c r="AKF13" s="572"/>
      <c r="AKG13" s="572"/>
      <c r="AKH13" s="572"/>
      <c r="AKI13" s="572"/>
      <c r="AKJ13" s="572"/>
      <c r="AKK13" s="572"/>
      <c r="AKL13" s="572"/>
      <c r="AKM13" s="572"/>
      <c r="AKN13" s="572"/>
      <c r="AKO13" s="572"/>
      <c r="AKP13" s="572"/>
      <c r="AKQ13" s="572"/>
      <c r="AKR13" s="572"/>
      <c r="AKS13" s="572"/>
      <c r="AKT13" s="572"/>
      <c r="AKU13" s="572"/>
      <c r="AKV13" s="572"/>
      <c r="AKW13" s="572"/>
      <c r="AKX13" s="572"/>
      <c r="AKY13" s="572"/>
      <c r="AKZ13" s="572"/>
      <c r="ALA13" s="572"/>
      <c r="ALB13" s="572"/>
      <c r="ALC13" s="572"/>
      <c r="ALD13" s="572"/>
      <c r="ALE13" s="572"/>
      <c r="ALF13" s="572"/>
      <c r="ALG13" s="572"/>
      <c r="ALH13" s="572"/>
      <c r="ALI13" s="572"/>
      <c r="ALJ13" s="572"/>
      <c r="ALK13" s="572"/>
      <c r="ALL13" s="572"/>
      <c r="ALM13" s="572"/>
      <c r="ALN13" s="572"/>
      <c r="ALO13" s="572"/>
      <c r="ALP13" s="572"/>
      <c r="ALQ13" s="572"/>
      <c r="ALR13" s="572"/>
      <c r="ALS13" s="572"/>
      <c r="ALT13" s="572"/>
      <c r="ALU13" s="572"/>
      <c r="ALV13" s="572"/>
      <c r="ALW13" s="572"/>
      <c r="ALX13" s="572"/>
      <c r="ALY13" s="572"/>
      <c r="ALZ13" s="572"/>
      <c r="AMA13" s="572"/>
      <c r="AMB13" s="572"/>
      <c r="AMC13" s="572"/>
      <c r="AMD13" s="572"/>
      <c r="AME13" s="572"/>
      <c r="AMF13" s="572"/>
      <c r="AMG13" s="572"/>
      <c r="AMH13" s="572"/>
      <c r="AMI13" s="572"/>
      <c r="AMJ13" s="572"/>
      <c r="AMK13" s="572"/>
      <c r="AML13" s="572"/>
      <c r="AMM13" s="572"/>
      <c r="AMN13" s="572"/>
      <c r="AMO13" s="572"/>
      <c r="AMP13" s="572"/>
      <c r="AMQ13" s="572"/>
      <c r="AMR13" s="572"/>
      <c r="AMS13" s="572"/>
      <c r="AMT13" s="572"/>
      <c r="AMU13" s="572"/>
      <c r="AMV13" s="572"/>
      <c r="AMW13" s="572"/>
      <c r="AMX13" s="572"/>
      <c r="AMY13" s="572"/>
      <c r="AMZ13" s="572"/>
      <c r="ANA13" s="572"/>
      <c r="ANB13" s="572"/>
      <c r="ANC13" s="572"/>
      <c r="AND13" s="572"/>
      <c r="ANE13" s="572"/>
      <c r="ANF13" s="572"/>
      <c r="ANG13" s="572"/>
      <c r="ANH13" s="572"/>
      <c r="ANI13" s="572"/>
      <c r="ANJ13" s="572"/>
      <c r="ANK13" s="572"/>
      <c r="ANL13" s="572"/>
      <c r="ANM13" s="572"/>
      <c r="ANN13" s="572"/>
      <c r="ANO13" s="572"/>
      <c r="ANP13" s="572"/>
      <c r="ANQ13" s="572"/>
      <c r="ANR13" s="572"/>
      <c r="ANS13" s="572"/>
      <c r="ANT13" s="572"/>
      <c r="ANU13" s="572"/>
      <c r="ANV13" s="572"/>
      <c r="ANW13" s="572"/>
      <c r="ANX13" s="572"/>
      <c r="ANY13" s="572"/>
      <c r="ANZ13" s="572"/>
      <c r="AOA13" s="572"/>
      <c r="AOB13" s="572"/>
      <c r="AOC13" s="572"/>
      <c r="AOD13" s="572"/>
      <c r="AOE13" s="572"/>
      <c r="AOF13" s="572"/>
      <c r="AOG13" s="572"/>
      <c r="AOH13" s="572"/>
      <c r="AOI13" s="572"/>
      <c r="AOJ13" s="572"/>
      <c r="AOK13" s="572"/>
      <c r="AOL13" s="572"/>
      <c r="AOM13" s="572"/>
      <c r="AON13" s="572"/>
      <c r="AOO13" s="572"/>
      <c r="AOP13" s="572"/>
      <c r="AOQ13" s="572"/>
      <c r="AOR13" s="572"/>
      <c r="AOS13" s="572"/>
      <c r="AOT13" s="572"/>
      <c r="AOU13" s="572"/>
      <c r="AOV13" s="572"/>
      <c r="AOW13" s="572"/>
      <c r="AOX13" s="572"/>
      <c r="AOY13" s="572"/>
      <c r="AOZ13" s="572"/>
      <c r="APA13" s="572"/>
      <c r="APB13" s="572"/>
      <c r="APC13" s="572"/>
      <c r="APD13" s="572"/>
      <c r="APE13" s="572"/>
      <c r="APF13" s="572"/>
      <c r="APG13" s="572"/>
      <c r="APH13" s="572"/>
      <c r="API13" s="572"/>
      <c r="APJ13" s="572"/>
      <c r="APK13" s="572"/>
      <c r="APL13" s="572"/>
      <c r="APM13" s="572"/>
      <c r="APN13" s="572"/>
      <c r="APO13" s="572"/>
      <c r="APP13" s="572"/>
      <c r="APQ13" s="572"/>
      <c r="APR13" s="572"/>
      <c r="APS13" s="572"/>
      <c r="APT13" s="572"/>
      <c r="APU13" s="572"/>
      <c r="APV13" s="572"/>
      <c r="APW13" s="572"/>
      <c r="APX13" s="572"/>
      <c r="APY13" s="572"/>
      <c r="APZ13" s="572"/>
      <c r="AQA13" s="572"/>
      <c r="AQB13" s="572"/>
      <c r="AQC13" s="572"/>
      <c r="AQD13" s="572"/>
      <c r="AQE13" s="572"/>
      <c r="AQF13" s="572"/>
      <c r="AQG13" s="572"/>
      <c r="AQH13" s="572"/>
      <c r="AQI13" s="572"/>
      <c r="AQJ13" s="572"/>
      <c r="AQK13" s="572"/>
      <c r="AQL13" s="572"/>
      <c r="AQM13" s="572"/>
      <c r="AQN13" s="572"/>
      <c r="AQO13" s="572"/>
      <c r="AQP13" s="572"/>
      <c r="AQQ13" s="572"/>
      <c r="AQR13" s="572"/>
      <c r="AQS13" s="572"/>
      <c r="AQT13" s="572"/>
      <c r="AQU13" s="572"/>
      <c r="AQV13" s="572"/>
      <c r="AQW13" s="572"/>
      <c r="AQX13" s="572"/>
      <c r="AQY13" s="572"/>
      <c r="AQZ13" s="572"/>
      <c r="ARA13" s="572"/>
      <c r="ARB13" s="572"/>
      <c r="ARC13" s="572"/>
      <c r="ARD13" s="572"/>
      <c r="ARE13" s="572"/>
      <c r="ARF13" s="572"/>
      <c r="ARG13" s="572"/>
      <c r="ARH13" s="572"/>
      <c r="ARI13" s="572"/>
      <c r="ARJ13" s="572"/>
      <c r="ARK13" s="572"/>
      <c r="ARL13" s="572"/>
      <c r="ARM13" s="572"/>
      <c r="ARN13" s="572"/>
      <c r="ARO13" s="572"/>
      <c r="ARP13" s="572"/>
      <c r="ARQ13" s="572"/>
      <c r="ARR13" s="572"/>
      <c r="ARS13" s="572"/>
      <c r="ART13" s="572"/>
      <c r="ARU13" s="572"/>
      <c r="ARV13" s="572"/>
      <c r="ARW13" s="572"/>
      <c r="ARX13" s="572"/>
      <c r="ARY13" s="572"/>
      <c r="ARZ13" s="572"/>
      <c r="ASA13" s="572"/>
      <c r="ASB13" s="572"/>
      <c r="ASC13" s="572"/>
      <c r="ASD13" s="572"/>
      <c r="ASE13" s="572"/>
      <c r="ASF13" s="572"/>
      <c r="ASG13" s="572"/>
      <c r="ASH13" s="572"/>
      <c r="ASI13" s="572"/>
      <c r="ASJ13" s="572"/>
      <c r="ASK13" s="572"/>
      <c r="ASL13" s="572"/>
      <c r="ASM13" s="572"/>
      <c r="ASN13" s="572"/>
      <c r="ASO13" s="572"/>
      <c r="ASP13" s="572"/>
      <c r="ASQ13" s="572"/>
      <c r="ASR13" s="572"/>
      <c r="ASS13" s="572"/>
      <c r="AST13" s="572"/>
      <c r="ASU13" s="572"/>
      <c r="ASV13" s="572"/>
      <c r="ASW13" s="572"/>
      <c r="ASX13" s="572"/>
      <c r="ASY13" s="572"/>
      <c r="ASZ13" s="572"/>
      <c r="ATA13" s="572"/>
      <c r="ATB13" s="572"/>
      <c r="ATC13" s="572"/>
      <c r="ATD13" s="572"/>
      <c r="ATE13" s="572"/>
      <c r="ATF13" s="572"/>
      <c r="ATG13" s="572"/>
      <c r="ATH13" s="572"/>
      <c r="ATI13" s="572"/>
      <c r="ATJ13" s="572"/>
      <c r="ATK13" s="572"/>
      <c r="ATL13" s="572"/>
      <c r="ATM13" s="572"/>
      <c r="ATN13" s="572"/>
      <c r="ATO13" s="572"/>
      <c r="ATP13" s="572"/>
      <c r="ATQ13" s="572"/>
      <c r="ATR13" s="572"/>
      <c r="ATS13" s="572"/>
      <c r="ATT13" s="572"/>
      <c r="ATU13" s="572"/>
      <c r="ATV13" s="572"/>
      <c r="ATW13" s="572"/>
      <c r="ATX13" s="572"/>
      <c r="ATY13" s="572"/>
      <c r="ATZ13" s="572"/>
      <c r="AUA13" s="572"/>
      <c r="AUB13" s="572"/>
      <c r="AUC13" s="572"/>
      <c r="AUD13" s="572"/>
      <c r="AUE13" s="572"/>
      <c r="AUF13" s="572"/>
      <c r="AUG13" s="572"/>
      <c r="AUH13" s="572"/>
      <c r="AUI13" s="572"/>
      <c r="AUJ13" s="572"/>
      <c r="AUK13" s="572"/>
      <c r="AUL13" s="572"/>
      <c r="AUM13" s="572"/>
      <c r="AUN13" s="572"/>
      <c r="AUO13" s="572"/>
      <c r="AUP13" s="572"/>
      <c r="AUQ13" s="572"/>
      <c r="AUR13" s="572"/>
      <c r="AUS13" s="572"/>
      <c r="AUT13" s="572"/>
      <c r="AUU13" s="572"/>
      <c r="AUV13" s="572"/>
      <c r="AUW13" s="572"/>
      <c r="AUX13" s="572"/>
      <c r="AUY13" s="572"/>
      <c r="AUZ13" s="572"/>
      <c r="AVA13" s="572"/>
      <c r="AVB13" s="572"/>
      <c r="AVC13" s="572"/>
      <c r="AVD13" s="572"/>
      <c r="AVE13" s="572"/>
      <c r="AVF13" s="572"/>
      <c r="AVG13" s="572"/>
      <c r="AVH13" s="572"/>
      <c r="AVI13" s="572"/>
      <c r="AVJ13" s="572"/>
      <c r="AVK13" s="572"/>
      <c r="AVL13" s="572"/>
      <c r="AVM13" s="572"/>
      <c r="AVN13" s="572"/>
      <c r="AVO13" s="572"/>
      <c r="AVP13" s="572"/>
      <c r="AVQ13" s="572"/>
      <c r="AVR13" s="572"/>
      <c r="AVS13" s="572"/>
      <c r="AVT13" s="572"/>
      <c r="AVU13" s="572"/>
      <c r="AVV13" s="572"/>
      <c r="AVW13" s="572"/>
      <c r="AVX13" s="572"/>
      <c r="AVY13" s="572"/>
      <c r="AVZ13" s="572"/>
      <c r="AWA13" s="572"/>
      <c r="AWB13" s="572"/>
      <c r="AWC13" s="572"/>
      <c r="AWD13" s="572"/>
      <c r="AWE13" s="572"/>
      <c r="AWF13" s="572"/>
      <c r="AWG13" s="572"/>
      <c r="AWH13" s="572"/>
      <c r="AWI13" s="572"/>
      <c r="AWJ13" s="572"/>
      <c r="AWK13" s="572"/>
      <c r="AWL13" s="572"/>
      <c r="AWM13" s="572"/>
      <c r="AWN13" s="572"/>
      <c r="AWO13" s="572"/>
      <c r="AWP13" s="572"/>
      <c r="AWQ13" s="572"/>
      <c r="AWR13" s="572"/>
      <c r="AWS13" s="572"/>
      <c r="AWT13" s="572"/>
      <c r="AWU13" s="572"/>
      <c r="AWV13" s="572"/>
      <c r="AWW13" s="572"/>
      <c r="AWX13" s="572"/>
      <c r="AWY13" s="572"/>
      <c r="AWZ13" s="572"/>
      <c r="AXA13" s="572"/>
      <c r="AXB13" s="572"/>
      <c r="AXC13" s="572"/>
      <c r="AXD13" s="572"/>
      <c r="AXE13" s="572"/>
      <c r="AXF13" s="572"/>
      <c r="AXG13" s="572"/>
      <c r="AXH13" s="572"/>
      <c r="AXI13" s="572"/>
      <c r="AXJ13" s="572"/>
      <c r="AXK13" s="572"/>
      <c r="AXL13" s="572"/>
      <c r="AXM13" s="572"/>
      <c r="AXN13" s="572"/>
      <c r="AXO13" s="572"/>
      <c r="AXP13" s="572"/>
      <c r="AXQ13" s="572"/>
      <c r="AXR13" s="572"/>
      <c r="AXS13" s="572"/>
      <c r="AXT13" s="572"/>
      <c r="AXU13" s="572"/>
      <c r="AXV13" s="572"/>
      <c r="AXW13" s="572"/>
      <c r="AXX13" s="572"/>
      <c r="AXY13" s="572"/>
      <c r="AXZ13" s="572"/>
      <c r="AYA13" s="572"/>
      <c r="AYB13" s="572"/>
      <c r="AYC13" s="572"/>
      <c r="AYD13" s="572"/>
      <c r="AYE13" s="572"/>
      <c r="AYF13" s="572"/>
      <c r="AYG13" s="572"/>
      <c r="AYH13" s="572"/>
      <c r="AYI13" s="572"/>
      <c r="AYJ13" s="572"/>
      <c r="AYK13" s="572"/>
      <c r="AYL13" s="572"/>
      <c r="AYM13" s="572"/>
      <c r="AYN13" s="572"/>
      <c r="AYO13" s="572"/>
      <c r="AYP13" s="572"/>
      <c r="AYQ13" s="572"/>
      <c r="AYR13" s="572"/>
      <c r="AYS13" s="572"/>
      <c r="AYT13" s="572"/>
      <c r="AYU13" s="572"/>
      <c r="AYV13" s="572"/>
      <c r="AYW13" s="572"/>
      <c r="AYX13" s="572"/>
      <c r="AYY13" s="572"/>
      <c r="AYZ13" s="572"/>
      <c r="AZA13" s="572"/>
      <c r="AZB13" s="572"/>
      <c r="AZC13" s="572"/>
      <c r="AZD13" s="572"/>
      <c r="AZE13" s="572"/>
      <c r="AZF13" s="572"/>
      <c r="AZG13" s="572"/>
      <c r="AZH13" s="572"/>
      <c r="AZI13" s="572"/>
      <c r="AZJ13" s="572"/>
      <c r="AZK13" s="572"/>
      <c r="AZL13" s="572"/>
      <c r="AZM13" s="572"/>
      <c r="AZN13" s="572"/>
      <c r="AZO13" s="572"/>
      <c r="AZP13" s="572"/>
      <c r="AZQ13" s="572"/>
      <c r="AZR13" s="572"/>
      <c r="AZS13" s="572"/>
      <c r="AZT13" s="572"/>
      <c r="AZU13" s="572"/>
      <c r="AZV13" s="572"/>
      <c r="AZW13" s="572"/>
      <c r="AZX13" s="572"/>
      <c r="AZY13" s="572"/>
      <c r="AZZ13" s="572"/>
      <c r="BAA13" s="572"/>
      <c r="BAB13" s="572"/>
      <c r="BAC13" s="572"/>
      <c r="BAD13" s="572"/>
      <c r="BAE13" s="572"/>
      <c r="BAF13" s="572"/>
      <c r="BAG13" s="572"/>
      <c r="BAH13" s="572"/>
      <c r="BAI13" s="572"/>
      <c r="BAJ13" s="572"/>
      <c r="BAK13" s="572"/>
      <c r="BAL13" s="572"/>
      <c r="BAM13" s="572"/>
      <c r="BAN13" s="572"/>
      <c r="BAO13" s="572"/>
      <c r="BAP13" s="572"/>
      <c r="BAQ13" s="572"/>
      <c r="BAR13" s="572"/>
      <c r="BAS13" s="572"/>
      <c r="BAT13" s="572"/>
      <c r="BAU13" s="572"/>
      <c r="BAV13" s="572"/>
      <c r="BAW13" s="572"/>
      <c r="BAX13" s="572"/>
      <c r="BAY13" s="572"/>
      <c r="BAZ13" s="572"/>
      <c r="BBA13" s="572"/>
      <c r="BBB13" s="572"/>
      <c r="BBC13" s="572"/>
      <c r="BBD13" s="572"/>
      <c r="BBE13" s="572"/>
      <c r="BBF13" s="572"/>
      <c r="BBG13" s="572"/>
      <c r="BBH13" s="572"/>
      <c r="BBI13" s="572"/>
      <c r="BBJ13" s="572"/>
      <c r="BBK13" s="572"/>
      <c r="BBL13" s="572"/>
      <c r="BBM13" s="572"/>
      <c r="BBN13" s="572"/>
      <c r="BBO13" s="572"/>
      <c r="BBP13" s="572"/>
      <c r="BBQ13" s="572"/>
      <c r="BBR13" s="572"/>
      <c r="BBS13" s="572"/>
      <c r="BBT13" s="572"/>
      <c r="BBU13" s="572"/>
      <c r="BBV13" s="572"/>
      <c r="BBW13" s="572"/>
      <c r="BBX13" s="572"/>
      <c r="BBY13" s="572"/>
      <c r="BBZ13" s="572"/>
      <c r="BCA13" s="572"/>
      <c r="BCB13" s="572"/>
      <c r="BCC13" s="572"/>
      <c r="BCD13" s="572"/>
      <c r="BCE13" s="572"/>
      <c r="BCF13" s="572"/>
      <c r="BCG13" s="572"/>
      <c r="BCH13" s="572"/>
      <c r="BCI13" s="572"/>
      <c r="BCJ13" s="572"/>
      <c r="BCK13" s="572"/>
      <c r="BCL13" s="572"/>
      <c r="BCM13" s="572"/>
      <c r="BCN13" s="572"/>
      <c r="BCO13" s="572"/>
      <c r="BCP13" s="572"/>
      <c r="BCQ13" s="572"/>
      <c r="BCR13" s="572"/>
      <c r="BCS13" s="572"/>
      <c r="BCT13" s="572"/>
      <c r="BCU13" s="572"/>
      <c r="BCV13" s="572"/>
      <c r="BCW13" s="572"/>
      <c r="BCX13" s="572"/>
      <c r="BCY13" s="572"/>
      <c r="BCZ13" s="572"/>
      <c r="BDA13" s="572"/>
      <c r="BDB13" s="572"/>
      <c r="BDC13" s="572"/>
      <c r="BDD13" s="572"/>
      <c r="BDE13" s="572"/>
      <c r="BDF13" s="572"/>
      <c r="BDG13" s="572"/>
      <c r="BDH13" s="572"/>
      <c r="BDI13" s="572"/>
      <c r="BDJ13" s="572"/>
      <c r="BDK13" s="572"/>
      <c r="BDL13" s="572"/>
      <c r="BDM13" s="572"/>
      <c r="BDN13" s="572"/>
      <c r="BDO13" s="572"/>
      <c r="BDP13" s="572"/>
      <c r="BDQ13" s="572"/>
      <c r="BDR13" s="572"/>
      <c r="BDS13" s="572"/>
      <c r="BDT13" s="572"/>
      <c r="BDU13" s="572"/>
      <c r="BDV13" s="572"/>
      <c r="BDW13" s="572"/>
      <c r="BDX13" s="572"/>
      <c r="BDY13" s="572"/>
      <c r="BDZ13" s="572"/>
    </row>
    <row r="14" spans="1:1482" s="573" customFormat="1" ht="15">
      <c r="A14" s="379" t="str">
        <f>+'P3'!B5</f>
        <v xml:space="preserve">3. Contribución al ordenamiento productivo y social de la propiedad en la cadena </v>
      </c>
      <c r="B14" s="380">
        <f t="shared" ref="B14:V14" si="3">SUM(B15:B16)</f>
        <v>493668219.60000002</v>
      </c>
      <c r="C14" s="380">
        <f t="shared" si="3"/>
        <v>3177462844.3666668</v>
      </c>
      <c r="D14" s="380">
        <f t="shared" si="3"/>
        <v>3422743117.3999996</v>
      </c>
      <c r="E14" s="380">
        <f t="shared" si="3"/>
        <v>3422743117.3999996</v>
      </c>
      <c r="F14" s="380">
        <f t="shared" si="3"/>
        <v>3422743117.3999996</v>
      </c>
      <c r="G14" s="380">
        <f t="shared" si="3"/>
        <v>2435406678.1999998</v>
      </c>
      <c r="H14" s="380">
        <f t="shared" si="3"/>
        <v>2657063117.3999996</v>
      </c>
      <c r="I14" s="380">
        <f t="shared" si="3"/>
        <v>1669726678.1999998</v>
      </c>
      <c r="J14" s="380">
        <f t="shared" si="3"/>
        <v>2657063117.3999996</v>
      </c>
      <c r="K14" s="380">
        <f t="shared" si="3"/>
        <v>2435406678.1999998</v>
      </c>
      <c r="L14" s="380">
        <f t="shared" si="3"/>
        <v>2657063117.3999996</v>
      </c>
      <c r="M14" s="380">
        <f t="shared" si="3"/>
        <v>1669726678.1999998</v>
      </c>
      <c r="N14" s="380">
        <f t="shared" si="3"/>
        <v>2657063117.3999996</v>
      </c>
      <c r="O14" s="380">
        <f t="shared" si="3"/>
        <v>2435406678.1999998</v>
      </c>
      <c r="P14" s="380">
        <f t="shared" si="3"/>
        <v>2657063117.3999996</v>
      </c>
      <c r="Q14" s="380">
        <f t="shared" si="3"/>
        <v>1669726678.1999998</v>
      </c>
      <c r="R14" s="380">
        <f t="shared" si="3"/>
        <v>2657063117.3999996</v>
      </c>
      <c r="S14" s="380">
        <f t="shared" si="3"/>
        <v>2435406678.1999998</v>
      </c>
      <c r="T14" s="380">
        <f t="shared" si="3"/>
        <v>2657063117.3999996</v>
      </c>
      <c r="U14" s="380">
        <f t="shared" si="3"/>
        <v>1669726678.1999998</v>
      </c>
      <c r="V14" s="380">
        <f t="shared" si="3"/>
        <v>48959335663.566673</v>
      </c>
      <c r="W14" s="570">
        <f t="shared" si="1"/>
        <v>1.7230083791016183E-2</v>
      </c>
      <c r="X14" s="405"/>
      <c r="Y14" s="572"/>
      <c r="Z14" s="572"/>
      <c r="AA14" s="572"/>
      <c r="AB14" s="572"/>
      <c r="AC14" s="572"/>
      <c r="AD14" s="572"/>
      <c r="AE14" s="572"/>
      <c r="AF14" s="572"/>
      <c r="AG14" s="572"/>
      <c r="AH14" s="572"/>
      <c r="AI14" s="572"/>
      <c r="AJ14" s="572"/>
      <c r="AK14" s="572"/>
      <c r="AL14" s="572"/>
      <c r="AM14" s="572"/>
      <c r="AN14" s="572"/>
      <c r="AO14" s="572"/>
      <c r="AP14" s="572"/>
      <c r="AQ14" s="572"/>
      <c r="AR14" s="572"/>
      <c r="AS14" s="572"/>
      <c r="AT14" s="572"/>
      <c r="AU14" s="572"/>
      <c r="AV14" s="572"/>
      <c r="AW14" s="572"/>
      <c r="AX14" s="572"/>
      <c r="AY14" s="572"/>
      <c r="AZ14" s="572"/>
      <c r="BA14" s="572"/>
      <c r="BB14" s="572"/>
      <c r="BC14" s="572"/>
      <c r="BD14" s="572"/>
      <c r="BE14" s="572"/>
      <c r="BF14" s="572"/>
      <c r="BG14" s="572"/>
      <c r="BH14" s="572"/>
      <c r="BI14" s="572"/>
      <c r="BJ14" s="572"/>
      <c r="BK14" s="572"/>
      <c r="BL14" s="572"/>
      <c r="BM14" s="572"/>
      <c r="BN14" s="572"/>
      <c r="BO14" s="572"/>
      <c r="BP14" s="572"/>
      <c r="BQ14" s="572"/>
      <c r="BR14" s="572"/>
      <c r="BS14" s="572"/>
      <c r="BT14" s="572"/>
      <c r="BU14" s="572"/>
      <c r="BV14" s="572"/>
      <c r="BW14" s="572"/>
      <c r="BX14" s="572"/>
      <c r="BY14" s="572"/>
      <c r="BZ14" s="572"/>
      <c r="CA14" s="572"/>
      <c r="CB14" s="572"/>
      <c r="CC14" s="572"/>
      <c r="CD14" s="572"/>
      <c r="CE14" s="572"/>
      <c r="CF14" s="572"/>
      <c r="CG14" s="572"/>
      <c r="CH14" s="572"/>
      <c r="CI14" s="572"/>
      <c r="CJ14" s="572"/>
      <c r="CK14" s="572"/>
      <c r="CL14" s="572"/>
      <c r="CM14" s="572"/>
      <c r="CN14" s="572"/>
      <c r="CO14" s="572"/>
      <c r="CP14" s="572"/>
      <c r="CQ14" s="572"/>
      <c r="CR14" s="572"/>
      <c r="CS14" s="572"/>
      <c r="CT14" s="572"/>
      <c r="CU14" s="572"/>
      <c r="CV14" s="572"/>
      <c r="CW14" s="572"/>
      <c r="CX14" s="572"/>
      <c r="CY14" s="572"/>
      <c r="CZ14" s="572"/>
      <c r="DA14" s="572"/>
      <c r="DB14" s="572"/>
      <c r="DC14" s="572"/>
      <c r="DD14" s="572"/>
      <c r="DE14" s="572"/>
      <c r="DF14" s="572"/>
      <c r="DG14" s="572"/>
      <c r="DH14" s="572"/>
      <c r="DI14" s="572"/>
      <c r="DJ14" s="572"/>
      <c r="DK14" s="572"/>
      <c r="DL14" s="572"/>
      <c r="DM14" s="572"/>
      <c r="DN14" s="572"/>
      <c r="DO14" s="572"/>
      <c r="DP14" s="572"/>
      <c r="DQ14" s="572"/>
      <c r="DR14" s="572"/>
      <c r="DS14" s="572"/>
      <c r="DT14" s="572"/>
      <c r="DU14" s="572"/>
      <c r="DV14" s="572"/>
      <c r="DW14" s="572"/>
      <c r="DX14" s="572"/>
      <c r="DY14" s="572"/>
      <c r="DZ14" s="572"/>
      <c r="EA14" s="572"/>
      <c r="EB14" s="572"/>
      <c r="EC14" s="572"/>
      <c r="ED14" s="572"/>
      <c r="EE14" s="572"/>
      <c r="EF14" s="572"/>
      <c r="EG14" s="572"/>
      <c r="EH14" s="572"/>
      <c r="EI14" s="572"/>
      <c r="EJ14" s="572"/>
      <c r="EK14" s="572"/>
      <c r="EL14" s="572"/>
      <c r="EM14" s="572"/>
      <c r="EN14" s="572"/>
      <c r="EO14" s="572"/>
      <c r="EP14" s="572"/>
      <c r="EQ14" s="572"/>
      <c r="ER14" s="572"/>
      <c r="ES14" s="572"/>
      <c r="ET14" s="572"/>
      <c r="EU14" s="572"/>
      <c r="EV14" s="572"/>
      <c r="EW14" s="572"/>
      <c r="EX14" s="572"/>
      <c r="EY14" s="572"/>
      <c r="EZ14" s="572"/>
      <c r="FA14" s="572"/>
      <c r="FB14" s="572"/>
      <c r="FC14" s="572"/>
      <c r="FD14" s="572"/>
      <c r="FE14" s="572"/>
      <c r="FF14" s="572"/>
      <c r="FG14" s="572"/>
      <c r="FH14" s="572"/>
      <c r="FI14" s="572"/>
      <c r="FJ14" s="572"/>
      <c r="FK14" s="572"/>
      <c r="FL14" s="572"/>
      <c r="FM14" s="572"/>
      <c r="FN14" s="572"/>
      <c r="FO14" s="572"/>
      <c r="FP14" s="572"/>
      <c r="FQ14" s="572"/>
      <c r="FR14" s="572"/>
      <c r="FS14" s="572"/>
      <c r="FT14" s="572"/>
      <c r="FU14" s="572"/>
      <c r="FV14" s="572"/>
      <c r="FW14" s="572"/>
      <c r="FX14" s="572"/>
      <c r="FY14" s="572"/>
      <c r="FZ14" s="572"/>
      <c r="GA14" s="572"/>
      <c r="GB14" s="572"/>
      <c r="GC14" s="572"/>
      <c r="GD14" s="572"/>
      <c r="GE14" s="572"/>
      <c r="GF14" s="572"/>
      <c r="GG14" s="572"/>
      <c r="GH14" s="572"/>
      <c r="GI14" s="572"/>
      <c r="GJ14" s="572"/>
      <c r="GK14" s="572"/>
      <c r="GL14" s="572"/>
      <c r="GM14" s="572"/>
      <c r="GN14" s="572"/>
      <c r="GO14" s="572"/>
      <c r="GP14" s="572"/>
      <c r="GQ14" s="572"/>
      <c r="GR14" s="572"/>
      <c r="GS14" s="572"/>
      <c r="GT14" s="572"/>
      <c r="GU14" s="572"/>
      <c r="GV14" s="572"/>
      <c r="GW14" s="572"/>
      <c r="GX14" s="572"/>
      <c r="GY14" s="572"/>
      <c r="GZ14" s="572"/>
      <c r="HA14" s="572"/>
      <c r="HB14" s="572"/>
      <c r="HC14" s="572"/>
      <c r="HD14" s="572"/>
      <c r="HE14" s="572"/>
      <c r="HF14" s="572"/>
      <c r="HG14" s="572"/>
      <c r="HH14" s="572"/>
      <c r="HI14" s="572"/>
      <c r="HJ14" s="572"/>
      <c r="HK14" s="572"/>
      <c r="HL14" s="572"/>
      <c r="HM14" s="572"/>
      <c r="HN14" s="572"/>
      <c r="HO14" s="572"/>
      <c r="HP14" s="572"/>
      <c r="HQ14" s="572"/>
      <c r="HR14" s="572"/>
      <c r="HS14" s="572"/>
      <c r="HT14" s="572"/>
      <c r="HU14" s="572"/>
      <c r="HV14" s="572"/>
      <c r="HW14" s="572"/>
      <c r="HX14" s="572"/>
      <c r="HY14" s="572"/>
      <c r="HZ14" s="572"/>
      <c r="IA14" s="572"/>
      <c r="IB14" s="572"/>
      <c r="IC14" s="572"/>
      <c r="ID14" s="572"/>
      <c r="IE14" s="572"/>
      <c r="IF14" s="572"/>
      <c r="IG14" s="572"/>
      <c r="IH14" s="572"/>
      <c r="II14" s="572"/>
      <c r="IJ14" s="572"/>
      <c r="IK14" s="572"/>
      <c r="IL14" s="572"/>
      <c r="IM14" s="572"/>
      <c r="IN14" s="572"/>
      <c r="IO14" s="572"/>
      <c r="IP14" s="572"/>
      <c r="IQ14" s="572"/>
      <c r="IR14" s="572"/>
      <c r="IS14" s="572"/>
      <c r="IT14" s="572"/>
      <c r="IU14" s="572"/>
      <c r="IV14" s="572"/>
      <c r="IW14" s="572"/>
      <c r="IX14" s="572"/>
      <c r="IY14" s="572"/>
      <c r="IZ14" s="572"/>
      <c r="JA14" s="572"/>
      <c r="JB14" s="572"/>
      <c r="JC14" s="572"/>
      <c r="JD14" s="572"/>
      <c r="JE14" s="572"/>
      <c r="JF14" s="572"/>
      <c r="JG14" s="572"/>
      <c r="JH14" s="572"/>
      <c r="JI14" s="572"/>
      <c r="JJ14" s="572"/>
      <c r="JK14" s="572"/>
      <c r="JL14" s="572"/>
      <c r="JM14" s="572"/>
      <c r="JN14" s="572"/>
      <c r="JO14" s="572"/>
      <c r="JP14" s="572"/>
      <c r="JQ14" s="572"/>
      <c r="JR14" s="572"/>
      <c r="JS14" s="572"/>
      <c r="JT14" s="572"/>
      <c r="JU14" s="572"/>
      <c r="JV14" s="572"/>
      <c r="JW14" s="572"/>
      <c r="JX14" s="572"/>
      <c r="JY14" s="572"/>
      <c r="JZ14" s="572"/>
      <c r="KA14" s="572"/>
      <c r="KB14" s="572"/>
      <c r="KC14" s="572"/>
      <c r="KD14" s="572"/>
      <c r="KE14" s="572"/>
      <c r="KF14" s="572"/>
      <c r="KG14" s="572"/>
      <c r="KH14" s="572"/>
      <c r="KI14" s="572"/>
      <c r="KJ14" s="572"/>
      <c r="KK14" s="572"/>
      <c r="KL14" s="572"/>
      <c r="KM14" s="572"/>
      <c r="KN14" s="572"/>
      <c r="KO14" s="572"/>
      <c r="KP14" s="572"/>
      <c r="KQ14" s="572"/>
      <c r="KR14" s="572"/>
      <c r="KS14" s="572"/>
      <c r="KT14" s="572"/>
      <c r="KU14" s="572"/>
      <c r="KV14" s="572"/>
      <c r="KW14" s="572"/>
      <c r="KX14" s="572"/>
      <c r="KY14" s="572"/>
      <c r="KZ14" s="572"/>
      <c r="LA14" s="572"/>
      <c r="LB14" s="572"/>
      <c r="LC14" s="572"/>
      <c r="LD14" s="572"/>
      <c r="LE14" s="572"/>
      <c r="LF14" s="572"/>
      <c r="LG14" s="572"/>
      <c r="LH14" s="572"/>
      <c r="LI14" s="572"/>
      <c r="LJ14" s="572"/>
      <c r="LK14" s="572"/>
      <c r="LL14" s="572"/>
      <c r="LM14" s="572"/>
      <c r="LN14" s="572"/>
      <c r="LO14" s="572"/>
      <c r="LP14" s="572"/>
      <c r="LQ14" s="572"/>
      <c r="LR14" s="572"/>
      <c r="LS14" s="572"/>
      <c r="LT14" s="572"/>
      <c r="LU14" s="572"/>
      <c r="LV14" s="572"/>
      <c r="LW14" s="572"/>
      <c r="LX14" s="572"/>
      <c r="LY14" s="572"/>
      <c r="LZ14" s="572"/>
      <c r="MA14" s="572"/>
      <c r="MB14" s="572"/>
      <c r="MC14" s="572"/>
      <c r="MD14" s="572"/>
      <c r="ME14" s="572"/>
      <c r="MF14" s="572"/>
      <c r="MG14" s="572"/>
      <c r="MH14" s="572"/>
      <c r="MI14" s="572"/>
      <c r="MJ14" s="572"/>
      <c r="MK14" s="572"/>
      <c r="ML14" s="572"/>
      <c r="MM14" s="572"/>
      <c r="MN14" s="572"/>
      <c r="MO14" s="572"/>
      <c r="MP14" s="572"/>
      <c r="MQ14" s="572"/>
      <c r="MR14" s="572"/>
      <c r="MS14" s="572"/>
      <c r="MT14" s="572"/>
      <c r="MU14" s="572"/>
      <c r="MV14" s="572"/>
      <c r="MW14" s="572"/>
      <c r="MX14" s="572"/>
      <c r="MY14" s="572"/>
      <c r="MZ14" s="572"/>
      <c r="NA14" s="572"/>
      <c r="NB14" s="572"/>
      <c r="NC14" s="572"/>
      <c r="ND14" s="572"/>
      <c r="NE14" s="572"/>
      <c r="NF14" s="572"/>
      <c r="NG14" s="572"/>
      <c r="NH14" s="572"/>
      <c r="NI14" s="572"/>
      <c r="NJ14" s="572"/>
      <c r="NK14" s="572"/>
      <c r="NL14" s="572"/>
      <c r="NM14" s="572"/>
      <c r="NN14" s="572"/>
      <c r="NO14" s="572"/>
      <c r="NP14" s="572"/>
      <c r="NQ14" s="572"/>
      <c r="NR14" s="572"/>
      <c r="NS14" s="572"/>
      <c r="NT14" s="572"/>
      <c r="NU14" s="572"/>
      <c r="NV14" s="572"/>
      <c r="NW14" s="572"/>
      <c r="NX14" s="572"/>
      <c r="NY14" s="572"/>
      <c r="NZ14" s="572"/>
      <c r="OA14" s="572"/>
      <c r="OB14" s="572"/>
      <c r="OC14" s="572"/>
      <c r="OD14" s="572"/>
      <c r="OE14" s="572"/>
      <c r="OF14" s="572"/>
      <c r="OG14" s="572"/>
      <c r="OH14" s="572"/>
      <c r="OI14" s="572"/>
      <c r="OJ14" s="572"/>
      <c r="OK14" s="572"/>
      <c r="OL14" s="572"/>
      <c r="OM14" s="572"/>
      <c r="ON14" s="572"/>
      <c r="OO14" s="572"/>
      <c r="OP14" s="572"/>
      <c r="OQ14" s="572"/>
      <c r="OR14" s="572"/>
      <c r="OS14" s="572"/>
      <c r="OT14" s="572"/>
      <c r="OU14" s="572"/>
      <c r="OV14" s="572"/>
      <c r="OW14" s="572"/>
      <c r="OX14" s="572"/>
      <c r="OY14" s="572"/>
      <c r="OZ14" s="572"/>
      <c r="PA14" s="572"/>
      <c r="PB14" s="572"/>
      <c r="PC14" s="572"/>
      <c r="PD14" s="572"/>
      <c r="PE14" s="572"/>
      <c r="PF14" s="572"/>
      <c r="PG14" s="572"/>
      <c r="PH14" s="572"/>
      <c r="PI14" s="572"/>
      <c r="PJ14" s="572"/>
      <c r="PK14" s="572"/>
      <c r="PL14" s="572"/>
      <c r="PM14" s="572"/>
      <c r="PN14" s="572"/>
      <c r="PO14" s="572"/>
      <c r="PP14" s="572"/>
      <c r="PQ14" s="572"/>
      <c r="PR14" s="572"/>
      <c r="PS14" s="572"/>
      <c r="PT14" s="572"/>
      <c r="PU14" s="572"/>
      <c r="PV14" s="572"/>
      <c r="PW14" s="572"/>
      <c r="PX14" s="572"/>
      <c r="PY14" s="572"/>
      <c r="PZ14" s="572"/>
      <c r="QA14" s="572"/>
      <c r="QB14" s="572"/>
      <c r="QC14" s="572"/>
      <c r="QD14" s="572"/>
      <c r="QE14" s="572"/>
      <c r="QF14" s="572"/>
      <c r="QG14" s="572"/>
      <c r="QH14" s="572"/>
      <c r="QI14" s="572"/>
      <c r="QJ14" s="572"/>
      <c r="QK14" s="572"/>
      <c r="QL14" s="572"/>
      <c r="QM14" s="572"/>
      <c r="QN14" s="572"/>
      <c r="QO14" s="572"/>
      <c r="QP14" s="572"/>
      <c r="QQ14" s="572"/>
      <c r="QR14" s="572"/>
      <c r="QS14" s="572"/>
      <c r="QT14" s="572"/>
      <c r="QU14" s="572"/>
      <c r="QV14" s="572"/>
      <c r="QW14" s="572"/>
      <c r="QX14" s="572"/>
      <c r="QY14" s="572"/>
      <c r="QZ14" s="572"/>
      <c r="RA14" s="572"/>
      <c r="RB14" s="572"/>
      <c r="RC14" s="572"/>
      <c r="RD14" s="572"/>
      <c r="RE14" s="572"/>
      <c r="RF14" s="572"/>
      <c r="RG14" s="572"/>
      <c r="RH14" s="572"/>
      <c r="RI14" s="572"/>
      <c r="RJ14" s="572"/>
      <c r="RK14" s="572"/>
      <c r="RL14" s="572"/>
      <c r="RM14" s="572"/>
      <c r="RN14" s="572"/>
      <c r="RO14" s="572"/>
      <c r="RP14" s="572"/>
      <c r="RQ14" s="572"/>
      <c r="RR14" s="572"/>
      <c r="RS14" s="572"/>
      <c r="RT14" s="572"/>
      <c r="RU14" s="572"/>
      <c r="RV14" s="572"/>
      <c r="RW14" s="572"/>
      <c r="RX14" s="572"/>
      <c r="RY14" s="572"/>
      <c r="RZ14" s="572"/>
      <c r="SA14" s="572"/>
      <c r="SB14" s="572"/>
      <c r="SC14" s="572"/>
      <c r="SD14" s="572"/>
      <c r="SE14" s="572"/>
      <c r="SF14" s="572"/>
      <c r="SG14" s="572"/>
      <c r="SH14" s="572"/>
      <c r="SI14" s="572"/>
      <c r="SJ14" s="572"/>
      <c r="SK14" s="572"/>
      <c r="SL14" s="572"/>
      <c r="SM14" s="572"/>
      <c r="SN14" s="572"/>
      <c r="SO14" s="572"/>
      <c r="SP14" s="572"/>
      <c r="SQ14" s="572"/>
      <c r="SR14" s="572"/>
      <c r="SS14" s="572"/>
      <c r="ST14" s="572"/>
      <c r="SU14" s="572"/>
      <c r="SV14" s="572"/>
      <c r="SW14" s="572"/>
      <c r="SX14" s="572"/>
      <c r="SY14" s="572"/>
      <c r="SZ14" s="572"/>
      <c r="TA14" s="572"/>
      <c r="TB14" s="572"/>
      <c r="TC14" s="572"/>
      <c r="TD14" s="572"/>
      <c r="TE14" s="572"/>
      <c r="TF14" s="572"/>
      <c r="TG14" s="572"/>
      <c r="TH14" s="572"/>
      <c r="TI14" s="572"/>
      <c r="TJ14" s="572"/>
      <c r="TK14" s="572"/>
      <c r="TL14" s="572"/>
      <c r="TM14" s="572"/>
      <c r="TN14" s="572"/>
      <c r="TO14" s="572"/>
      <c r="TP14" s="572"/>
      <c r="TQ14" s="572"/>
      <c r="TR14" s="572"/>
      <c r="TS14" s="572"/>
      <c r="TT14" s="572"/>
      <c r="TU14" s="572"/>
      <c r="TV14" s="572"/>
      <c r="TW14" s="572"/>
      <c r="TX14" s="572"/>
      <c r="TY14" s="572"/>
      <c r="TZ14" s="572"/>
      <c r="UA14" s="572"/>
      <c r="UB14" s="572"/>
      <c r="UC14" s="572"/>
      <c r="UD14" s="572"/>
      <c r="UE14" s="572"/>
      <c r="UF14" s="572"/>
      <c r="UG14" s="572"/>
      <c r="UH14" s="572"/>
      <c r="UI14" s="572"/>
      <c r="UJ14" s="572"/>
      <c r="UK14" s="572"/>
      <c r="UL14" s="572"/>
      <c r="UM14" s="572"/>
      <c r="UN14" s="572"/>
      <c r="UO14" s="572"/>
      <c r="UP14" s="572"/>
      <c r="UQ14" s="572"/>
      <c r="UR14" s="572"/>
      <c r="US14" s="572"/>
      <c r="UT14" s="572"/>
      <c r="UU14" s="572"/>
      <c r="UV14" s="572"/>
      <c r="UW14" s="572"/>
      <c r="UX14" s="572"/>
      <c r="UY14" s="572"/>
      <c r="UZ14" s="572"/>
      <c r="VA14" s="572"/>
      <c r="VB14" s="572"/>
      <c r="VC14" s="572"/>
      <c r="VD14" s="572"/>
      <c r="VE14" s="572"/>
      <c r="VF14" s="572"/>
      <c r="VG14" s="572"/>
      <c r="VH14" s="572"/>
      <c r="VI14" s="572"/>
      <c r="VJ14" s="572"/>
      <c r="VK14" s="572"/>
      <c r="VL14" s="572"/>
      <c r="VM14" s="572"/>
      <c r="VN14" s="572"/>
      <c r="VO14" s="572"/>
      <c r="VP14" s="572"/>
      <c r="VQ14" s="572"/>
      <c r="VR14" s="572"/>
      <c r="VS14" s="572"/>
      <c r="VT14" s="572"/>
      <c r="VU14" s="572"/>
      <c r="VV14" s="572"/>
      <c r="VW14" s="572"/>
      <c r="VX14" s="572"/>
      <c r="VY14" s="572"/>
      <c r="VZ14" s="572"/>
      <c r="WA14" s="572"/>
      <c r="WB14" s="572"/>
      <c r="WC14" s="572"/>
      <c r="WD14" s="572"/>
      <c r="WE14" s="572"/>
      <c r="WF14" s="572"/>
      <c r="WG14" s="572"/>
      <c r="WH14" s="572"/>
      <c r="WI14" s="572"/>
      <c r="WJ14" s="572"/>
      <c r="WK14" s="572"/>
      <c r="WL14" s="572"/>
      <c r="WM14" s="572"/>
      <c r="WN14" s="572"/>
      <c r="WO14" s="572"/>
      <c r="WP14" s="572"/>
      <c r="WQ14" s="572"/>
      <c r="WR14" s="572"/>
      <c r="WS14" s="572"/>
      <c r="WT14" s="572"/>
      <c r="WU14" s="572"/>
      <c r="WV14" s="572"/>
      <c r="WW14" s="572"/>
      <c r="WX14" s="572"/>
      <c r="WY14" s="572"/>
      <c r="WZ14" s="572"/>
      <c r="XA14" s="572"/>
      <c r="XB14" s="572"/>
      <c r="XC14" s="572"/>
      <c r="XD14" s="572"/>
      <c r="XE14" s="572"/>
      <c r="XF14" s="572"/>
      <c r="XG14" s="572"/>
      <c r="XH14" s="572"/>
      <c r="XI14" s="572"/>
      <c r="XJ14" s="572"/>
      <c r="XK14" s="572"/>
      <c r="XL14" s="572"/>
      <c r="XM14" s="572"/>
      <c r="XN14" s="572"/>
      <c r="XO14" s="572"/>
      <c r="XP14" s="572"/>
      <c r="XQ14" s="572"/>
      <c r="XR14" s="572"/>
      <c r="XS14" s="572"/>
      <c r="XT14" s="572"/>
      <c r="XU14" s="572"/>
      <c r="XV14" s="572"/>
      <c r="XW14" s="572"/>
      <c r="XX14" s="572"/>
      <c r="XY14" s="572"/>
      <c r="XZ14" s="572"/>
      <c r="YA14" s="572"/>
      <c r="YB14" s="572"/>
      <c r="YC14" s="572"/>
      <c r="YD14" s="572"/>
      <c r="YE14" s="572"/>
      <c r="YF14" s="572"/>
      <c r="YG14" s="572"/>
      <c r="YH14" s="572"/>
      <c r="YI14" s="572"/>
      <c r="YJ14" s="572"/>
      <c r="YK14" s="572"/>
      <c r="YL14" s="572"/>
      <c r="YM14" s="572"/>
      <c r="YN14" s="572"/>
      <c r="YO14" s="572"/>
      <c r="YP14" s="572"/>
      <c r="YQ14" s="572"/>
      <c r="YR14" s="572"/>
      <c r="YS14" s="572"/>
      <c r="YT14" s="572"/>
      <c r="YU14" s="572"/>
      <c r="YV14" s="572"/>
      <c r="YW14" s="572"/>
      <c r="YX14" s="572"/>
      <c r="YY14" s="572"/>
      <c r="YZ14" s="572"/>
      <c r="ZA14" s="572"/>
      <c r="ZB14" s="572"/>
      <c r="ZC14" s="572"/>
      <c r="ZD14" s="572"/>
      <c r="ZE14" s="572"/>
      <c r="ZF14" s="572"/>
      <c r="ZG14" s="572"/>
      <c r="ZH14" s="572"/>
      <c r="ZI14" s="572"/>
      <c r="ZJ14" s="572"/>
      <c r="ZK14" s="572"/>
      <c r="ZL14" s="572"/>
      <c r="ZM14" s="572"/>
      <c r="ZN14" s="572"/>
      <c r="ZO14" s="572"/>
      <c r="ZP14" s="572"/>
      <c r="ZQ14" s="572"/>
      <c r="ZR14" s="572"/>
      <c r="ZS14" s="572"/>
      <c r="ZT14" s="572"/>
      <c r="ZU14" s="572"/>
      <c r="ZV14" s="572"/>
      <c r="ZW14" s="572"/>
      <c r="ZX14" s="572"/>
      <c r="ZY14" s="572"/>
      <c r="ZZ14" s="572"/>
      <c r="AAA14" s="572"/>
      <c r="AAB14" s="572"/>
      <c r="AAC14" s="572"/>
      <c r="AAD14" s="572"/>
      <c r="AAE14" s="572"/>
      <c r="AAF14" s="572"/>
      <c r="AAG14" s="572"/>
      <c r="AAH14" s="572"/>
      <c r="AAI14" s="572"/>
      <c r="AAJ14" s="572"/>
      <c r="AAK14" s="572"/>
      <c r="AAL14" s="572"/>
      <c r="AAM14" s="572"/>
      <c r="AAN14" s="572"/>
      <c r="AAO14" s="572"/>
      <c r="AAP14" s="572"/>
      <c r="AAQ14" s="572"/>
      <c r="AAR14" s="572"/>
      <c r="AAS14" s="572"/>
      <c r="AAT14" s="572"/>
      <c r="AAU14" s="572"/>
      <c r="AAV14" s="572"/>
      <c r="AAW14" s="572"/>
      <c r="AAX14" s="572"/>
      <c r="AAY14" s="572"/>
      <c r="AAZ14" s="572"/>
      <c r="ABA14" s="572"/>
      <c r="ABB14" s="572"/>
      <c r="ABC14" s="572"/>
      <c r="ABD14" s="572"/>
      <c r="ABE14" s="572"/>
      <c r="ABF14" s="572"/>
      <c r="ABG14" s="572"/>
      <c r="ABH14" s="572"/>
      <c r="ABI14" s="572"/>
      <c r="ABJ14" s="572"/>
      <c r="ABK14" s="572"/>
      <c r="ABL14" s="572"/>
      <c r="ABM14" s="572"/>
      <c r="ABN14" s="572"/>
      <c r="ABO14" s="572"/>
      <c r="ABP14" s="572"/>
      <c r="ABQ14" s="572"/>
      <c r="ABR14" s="572"/>
      <c r="ABS14" s="572"/>
      <c r="ABT14" s="572"/>
      <c r="ABU14" s="572"/>
      <c r="ABV14" s="572"/>
      <c r="ABW14" s="572"/>
      <c r="ABX14" s="572"/>
      <c r="ABY14" s="572"/>
      <c r="ABZ14" s="572"/>
      <c r="ACA14" s="572"/>
      <c r="ACB14" s="572"/>
      <c r="ACC14" s="572"/>
      <c r="ACD14" s="572"/>
      <c r="ACE14" s="572"/>
      <c r="ACF14" s="572"/>
      <c r="ACG14" s="572"/>
      <c r="ACH14" s="572"/>
      <c r="ACI14" s="572"/>
      <c r="ACJ14" s="572"/>
      <c r="ACK14" s="572"/>
      <c r="ACL14" s="572"/>
      <c r="ACM14" s="572"/>
      <c r="ACN14" s="572"/>
      <c r="ACO14" s="572"/>
      <c r="ACP14" s="572"/>
      <c r="ACQ14" s="572"/>
      <c r="ACR14" s="572"/>
      <c r="ACS14" s="572"/>
      <c r="ACT14" s="572"/>
      <c r="ACU14" s="572"/>
      <c r="ACV14" s="572"/>
      <c r="ACW14" s="572"/>
      <c r="ACX14" s="572"/>
      <c r="ACY14" s="572"/>
      <c r="ACZ14" s="572"/>
      <c r="ADA14" s="572"/>
      <c r="ADB14" s="572"/>
      <c r="ADC14" s="572"/>
      <c r="ADD14" s="572"/>
      <c r="ADE14" s="572"/>
      <c r="ADF14" s="572"/>
      <c r="ADG14" s="572"/>
      <c r="ADH14" s="572"/>
      <c r="ADI14" s="572"/>
      <c r="ADJ14" s="572"/>
      <c r="ADK14" s="572"/>
      <c r="ADL14" s="572"/>
      <c r="ADM14" s="572"/>
      <c r="ADN14" s="572"/>
      <c r="ADO14" s="572"/>
      <c r="ADP14" s="572"/>
      <c r="ADQ14" s="572"/>
      <c r="ADR14" s="572"/>
      <c r="ADS14" s="572"/>
      <c r="ADT14" s="572"/>
      <c r="ADU14" s="572"/>
      <c r="ADV14" s="572"/>
      <c r="ADW14" s="572"/>
      <c r="ADX14" s="572"/>
      <c r="ADY14" s="572"/>
      <c r="ADZ14" s="572"/>
      <c r="AEA14" s="572"/>
      <c r="AEB14" s="572"/>
      <c r="AEC14" s="572"/>
      <c r="AED14" s="572"/>
      <c r="AEE14" s="572"/>
      <c r="AEF14" s="572"/>
      <c r="AEG14" s="572"/>
      <c r="AEH14" s="572"/>
      <c r="AEI14" s="572"/>
      <c r="AEJ14" s="572"/>
      <c r="AEK14" s="572"/>
      <c r="AEL14" s="572"/>
      <c r="AEM14" s="572"/>
      <c r="AEN14" s="572"/>
      <c r="AEO14" s="572"/>
      <c r="AEP14" s="572"/>
      <c r="AEQ14" s="572"/>
      <c r="AER14" s="572"/>
      <c r="AES14" s="572"/>
      <c r="AET14" s="572"/>
      <c r="AEU14" s="572"/>
      <c r="AEV14" s="572"/>
      <c r="AEW14" s="572"/>
      <c r="AEX14" s="572"/>
      <c r="AEY14" s="572"/>
      <c r="AEZ14" s="572"/>
      <c r="AFA14" s="572"/>
      <c r="AFB14" s="572"/>
      <c r="AFC14" s="572"/>
      <c r="AFD14" s="572"/>
      <c r="AFE14" s="572"/>
      <c r="AFF14" s="572"/>
      <c r="AFG14" s="572"/>
      <c r="AFH14" s="572"/>
      <c r="AFI14" s="572"/>
      <c r="AFJ14" s="572"/>
      <c r="AFK14" s="572"/>
      <c r="AFL14" s="572"/>
      <c r="AFM14" s="572"/>
      <c r="AFN14" s="572"/>
      <c r="AFO14" s="572"/>
      <c r="AFP14" s="572"/>
      <c r="AFQ14" s="572"/>
      <c r="AFR14" s="572"/>
      <c r="AFS14" s="572"/>
      <c r="AFT14" s="572"/>
      <c r="AFU14" s="572"/>
      <c r="AFV14" s="572"/>
      <c r="AFW14" s="572"/>
      <c r="AFX14" s="572"/>
      <c r="AFY14" s="572"/>
      <c r="AFZ14" s="572"/>
      <c r="AGA14" s="572"/>
      <c r="AGB14" s="572"/>
      <c r="AGC14" s="572"/>
      <c r="AGD14" s="572"/>
      <c r="AGE14" s="572"/>
      <c r="AGF14" s="572"/>
      <c r="AGG14" s="572"/>
      <c r="AGH14" s="572"/>
      <c r="AGI14" s="572"/>
      <c r="AGJ14" s="572"/>
      <c r="AGK14" s="572"/>
      <c r="AGL14" s="572"/>
      <c r="AGM14" s="572"/>
      <c r="AGN14" s="572"/>
      <c r="AGO14" s="572"/>
      <c r="AGP14" s="572"/>
      <c r="AGQ14" s="572"/>
      <c r="AGR14" s="572"/>
      <c r="AGS14" s="572"/>
      <c r="AGT14" s="572"/>
      <c r="AGU14" s="572"/>
      <c r="AGV14" s="572"/>
      <c r="AGW14" s="572"/>
      <c r="AGX14" s="572"/>
      <c r="AGY14" s="572"/>
      <c r="AGZ14" s="572"/>
      <c r="AHA14" s="572"/>
      <c r="AHB14" s="572"/>
      <c r="AHC14" s="572"/>
      <c r="AHD14" s="572"/>
      <c r="AHE14" s="572"/>
      <c r="AHF14" s="572"/>
      <c r="AHG14" s="572"/>
      <c r="AHH14" s="572"/>
      <c r="AHI14" s="572"/>
      <c r="AHJ14" s="572"/>
      <c r="AHK14" s="572"/>
      <c r="AHL14" s="572"/>
      <c r="AHM14" s="572"/>
      <c r="AHN14" s="572"/>
      <c r="AHO14" s="572"/>
      <c r="AHP14" s="572"/>
      <c r="AHQ14" s="572"/>
      <c r="AHR14" s="572"/>
      <c r="AHS14" s="572"/>
      <c r="AHT14" s="572"/>
      <c r="AHU14" s="572"/>
      <c r="AHV14" s="572"/>
      <c r="AHW14" s="572"/>
      <c r="AHX14" s="572"/>
      <c r="AHY14" s="572"/>
      <c r="AHZ14" s="572"/>
      <c r="AIA14" s="572"/>
      <c r="AIB14" s="572"/>
      <c r="AIC14" s="572"/>
      <c r="AID14" s="572"/>
      <c r="AIE14" s="572"/>
      <c r="AIF14" s="572"/>
      <c r="AIG14" s="572"/>
      <c r="AIH14" s="572"/>
      <c r="AII14" s="572"/>
      <c r="AIJ14" s="572"/>
      <c r="AIK14" s="572"/>
      <c r="AIL14" s="572"/>
      <c r="AIM14" s="572"/>
      <c r="AIN14" s="572"/>
      <c r="AIO14" s="572"/>
      <c r="AIP14" s="572"/>
      <c r="AIQ14" s="572"/>
      <c r="AIR14" s="572"/>
      <c r="AIS14" s="572"/>
      <c r="AIT14" s="572"/>
      <c r="AIU14" s="572"/>
      <c r="AIV14" s="572"/>
      <c r="AIW14" s="572"/>
      <c r="AIX14" s="572"/>
      <c r="AIY14" s="572"/>
      <c r="AIZ14" s="572"/>
      <c r="AJA14" s="572"/>
      <c r="AJB14" s="572"/>
      <c r="AJC14" s="572"/>
      <c r="AJD14" s="572"/>
      <c r="AJE14" s="572"/>
      <c r="AJF14" s="572"/>
      <c r="AJG14" s="572"/>
      <c r="AJH14" s="572"/>
      <c r="AJI14" s="572"/>
      <c r="AJJ14" s="572"/>
      <c r="AJK14" s="572"/>
      <c r="AJL14" s="572"/>
      <c r="AJM14" s="572"/>
      <c r="AJN14" s="572"/>
      <c r="AJO14" s="572"/>
      <c r="AJP14" s="572"/>
      <c r="AJQ14" s="572"/>
      <c r="AJR14" s="572"/>
      <c r="AJS14" s="572"/>
      <c r="AJT14" s="572"/>
      <c r="AJU14" s="572"/>
      <c r="AJV14" s="572"/>
      <c r="AJW14" s="572"/>
      <c r="AJX14" s="572"/>
      <c r="AJY14" s="572"/>
      <c r="AJZ14" s="572"/>
      <c r="AKA14" s="572"/>
      <c r="AKB14" s="572"/>
      <c r="AKC14" s="572"/>
      <c r="AKD14" s="572"/>
      <c r="AKE14" s="572"/>
      <c r="AKF14" s="572"/>
      <c r="AKG14" s="572"/>
      <c r="AKH14" s="572"/>
      <c r="AKI14" s="572"/>
      <c r="AKJ14" s="572"/>
      <c r="AKK14" s="572"/>
      <c r="AKL14" s="572"/>
      <c r="AKM14" s="572"/>
      <c r="AKN14" s="572"/>
      <c r="AKO14" s="572"/>
      <c r="AKP14" s="572"/>
      <c r="AKQ14" s="572"/>
      <c r="AKR14" s="572"/>
      <c r="AKS14" s="572"/>
      <c r="AKT14" s="572"/>
      <c r="AKU14" s="572"/>
      <c r="AKV14" s="572"/>
      <c r="AKW14" s="572"/>
      <c r="AKX14" s="572"/>
      <c r="AKY14" s="572"/>
      <c r="AKZ14" s="572"/>
      <c r="ALA14" s="572"/>
      <c r="ALB14" s="572"/>
      <c r="ALC14" s="572"/>
      <c r="ALD14" s="572"/>
      <c r="ALE14" s="572"/>
      <c r="ALF14" s="572"/>
      <c r="ALG14" s="572"/>
      <c r="ALH14" s="572"/>
      <c r="ALI14" s="572"/>
      <c r="ALJ14" s="572"/>
      <c r="ALK14" s="572"/>
      <c r="ALL14" s="572"/>
      <c r="ALM14" s="572"/>
      <c r="ALN14" s="572"/>
      <c r="ALO14" s="572"/>
      <c r="ALP14" s="572"/>
      <c r="ALQ14" s="572"/>
      <c r="ALR14" s="572"/>
      <c r="ALS14" s="572"/>
      <c r="ALT14" s="572"/>
      <c r="ALU14" s="572"/>
      <c r="ALV14" s="572"/>
      <c r="ALW14" s="572"/>
      <c r="ALX14" s="572"/>
      <c r="ALY14" s="572"/>
      <c r="ALZ14" s="572"/>
      <c r="AMA14" s="572"/>
      <c r="AMB14" s="572"/>
      <c r="AMC14" s="572"/>
      <c r="AMD14" s="572"/>
      <c r="AME14" s="572"/>
      <c r="AMF14" s="572"/>
      <c r="AMG14" s="572"/>
      <c r="AMH14" s="572"/>
      <c r="AMI14" s="572"/>
      <c r="AMJ14" s="572"/>
      <c r="AMK14" s="572"/>
      <c r="AML14" s="572"/>
      <c r="AMM14" s="572"/>
      <c r="AMN14" s="572"/>
      <c r="AMO14" s="572"/>
      <c r="AMP14" s="572"/>
      <c r="AMQ14" s="572"/>
      <c r="AMR14" s="572"/>
      <c r="AMS14" s="572"/>
      <c r="AMT14" s="572"/>
      <c r="AMU14" s="572"/>
      <c r="AMV14" s="572"/>
      <c r="AMW14" s="572"/>
      <c r="AMX14" s="572"/>
      <c r="AMY14" s="572"/>
      <c r="AMZ14" s="572"/>
      <c r="ANA14" s="572"/>
      <c r="ANB14" s="572"/>
      <c r="ANC14" s="572"/>
      <c r="AND14" s="572"/>
      <c r="ANE14" s="572"/>
      <c r="ANF14" s="572"/>
      <c r="ANG14" s="572"/>
      <c r="ANH14" s="572"/>
      <c r="ANI14" s="572"/>
      <c r="ANJ14" s="572"/>
      <c r="ANK14" s="572"/>
      <c r="ANL14" s="572"/>
      <c r="ANM14" s="572"/>
      <c r="ANN14" s="572"/>
      <c r="ANO14" s="572"/>
      <c r="ANP14" s="572"/>
      <c r="ANQ14" s="572"/>
      <c r="ANR14" s="572"/>
      <c r="ANS14" s="572"/>
      <c r="ANT14" s="572"/>
      <c r="ANU14" s="572"/>
      <c r="ANV14" s="572"/>
      <c r="ANW14" s="572"/>
      <c r="ANX14" s="572"/>
      <c r="ANY14" s="572"/>
      <c r="ANZ14" s="572"/>
      <c r="AOA14" s="572"/>
      <c r="AOB14" s="572"/>
      <c r="AOC14" s="572"/>
      <c r="AOD14" s="572"/>
      <c r="AOE14" s="572"/>
      <c r="AOF14" s="572"/>
      <c r="AOG14" s="572"/>
      <c r="AOH14" s="572"/>
      <c r="AOI14" s="572"/>
      <c r="AOJ14" s="572"/>
      <c r="AOK14" s="572"/>
      <c r="AOL14" s="572"/>
      <c r="AOM14" s="572"/>
      <c r="AON14" s="572"/>
      <c r="AOO14" s="572"/>
      <c r="AOP14" s="572"/>
      <c r="AOQ14" s="572"/>
      <c r="AOR14" s="572"/>
      <c r="AOS14" s="572"/>
      <c r="AOT14" s="572"/>
      <c r="AOU14" s="572"/>
      <c r="AOV14" s="572"/>
      <c r="AOW14" s="572"/>
      <c r="AOX14" s="572"/>
      <c r="AOY14" s="572"/>
      <c r="AOZ14" s="572"/>
      <c r="APA14" s="572"/>
      <c r="APB14" s="572"/>
      <c r="APC14" s="572"/>
      <c r="APD14" s="572"/>
      <c r="APE14" s="572"/>
      <c r="APF14" s="572"/>
      <c r="APG14" s="572"/>
      <c r="APH14" s="572"/>
      <c r="API14" s="572"/>
      <c r="APJ14" s="572"/>
      <c r="APK14" s="572"/>
      <c r="APL14" s="572"/>
      <c r="APM14" s="572"/>
      <c r="APN14" s="572"/>
      <c r="APO14" s="572"/>
      <c r="APP14" s="572"/>
      <c r="APQ14" s="572"/>
      <c r="APR14" s="572"/>
      <c r="APS14" s="572"/>
      <c r="APT14" s="572"/>
      <c r="APU14" s="572"/>
      <c r="APV14" s="572"/>
      <c r="APW14" s="572"/>
      <c r="APX14" s="572"/>
      <c r="APY14" s="572"/>
      <c r="APZ14" s="572"/>
      <c r="AQA14" s="572"/>
      <c r="AQB14" s="572"/>
      <c r="AQC14" s="572"/>
      <c r="AQD14" s="572"/>
      <c r="AQE14" s="572"/>
      <c r="AQF14" s="572"/>
      <c r="AQG14" s="572"/>
      <c r="AQH14" s="572"/>
      <c r="AQI14" s="572"/>
      <c r="AQJ14" s="572"/>
      <c r="AQK14" s="572"/>
      <c r="AQL14" s="572"/>
      <c r="AQM14" s="572"/>
      <c r="AQN14" s="572"/>
      <c r="AQO14" s="572"/>
      <c r="AQP14" s="572"/>
      <c r="AQQ14" s="572"/>
      <c r="AQR14" s="572"/>
      <c r="AQS14" s="572"/>
      <c r="AQT14" s="572"/>
      <c r="AQU14" s="572"/>
      <c r="AQV14" s="572"/>
      <c r="AQW14" s="572"/>
      <c r="AQX14" s="572"/>
      <c r="AQY14" s="572"/>
      <c r="AQZ14" s="572"/>
      <c r="ARA14" s="572"/>
      <c r="ARB14" s="572"/>
      <c r="ARC14" s="572"/>
      <c r="ARD14" s="572"/>
      <c r="ARE14" s="572"/>
      <c r="ARF14" s="572"/>
      <c r="ARG14" s="572"/>
      <c r="ARH14" s="572"/>
      <c r="ARI14" s="572"/>
      <c r="ARJ14" s="572"/>
      <c r="ARK14" s="572"/>
      <c r="ARL14" s="572"/>
      <c r="ARM14" s="572"/>
      <c r="ARN14" s="572"/>
      <c r="ARO14" s="572"/>
      <c r="ARP14" s="572"/>
      <c r="ARQ14" s="572"/>
      <c r="ARR14" s="572"/>
      <c r="ARS14" s="572"/>
      <c r="ART14" s="572"/>
      <c r="ARU14" s="572"/>
      <c r="ARV14" s="572"/>
      <c r="ARW14" s="572"/>
      <c r="ARX14" s="572"/>
      <c r="ARY14" s="572"/>
      <c r="ARZ14" s="572"/>
      <c r="ASA14" s="572"/>
      <c r="ASB14" s="572"/>
      <c r="ASC14" s="572"/>
      <c r="ASD14" s="572"/>
      <c r="ASE14" s="572"/>
      <c r="ASF14" s="572"/>
      <c r="ASG14" s="572"/>
      <c r="ASH14" s="572"/>
      <c r="ASI14" s="572"/>
      <c r="ASJ14" s="572"/>
      <c r="ASK14" s="572"/>
      <c r="ASL14" s="572"/>
      <c r="ASM14" s="572"/>
      <c r="ASN14" s="572"/>
      <c r="ASO14" s="572"/>
      <c r="ASP14" s="572"/>
      <c r="ASQ14" s="572"/>
      <c r="ASR14" s="572"/>
      <c r="ASS14" s="572"/>
      <c r="AST14" s="572"/>
      <c r="ASU14" s="572"/>
      <c r="ASV14" s="572"/>
      <c r="ASW14" s="572"/>
      <c r="ASX14" s="572"/>
      <c r="ASY14" s="572"/>
      <c r="ASZ14" s="572"/>
      <c r="ATA14" s="572"/>
      <c r="ATB14" s="572"/>
      <c r="ATC14" s="572"/>
      <c r="ATD14" s="572"/>
      <c r="ATE14" s="572"/>
      <c r="ATF14" s="572"/>
      <c r="ATG14" s="572"/>
      <c r="ATH14" s="572"/>
      <c r="ATI14" s="572"/>
      <c r="ATJ14" s="572"/>
      <c r="ATK14" s="572"/>
      <c r="ATL14" s="572"/>
      <c r="ATM14" s="572"/>
      <c r="ATN14" s="572"/>
      <c r="ATO14" s="572"/>
      <c r="ATP14" s="572"/>
      <c r="ATQ14" s="572"/>
      <c r="ATR14" s="572"/>
      <c r="ATS14" s="572"/>
      <c r="ATT14" s="572"/>
      <c r="ATU14" s="572"/>
      <c r="ATV14" s="572"/>
      <c r="ATW14" s="572"/>
      <c r="ATX14" s="572"/>
      <c r="ATY14" s="572"/>
      <c r="ATZ14" s="572"/>
      <c r="AUA14" s="572"/>
      <c r="AUB14" s="572"/>
      <c r="AUC14" s="572"/>
      <c r="AUD14" s="572"/>
      <c r="AUE14" s="572"/>
      <c r="AUF14" s="572"/>
      <c r="AUG14" s="572"/>
      <c r="AUH14" s="572"/>
      <c r="AUI14" s="572"/>
      <c r="AUJ14" s="572"/>
      <c r="AUK14" s="572"/>
      <c r="AUL14" s="572"/>
      <c r="AUM14" s="572"/>
      <c r="AUN14" s="572"/>
      <c r="AUO14" s="572"/>
      <c r="AUP14" s="572"/>
      <c r="AUQ14" s="572"/>
      <c r="AUR14" s="572"/>
      <c r="AUS14" s="572"/>
      <c r="AUT14" s="572"/>
      <c r="AUU14" s="572"/>
      <c r="AUV14" s="572"/>
      <c r="AUW14" s="572"/>
      <c r="AUX14" s="572"/>
      <c r="AUY14" s="572"/>
      <c r="AUZ14" s="572"/>
      <c r="AVA14" s="572"/>
      <c r="AVB14" s="572"/>
      <c r="AVC14" s="572"/>
      <c r="AVD14" s="572"/>
      <c r="AVE14" s="572"/>
      <c r="AVF14" s="572"/>
      <c r="AVG14" s="572"/>
      <c r="AVH14" s="572"/>
      <c r="AVI14" s="572"/>
      <c r="AVJ14" s="572"/>
      <c r="AVK14" s="572"/>
      <c r="AVL14" s="572"/>
      <c r="AVM14" s="572"/>
      <c r="AVN14" s="572"/>
      <c r="AVO14" s="572"/>
      <c r="AVP14" s="572"/>
      <c r="AVQ14" s="572"/>
      <c r="AVR14" s="572"/>
      <c r="AVS14" s="572"/>
      <c r="AVT14" s="572"/>
      <c r="AVU14" s="572"/>
      <c r="AVV14" s="572"/>
      <c r="AVW14" s="572"/>
      <c r="AVX14" s="572"/>
      <c r="AVY14" s="572"/>
      <c r="AVZ14" s="572"/>
      <c r="AWA14" s="572"/>
      <c r="AWB14" s="572"/>
      <c r="AWC14" s="572"/>
      <c r="AWD14" s="572"/>
      <c r="AWE14" s="572"/>
      <c r="AWF14" s="572"/>
      <c r="AWG14" s="572"/>
      <c r="AWH14" s="572"/>
      <c r="AWI14" s="572"/>
      <c r="AWJ14" s="572"/>
      <c r="AWK14" s="572"/>
      <c r="AWL14" s="572"/>
      <c r="AWM14" s="572"/>
      <c r="AWN14" s="572"/>
      <c r="AWO14" s="572"/>
      <c r="AWP14" s="572"/>
      <c r="AWQ14" s="572"/>
      <c r="AWR14" s="572"/>
      <c r="AWS14" s="572"/>
      <c r="AWT14" s="572"/>
      <c r="AWU14" s="572"/>
      <c r="AWV14" s="572"/>
      <c r="AWW14" s="572"/>
      <c r="AWX14" s="572"/>
      <c r="AWY14" s="572"/>
      <c r="AWZ14" s="572"/>
      <c r="AXA14" s="572"/>
      <c r="AXB14" s="572"/>
      <c r="AXC14" s="572"/>
      <c r="AXD14" s="572"/>
      <c r="AXE14" s="572"/>
      <c r="AXF14" s="572"/>
      <c r="AXG14" s="572"/>
      <c r="AXH14" s="572"/>
      <c r="AXI14" s="572"/>
      <c r="AXJ14" s="572"/>
      <c r="AXK14" s="572"/>
      <c r="AXL14" s="572"/>
      <c r="AXM14" s="572"/>
      <c r="AXN14" s="572"/>
      <c r="AXO14" s="572"/>
      <c r="AXP14" s="572"/>
      <c r="AXQ14" s="572"/>
      <c r="AXR14" s="572"/>
      <c r="AXS14" s="572"/>
      <c r="AXT14" s="572"/>
      <c r="AXU14" s="572"/>
      <c r="AXV14" s="572"/>
      <c r="AXW14" s="572"/>
      <c r="AXX14" s="572"/>
      <c r="AXY14" s="572"/>
      <c r="AXZ14" s="572"/>
      <c r="AYA14" s="572"/>
      <c r="AYB14" s="572"/>
      <c r="AYC14" s="572"/>
      <c r="AYD14" s="572"/>
      <c r="AYE14" s="572"/>
      <c r="AYF14" s="572"/>
      <c r="AYG14" s="572"/>
      <c r="AYH14" s="572"/>
      <c r="AYI14" s="572"/>
      <c r="AYJ14" s="572"/>
      <c r="AYK14" s="572"/>
      <c r="AYL14" s="572"/>
      <c r="AYM14" s="572"/>
      <c r="AYN14" s="572"/>
      <c r="AYO14" s="572"/>
      <c r="AYP14" s="572"/>
      <c r="AYQ14" s="572"/>
      <c r="AYR14" s="572"/>
      <c r="AYS14" s="572"/>
      <c r="AYT14" s="572"/>
      <c r="AYU14" s="572"/>
      <c r="AYV14" s="572"/>
      <c r="AYW14" s="572"/>
      <c r="AYX14" s="572"/>
      <c r="AYY14" s="572"/>
      <c r="AYZ14" s="572"/>
      <c r="AZA14" s="572"/>
      <c r="AZB14" s="572"/>
      <c r="AZC14" s="572"/>
      <c r="AZD14" s="572"/>
      <c r="AZE14" s="572"/>
      <c r="AZF14" s="572"/>
      <c r="AZG14" s="572"/>
      <c r="AZH14" s="572"/>
      <c r="AZI14" s="572"/>
      <c r="AZJ14" s="572"/>
      <c r="AZK14" s="572"/>
      <c r="AZL14" s="572"/>
      <c r="AZM14" s="572"/>
      <c r="AZN14" s="572"/>
      <c r="AZO14" s="572"/>
      <c r="AZP14" s="572"/>
      <c r="AZQ14" s="572"/>
      <c r="AZR14" s="572"/>
      <c r="AZS14" s="572"/>
      <c r="AZT14" s="572"/>
      <c r="AZU14" s="572"/>
      <c r="AZV14" s="572"/>
      <c r="AZW14" s="572"/>
      <c r="AZX14" s="572"/>
      <c r="AZY14" s="572"/>
      <c r="AZZ14" s="572"/>
      <c r="BAA14" s="572"/>
      <c r="BAB14" s="572"/>
      <c r="BAC14" s="572"/>
      <c r="BAD14" s="572"/>
      <c r="BAE14" s="572"/>
      <c r="BAF14" s="572"/>
      <c r="BAG14" s="572"/>
      <c r="BAH14" s="572"/>
      <c r="BAI14" s="572"/>
      <c r="BAJ14" s="572"/>
      <c r="BAK14" s="572"/>
      <c r="BAL14" s="572"/>
      <c r="BAM14" s="572"/>
      <c r="BAN14" s="572"/>
      <c r="BAO14" s="572"/>
      <c r="BAP14" s="572"/>
      <c r="BAQ14" s="572"/>
      <c r="BAR14" s="572"/>
      <c r="BAS14" s="572"/>
      <c r="BAT14" s="572"/>
      <c r="BAU14" s="572"/>
      <c r="BAV14" s="572"/>
      <c r="BAW14" s="572"/>
      <c r="BAX14" s="572"/>
      <c r="BAY14" s="572"/>
      <c r="BAZ14" s="572"/>
      <c r="BBA14" s="572"/>
      <c r="BBB14" s="572"/>
      <c r="BBC14" s="572"/>
      <c r="BBD14" s="572"/>
      <c r="BBE14" s="572"/>
      <c r="BBF14" s="572"/>
      <c r="BBG14" s="572"/>
      <c r="BBH14" s="572"/>
      <c r="BBI14" s="572"/>
      <c r="BBJ14" s="572"/>
      <c r="BBK14" s="572"/>
      <c r="BBL14" s="572"/>
      <c r="BBM14" s="572"/>
      <c r="BBN14" s="572"/>
      <c r="BBO14" s="572"/>
      <c r="BBP14" s="572"/>
      <c r="BBQ14" s="572"/>
      <c r="BBR14" s="572"/>
      <c r="BBS14" s="572"/>
      <c r="BBT14" s="572"/>
      <c r="BBU14" s="572"/>
      <c r="BBV14" s="572"/>
      <c r="BBW14" s="572"/>
      <c r="BBX14" s="572"/>
      <c r="BBY14" s="572"/>
      <c r="BBZ14" s="572"/>
      <c r="BCA14" s="572"/>
      <c r="BCB14" s="572"/>
      <c r="BCC14" s="572"/>
      <c r="BCD14" s="572"/>
      <c r="BCE14" s="572"/>
      <c r="BCF14" s="572"/>
      <c r="BCG14" s="572"/>
      <c r="BCH14" s="572"/>
      <c r="BCI14" s="572"/>
      <c r="BCJ14" s="572"/>
      <c r="BCK14" s="572"/>
      <c r="BCL14" s="572"/>
      <c r="BCM14" s="572"/>
      <c r="BCN14" s="572"/>
      <c r="BCO14" s="572"/>
      <c r="BCP14" s="572"/>
      <c r="BCQ14" s="572"/>
      <c r="BCR14" s="572"/>
      <c r="BCS14" s="572"/>
      <c r="BCT14" s="572"/>
      <c r="BCU14" s="572"/>
      <c r="BCV14" s="572"/>
      <c r="BCW14" s="572"/>
      <c r="BCX14" s="572"/>
      <c r="BCY14" s="572"/>
      <c r="BCZ14" s="572"/>
      <c r="BDA14" s="572"/>
      <c r="BDB14" s="572"/>
      <c r="BDC14" s="572"/>
      <c r="BDD14" s="572"/>
      <c r="BDE14" s="572"/>
      <c r="BDF14" s="572"/>
      <c r="BDG14" s="572"/>
      <c r="BDH14" s="572"/>
      <c r="BDI14" s="572"/>
      <c r="BDJ14" s="572"/>
      <c r="BDK14" s="572"/>
      <c r="BDL14" s="572"/>
      <c r="BDM14" s="572"/>
      <c r="BDN14" s="572"/>
      <c r="BDO14" s="572"/>
      <c r="BDP14" s="572"/>
      <c r="BDQ14" s="572"/>
      <c r="BDR14" s="572"/>
      <c r="BDS14" s="572"/>
      <c r="BDT14" s="572"/>
      <c r="BDU14" s="572"/>
      <c r="BDV14" s="572"/>
      <c r="BDW14" s="572"/>
      <c r="BDX14" s="572"/>
      <c r="BDY14" s="572"/>
      <c r="BDZ14" s="572"/>
    </row>
    <row r="15" spans="1:1482" s="577" customFormat="1">
      <c r="A15" s="375" t="str">
        <f>+'P3'!B8</f>
        <v xml:space="preserve">3.1. Fortalecimiento de la gestión territorial en las regiones productoras de cacao </v>
      </c>
      <c r="B15" s="384">
        <f>+'P3'!E8</f>
        <v>0</v>
      </c>
      <c r="C15" s="384">
        <f>+'P3'!F8</f>
        <v>2190126405.1666665</v>
      </c>
      <c r="D15" s="384">
        <f>+'P3'!G8</f>
        <v>2435406678.1999998</v>
      </c>
      <c r="E15" s="384">
        <f>+'P3'!H8</f>
        <v>2435406678.1999998</v>
      </c>
      <c r="F15" s="384">
        <f>+'P3'!I8</f>
        <v>2435406678.1999998</v>
      </c>
      <c r="G15" s="384">
        <f>+'P3'!J8</f>
        <v>2435406678.1999998</v>
      </c>
      <c r="H15" s="384">
        <f>+'P3'!K8</f>
        <v>1669726678.1999998</v>
      </c>
      <c r="I15" s="384">
        <f>+'P3'!L8</f>
        <v>1669726678.1999998</v>
      </c>
      <c r="J15" s="384">
        <f>+'P3'!M8</f>
        <v>1669726678.1999998</v>
      </c>
      <c r="K15" s="384">
        <f>+'P3'!N8</f>
        <v>2435406678.1999998</v>
      </c>
      <c r="L15" s="384">
        <f>+'P3'!O8</f>
        <v>1669726678.1999998</v>
      </c>
      <c r="M15" s="384">
        <f>+'P3'!P8</f>
        <v>1669726678.1999998</v>
      </c>
      <c r="N15" s="384">
        <f>+'P3'!Q8</f>
        <v>1669726678.1999998</v>
      </c>
      <c r="O15" s="384">
        <f>+'P3'!R8</f>
        <v>2435406678.1999998</v>
      </c>
      <c r="P15" s="384">
        <f>+'P3'!S8</f>
        <v>1669726678.1999998</v>
      </c>
      <c r="Q15" s="384">
        <f>+'P3'!T8</f>
        <v>1669726678.1999998</v>
      </c>
      <c r="R15" s="384">
        <f>+'P3'!U8</f>
        <v>1669726678.1999998</v>
      </c>
      <c r="S15" s="384">
        <f>+'P3'!V8</f>
        <v>2435406678.1999998</v>
      </c>
      <c r="T15" s="384">
        <f>+'P3'!W8</f>
        <v>1669726678.1999998</v>
      </c>
      <c r="U15" s="384">
        <f>+'P3'!X8</f>
        <v>1669726678.1999998</v>
      </c>
      <c r="V15" s="384">
        <f>+'P3'!Y8</f>
        <v>37604966612.76667</v>
      </c>
      <c r="W15" s="575">
        <f t="shared" si="1"/>
        <v>1.3234181324451692E-2</v>
      </c>
      <c r="X15" s="405"/>
      <c r="Y15" s="572"/>
      <c r="Z15" s="572"/>
      <c r="AA15" s="572"/>
      <c r="AB15" s="572"/>
      <c r="AC15" s="572"/>
      <c r="AD15" s="572"/>
      <c r="AE15" s="572"/>
      <c r="AF15" s="572"/>
      <c r="AG15" s="572"/>
      <c r="AH15" s="572"/>
      <c r="AI15" s="572"/>
      <c r="AJ15" s="572"/>
      <c r="AK15" s="572"/>
      <c r="AL15" s="572"/>
      <c r="AM15" s="572"/>
      <c r="AN15" s="572"/>
      <c r="AO15" s="572"/>
      <c r="AP15" s="572"/>
      <c r="AQ15" s="572"/>
      <c r="AR15" s="572"/>
      <c r="AS15" s="572"/>
      <c r="AT15" s="572"/>
      <c r="AU15" s="572"/>
      <c r="AV15" s="572"/>
      <c r="AW15" s="572"/>
      <c r="AX15" s="572"/>
      <c r="AY15" s="572"/>
      <c r="AZ15" s="572"/>
      <c r="BA15" s="572"/>
      <c r="BB15" s="572"/>
      <c r="BC15" s="572"/>
      <c r="BD15" s="572"/>
      <c r="BE15" s="572"/>
      <c r="BF15" s="572"/>
      <c r="BG15" s="572"/>
      <c r="BH15" s="572"/>
      <c r="BI15" s="572"/>
      <c r="BJ15" s="572"/>
      <c r="BK15" s="572"/>
      <c r="BL15" s="572"/>
      <c r="BM15" s="572"/>
      <c r="BN15" s="572"/>
      <c r="BO15" s="572"/>
      <c r="BP15" s="572"/>
      <c r="BQ15" s="572"/>
      <c r="BR15" s="572"/>
      <c r="BS15" s="572"/>
      <c r="BT15" s="572"/>
      <c r="BU15" s="572"/>
      <c r="BV15" s="572"/>
      <c r="BW15" s="572"/>
      <c r="BX15" s="572"/>
      <c r="BY15" s="572"/>
      <c r="BZ15" s="572"/>
      <c r="CA15" s="572"/>
      <c r="CB15" s="572"/>
      <c r="CC15" s="572"/>
      <c r="CD15" s="572"/>
      <c r="CE15" s="572"/>
      <c r="CF15" s="572"/>
      <c r="CG15" s="572"/>
      <c r="CH15" s="572"/>
      <c r="CI15" s="572"/>
      <c r="CJ15" s="572"/>
      <c r="CK15" s="572"/>
      <c r="CL15" s="572"/>
      <c r="CM15" s="572"/>
      <c r="CN15" s="572"/>
      <c r="CO15" s="572"/>
      <c r="CP15" s="572"/>
      <c r="CQ15" s="572"/>
      <c r="CR15" s="572"/>
      <c r="CS15" s="572"/>
      <c r="CT15" s="572"/>
      <c r="CU15" s="572"/>
      <c r="CV15" s="572"/>
      <c r="CW15" s="572"/>
      <c r="CX15" s="572"/>
      <c r="CY15" s="572"/>
      <c r="CZ15" s="572"/>
      <c r="DA15" s="572"/>
      <c r="DB15" s="572"/>
      <c r="DC15" s="572"/>
      <c r="DD15" s="572"/>
      <c r="DE15" s="572"/>
      <c r="DF15" s="572"/>
      <c r="DG15" s="572"/>
      <c r="DH15" s="572"/>
      <c r="DI15" s="572"/>
      <c r="DJ15" s="572"/>
      <c r="DK15" s="572"/>
      <c r="DL15" s="572"/>
      <c r="DM15" s="572"/>
      <c r="DN15" s="572"/>
      <c r="DO15" s="572"/>
      <c r="DP15" s="572"/>
      <c r="DQ15" s="572"/>
      <c r="DR15" s="572"/>
      <c r="DS15" s="572"/>
      <c r="DT15" s="572"/>
      <c r="DU15" s="572"/>
      <c r="DV15" s="572"/>
      <c r="DW15" s="572"/>
      <c r="DX15" s="572"/>
      <c r="DY15" s="572"/>
      <c r="DZ15" s="572"/>
      <c r="EA15" s="572"/>
      <c r="EB15" s="572"/>
      <c r="EC15" s="572"/>
      <c r="ED15" s="572"/>
      <c r="EE15" s="572"/>
      <c r="EF15" s="572"/>
      <c r="EG15" s="572"/>
      <c r="EH15" s="572"/>
      <c r="EI15" s="572"/>
      <c r="EJ15" s="572"/>
      <c r="EK15" s="572"/>
      <c r="EL15" s="572"/>
      <c r="EM15" s="572"/>
      <c r="EN15" s="572"/>
      <c r="EO15" s="572"/>
      <c r="EP15" s="572"/>
      <c r="EQ15" s="572"/>
      <c r="ER15" s="572"/>
      <c r="ES15" s="572"/>
      <c r="ET15" s="572"/>
      <c r="EU15" s="572"/>
      <c r="EV15" s="572"/>
      <c r="EW15" s="572"/>
      <c r="EX15" s="572"/>
      <c r="EY15" s="572"/>
      <c r="EZ15" s="572"/>
      <c r="FA15" s="572"/>
      <c r="FB15" s="572"/>
      <c r="FC15" s="572"/>
      <c r="FD15" s="572"/>
      <c r="FE15" s="572"/>
      <c r="FF15" s="572"/>
      <c r="FG15" s="572"/>
      <c r="FH15" s="572"/>
      <c r="FI15" s="572"/>
      <c r="FJ15" s="572"/>
      <c r="FK15" s="572"/>
      <c r="FL15" s="572"/>
      <c r="FM15" s="572"/>
      <c r="FN15" s="572"/>
      <c r="FO15" s="572"/>
      <c r="FP15" s="572"/>
      <c r="FQ15" s="572"/>
      <c r="FR15" s="572"/>
      <c r="FS15" s="572"/>
      <c r="FT15" s="572"/>
      <c r="FU15" s="572"/>
      <c r="FV15" s="572"/>
      <c r="FW15" s="572"/>
      <c r="FX15" s="572"/>
      <c r="FY15" s="572"/>
      <c r="FZ15" s="572"/>
      <c r="GA15" s="572"/>
      <c r="GB15" s="572"/>
      <c r="GC15" s="572"/>
      <c r="GD15" s="572"/>
      <c r="GE15" s="572"/>
      <c r="GF15" s="572"/>
      <c r="GG15" s="572"/>
      <c r="GH15" s="572"/>
      <c r="GI15" s="572"/>
      <c r="GJ15" s="572"/>
      <c r="GK15" s="572"/>
      <c r="GL15" s="572"/>
      <c r="GM15" s="572"/>
      <c r="GN15" s="572"/>
      <c r="GO15" s="572"/>
      <c r="GP15" s="572"/>
      <c r="GQ15" s="572"/>
      <c r="GR15" s="572"/>
      <c r="GS15" s="572"/>
      <c r="GT15" s="572"/>
      <c r="GU15" s="572"/>
      <c r="GV15" s="572"/>
      <c r="GW15" s="572"/>
      <c r="GX15" s="572"/>
      <c r="GY15" s="572"/>
      <c r="GZ15" s="572"/>
      <c r="HA15" s="572"/>
      <c r="HB15" s="572"/>
      <c r="HC15" s="572"/>
      <c r="HD15" s="572"/>
      <c r="HE15" s="572"/>
      <c r="HF15" s="572"/>
      <c r="HG15" s="572"/>
      <c r="HH15" s="572"/>
      <c r="HI15" s="572"/>
      <c r="HJ15" s="572"/>
      <c r="HK15" s="572"/>
      <c r="HL15" s="572"/>
      <c r="HM15" s="572"/>
      <c r="HN15" s="572"/>
      <c r="HO15" s="572"/>
      <c r="HP15" s="572"/>
      <c r="HQ15" s="572"/>
      <c r="HR15" s="572"/>
      <c r="HS15" s="572"/>
      <c r="HT15" s="572"/>
      <c r="HU15" s="572"/>
      <c r="HV15" s="572"/>
      <c r="HW15" s="572"/>
      <c r="HX15" s="572"/>
      <c r="HY15" s="572"/>
      <c r="HZ15" s="572"/>
      <c r="IA15" s="572"/>
      <c r="IB15" s="572"/>
      <c r="IC15" s="572"/>
      <c r="ID15" s="572"/>
      <c r="IE15" s="572"/>
      <c r="IF15" s="572"/>
      <c r="IG15" s="572"/>
      <c r="IH15" s="572"/>
      <c r="II15" s="572"/>
      <c r="IJ15" s="572"/>
      <c r="IK15" s="572"/>
      <c r="IL15" s="572"/>
      <c r="IM15" s="572"/>
      <c r="IN15" s="572"/>
      <c r="IO15" s="572"/>
      <c r="IP15" s="572"/>
      <c r="IQ15" s="572"/>
      <c r="IR15" s="572"/>
      <c r="IS15" s="572"/>
      <c r="IT15" s="572"/>
      <c r="IU15" s="572"/>
      <c r="IV15" s="572"/>
      <c r="IW15" s="572"/>
      <c r="IX15" s="572"/>
      <c r="IY15" s="572"/>
      <c r="IZ15" s="572"/>
      <c r="JA15" s="572"/>
      <c r="JB15" s="572"/>
      <c r="JC15" s="572"/>
      <c r="JD15" s="572"/>
      <c r="JE15" s="572"/>
      <c r="JF15" s="572"/>
      <c r="JG15" s="572"/>
      <c r="JH15" s="572"/>
      <c r="JI15" s="572"/>
      <c r="JJ15" s="572"/>
      <c r="JK15" s="572"/>
      <c r="JL15" s="572"/>
      <c r="JM15" s="572"/>
      <c r="JN15" s="572"/>
      <c r="JO15" s="572"/>
      <c r="JP15" s="572"/>
      <c r="JQ15" s="572"/>
      <c r="JR15" s="572"/>
      <c r="JS15" s="572"/>
      <c r="JT15" s="572"/>
      <c r="JU15" s="572"/>
      <c r="JV15" s="572"/>
      <c r="JW15" s="572"/>
      <c r="JX15" s="572"/>
      <c r="JY15" s="572"/>
      <c r="JZ15" s="572"/>
      <c r="KA15" s="572"/>
      <c r="KB15" s="572"/>
      <c r="KC15" s="572"/>
      <c r="KD15" s="572"/>
      <c r="KE15" s="572"/>
      <c r="KF15" s="572"/>
      <c r="KG15" s="572"/>
      <c r="KH15" s="572"/>
      <c r="KI15" s="572"/>
      <c r="KJ15" s="572"/>
      <c r="KK15" s="572"/>
      <c r="KL15" s="572"/>
      <c r="KM15" s="572"/>
      <c r="KN15" s="572"/>
      <c r="KO15" s="572"/>
      <c r="KP15" s="572"/>
      <c r="KQ15" s="572"/>
      <c r="KR15" s="572"/>
      <c r="KS15" s="572"/>
      <c r="KT15" s="572"/>
      <c r="KU15" s="572"/>
      <c r="KV15" s="572"/>
      <c r="KW15" s="572"/>
      <c r="KX15" s="572"/>
      <c r="KY15" s="572"/>
      <c r="KZ15" s="572"/>
      <c r="LA15" s="572"/>
      <c r="LB15" s="572"/>
      <c r="LC15" s="572"/>
      <c r="LD15" s="572"/>
      <c r="LE15" s="572"/>
      <c r="LF15" s="572"/>
      <c r="LG15" s="572"/>
      <c r="LH15" s="572"/>
      <c r="LI15" s="572"/>
      <c r="LJ15" s="572"/>
      <c r="LK15" s="572"/>
      <c r="LL15" s="572"/>
      <c r="LM15" s="572"/>
      <c r="LN15" s="572"/>
      <c r="LO15" s="572"/>
      <c r="LP15" s="572"/>
      <c r="LQ15" s="572"/>
      <c r="LR15" s="572"/>
      <c r="LS15" s="572"/>
      <c r="LT15" s="572"/>
      <c r="LU15" s="572"/>
      <c r="LV15" s="572"/>
      <c r="LW15" s="572"/>
      <c r="LX15" s="572"/>
      <c r="LY15" s="572"/>
      <c r="LZ15" s="572"/>
      <c r="MA15" s="572"/>
      <c r="MB15" s="572"/>
      <c r="MC15" s="572"/>
      <c r="MD15" s="572"/>
      <c r="ME15" s="572"/>
      <c r="MF15" s="572"/>
      <c r="MG15" s="572"/>
      <c r="MH15" s="572"/>
      <c r="MI15" s="572"/>
      <c r="MJ15" s="572"/>
      <c r="MK15" s="572"/>
      <c r="ML15" s="572"/>
      <c r="MM15" s="572"/>
      <c r="MN15" s="572"/>
      <c r="MO15" s="572"/>
      <c r="MP15" s="572"/>
      <c r="MQ15" s="572"/>
      <c r="MR15" s="572"/>
      <c r="MS15" s="572"/>
      <c r="MT15" s="572"/>
      <c r="MU15" s="572"/>
      <c r="MV15" s="572"/>
      <c r="MW15" s="572"/>
      <c r="MX15" s="572"/>
      <c r="MY15" s="572"/>
      <c r="MZ15" s="572"/>
      <c r="NA15" s="572"/>
      <c r="NB15" s="572"/>
      <c r="NC15" s="572"/>
      <c r="ND15" s="572"/>
      <c r="NE15" s="572"/>
      <c r="NF15" s="572"/>
      <c r="NG15" s="572"/>
      <c r="NH15" s="572"/>
      <c r="NI15" s="572"/>
      <c r="NJ15" s="572"/>
      <c r="NK15" s="572"/>
      <c r="NL15" s="572"/>
      <c r="NM15" s="572"/>
      <c r="NN15" s="572"/>
      <c r="NO15" s="572"/>
      <c r="NP15" s="572"/>
      <c r="NQ15" s="572"/>
      <c r="NR15" s="572"/>
      <c r="NS15" s="572"/>
      <c r="NT15" s="572"/>
      <c r="NU15" s="572"/>
      <c r="NV15" s="572"/>
      <c r="NW15" s="572"/>
      <c r="NX15" s="572"/>
      <c r="NY15" s="572"/>
      <c r="NZ15" s="572"/>
      <c r="OA15" s="572"/>
      <c r="OB15" s="572"/>
      <c r="OC15" s="572"/>
      <c r="OD15" s="572"/>
      <c r="OE15" s="572"/>
      <c r="OF15" s="572"/>
      <c r="OG15" s="572"/>
      <c r="OH15" s="572"/>
      <c r="OI15" s="572"/>
      <c r="OJ15" s="572"/>
      <c r="OK15" s="572"/>
      <c r="OL15" s="572"/>
      <c r="OM15" s="572"/>
      <c r="ON15" s="572"/>
      <c r="OO15" s="572"/>
      <c r="OP15" s="572"/>
      <c r="OQ15" s="572"/>
      <c r="OR15" s="572"/>
      <c r="OS15" s="572"/>
      <c r="OT15" s="572"/>
      <c r="OU15" s="572"/>
      <c r="OV15" s="572"/>
      <c r="OW15" s="572"/>
      <c r="OX15" s="572"/>
      <c r="OY15" s="572"/>
      <c r="OZ15" s="572"/>
      <c r="PA15" s="572"/>
      <c r="PB15" s="572"/>
      <c r="PC15" s="572"/>
      <c r="PD15" s="572"/>
      <c r="PE15" s="572"/>
      <c r="PF15" s="572"/>
      <c r="PG15" s="572"/>
      <c r="PH15" s="572"/>
      <c r="PI15" s="572"/>
      <c r="PJ15" s="572"/>
      <c r="PK15" s="572"/>
      <c r="PL15" s="572"/>
      <c r="PM15" s="572"/>
      <c r="PN15" s="572"/>
      <c r="PO15" s="572"/>
      <c r="PP15" s="572"/>
      <c r="PQ15" s="572"/>
      <c r="PR15" s="572"/>
      <c r="PS15" s="572"/>
      <c r="PT15" s="572"/>
      <c r="PU15" s="572"/>
      <c r="PV15" s="572"/>
      <c r="PW15" s="572"/>
      <c r="PX15" s="572"/>
      <c r="PY15" s="572"/>
      <c r="PZ15" s="572"/>
      <c r="QA15" s="572"/>
      <c r="QB15" s="572"/>
      <c r="QC15" s="572"/>
      <c r="QD15" s="572"/>
      <c r="QE15" s="572"/>
      <c r="QF15" s="572"/>
      <c r="QG15" s="572"/>
      <c r="QH15" s="572"/>
      <c r="QI15" s="572"/>
      <c r="QJ15" s="572"/>
      <c r="QK15" s="572"/>
      <c r="QL15" s="572"/>
      <c r="QM15" s="572"/>
      <c r="QN15" s="572"/>
      <c r="QO15" s="572"/>
      <c r="QP15" s="572"/>
      <c r="QQ15" s="572"/>
      <c r="QR15" s="572"/>
      <c r="QS15" s="572"/>
      <c r="QT15" s="572"/>
      <c r="QU15" s="572"/>
      <c r="QV15" s="572"/>
      <c r="QW15" s="572"/>
      <c r="QX15" s="572"/>
      <c r="QY15" s="572"/>
      <c r="QZ15" s="572"/>
      <c r="RA15" s="572"/>
      <c r="RB15" s="572"/>
      <c r="RC15" s="572"/>
      <c r="RD15" s="572"/>
      <c r="RE15" s="572"/>
      <c r="RF15" s="572"/>
      <c r="RG15" s="572"/>
      <c r="RH15" s="572"/>
      <c r="RI15" s="572"/>
      <c r="RJ15" s="572"/>
      <c r="RK15" s="572"/>
      <c r="RL15" s="572"/>
      <c r="RM15" s="572"/>
      <c r="RN15" s="572"/>
      <c r="RO15" s="572"/>
      <c r="RP15" s="572"/>
      <c r="RQ15" s="572"/>
      <c r="RR15" s="572"/>
      <c r="RS15" s="572"/>
      <c r="RT15" s="572"/>
      <c r="RU15" s="572"/>
      <c r="RV15" s="572"/>
      <c r="RW15" s="572"/>
      <c r="RX15" s="572"/>
      <c r="RY15" s="572"/>
      <c r="RZ15" s="572"/>
      <c r="SA15" s="572"/>
      <c r="SB15" s="572"/>
      <c r="SC15" s="572"/>
      <c r="SD15" s="572"/>
      <c r="SE15" s="572"/>
      <c r="SF15" s="572"/>
      <c r="SG15" s="572"/>
      <c r="SH15" s="572"/>
      <c r="SI15" s="572"/>
      <c r="SJ15" s="572"/>
      <c r="SK15" s="572"/>
      <c r="SL15" s="572"/>
      <c r="SM15" s="572"/>
      <c r="SN15" s="572"/>
      <c r="SO15" s="572"/>
      <c r="SP15" s="572"/>
      <c r="SQ15" s="572"/>
      <c r="SR15" s="572"/>
      <c r="SS15" s="572"/>
      <c r="ST15" s="572"/>
      <c r="SU15" s="572"/>
      <c r="SV15" s="572"/>
      <c r="SW15" s="572"/>
      <c r="SX15" s="572"/>
      <c r="SY15" s="572"/>
      <c r="SZ15" s="572"/>
      <c r="TA15" s="572"/>
      <c r="TB15" s="572"/>
      <c r="TC15" s="572"/>
      <c r="TD15" s="572"/>
      <c r="TE15" s="572"/>
      <c r="TF15" s="572"/>
      <c r="TG15" s="572"/>
      <c r="TH15" s="572"/>
      <c r="TI15" s="572"/>
      <c r="TJ15" s="572"/>
      <c r="TK15" s="572"/>
      <c r="TL15" s="572"/>
      <c r="TM15" s="572"/>
      <c r="TN15" s="572"/>
      <c r="TO15" s="572"/>
      <c r="TP15" s="572"/>
      <c r="TQ15" s="572"/>
      <c r="TR15" s="572"/>
      <c r="TS15" s="572"/>
      <c r="TT15" s="572"/>
      <c r="TU15" s="572"/>
      <c r="TV15" s="572"/>
      <c r="TW15" s="572"/>
      <c r="TX15" s="572"/>
      <c r="TY15" s="572"/>
      <c r="TZ15" s="572"/>
      <c r="UA15" s="572"/>
      <c r="UB15" s="572"/>
      <c r="UC15" s="572"/>
      <c r="UD15" s="572"/>
      <c r="UE15" s="572"/>
      <c r="UF15" s="572"/>
      <c r="UG15" s="572"/>
      <c r="UH15" s="572"/>
      <c r="UI15" s="572"/>
      <c r="UJ15" s="572"/>
      <c r="UK15" s="572"/>
      <c r="UL15" s="572"/>
      <c r="UM15" s="572"/>
      <c r="UN15" s="572"/>
      <c r="UO15" s="572"/>
      <c r="UP15" s="572"/>
      <c r="UQ15" s="572"/>
      <c r="UR15" s="572"/>
      <c r="US15" s="572"/>
      <c r="UT15" s="572"/>
      <c r="UU15" s="572"/>
      <c r="UV15" s="572"/>
      <c r="UW15" s="572"/>
      <c r="UX15" s="572"/>
      <c r="UY15" s="572"/>
      <c r="UZ15" s="572"/>
      <c r="VA15" s="572"/>
      <c r="VB15" s="572"/>
      <c r="VC15" s="572"/>
      <c r="VD15" s="572"/>
      <c r="VE15" s="572"/>
      <c r="VF15" s="572"/>
      <c r="VG15" s="572"/>
      <c r="VH15" s="572"/>
      <c r="VI15" s="572"/>
      <c r="VJ15" s="572"/>
      <c r="VK15" s="572"/>
      <c r="VL15" s="572"/>
      <c r="VM15" s="572"/>
      <c r="VN15" s="572"/>
      <c r="VO15" s="572"/>
      <c r="VP15" s="572"/>
      <c r="VQ15" s="572"/>
      <c r="VR15" s="572"/>
      <c r="VS15" s="572"/>
      <c r="VT15" s="572"/>
      <c r="VU15" s="572"/>
      <c r="VV15" s="572"/>
      <c r="VW15" s="572"/>
      <c r="VX15" s="572"/>
      <c r="VY15" s="572"/>
      <c r="VZ15" s="572"/>
      <c r="WA15" s="572"/>
      <c r="WB15" s="572"/>
      <c r="WC15" s="572"/>
      <c r="WD15" s="572"/>
      <c r="WE15" s="572"/>
      <c r="WF15" s="572"/>
      <c r="WG15" s="572"/>
      <c r="WH15" s="572"/>
      <c r="WI15" s="572"/>
      <c r="WJ15" s="572"/>
      <c r="WK15" s="572"/>
      <c r="WL15" s="572"/>
      <c r="WM15" s="572"/>
      <c r="WN15" s="572"/>
      <c r="WO15" s="572"/>
      <c r="WP15" s="572"/>
      <c r="WQ15" s="572"/>
      <c r="WR15" s="572"/>
      <c r="WS15" s="572"/>
      <c r="WT15" s="572"/>
      <c r="WU15" s="572"/>
      <c r="WV15" s="572"/>
      <c r="WW15" s="572"/>
      <c r="WX15" s="572"/>
      <c r="WY15" s="572"/>
      <c r="WZ15" s="572"/>
      <c r="XA15" s="572"/>
      <c r="XB15" s="572"/>
      <c r="XC15" s="572"/>
      <c r="XD15" s="572"/>
      <c r="XE15" s="572"/>
      <c r="XF15" s="572"/>
      <c r="XG15" s="572"/>
      <c r="XH15" s="572"/>
      <c r="XI15" s="572"/>
      <c r="XJ15" s="572"/>
      <c r="XK15" s="572"/>
      <c r="XL15" s="572"/>
      <c r="XM15" s="572"/>
      <c r="XN15" s="572"/>
      <c r="XO15" s="572"/>
      <c r="XP15" s="572"/>
      <c r="XQ15" s="572"/>
      <c r="XR15" s="572"/>
      <c r="XS15" s="572"/>
      <c r="XT15" s="572"/>
      <c r="XU15" s="572"/>
      <c r="XV15" s="572"/>
      <c r="XW15" s="572"/>
      <c r="XX15" s="572"/>
      <c r="XY15" s="572"/>
      <c r="XZ15" s="572"/>
      <c r="YA15" s="572"/>
      <c r="YB15" s="572"/>
      <c r="YC15" s="572"/>
      <c r="YD15" s="572"/>
      <c r="YE15" s="572"/>
      <c r="YF15" s="572"/>
      <c r="YG15" s="572"/>
      <c r="YH15" s="572"/>
      <c r="YI15" s="572"/>
      <c r="YJ15" s="572"/>
      <c r="YK15" s="572"/>
      <c r="YL15" s="572"/>
      <c r="YM15" s="572"/>
      <c r="YN15" s="572"/>
      <c r="YO15" s="572"/>
      <c r="YP15" s="572"/>
      <c r="YQ15" s="572"/>
      <c r="YR15" s="572"/>
      <c r="YS15" s="572"/>
      <c r="YT15" s="572"/>
      <c r="YU15" s="572"/>
      <c r="YV15" s="572"/>
      <c r="YW15" s="572"/>
      <c r="YX15" s="572"/>
      <c r="YY15" s="572"/>
      <c r="YZ15" s="572"/>
      <c r="ZA15" s="572"/>
      <c r="ZB15" s="572"/>
      <c r="ZC15" s="572"/>
      <c r="ZD15" s="572"/>
      <c r="ZE15" s="572"/>
      <c r="ZF15" s="572"/>
      <c r="ZG15" s="572"/>
      <c r="ZH15" s="572"/>
      <c r="ZI15" s="572"/>
      <c r="ZJ15" s="572"/>
      <c r="ZK15" s="572"/>
      <c r="ZL15" s="572"/>
      <c r="ZM15" s="572"/>
      <c r="ZN15" s="572"/>
      <c r="ZO15" s="572"/>
      <c r="ZP15" s="572"/>
      <c r="ZQ15" s="572"/>
      <c r="ZR15" s="572"/>
      <c r="ZS15" s="572"/>
      <c r="ZT15" s="572"/>
      <c r="ZU15" s="572"/>
      <c r="ZV15" s="572"/>
      <c r="ZW15" s="572"/>
      <c r="ZX15" s="572"/>
      <c r="ZY15" s="572"/>
      <c r="ZZ15" s="572"/>
      <c r="AAA15" s="572"/>
      <c r="AAB15" s="572"/>
      <c r="AAC15" s="572"/>
      <c r="AAD15" s="572"/>
      <c r="AAE15" s="572"/>
      <c r="AAF15" s="572"/>
      <c r="AAG15" s="572"/>
      <c r="AAH15" s="572"/>
      <c r="AAI15" s="572"/>
      <c r="AAJ15" s="572"/>
      <c r="AAK15" s="572"/>
      <c r="AAL15" s="572"/>
      <c r="AAM15" s="572"/>
      <c r="AAN15" s="572"/>
      <c r="AAO15" s="572"/>
      <c r="AAP15" s="572"/>
      <c r="AAQ15" s="572"/>
      <c r="AAR15" s="572"/>
      <c r="AAS15" s="572"/>
      <c r="AAT15" s="572"/>
      <c r="AAU15" s="572"/>
      <c r="AAV15" s="572"/>
      <c r="AAW15" s="572"/>
      <c r="AAX15" s="572"/>
      <c r="AAY15" s="572"/>
      <c r="AAZ15" s="572"/>
      <c r="ABA15" s="572"/>
      <c r="ABB15" s="572"/>
      <c r="ABC15" s="572"/>
      <c r="ABD15" s="572"/>
      <c r="ABE15" s="572"/>
      <c r="ABF15" s="572"/>
      <c r="ABG15" s="572"/>
      <c r="ABH15" s="572"/>
      <c r="ABI15" s="572"/>
      <c r="ABJ15" s="572"/>
      <c r="ABK15" s="572"/>
      <c r="ABL15" s="572"/>
      <c r="ABM15" s="572"/>
      <c r="ABN15" s="572"/>
      <c r="ABO15" s="572"/>
      <c r="ABP15" s="572"/>
      <c r="ABQ15" s="572"/>
      <c r="ABR15" s="572"/>
      <c r="ABS15" s="572"/>
      <c r="ABT15" s="572"/>
      <c r="ABU15" s="572"/>
      <c r="ABV15" s="572"/>
      <c r="ABW15" s="572"/>
      <c r="ABX15" s="572"/>
      <c r="ABY15" s="572"/>
      <c r="ABZ15" s="572"/>
      <c r="ACA15" s="572"/>
      <c r="ACB15" s="572"/>
      <c r="ACC15" s="572"/>
      <c r="ACD15" s="572"/>
      <c r="ACE15" s="572"/>
      <c r="ACF15" s="572"/>
      <c r="ACG15" s="572"/>
      <c r="ACH15" s="572"/>
      <c r="ACI15" s="572"/>
      <c r="ACJ15" s="572"/>
      <c r="ACK15" s="572"/>
      <c r="ACL15" s="572"/>
      <c r="ACM15" s="572"/>
      <c r="ACN15" s="572"/>
      <c r="ACO15" s="572"/>
      <c r="ACP15" s="572"/>
      <c r="ACQ15" s="572"/>
      <c r="ACR15" s="572"/>
      <c r="ACS15" s="572"/>
      <c r="ACT15" s="572"/>
      <c r="ACU15" s="572"/>
      <c r="ACV15" s="572"/>
      <c r="ACW15" s="572"/>
      <c r="ACX15" s="572"/>
      <c r="ACY15" s="572"/>
      <c r="ACZ15" s="572"/>
      <c r="ADA15" s="572"/>
      <c r="ADB15" s="572"/>
      <c r="ADC15" s="572"/>
      <c r="ADD15" s="572"/>
      <c r="ADE15" s="572"/>
      <c r="ADF15" s="572"/>
      <c r="ADG15" s="572"/>
      <c r="ADH15" s="572"/>
      <c r="ADI15" s="572"/>
      <c r="ADJ15" s="572"/>
      <c r="ADK15" s="572"/>
      <c r="ADL15" s="572"/>
      <c r="ADM15" s="572"/>
      <c r="ADN15" s="572"/>
      <c r="ADO15" s="572"/>
      <c r="ADP15" s="572"/>
      <c r="ADQ15" s="572"/>
      <c r="ADR15" s="572"/>
      <c r="ADS15" s="572"/>
      <c r="ADT15" s="572"/>
      <c r="ADU15" s="572"/>
      <c r="ADV15" s="572"/>
      <c r="ADW15" s="572"/>
      <c r="ADX15" s="572"/>
      <c r="ADY15" s="572"/>
      <c r="ADZ15" s="572"/>
      <c r="AEA15" s="572"/>
      <c r="AEB15" s="572"/>
      <c r="AEC15" s="572"/>
      <c r="AED15" s="572"/>
      <c r="AEE15" s="572"/>
      <c r="AEF15" s="572"/>
      <c r="AEG15" s="572"/>
      <c r="AEH15" s="572"/>
      <c r="AEI15" s="572"/>
      <c r="AEJ15" s="572"/>
      <c r="AEK15" s="572"/>
      <c r="AEL15" s="572"/>
      <c r="AEM15" s="572"/>
      <c r="AEN15" s="572"/>
      <c r="AEO15" s="572"/>
      <c r="AEP15" s="572"/>
      <c r="AEQ15" s="572"/>
      <c r="AER15" s="572"/>
      <c r="AES15" s="572"/>
      <c r="AET15" s="572"/>
      <c r="AEU15" s="572"/>
      <c r="AEV15" s="572"/>
      <c r="AEW15" s="572"/>
      <c r="AEX15" s="572"/>
      <c r="AEY15" s="572"/>
      <c r="AEZ15" s="572"/>
      <c r="AFA15" s="572"/>
      <c r="AFB15" s="572"/>
      <c r="AFC15" s="572"/>
      <c r="AFD15" s="572"/>
      <c r="AFE15" s="572"/>
      <c r="AFF15" s="572"/>
      <c r="AFG15" s="572"/>
      <c r="AFH15" s="572"/>
      <c r="AFI15" s="572"/>
      <c r="AFJ15" s="572"/>
      <c r="AFK15" s="572"/>
      <c r="AFL15" s="572"/>
      <c r="AFM15" s="572"/>
      <c r="AFN15" s="572"/>
      <c r="AFO15" s="572"/>
      <c r="AFP15" s="572"/>
      <c r="AFQ15" s="572"/>
      <c r="AFR15" s="572"/>
      <c r="AFS15" s="572"/>
      <c r="AFT15" s="572"/>
      <c r="AFU15" s="572"/>
      <c r="AFV15" s="572"/>
      <c r="AFW15" s="572"/>
      <c r="AFX15" s="572"/>
      <c r="AFY15" s="572"/>
      <c r="AFZ15" s="572"/>
      <c r="AGA15" s="572"/>
      <c r="AGB15" s="572"/>
      <c r="AGC15" s="572"/>
      <c r="AGD15" s="572"/>
      <c r="AGE15" s="572"/>
      <c r="AGF15" s="572"/>
      <c r="AGG15" s="572"/>
      <c r="AGH15" s="572"/>
      <c r="AGI15" s="572"/>
      <c r="AGJ15" s="572"/>
      <c r="AGK15" s="572"/>
      <c r="AGL15" s="572"/>
      <c r="AGM15" s="572"/>
      <c r="AGN15" s="572"/>
      <c r="AGO15" s="572"/>
      <c r="AGP15" s="572"/>
      <c r="AGQ15" s="572"/>
      <c r="AGR15" s="572"/>
      <c r="AGS15" s="572"/>
      <c r="AGT15" s="572"/>
      <c r="AGU15" s="572"/>
      <c r="AGV15" s="572"/>
      <c r="AGW15" s="572"/>
      <c r="AGX15" s="572"/>
      <c r="AGY15" s="572"/>
      <c r="AGZ15" s="572"/>
      <c r="AHA15" s="572"/>
      <c r="AHB15" s="572"/>
      <c r="AHC15" s="572"/>
      <c r="AHD15" s="572"/>
      <c r="AHE15" s="572"/>
      <c r="AHF15" s="572"/>
      <c r="AHG15" s="572"/>
      <c r="AHH15" s="572"/>
      <c r="AHI15" s="572"/>
      <c r="AHJ15" s="572"/>
      <c r="AHK15" s="572"/>
      <c r="AHL15" s="572"/>
      <c r="AHM15" s="572"/>
      <c r="AHN15" s="572"/>
      <c r="AHO15" s="572"/>
      <c r="AHP15" s="572"/>
      <c r="AHQ15" s="572"/>
      <c r="AHR15" s="572"/>
      <c r="AHS15" s="572"/>
      <c r="AHT15" s="572"/>
      <c r="AHU15" s="572"/>
      <c r="AHV15" s="572"/>
      <c r="AHW15" s="572"/>
      <c r="AHX15" s="572"/>
      <c r="AHY15" s="572"/>
      <c r="AHZ15" s="572"/>
      <c r="AIA15" s="572"/>
      <c r="AIB15" s="572"/>
      <c r="AIC15" s="572"/>
      <c r="AID15" s="572"/>
      <c r="AIE15" s="572"/>
      <c r="AIF15" s="572"/>
      <c r="AIG15" s="572"/>
      <c r="AIH15" s="572"/>
      <c r="AII15" s="572"/>
      <c r="AIJ15" s="572"/>
      <c r="AIK15" s="572"/>
      <c r="AIL15" s="572"/>
      <c r="AIM15" s="572"/>
      <c r="AIN15" s="572"/>
      <c r="AIO15" s="572"/>
      <c r="AIP15" s="572"/>
      <c r="AIQ15" s="572"/>
      <c r="AIR15" s="572"/>
      <c r="AIS15" s="572"/>
      <c r="AIT15" s="572"/>
      <c r="AIU15" s="572"/>
      <c r="AIV15" s="572"/>
      <c r="AIW15" s="572"/>
      <c r="AIX15" s="572"/>
      <c r="AIY15" s="572"/>
      <c r="AIZ15" s="572"/>
      <c r="AJA15" s="572"/>
      <c r="AJB15" s="572"/>
      <c r="AJC15" s="572"/>
      <c r="AJD15" s="572"/>
      <c r="AJE15" s="572"/>
      <c r="AJF15" s="572"/>
      <c r="AJG15" s="572"/>
      <c r="AJH15" s="572"/>
      <c r="AJI15" s="572"/>
      <c r="AJJ15" s="572"/>
      <c r="AJK15" s="572"/>
      <c r="AJL15" s="572"/>
      <c r="AJM15" s="572"/>
      <c r="AJN15" s="572"/>
      <c r="AJO15" s="572"/>
      <c r="AJP15" s="572"/>
      <c r="AJQ15" s="572"/>
      <c r="AJR15" s="572"/>
      <c r="AJS15" s="572"/>
      <c r="AJT15" s="572"/>
      <c r="AJU15" s="572"/>
      <c r="AJV15" s="572"/>
      <c r="AJW15" s="572"/>
      <c r="AJX15" s="572"/>
      <c r="AJY15" s="572"/>
      <c r="AJZ15" s="572"/>
      <c r="AKA15" s="572"/>
      <c r="AKB15" s="572"/>
      <c r="AKC15" s="572"/>
      <c r="AKD15" s="572"/>
      <c r="AKE15" s="572"/>
      <c r="AKF15" s="572"/>
      <c r="AKG15" s="572"/>
      <c r="AKH15" s="572"/>
      <c r="AKI15" s="572"/>
      <c r="AKJ15" s="572"/>
      <c r="AKK15" s="572"/>
      <c r="AKL15" s="572"/>
      <c r="AKM15" s="572"/>
      <c r="AKN15" s="572"/>
      <c r="AKO15" s="572"/>
      <c r="AKP15" s="572"/>
      <c r="AKQ15" s="572"/>
      <c r="AKR15" s="572"/>
      <c r="AKS15" s="572"/>
      <c r="AKT15" s="572"/>
      <c r="AKU15" s="572"/>
      <c r="AKV15" s="572"/>
      <c r="AKW15" s="572"/>
      <c r="AKX15" s="572"/>
      <c r="AKY15" s="572"/>
      <c r="AKZ15" s="572"/>
      <c r="ALA15" s="572"/>
      <c r="ALB15" s="572"/>
      <c r="ALC15" s="572"/>
      <c r="ALD15" s="572"/>
      <c r="ALE15" s="572"/>
      <c r="ALF15" s="572"/>
      <c r="ALG15" s="572"/>
      <c r="ALH15" s="572"/>
      <c r="ALI15" s="572"/>
      <c r="ALJ15" s="572"/>
      <c r="ALK15" s="572"/>
      <c r="ALL15" s="572"/>
      <c r="ALM15" s="572"/>
      <c r="ALN15" s="572"/>
      <c r="ALO15" s="572"/>
      <c r="ALP15" s="572"/>
      <c r="ALQ15" s="572"/>
      <c r="ALR15" s="572"/>
      <c r="ALS15" s="572"/>
      <c r="ALT15" s="572"/>
      <c r="ALU15" s="572"/>
      <c r="ALV15" s="572"/>
      <c r="ALW15" s="572"/>
      <c r="ALX15" s="572"/>
      <c r="ALY15" s="572"/>
      <c r="ALZ15" s="572"/>
      <c r="AMA15" s="572"/>
      <c r="AMB15" s="572"/>
      <c r="AMC15" s="572"/>
      <c r="AMD15" s="572"/>
      <c r="AME15" s="572"/>
      <c r="AMF15" s="572"/>
      <c r="AMG15" s="572"/>
      <c r="AMH15" s="572"/>
      <c r="AMI15" s="572"/>
      <c r="AMJ15" s="572"/>
      <c r="AMK15" s="572"/>
      <c r="AML15" s="572"/>
      <c r="AMM15" s="572"/>
      <c r="AMN15" s="572"/>
      <c r="AMO15" s="572"/>
      <c r="AMP15" s="572"/>
      <c r="AMQ15" s="572"/>
      <c r="AMR15" s="572"/>
      <c r="AMS15" s="572"/>
      <c r="AMT15" s="572"/>
      <c r="AMU15" s="572"/>
      <c r="AMV15" s="572"/>
      <c r="AMW15" s="572"/>
      <c r="AMX15" s="572"/>
      <c r="AMY15" s="572"/>
      <c r="AMZ15" s="572"/>
      <c r="ANA15" s="572"/>
      <c r="ANB15" s="572"/>
      <c r="ANC15" s="572"/>
      <c r="AND15" s="572"/>
      <c r="ANE15" s="572"/>
      <c r="ANF15" s="572"/>
      <c r="ANG15" s="572"/>
      <c r="ANH15" s="572"/>
      <c r="ANI15" s="572"/>
      <c r="ANJ15" s="572"/>
      <c r="ANK15" s="572"/>
      <c r="ANL15" s="572"/>
      <c r="ANM15" s="572"/>
      <c r="ANN15" s="572"/>
      <c r="ANO15" s="572"/>
      <c r="ANP15" s="572"/>
      <c r="ANQ15" s="572"/>
      <c r="ANR15" s="572"/>
      <c r="ANS15" s="572"/>
      <c r="ANT15" s="572"/>
      <c r="ANU15" s="572"/>
      <c r="ANV15" s="572"/>
      <c r="ANW15" s="572"/>
      <c r="ANX15" s="572"/>
      <c r="ANY15" s="572"/>
      <c r="ANZ15" s="572"/>
      <c r="AOA15" s="572"/>
      <c r="AOB15" s="572"/>
      <c r="AOC15" s="572"/>
      <c r="AOD15" s="572"/>
      <c r="AOE15" s="572"/>
      <c r="AOF15" s="572"/>
      <c r="AOG15" s="572"/>
      <c r="AOH15" s="572"/>
      <c r="AOI15" s="572"/>
      <c r="AOJ15" s="572"/>
      <c r="AOK15" s="572"/>
      <c r="AOL15" s="572"/>
      <c r="AOM15" s="572"/>
      <c r="AON15" s="572"/>
      <c r="AOO15" s="572"/>
      <c r="AOP15" s="572"/>
      <c r="AOQ15" s="572"/>
      <c r="AOR15" s="572"/>
      <c r="AOS15" s="572"/>
      <c r="AOT15" s="572"/>
      <c r="AOU15" s="572"/>
      <c r="AOV15" s="572"/>
      <c r="AOW15" s="572"/>
      <c r="AOX15" s="572"/>
      <c r="AOY15" s="572"/>
      <c r="AOZ15" s="572"/>
      <c r="APA15" s="572"/>
      <c r="APB15" s="572"/>
      <c r="APC15" s="572"/>
      <c r="APD15" s="572"/>
      <c r="APE15" s="572"/>
      <c r="APF15" s="572"/>
      <c r="APG15" s="572"/>
      <c r="APH15" s="572"/>
      <c r="API15" s="572"/>
      <c r="APJ15" s="572"/>
      <c r="APK15" s="572"/>
      <c r="APL15" s="572"/>
      <c r="APM15" s="572"/>
      <c r="APN15" s="572"/>
      <c r="APO15" s="572"/>
      <c r="APP15" s="572"/>
      <c r="APQ15" s="572"/>
      <c r="APR15" s="572"/>
      <c r="APS15" s="572"/>
      <c r="APT15" s="572"/>
      <c r="APU15" s="572"/>
      <c r="APV15" s="572"/>
      <c r="APW15" s="572"/>
      <c r="APX15" s="572"/>
      <c r="APY15" s="572"/>
      <c r="APZ15" s="572"/>
      <c r="AQA15" s="572"/>
      <c r="AQB15" s="572"/>
      <c r="AQC15" s="572"/>
      <c r="AQD15" s="572"/>
      <c r="AQE15" s="572"/>
      <c r="AQF15" s="572"/>
      <c r="AQG15" s="572"/>
      <c r="AQH15" s="572"/>
      <c r="AQI15" s="572"/>
      <c r="AQJ15" s="572"/>
      <c r="AQK15" s="572"/>
      <c r="AQL15" s="572"/>
      <c r="AQM15" s="572"/>
      <c r="AQN15" s="572"/>
      <c r="AQO15" s="572"/>
      <c r="AQP15" s="572"/>
      <c r="AQQ15" s="572"/>
      <c r="AQR15" s="572"/>
      <c r="AQS15" s="572"/>
      <c r="AQT15" s="572"/>
      <c r="AQU15" s="572"/>
      <c r="AQV15" s="572"/>
      <c r="AQW15" s="572"/>
      <c r="AQX15" s="572"/>
      <c r="AQY15" s="572"/>
      <c r="AQZ15" s="572"/>
      <c r="ARA15" s="572"/>
      <c r="ARB15" s="572"/>
      <c r="ARC15" s="572"/>
      <c r="ARD15" s="572"/>
      <c r="ARE15" s="572"/>
      <c r="ARF15" s="572"/>
      <c r="ARG15" s="572"/>
      <c r="ARH15" s="572"/>
      <c r="ARI15" s="572"/>
      <c r="ARJ15" s="572"/>
      <c r="ARK15" s="572"/>
      <c r="ARL15" s="572"/>
      <c r="ARM15" s="572"/>
      <c r="ARN15" s="572"/>
      <c r="ARO15" s="572"/>
      <c r="ARP15" s="572"/>
      <c r="ARQ15" s="572"/>
      <c r="ARR15" s="572"/>
      <c r="ARS15" s="572"/>
      <c r="ART15" s="572"/>
      <c r="ARU15" s="572"/>
      <c r="ARV15" s="572"/>
      <c r="ARW15" s="572"/>
      <c r="ARX15" s="572"/>
      <c r="ARY15" s="572"/>
      <c r="ARZ15" s="572"/>
      <c r="ASA15" s="572"/>
      <c r="ASB15" s="572"/>
      <c r="ASC15" s="572"/>
      <c r="ASD15" s="572"/>
      <c r="ASE15" s="572"/>
      <c r="ASF15" s="572"/>
      <c r="ASG15" s="572"/>
      <c r="ASH15" s="572"/>
      <c r="ASI15" s="572"/>
      <c r="ASJ15" s="572"/>
      <c r="ASK15" s="572"/>
      <c r="ASL15" s="572"/>
      <c r="ASM15" s="572"/>
      <c r="ASN15" s="572"/>
      <c r="ASO15" s="572"/>
      <c r="ASP15" s="572"/>
      <c r="ASQ15" s="572"/>
      <c r="ASR15" s="572"/>
      <c r="ASS15" s="572"/>
      <c r="AST15" s="572"/>
      <c r="ASU15" s="572"/>
      <c r="ASV15" s="572"/>
      <c r="ASW15" s="572"/>
      <c r="ASX15" s="572"/>
      <c r="ASY15" s="572"/>
      <c r="ASZ15" s="572"/>
      <c r="ATA15" s="572"/>
      <c r="ATB15" s="572"/>
      <c r="ATC15" s="572"/>
      <c r="ATD15" s="572"/>
      <c r="ATE15" s="572"/>
      <c r="ATF15" s="572"/>
      <c r="ATG15" s="572"/>
      <c r="ATH15" s="572"/>
      <c r="ATI15" s="572"/>
      <c r="ATJ15" s="572"/>
      <c r="ATK15" s="572"/>
      <c r="ATL15" s="572"/>
      <c r="ATM15" s="572"/>
      <c r="ATN15" s="572"/>
      <c r="ATO15" s="572"/>
      <c r="ATP15" s="572"/>
      <c r="ATQ15" s="572"/>
      <c r="ATR15" s="572"/>
      <c r="ATS15" s="572"/>
      <c r="ATT15" s="572"/>
      <c r="ATU15" s="572"/>
      <c r="ATV15" s="572"/>
      <c r="ATW15" s="572"/>
      <c r="ATX15" s="572"/>
      <c r="ATY15" s="572"/>
      <c r="ATZ15" s="572"/>
      <c r="AUA15" s="572"/>
      <c r="AUB15" s="572"/>
      <c r="AUC15" s="572"/>
      <c r="AUD15" s="572"/>
      <c r="AUE15" s="572"/>
      <c r="AUF15" s="572"/>
      <c r="AUG15" s="572"/>
      <c r="AUH15" s="572"/>
      <c r="AUI15" s="572"/>
      <c r="AUJ15" s="572"/>
      <c r="AUK15" s="572"/>
      <c r="AUL15" s="572"/>
      <c r="AUM15" s="572"/>
      <c r="AUN15" s="572"/>
      <c r="AUO15" s="572"/>
      <c r="AUP15" s="572"/>
      <c r="AUQ15" s="572"/>
      <c r="AUR15" s="572"/>
      <c r="AUS15" s="572"/>
      <c r="AUT15" s="572"/>
      <c r="AUU15" s="572"/>
      <c r="AUV15" s="572"/>
      <c r="AUW15" s="572"/>
      <c r="AUX15" s="572"/>
      <c r="AUY15" s="572"/>
      <c r="AUZ15" s="572"/>
      <c r="AVA15" s="572"/>
      <c r="AVB15" s="572"/>
      <c r="AVC15" s="572"/>
      <c r="AVD15" s="572"/>
      <c r="AVE15" s="572"/>
      <c r="AVF15" s="572"/>
      <c r="AVG15" s="572"/>
      <c r="AVH15" s="572"/>
      <c r="AVI15" s="572"/>
      <c r="AVJ15" s="572"/>
      <c r="AVK15" s="572"/>
      <c r="AVL15" s="572"/>
      <c r="AVM15" s="572"/>
      <c r="AVN15" s="572"/>
      <c r="AVO15" s="572"/>
      <c r="AVP15" s="572"/>
      <c r="AVQ15" s="572"/>
      <c r="AVR15" s="572"/>
      <c r="AVS15" s="572"/>
      <c r="AVT15" s="572"/>
      <c r="AVU15" s="572"/>
      <c r="AVV15" s="572"/>
      <c r="AVW15" s="572"/>
      <c r="AVX15" s="572"/>
      <c r="AVY15" s="572"/>
      <c r="AVZ15" s="572"/>
      <c r="AWA15" s="572"/>
      <c r="AWB15" s="572"/>
      <c r="AWC15" s="572"/>
      <c r="AWD15" s="572"/>
      <c r="AWE15" s="572"/>
      <c r="AWF15" s="572"/>
      <c r="AWG15" s="572"/>
      <c r="AWH15" s="572"/>
      <c r="AWI15" s="572"/>
      <c r="AWJ15" s="572"/>
      <c r="AWK15" s="572"/>
      <c r="AWL15" s="572"/>
      <c r="AWM15" s="572"/>
      <c r="AWN15" s="572"/>
      <c r="AWO15" s="572"/>
      <c r="AWP15" s="572"/>
      <c r="AWQ15" s="572"/>
      <c r="AWR15" s="572"/>
      <c r="AWS15" s="572"/>
      <c r="AWT15" s="572"/>
      <c r="AWU15" s="572"/>
      <c r="AWV15" s="572"/>
      <c r="AWW15" s="572"/>
      <c r="AWX15" s="572"/>
      <c r="AWY15" s="572"/>
      <c r="AWZ15" s="572"/>
      <c r="AXA15" s="572"/>
      <c r="AXB15" s="572"/>
      <c r="AXC15" s="572"/>
      <c r="AXD15" s="572"/>
      <c r="AXE15" s="572"/>
      <c r="AXF15" s="572"/>
      <c r="AXG15" s="572"/>
      <c r="AXH15" s="572"/>
      <c r="AXI15" s="572"/>
      <c r="AXJ15" s="572"/>
      <c r="AXK15" s="572"/>
      <c r="AXL15" s="572"/>
      <c r="AXM15" s="572"/>
      <c r="AXN15" s="572"/>
      <c r="AXO15" s="572"/>
      <c r="AXP15" s="572"/>
      <c r="AXQ15" s="572"/>
      <c r="AXR15" s="572"/>
      <c r="AXS15" s="572"/>
      <c r="AXT15" s="572"/>
      <c r="AXU15" s="572"/>
      <c r="AXV15" s="572"/>
      <c r="AXW15" s="572"/>
      <c r="AXX15" s="572"/>
      <c r="AXY15" s="572"/>
      <c r="AXZ15" s="572"/>
      <c r="AYA15" s="572"/>
      <c r="AYB15" s="572"/>
      <c r="AYC15" s="572"/>
      <c r="AYD15" s="572"/>
      <c r="AYE15" s="572"/>
      <c r="AYF15" s="572"/>
      <c r="AYG15" s="572"/>
      <c r="AYH15" s="572"/>
      <c r="AYI15" s="572"/>
      <c r="AYJ15" s="572"/>
      <c r="AYK15" s="572"/>
      <c r="AYL15" s="572"/>
      <c r="AYM15" s="572"/>
      <c r="AYN15" s="572"/>
      <c r="AYO15" s="572"/>
      <c r="AYP15" s="572"/>
      <c r="AYQ15" s="572"/>
      <c r="AYR15" s="572"/>
      <c r="AYS15" s="572"/>
      <c r="AYT15" s="572"/>
      <c r="AYU15" s="572"/>
      <c r="AYV15" s="572"/>
      <c r="AYW15" s="572"/>
      <c r="AYX15" s="572"/>
      <c r="AYY15" s="572"/>
      <c r="AYZ15" s="572"/>
      <c r="AZA15" s="572"/>
      <c r="AZB15" s="572"/>
      <c r="AZC15" s="572"/>
      <c r="AZD15" s="572"/>
      <c r="AZE15" s="572"/>
      <c r="AZF15" s="572"/>
      <c r="AZG15" s="572"/>
      <c r="AZH15" s="572"/>
      <c r="AZI15" s="572"/>
      <c r="AZJ15" s="572"/>
      <c r="AZK15" s="572"/>
      <c r="AZL15" s="572"/>
      <c r="AZM15" s="572"/>
      <c r="AZN15" s="572"/>
      <c r="AZO15" s="572"/>
      <c r="AZP15" s="572"/>
      <c r="AZQ15" s="572"/>
      <c r="AZR15" s="572"/>
      <c r="AZS15" s="572"/>
      <c r="AZT15" s="572"/>
      <c r="AZU15" s="572"/>
      <c r="AZV15" s="572"/>
      <c r="AZW15" s="572"/>
      <c r="AZX15" s="572"/>
      <c r="AZY15" s="572"/>
      <c r="AZZ15" s="572"/>
      <c r="BAA15" s="572"/>
      <c r="BAB15" s="572"/>
      <c r="BAC15" s="572"/>
      <c r="BAD15" s="572"/>
      <c r="BAE15" s="572"/>
      <c r="BAF15" s="572"/>
      <c r="BAG15" s="572"/>
      <c r="BAH15" s="572"/>
      <c r="BAI15" s="572"/>
      <c r="BAJ15" s="572"/>
      <c r="BAK15" s="572"/>
      <c r="BAL15" s="572"/>
      <c r="BAM15" s="572"/>
      <c r="BAN15" s="572"/>
      <c r="BAO15" s="572"/>
      <c r="BAP15" s="572"/>
      <c r="BAQ15" s="572"/>
      <c r="BAR15" s="572"/>
      <c r="BAS15" s="572"/>
      <c r="BAT15" s="572"/>
      <c r="BAU15" s="572"/>
      <c r="BAV15" s="572"/>
      <c r="BAW15" s="572"/>
      <c r="BAX15" s="572"/>
      <c r="BAY15" s="572"/>
      <c r="BAZ15" s="572"/>
      <c r="BBA15" s="572"/>
      <c r="BBB15" s="572"/>
      <c r="BBC15" s="572"/>
      <c r="BBD15" s="572"/>
      <c r="BBE15" s="572"/>
      <c r="BBF15" s="572"/>
      <c r="BBG15" s="572"/>
      <c r="BBH15" s="572"/>
      <c r="BBI15" s="572"/>
      <c r="BBJ15" s="572"/>
      <c r="BBK15" s="572"/>
      <c r="BBL15" s="572"/>
      <c r="BBM15" s="572"/>
      <c r="BBN15" s="572"/>
      <c r="BBO15" s="572"/>
      <c r="BBP15" s="572"/>
      <c r="BBQ15" s="572"/>
      <c r="BBR15" s="572"/>
      <c r="BBS15" s="572"/>
      <c r="BBT15" s="572"/>
      <c r="BBU15" s="572"/>
      <c r="BBV15" s="572"/>
      <c r="BBW15" s="572"/>
      <c r="BBX15" s="572"/>
      <c r="BBY15" s="572"/>
      <c r="BBZ15" s="572"/>
      <c r="BCA15" s="572"/>
      <c r="BCB15" s="572"/>
      <c r="BCC15" s="572"/>
      <c r="BCD15" s="572"/>
      <c r="BCE15" s="572"/>
      <c r="BCF15" s="572"/>
      <c r="BCG15" s="572"/>
      <c r="BCH15" s="572"/>
      <c r="BCI15" s="572"/>
      <c r="BCJ15" s="572"/>
      <c r="BCK15" s="572"/>
      <c r="BCL15" s="572"/>
      <c r="BCM15" s="572"/>
      <c r="BCN15" s="572"/>
      <c r="BCO15" s="572"/>
      <c r="BCP15" s="572"/>
      <c r="BCQ15" s="572"/>
      <c r="BCR15" s="572"/>
      <c r="BCS15" s="572"/>
      <c r="BCT15" s="572"/>
      <c r="BCU15" s="572"/>
      <c r="BCV15" s="572"/>
      <c r="BCW15" s="572"/>
      <c r="BCX15" s="572"/>
      <c r="BCY15" s="572"/>
      <c r="BCZ15" s="572"/>
      <c r="BDA15" s="572"/>
      <c r="BDB15" s="572"/>
      <c r="BDC15" s="572"/>
      <c r="BDD15" s="572"/>
      <c r="BDE15" s="572"/>
      <c r="BDF15" s="572"/>
      <c r="BDG15" s="572"/>
      <c r="BDH15" s="572"/>
      <c r="BDI15" s="572"/>
      <c r="BDJ15" s="572"/>
      <c r="BDK15" s="572"/>
      <c r="BDL15" s="572"/>
      <c r="BDM15" s="572"/>
      <c r="BDN15" s="572"/>
      <c r="BDO15" s="572"/>
      <c r="BDP15" s="572"/>
      <c r="BDQ15" s="572"/>
      <c r="BDR15" s="572"/>
      <c r="BDS15" s="572"/>
      <c r="BDT15" s="572"/>
      <c r="BDU15" s="572"/>
      <c r="BDV15" s="572"/>
      <c r="BDW15" s="572"/>
      <c r="BDX15" s="572"/>
      <c r="BDY15" s="572"/>
      <c r="BDZ15" s="572"/>
    </row>
    <row r="16" spans="1:1482" s="577" customFormat="1">
      <c r="A16" s="375" t="str">
        <f>+'P3'!B9</f>
        <v>3.2. Contribución al acceso a la tierra para producción de cacao</v>
      </c>
      <c r="B16" s="384">
        <f>+'P3'!E9</f>
        <v>493668219.60000002</v>
      </c>
      <c r="C16" s="384">
        <f>+'P3'!F9</f>
        <v>987336439.20000005</v>
      </c>
      <c r="D16" s="384">
        <f>+'P3'!G9</f>
        <v>987336439.20000005</v>
      </c>
      <c r="E16" s="384">
        <f>+'P3'!H9</f>
        <v>987336439.20000005</v>
      </c>
      <c r="F16" s="384">
        <f>+'P3'!I9</f>
        <v>987336439.20000005</v>
      </c>
      <c r="G16" s="384">
        <f>+'P3'!J9</f>
        <v>0</v>
      </c>
      <c r="H16" s="384">
        <f>+'P3'!K9</f>
        <v>987336439.20000005</v>
      </c>
      <c r="I16" s="384">
        <f>+'P3'!L9</f>
        <v>0</v>
      </c>
      <c r="J16" s="384">
        <f>+'P3'!M9</f>
        <v>987336439.20000005</v>
      </c>
      <c r="K16" s="384">
        <f>+'P3'!N9</f>
        <v>0</v>
      </c>
      <c r="L16" s="384">
        <f>+'P3'!O9</f>
        <v>987336439.20000005</v>
      </c>
      <c r="M16" s="384">
        <f>+'P3'!P9</f>
        <v>0</v>
      </c>
      <c r="N16" s="384">
        <f>+'P3'!Q9</f>
        <v>987336439.20000005</v>
      </c>
      <c r="O16" s="384">
        <f>+'P3'!R9</f>
        <v>0</v>
      </c>
      <c r="P16" s="384">
        <f>+'P3'!S9</f>
        <v>987336439.20000005</v>
      </c>
      <c r="Q16" s="384">
        <f>+'P3'!T9</f>
        <v>0</v>
      </c>
      <c r="R16" s="384">
        <f>+'P3'!U9</f>
        <v>987336439.20000005</v>
      </c>
      <c r="S16" s="384">
        <f>+'P3'!V9</f>
        <v>0</v>
      </c>
      <c r="T16" s="384">
        <f>+'P3'!W9</f>
        <v>987336439.20000005</v>
      </c>
      <c r="U16" s="384">
        <f>+'P3'!X9</f>
        <v>0</v>
      </c>
      <c r="V16" s="384">
        <f>+'P3'!Y9</f>
        <v>11354369050.800001</v>
      </c>
      <c r="W16" s="575">
        <f t="shared" si="1"/>
        <v>3.995902466564491E-3</v>
      </c>
      <c r="X16" s="405"/>
      <c r="Y16" s="572"/>
      <c r="Z16" s="572"/>
      <c r="AA16" s="572"/>
      <c r="AB16" s="572"/>
      <c r="AC16" s="572"/>
      <c r="AD16" s="572"/>
      <c r="AE16" s="572"/>
      <c r="AF16" s="572"/>
      <c r="AG16" s="572"/>
      <c r="AH16" s="572"/>
      <c r="AI16" s="572"/>
      <c r="AJ16" s="572"/>
      <c r="AK16" s="572"/>
      <c r="AL16" s="572"/>
      <c r="AM16" s="572"/>
      <c r="AN16" s="572"/>
      <c r="AO16" s="572"/>
      <c r="AP16" s="572"/>
      <c r="AQ16" s="572"/>
      <c r="AR16" s="572"/>
      <c r="AS16" s="572"/>
      <c r="AT16" s="572"/>
      <c r="AU16" s="572"/>
      <c r="AV16" s="572"/>
      <c r="AW16" s="572"/>
      <c r="AX16" s="572"/>
      <c r="AY16" s="572"/>
      <c r="AZ16" s="572"/>
      <c r="BA16" s="572"/>
      <c r="BB16" s="572"/>
      <c r="BC16" s="572"/>
      <c r="BD16" s="572"/>
      <c r="BE16" s="572"/>
      <c r="BF16" s="572"/>
      <c r="BG16" s="572"/>
      <c r="BH16" s="572"/>
      <c r="BI16" s="572"/>
      <c r="BJ16" s="572"/>
      <c r="BK16" s="572"/>
      <c r="BL16" s="572"/>
      <c r="BM16" s="572"/>
      <c r="BN16" s="572"/>
      <c r="BO16" s="572"/>
      <c r="BP16" s="572"/>
      <c r="BQ16" s="572"/>
      <c r="BR16" s="572"/>
      <c r="BS16" s="572"/>
      <c r="BT16" s="572"/>
      <c r="BU16" s="572"/>
      <c r="BV16" s="572"/>
      <c r="BW16" s="572"/>
      <c r="BX16" s="572"/>
      <c r="BY16" s="572"/>
      <c r="BZ16" s="572"/>
      <c r="CA16" s="572"/>
      <c r="CB16" s="572"/>
      <c r="CC16" s="572"/>
      <c r="CD16" s="572"/>
      <c r="CE16" s="572"/>
      <c r="CF16" s="572"/>
      <c r="CG16" s="572"/>
      <c r="CH16" s="572"/>
      <c r="CI16" s="572"/>
      <c r="CJ16" s="572"/>
      <c r="CK16" s="572"/>
      <c r="CL16" s="572"/>
      <c r="CM16" s="572"/>
      <c r="CN16" s="572"/>
      <c r="CO16" s="572"/>
      <c r="CP16" s="572"/>
      <c r="CQ16" s="572"/>
      <c r="CR16" s="572"/>
      <c r="CS16" s="572"/>
      <c r="CT16" s="572"/>
      <c r="CU16" s="572"/>
      <c r="CV16" s="572"/>
      <c r="CW16" s="572"/>
      <c r="CX16" s="572"/>
      <c r="CY16" s="572"/>
      <c r="CZ16" s="572"/>
      <c r="DA16" s="572"/>
      <c r="DB16" s="572"/>
      <c r="DC16" s="572"/>
      <c r="DD16" s="572"/>
      <c r="DE16" s="572"/>
      <c r="DF16" s="572"/>
      <c r="DG16" s="572"/>
      <c r="DH16" s="572"/>
      <c r="DI16" s="572"/>
      <c r="DJ16" s="572"/>
      <c r="DK16" s="572"/>
      <c r="DL16" s="572"/>
      <c r="DM16" s="572"/>
      <c r="DN16" s="572"/>
      <c r="DO16" s="572"/>
      <c r="DP16" s="572"/>
      <c r="DQ16" s="572"/>
      <c r="DR16" s="572"/>
      <c r="DS16" s="572"/>
      <c r="DT16" s="572"/>
      <c r="DU16" s="572"/>
      <c r="DV16" s="572"/>
      <c r="DW16" s="572"/>
      <c r="DX16" s="572"/>
      <c r="DY16" s="572"/>
      <c r="DZ16" s="572"/>
      <c r="EA16" s="572"/>
      <c r="EB16" s="572"/>
      <c r="EC16" s="572"/>
      <c r="ED16" s="572"/>
      <c r="EE16" s="572"/>
      <c r="EF16" s="572"/>
      <c r="EG16" s="572"/>
      <c r="EH16" s="572"/>
      <c r="EI16" s="572"/>
      <c r="EJ16" s="572"/>
      <c r="EK16" s="572"/>
      <c r="EL16" s="572"/>
      <c r="EM16" s="572"/>
      <c r="EN16" s="572"/>
      <c r="EO16" s="572"/>
      <c r="EP16" s="572"/>
      <c r="EQ16" s="572"/>
      <c r="ER16" s="572"/>
      <c r="ES16" s="572"/>
      <c r="ET16" s="572"/>
      <c r="EU16" s="572"/>
      <c r="EV16" s="572"/>
      <c r="EW16" s="572"/>
      <c r="EX16" s="572"/>
      <c r="EY16" s="572"/>
      <c r="EZ16" s="572"/>
      <c r="FA16" s="572"/>
      <c r="FB16" s="572"/>
      <c r="FC16" s="572"/>
      <c r="FD16" s="572"/>
      <c r="FE16" s="572"/>
      <c r="FF16" s="572"/>
      <c r="FG16" s="572"/>
      <c r="FH16" s="572"/>
      <c r="FI16" s="572"/>
      <c r="FJ16" s="572"/>
      <c r="FK16" s="572"/>
      <c r="FL16" s="572"/>
      <c r="FM16" s="572"/>
      <c r="FN16" s="572"/>
      <c r="FO16" s="572"/>
      <c r="FP16" s="572"/>
      <c r="FQ16" s="572"/>
      <c r="FR16" s="572"/>
      <c r="FS16" s="572"/>
      <c r="FT16" s="572"/>
      <c r="FU16" s="572"/>
      <c r="FV16" s="572"/>
      <c r="FW16" s="572"/>
      <c r="FX16" s="572"/>
      <c r="FY16" s="572"/>
      <c r="FZ16" s="572"/>
      <c r="GA16" s="572"/>
      <c r="GB16" s="572"/>
      <c r="GC16" s="572"/>
      <c r="GD16" s="572"/>
      <c r="GE16" s="572"/>
      <c r="GF16" s="572"/>
      <c r="GG16" s="572"/>
      <c r="GH16" s="572"/>
      <c r="GI16" s="572"/>
      <c r="GJ16" s="572"/>
      <c r="GK16" s="572"/>
      <c r="GL16" s="572"/>
      <c r="GM16" s="572"/>
      <c r="GN16" s="572"/>
      <c r="GO16" s="572"/>
      <c r="GP16" s="572"/>
      <c r="GQ16" s="572"/>
      <c r="GR16" s="572"/>
      <c r="GS16" s="572"/>
      <c r="GT16" s="572"/>
      <c r="GU16" s="572"/>
      <c r="GV16" s="572"/>
      <c r="GW16" s="572"/>
      <c r="GX16" s="572"/>
      <c r="GY16" s="572"/>
      <c r="GZ16" s="572"/>
      <c r="HA16" s="572"/>
      <c r="HB16" s="572"/>
      <c r="HC16" s="572"/>
      <c r="HD16" s="572"/>
      <c r="HE16" s="572"/>
      <c r="HF16" s="572"/>
      <c r="HG16" s="572"/>
      <c r="HH16" s="572"/>
      <c r="HI16" s="572"/>
      <c r="HJ16" s="572"/>
      <c r="HK16" s="572"/>
      <c r="HL16" s="572"/>
      <c r="HM16" s="572"/>
      <c r="HN16" s="572"/>
      <c r="HO16" s="572"/>
      <c r="HP16" s="572"/>
      <c r="HQ16" s="572"/>
      <c r="HR16" s="572"/>
      <c r="HS16" s="572"/>
      <c r="HT16" s="572"/>
      <c r="HU16" s="572"/>
      <c r="HV16" s="572"/>
      <c r="HW16" s="572"/>
      <c r="HX16" s="572"/>
      <c r="HY16" s="572"/>
      <c r="HZ16" s="572"/>
      <c r="IA16" s="572"/>
      <c r="IB16" s="572"/>
      <c r="IC16" s="572"/>
      <c r="ID16" s="572"/>
      <c r="IE16" s="572"/>
      <c r="IF16" s="572"/>
      <c r="IG16" s="572"/>
      <c r="IH16" s="572"/>
      <c r="II16" s="572"/>
      <c r="IJ16" s="572"/>
      <c r="IK16" s="572"/>
      <c r="IL16" s="572"/>
      <c r="IM16" s="572"/>
      <c r="IN16" s="572"/>
      <c r="IO16" s="572"/>
      <c r="IP16" s="572"/>
      <c r="IQ16" s="572"/>
      <c r="IR16" s="572"/>
      <c r="IS16" s="572"/>
      <c r="IT16" s="572"/>
      <c r="IU16" s="572"/>
      <c r="IV16" s="572"/>
      <c r="IW16" s="572"/>
      <c r="IX16" s="572"/>
      <c r="IY16" s="572"/>
      <c r="IZ16" s="572"/>
      <c r="JA16" s="572"/>
      <c r="JB16" s="572"/>
      <c r="JC16" s="572"/>
      <c r="JD16" s="572"/>
      <c r="JE16" s="572"/>
      <c r="JF16" s="572"/>
      <c r="JG16" s="572"/>
      <c r="JH16" s="572"/>
      <c r="JI16" s="572"/>
      <c r="JJ16" s="572"/>
      <c r="JK16" s="572"/>
      <c r="JL16" s="572"/>
      <c r="JM16" s="572"/>
      <c r="JN16" s="572"/>
      <c r="JO16" s="572"/>
      <c r="JP16" s="572"/>
      <c r="JQ16" s="572"/>
      <c r="JR16" s="572"/>
      <c r="JS16" s="572"/>
      <c r="JT16" s="572"/>
      <c r="JU16" s="572"/>
      <c r="JV16" s="572"/>
      <c r="JW16" s="572"/>
      <c r="JX16" s="572"/>
      <c r="JY16" s="572"/>
      <c r="JZ16" s="572"/>
      <c r="KA16" s="572"/>
      <c r="KB16" s="572"/>
      <c r="KC16" s="572"/>
      <c r="KD16" s="572"/>
      <c r="KE16" s="572"/>
      <c r="KF16" s="572"/>
      <c r="KG16" s="572"/>
      <c r="KH16" s="572"/>
      <c r="KI16" s="572"/>
      <c r="KJ16" s="572"/>
      <c r="KK16" s="572"/>
      <c r="KL16" s="572"/>
      <c r="KM16" s="572"/>
      <c r="KN16" s="572"/>
      <c r="KO16" s="572"/>
      <c r="KP16" s="572"/>
      <c r="KQ16" s="572"/>
      <c r="KR16" s="572"/>
      <c r="KS16" s="572"/>
      <c r="KT16" s="572"/>
      <c r="KU16" s="572"/>
      <c r="KV16" s="572"/>
      <c r="KW16" s="572"/>
      <c r="KX16" s="572"/>
      <c r="KY16" s="572"/>
      <c r="KZ16" s="572"/>
      <c r="LA16" s="572"/>
      <c r="LB16" s="572"/>
      <c r="LC16" s="572"/>
      <c r="LD16" s="572"/>
      <c r="LE16" s="572"/>
      <c r="LF16" s="572"/>
      <c r="LG16" s="572"/>
      <c r="LH16" s="572"/>
      <c r="LI16" s="572"/>
      <c r="LJ16" s="572"/>
      <c r="LK16" s="572"/>
      <c r="LL16" s="572"/>
      <c r="LM16" s="572"/>
      <c r="LN16" s="572"/>
      <c r="LO16" s="572"/>
      <c r="LP16" s="572"/>
      <c r="LQ16" s="572"/>
      <c r="LR16" s="572"/>
      <c r="LS16" s="572"/>
      <c r="LT16" s="572"/>
      <c r="LU16" s="572"/>
      <c r="LV16" s="572"/>
      <c r="LW16" s="572"/>
      <c r="LX16" s="572"/>
      <c r="LY16" s="572"/>
      <c r="LZ16" s="572"/>
      <c r="MA16" s="572"/>
      <c r="MB16" s="572"/>
      <c r="MC16" s="572"/>
      <c r="MD16" s="572"/>
      <c r="ME16" s="572"/>
      <c r="MF16" s="572"/>
      <c r="MG16" s="572"/>
      <c r="MH16" s="572"/>
      <c r="MI16" s="572"/>
      <c r="MJ16" s="572"/>
      <c r="MK16" s="572"/>
      <c r="ML16" s="572"/>
      <c r="MM16" s="572"/>
      <c r="MN16" s="572"/>
      <c r="MO16" s="572"/>
      <c r="MP16" s="572"/>
      <c r="MQ16" s="572"/>
      <c r="MR16" s="572"/>
      <c r="MS16" s="572"/>
      <c r="MT16" s="572"/>
      <c r="MU16" s="572"/>
      <c r="MV16" s="572"/>
      <c r="MW16" s="572"/>
      <c r="MX16" s="572"/>
      <c r="MY16" s="572"/>
      <c r="MZ16" s="572"/>
      <c r="NA16" s="572"/>
      <c r="NB16" s="572"/>
      <c r="NC16" s="572"/>
      <c r="ND16" s="572"/>
      <c r="NE16" s="572"/>
      <c r="NF16" s="572"/>
      <c r="NG16" s="572"/>
      <c r="NH16" s="572"/>
      <c r="NI16" s="572"/>
      <c r="NJ16" s="572"/>
      <c r="NK16" s="572"/>
      <c r="NL16" s="572"/>
      <c r="NM16" s="572"/>
      <c r="NN16" s="572"/>
      <c r="NO16" s="572"/>
      <c r="NP16" s="572"/>
      <c r="NQ16" s="572"/>
      <c r="NR16" s="572"/>
      <c r="NS16" s="572"/>
      <c r="NT16" s="572"/>
      <c r="NU16" s="572"/>
      <c r="NV16" s="572"/>
      <c r="NW16" s="572"/>
      <c r="NX16" s="572"/>
      <c r="NY16" s="572"/>
      <c r="NZ16" s="572"/>
      <c r="OA16" s="572"/>
      <c r="OB16" s="572"/>
      <c r="OC16" s="572"/>
      <c r="OD16" s="572"/>
      <c r="OE16" s="572"/>
      <c r="OF16" s="572"/>
      <c r="OG16" s="572"/>
      <c r="OH16" s="572"/>
      <c r="OI16" s="572"/>
      <c r="OJ16" s="572"/>
      <c r="OK16" s="572"/>
      <c r="OL16" s="572"/>
      <c r="OM16" s="572"/>
      <c r="ON16" s="572"/>
      <c r="OO16" s="572"/>
      <c r="OP16" s="572"/>
      <c r="OQ16" s="572"/>
      <c r="OR16" s="572"/>
      <c r="OS16" s="572"/>
      <c r="OT16" s="572"/>
      <c r="OU16" s="572"/>
      <c r="OV16" s="572"/>
      <c r="OW16" s="572"/>
      <c r="OX16" s="572"/>
      <c r="OY16" s="572"/>
      <c r="OZ16" s="572"/>
      <c r="PA16" s="572"/>
      <c r="PB16" s="572"/>
      <c r="PC16" s="572"/>
      <c r="PD16" s="572"/>
      <c r="PE16" s="572"/>
      <c r="PF16" s="572"/>
      <c r="PG16" s="572"/>
      <c r="PH16" s="572"/>
      <c r="PI16" s="572"/>
      <c r="PJ16" s="572"/>
      <c r="PK16" s="572"/>
      <c r="PL16" s="572"/>
      <c r="PM16" s="572"/>
      <c r="PN16" s="572"/>
      <c r="PO16" s="572"/>
      <c r="PP16" s="572"/>
      <c r="PQ16" s="572"/>
      <c r="PR16" s="572"/>
      <c r="PS16" s="572"/>
      <c r="PT16" s="572"/>
      <c r="PU16" s="572"/>
      <c r="PV16" s="572"/>
      <c r="PW16" s="572"/>
      <c r="PX16" s="572"/>
      <c r="PY16" s="572"/>
      <c r="PZ16" s="572"/>
      <c r="QA16" s="572"/>
      <c r="QB16" s="572"/>
      <c r="QC16" s="572"/>
      <c r="QD16" s="572"/>
      <c r="QE16" s="572"/>
      <c r="QF16" s="572"/>
      <c r="QG16" s="572"/>
      <c r="QH16" s="572"/>
      <c r="QI16" s="572"/>
      <c r="QJ16" s="572"/>
      <c r="QK16" s="572"/>
      <c r="QL16" s="572"/>
      <c r="QM16" s="572"/>
      <c r="QN16" s="572"/>
      <c r="QO16" s="572"/>
      <c r="QP16" s="572"/>
      <c r="QQ16" s="572"/>
      <c r="QR16" s="572"/>
      <c r="QS16" s="572"/>
      <c r="QT16" s="572"/>
      <c r="QU16" s="572"/>
      <c r="QV16" s="572"/>
      <c r="QW16" s="572"/>
      <c r="QX16" s="572"/>
      <c r="QY16" s="572"/>
      <c r="QZ16" s="572"/>
      <c r="RA16" s="572"/>
      <c r="RB16" s="572"/>
      <c r="RC16" s="572"/>
      <c r="RD16" s="572"/>
      <c r="RE16" s="572"/>
      <c r="RF16" s="572"/>
      <c r="RG16" s="572"/>
      <c r="RH16" s="572"/>
      <c r="RI16" s="572"/>
      <c r="RJ16" s="572"/>
      <c r="RK16" s="572"/>
      <c r="RL16" s="572"/>
      <c r="RM16" s="572"/>
      <c r="RN16" s="572"/>
      <c r="RO16" s="572"/>
      <c r="RP16" s="572"/>
      <c r="RQ16" s="572"/>
      <c r="RR16" s="572"/>
      <c r="RS16" s="572"/>
      <c r="RT16" s="572"/>
      <c r="RU16" s="572"/>
      <c r="RV16" s="572"/>
      <c r="RW16" s="572"/>
      <c r="RX16" s="572"/>
      <c r="RY16" s="572"/>
      <c r="RZ16" s="572"/>
      <c r="SA16" s="572"/>
      <c r="SB16" s="572"/>
      <c r="SC16" s="572"/>
      <c r="SD16" s="572"/>
      <c r="SE16" s="572"/>
      <c r="SF16" s="572"/>
      <c r="SG16" s="572"/>
      <c r="SH16" s="572"/>
      <c r="SI16" s="572"/>
      <c r="SJ16" s="572"/>
      <c r="SK16" s="572"/>
      <c r="SL16" s="572"/>
      <c r="SM16" s="572"/>
      <c r="SN16" s="572"/>
      <c r="SO16" s="572"/>
      <c r="SP16" s="572"/>
      <c r="SQ16" s="572"/>
      <c r="SR16" s="572"/>
      <c r="SS16" s="572"/>
      <c r="ST16" s="572"/>
      <c r="SU16" s="572"/>
      <c r="SV16" s="572"/>
      <c r="SW16" s="572"/>
      <c r="SX16" s="572"/>
      <c r="SY16" s="572"/>
      <c r="SZ16" s="572"/>
      <c r="TA16" s="572"/>
      <c r="TB16" s="572"/>
      <c r="TC16" s="572"/>
      <c r="TD16" s="572"/>
      <c r="TE16" s="572"/>
      <c r="TF16" s="572"/>
      <c r="TG16" s="572"/>
      <c r="TH16" s="572"/>
      <c r="TI16" s="572"/>
      <c r="TJ16" s="572"/>
      <c r="TK16" s="572"/>
      <c r="TL16" s="572"/>
      <c r="TM16" s="572"/>
      <c r="TN16" s="572"/>
      <c r="TO16" s="572"/>
      <c r="TP16" s="572"/>
      <c r="TQ16" s="572"/>
      <c r="TR16" s="572"/>
      <c r="TS16" s="572"/>
      <c r="TT16" s="572"/>
      <c r="TU16" s="572"/>
      <c r="TV16" s="572"/>
      <c r="TW16" s="572"/>
      <c r="TX16" s="572"/>
      <c r="TY16" s="572"/>
      <c r="TZ16" s="572"/>
      <c r="UA16" s="572"/>
      <c r="UB16" s="572"/>
      <c r="UC16" s="572"/>
      <c r="UD16" s="572"/>
      <c r="UE16" s="572"/>
      <c r="UF16" s="572"/>
      <c r="UG16" s="572"/>
      <c r="UH16" s="572"/>
      <c r="UI16" s="572"/>
      <c r="UJ16" s="572"/>
      <c r="UK16" s="572"/>
      <c r="UL16" s="572"/>
      <c r="UM16" s="572"/>
      <c r="UN16" s="572"/>
      <c r="UO16" s="572"/>
      <c r="UP16" s="572"/>
      <c r="UQ16" s="572"/>
      <c r="UR16" s="572"/>
      <c r="US16" s="572"/>
      <c r="UT16" s="572"/>
      <c r="UU16" s="572"/>
      <c r="UV16" s="572"/>
      <c r="UW16" s="572"/>
      <c r="UX16" s="572"/>
      <c r="UY16" s="572"/>
      <c r="UZ16" s="572"/>
      <c r="VA16" s="572"/>
      <c r="VB16" s="572"/>
      <c r="VC16" s="572"/>
      <c r="VD16" s="572"/>
      <c r="VE16" s="572"/>
      <c r="VF16" s="572"/>
      <c r="VG16" s="572"/>
      <c r="VH16" s="572"/>
      <c r="VI16" s="572"/>
      <c r="VJ16" s="572"/>
      <c r="VK16" s="572"/>
      <c r="VL16" s="572"/>
      <c r="VM16" s="572"/>
      <c r="VN16" s="572"/>
      <c r="VO16" s="572"/>
      <c r="VP16" s="572"/>
      <c r="VQ16" s="572"/>
      <c r="VR16" s="572"/>
      <c r="VS16" s="572"/>
      <c r="VT16" s="572"/>
      <c r="VU16" s="572"/>
      <c r="VV16" s="572"/>
      <c r="VW16" s="572"/>
      <c r="VX16" s="572"/>
      <c r="VY16" s="572"/>
      <c r="VZ16" s="572"/>
      <c r="WA16" s="572"/>
      <c r="WB16" s="572"/>
      <c r="WC16" s="572"/>
      <c r="WD16" s="572"/>
      <c r="WE16" s="572"/>
      <c r="WF16" s="572"/>
      <c r="WG16" s="572"/>
      <c r="WH16" s="572"/>
      <c r="WI16" s="572"/>
      <c r="WJ16" s="572"/>
      <c r="WK16" s="572"/>
      <c r="WL16" s="572"/>
      <c r="WM16" s="572"/>
      <c r="WN16" s="572"/>
      <c r="WO16" s="572"/>
      <c r="WP16" s="572"/>
      <c r="WQ16" s="572"/>
      <c r="WR16" s="572"/>
      <c r="WS16" s="572"/>
      <c r="WT16" s="572"/>
      <c r="WU16" s="572"/>
      <c r="WV16" s="572"/>
      <c r="WW16" s="572"/>
      <c r="WX16" s="572"/>
      <c r="WY16" s="572"/>
      <c r="WZ16" s="572"/>
      <c r="XA16" s="572"/>
      <c r="XB16" s="572"/>
      <c r="XC16" s="572"/>
      <c r="XD16" s="572"/>
      <c r="XE16" s="572"/>
      <c r="XF16" s="572"/>
      <c r="XG16" s="572"/>
      <c r="XH16" s="572"/>
      <c r="XI16" s="572"/>
      <c r="XJ16" s="572"/>
      <c r="XK16" s="572"/>
      <c r="XL16" s="572"/>
      <c r="XM16" s="572"/>
      <c r="XN16" s="572"/>
      <c r="XO16" s="572"/>
      <c r="XP16" s="572"/>
      <c r="XQ16" s="572"/>
      <c r="XR16" s="572"/>
      <c r="XS16" s="572"/>
      <c r="XT16" s="572"/>
      <c r="XU16" s="572"/>
      <c r="XV16" s="572"/>
      <c r="XW16" s="572"/>
      <c r="XX16" s="572"/>
      <c r="XY16" s="572"/>
      <c r="XZ16" s="572"/>
      <c r="YA16" s="572"/>
      <c r="YB16" s="572"/>
      <c r="YC16" s="572"/>
      <c r="YD16" s="572"/>
      <c r="YE16" s="572"/>
      <c r="YF16" s="572"/>
      <c r="YG16" s="572"/>
      <c r="YH16" s="572"/>
      <c r="YI16" s="572"/>
      <c r="YJ16" s="572"/>
      <c r="YK16" s="572"/>
      <c r="YL16" s="572"/>
      <c r="YM16" s="572"/>
      <c r="YN16" s="572"/>
      <c r="YO16" s="572"/>
      <c r="YP16" s="572"/>
      <c r="YQ16" s="572"/>
      <c r="YR16" s="572"/>
      <c r="YS16" s="572"/>
      <c r="YT16" s="572"/>
      <c r="YU16" s="572"/>
      <c r="YV16" s="572"/>
      <c r="YW16" s="572"/>
      <c r="YX16" s="572"/>
      <c r="YY16" s="572"/>
      <c r="YZ16" s="572"/>
      <c r="ZA16" s="572"/>
      <c r="ZB16" s="572"/>
      <c r="ZC16" s="572"/>
      <c r="ZD16" s="572"/>
      <c r="ZE16" s="572"/>
      <c r="ZF16" s="572"/>
      <c r="ZG16" s="572"/>
      <c r="ZH16" s="572"/>
      <c r="ZI16" s="572"/>
      <c r="ZJ16" s="572"/>
      <c r="ZK16" s="572"/>
      <c r="ZL16" s="572"/>
      <c r="ZM16" s="572"/>
      <c r="ZN16" s="572"/>
      <c r="ZO16" s="572"/>
      <c r="ZP16" s="572"/>
      <c r="ZQ16" s="572"/>
      <c r="ZR16" s="572"/>
      <c r="ZS16" s="572"/>
      <c r="ZT16" s="572"/>
      <c r="ZU16" s="572"/>
      <c r="ZV16" s="572"/>
      <c r="ZW16" s="572"/>
      <c r="ZX16" s="572"/>
      <c r="ZY16" s="572"/>
      <c r="ZZ16" s="572"/>
      <c r="AAA16" s="572"/>
      <c r="AAB16" s="572"/>
      <c r="AAC16" s="572"/>
      <c r="AAD16" s="572"/>
      <c r="AAE16" s="572"/>
      <c r="AAF16" s="572"/>
      <c r="AAG16" s="572"/>
      <c r="AAH16" s="572"/>
      <c r="AAI16" s="572"/>
      <c r="AAJ16" s="572"/>
      <c r="AAK16" s="572"/>
      <c r="AAL16" s="572"/>
      <c r="AAM16" s="572"/>
      <c r="AAN16" s="572"/>
      <c r="AAO16" s="572"/>
      <c r="AAP16" s="572"/>
      <c r="AAQ16" s="572"/>
      <c r="AAR16" s="572"/>
      <c r="AAS16" s="572"/>
      <c r="AAT16" s="572"/>
      <c r="AAU16" s="572"/>
      <c r="AAV16" s="572"/>
      <c r="AAW16" s="572"/>
      <c r="AAX16" s="572"/>
      <c r="AAY16" s="572"/>
      <c r="AAZ16" s="572"/>
      <c r="ABA16" s="572"/>
      <c r="ABB16" s="572"/>
      <c r="ABC16" s="572"/>
      <c r="ABD16" s="572"/>
      <c r="ABE16" s="572"/>
      <c r="ABF16" s="572"/>
      <c r="ABG16" s="572"/>
      <c r="ABH16" s="572"/>
      <c r="ABI16" s="572"/>
      <c r="ABJ16" s="572"/>
      <c r="ABK16" s="572"/>
      <c r="ABL16" s="572"/>
      <c r="ABM16" s="572"/>
      <c r="ABN16" s="572"/>
      <c r="ABO16" s="572"/>
      <c r="ABP16" s="572"/>
      <c r="ABQ16" s="572"/>
      <c r="ABR16" s="572"/>
      <c r="ABS16" s="572"/>
      <c r="ABT16" s="572"/>
      <c r="ABU16" s="572"/>
      <c r="ABV16" s="572"/>
      <c r="ABW16" s="572"/>
      <c r="ABX16" s="572"/>
      <c r="ABY16" s="572"/>
      <c r="ABZ16" s="572"/>
      <c r="ACA16" s="572"/>
      <c r="ACB16" s="572"/>
      <c r="ACC16" s="572"/>
      <c r="ACD16" s="572"/>
      <c r="ACE16" s="572"/>
      <c r="ACF16" s="572"/>
      <c r="ACG16" s="572"/>
      <c r="ACH16" s="572"/>
      <c r="ACI16" s="572"/>
      <c r="ACJ16" s="572"/>
      <c r="ACK16" s="572"/>
      <c r="ACL16" s="572"/>
      <c r="ACM16" s="572"/>
      <c r="ACN16" s="572"/>
      <c r="ACO16" s="572"/>
      <c r="ACP16" s="572"/>
      <c r="ACQ16" s="572"/>
      <c r="ACR16" s="572"/>
      <c r="ACS16" s="572"/>
      <c r="ACT16" s="572"/>
      <c r="ACU16" s="572"/>
      <c r="ACV16" s="572"/>
      <c r="ACW16" s="572"/>
      <c r="ACX16" s="572"/>
      <c r="ACY16" s="572"/>
      <c r="ACZ16" s="572"/>
      <c r="ADA16" s="572"/>
      <c r="ADB16" s="572"/>
      <c r="ADC16" s="572"/>
      <c r="ADD16" s="572"/>
      <c r="ADE16" s="572"/>
      <c r="ADF16" s="572"/>
      <c r="ADG16" s="572"/>
      <c r="ADH16" s="572"/>
      <c r="ADI16" s="572"/>
      <c r="ADJ16" s="572"/>
      <c r="ADK16" s="572"/>
      <c r="ADL16" s="572"/>
      <c r="ADM16" s="572"/>
      <c r="ADN16" s="572"/>
      <c r="ADO16" s="572"/>
      <c r="ADP16" s="572"/>
      <c r="ADQ16" s="572"/>
      <c r="ADR16" s="572"/>
      <c r="ADS16" s="572"/>
      <c r="ADT16" s="572"/>
      <c r="ADU16" s="572"/>
      <c r="ADV16" s="572"/>
      <c r="ADW16" s="572"/>
      <c r="ADX16" s="572"/>
      <c r="ADY16" s="572"/>
      <c r="ADZ16" s="572"/>
      <c r="AEA16" s="572"/>
      <c r="AEB16" s="572"/>
      <c r="AEC16" s="572"/>
      <c r="AED16" s="572"/>
      <c r="AEE16" s="572"/>
      <c r="AEF16" s="572"/>
      <c r="AEG16" s="572"/>
      <c r="AEH16" s="572"/>
      <c r="AEI16" s="572"/>
      <c r="AEJ16" s="572"/>
      <c r="AEK16" s="572"/>
      <c r="AEL16" s="572"/>
      <c r="AEM16" s="572"/>
      <c r="AEN16" s="572"/>
      <c r="AEO16" s="572"/>
      <c r="AEP16" s="572"/>
      <c r="AEQ16" s="572"/>
      <c r="AER16" s="572"/>
      <c r="AES16" s="572"/>
      <c r="AET16" s="572"/>
      <c r="AEU16" s="572"/>
      <c r="AEV16" s="572"/>
      <c r="AEW16" s="572"/>
      <c r="AEX16" s="572"/>
      <c r="AEY16" s="572"/>
      <c r="AEZ16" s="572"/>
      <c r="AFA16" s="572"/>
      <c r="AFB16" s="572"/>
      <c r="AFC16" s="572"/>
      <c r="AFD16" s="572"/>
      <c r="AFE16" s="572"/>
      <c r="AFF16" s="572"/>
      <c r="AFG16" s="572"/>
      <c r="AFH16" s="572"/>
      <c r="AFI16" s="572"/>
      <c r="AFJ16" s="572"/>
      <c r="AFK16" s="572"/>
      <c r="AFL16" s="572"/>
      <c r="AFM16" s="572"/>
      <c r="AFN16" s="572"/>
      <c r="AFO16" s="572"/>
      <c r="AFP16" s="572"/>
      <c r="AFQ16" s="572"/>
      <c r="AFR16" s="572"/>
      <c r="AFS16" s="572"/>
      <c r="AFT16" s="572"/>
      <c r="AFU16" s="572"/>
      <c r="AFV16" s="572"/>
      <c r="AFW16" s="572"/>
      <c r="AFX16" s="572"/>
      <c r="AFY16" s="572"/>
      <c r="AFZ16" s="572"/>
      <c r="AGA16" s="572"/>
      <c r="AGB16" s="572"/>
      <c r="AGC16" s="572"/>
      <c r="AGD16" s="572"/>
      <c r="AGE16" s="572"/>
      <c r="AGF16" s="572"/>
      <c r="AGG16" s="572"/>
      <c r="AGH16" s="572"/>
      <c r="AGI16" s="572"/>
      <c r="AGJ16" s="572"/>
      <c r="AGK16" s="572"/>
      <c r="AGL16" s="572"/>
      <c r="AGM16" s="572"/>
      <c r="AGN16" s="572"/>
      <c r="AGO16" s="572"/>
      <c r="AGP16" s="572"/>
      <c r="AGQ16" s="572"/>
      <c r="AGR16" s="572"/>
      <c r="AGS16" s="572"/>
      <c r="AGT16" s="572"/>
      <c r="AGU16" s="572"/>
      <c r="AGV16" s="572"/>
      <c r="AGW16" s="572"/>
      <c r="AGX16" s="572"/>
      <c r="AGY16" s="572"/>
      <c r="AGZ16" s="572"/>
      <c r="AHA16" s="572"/>
      <c r="AHB16" s="572"/>
      <c r="AHC16" s="572"/>
      <c r="AHD16" s="572"/>
      <c r="AHE16" s="572"/>
      <c r="AHF16" s="572"/>
      <c r="AHG16" s="572"/>
      <c r="AHH16" s="572"/>
      <c r="AHI16" s="572"/>
      <c r="AHJ16" s="572"/>
      <c r="AHK16" s="572"/>
      <c r="AHL16" s="572"/>
      <c r="AHM16" s="572"/>
      <c r="AHN16" s="572"/>
      <c r="AHO16" s="572"/>
      <c r="AHP16" s="572"/>
      <c r="AHQ16" s="572"/>
      <c r="AHR16" s="572"/>
      <c r="AHS16" s="572"/>
      <c r="AHT16" s="572"/>
      <c r="AHU16" s="572"/>
      <c r="AHV16" s="572"/>
      <c r="AHW16" s="572"/>
      <c r="AHX16" s="572"/>
      <c r="AHY16" s="572"/>
      <c r="AHZ16" s="572"/>
      <c r="AIA16" s="572"/>
      <c r="AIB16" s="572"/>
      <c r="AIC16" s="572"/>
      <c r="AID16" s="572"/>
      <c r="AIE16" s="572"/>
      <c r="AIF16" s="572"/>
      <c r="AIG16" s="572"/>
      <c r="AIH16" s="572"/>
      <c r="AII16" s="572"/>
      <c r="AIJ16" s="572"/>
      <c r="AIK16" s="572"/>
      <c r="AIL16" s="572"/>
      <c r="AIM16" s="572"/>
      <c r="AIN16" s="572"/>
      <c r="AIO16" s="572"/>
      <c r="AIP16" s="572"/>
      <c r="AIQ16" s="572"/>
      <c r="AIR16" s="572"/>
      <c r="AIS16" s="572"/>
      <c r="AIT16" s="572"/>
      <c r="AIU16" s="572"/>
      <c r="AIV16" s="572"/>
      <c r="AIW16" s="572"/>
      <c r="AIX16" s="572"/>
      <c r="AIY16" s="572"/>
      <c r="AIZ16" s="572"/>
      <c r="AJA16" s="572"/>
      <c r="AJB16" s="572"/>
      <c r="AJC16" s="572"/>
      <c r="AJD16" s="572"/>
      <c r="AJE16" s="572"/>
      <c r="AJF16" s="572"/>
      <c r="AJG16" s="572"/>
      <c r="AJH16" s="572"/>
      <c r="AJI16" s="572"/>
      <c r="AJJ16" s="572"/>
      <c r="AJK16" s="572"/>
      <c r="AJL16" s="572"/>
      <c r="AJM16" s="572"/>
      <c r="AJN16" s="572"/>
      <c r="AJO16" s="572"/>
      <c r="AJP16" s="572"/>
      <c r="AJQ16" s="572"/>
      <c r="AJR16" s="572"/>
      <c r="AJS16" s="572"/>
      <c r="AJT16" s="572"/>
      <c r="AJU16" s="572"/>
      <c r="AJV16" s="572"/>
      <c r="AJW16" s="572"/>
      <c r="AJX16" s="572"/>
      <c r="AJY16" s="572"/>
      <c r="AJZ16" s="572"/>
      <c r="AKA16" s="572"/>
      <c r="AKB16" s="572"/>
      <c r="AKC16" s="572"/>
      <c r="AKD16" s="572"/>
      <c r="AKE16" s="572"/>
      <c r="AKF16" s="572"/>
      <c r="AKG16" s="572"/>
      <c r="AKH16" s="572"/>
      <c r="AKI16" s="572"/>
      <c r="AKJ16" s="572"/>
      <c r="AKK16" s="572"/>
      <c r="AKL16" s="572"/>
      <c r="AKM16" s="572"/>
      <c r="AKN16" s="572"/>
      <c r="AKO16" s="572"/>
      <c r="AKP16" s="572"/>
      <c r="AKQ16" s="572"/>
      <c r="AKR16" s="572"/>
      <c r="AKS16" s="572"/>
      <c r="AKT16" s="572"/>
      <c r="AKU16" s="572"/>
      <c r="AKV16" s="572"/>
      <c r="AKW16" s="572"/>
      <c r="AKX16" s="572"/>
      <c r="AKY16" s="572"/>
      <c r="AKZ16" s="572"/>
      <c r="ALA16" s="572"/>
      <c r="ALB16" s="572"/>
      <c r="ALC16" s="572"/>
      <c r="ALD16" s="572"/>
      <c r="ALE16" s="572"/>
      <c r="ALF16" s="572"/>
      <c r="ALG16" s="572"/>
      <c r="ALH16" s="572"/>
      <c r="ALI16" s="572"/>
      <c r="ALJ16" s="572"/>
      <c r="ALK16" s="572"/>
      <c r="ALL16" s="572"/>
      <c r="ALM16" s="572"/>
      <c r="ALN16" s="572"/>
      <c r="ALO16" s="572"/>
      <c r="ALP16" s="572"/>
      <c r="ALQ16" s="572"/>
      <c r="ALR16" s="572"/>
      <c r="ALS16" s="572"/>
      <c r="ALT16" s="572"/>
      <c r="ALU16" s="572"/>
      <c r="ALV16" s="572"/>
      <c r="ALW16" s="572"/>
      <c r="ALX16" s="572"/>
      <c r="ALY16" s="572"/>
      <c r="ALZ16" s="572"/>
      <c r="AMA16" s="572"/>
      <c r="AMB16" s="572"/>
      <c r="AMC16" s="572"/>
      <c r="AMD16" s="572"/>
      <c r="AME16" s="572"/>
      <c r="AMF16" s="572"/>
      <c r="AMG16" s="572"/>
      <c r="AMH16" s="572"/>
      <c r="AMI16" s="572"/>
      <c r="AMJ16" s="572"/>
      <c r="AMK16" s="572"/>
      <c r="AML16" s="572"/>
      <c r="AMM16" s="572"/>
      <c r="AMN16" s="572"/>
      <c r="AMO16" s="572"/>
      <c r="AMP16" s="572"/>
      <c r="AMQ16" s="572"/>
      <c r="AMR16" s="572"/>
      <c r="AMS16" s="572"/>
      <c r="AMT16" s="572"/>
      <c r="AMU16" s="572"/>
      <c r="AMV16" s="572"/>
      <c r="AMW16" s="572"/>
      <c r="AMX16" s="572"/>
      <c r="AMY16" s="572"/>
      <c r="AMZ16" s="572"/>
      <c r="ANA16" s="572"/>
      <c r="ANB16" s="572"/>
      <c r="ANC16" s="572"/>
      <c r="AND16" s="572"/>
      <c r="ANE16" s="572"/>
      <c r="ANF16" s="572"/>
      <c r="ANG16" s="572"/>
      <c r="ANH16" s="572"/>
      <c r="ANI16" s="572"/>
      <c r="ANJ16" s="572"/>
      <c r="ANK16" s="572"/>
      <c r="ANL16" s="572"/>
      <c r="ANM16" s="572"/>
      <c r="ANN16" s="572"/>
      <c r="ANO16" s="572"/>
      <c r="ANP16" s="572"/>
      <c r="ANQ16" s="572"/>
      <c r="ANR16" s="572"/>
      <c r="ANS16" s="572"/>
      <c r="ANT16" s="572"/>
      <c r="ANU16" s="572"/>
      <c r="ANV16" s="572"/>
      <c r="ANW16" s="572"/>
      <c r="ANX16" s="572"/>
      <c r="ANY16" s="572"/>
      <c r="ANZ16" s="572"/>
      <c r="AOA16" s="572"/>
      <c r="AOB16" s="572"/>
      <c r="AOC16" s="572"/>
      <c r="AOD16" s="572"/>
      <c r="AOE16" s="572"/>
      <c r="AOF16" s="572"/>
      <c r="AOG16" s="572"/>
      <c r="AOH16" s="572"/>
      <c r="AOI16" s="572"/>
      <c r="AOJ16" s="572"/>
      <c r="AOK16" s="572"/>
      <c r="AOL16" s="572"/>
      <c r="AOM16" s="572"/>
      <c r="AON16" s="572"/>
      <c r="AOO16" s="572"/>
      <c r="AOP16" s="572"/>
      <c r="AOQ16" s="572"/>
      <c r="AOR16" s="572"/>
      <c r="AOS16" s="572"/>
      <c r="AOT16" s="572"/>
      <c r="AOU16" s="572"/>
      <c r="AOV16" s="572"/>
      <c r="AOW16" s="572"/>
      <c r="AOX16" s="572"/>
      <c r="AOY16" s="572"/>
      <c r="AOZ16" s="572"/>
      <c r="APA16" s="572"/>
      <c r="APB16" s="572"/>
      <c r="APC16" s="572"/>
      <c r="APD16" s="572"/>
      <c r="APE16" s="572"/>
      <c r="APF16" s="572"/>
      <c r="APG16" s="572"/>
      <c r="APH16" s="572"/>
      <c r="API16" s="572"/>
      <c r="APJ16" s="572"/>
      <c r="APK16" s="572"/>
      <c r="APL16" s="572"/>
      <c r="APM16" s="572"/>
      <c r="APN16" s="572"/>
      <c r="APO16" s="572"/>
      <c r="APP16" s="572"/>
      <c r="APQ16" s="572"/>
      <c r="APR16" s="572"/>
      <c r="APS16" s="572"/>
      <c r="APT16" s="572"/>
      <c r="APU16" s="572"/>
      <c r="APV16" s="572"/>
      <c r="APW16" s="572"/>
      <c r="APX16" s="572"/>
      <c r="APY16" s="572"/>
      <c r="APZ16" s="572"/>
      <c r="AQA16" s="572"/>
      <c r="AQB16" s="572"/>
      <c r="AQC16" s="572"/>
      <c r="AQD16" s="572"/>
      <c r="AQE16" s="572"/>
      <c r="AQF16" s="572"/>
      <c r="AQG16" s="572"/>
      <c r="AQH16" s="572"/>
      <c r="AQI16" s="572"/>
      <c r="AQJ16" s="572"/>
      <c r="AQK16" s="572"/>
      <c r="AQL16" s="572"/>
      <c r="AQM16" s="572"/>
      <c r="AQN16" s="572"/>
      <c r="AQO16" s="572"/>
      <c r="AQP16" s="572"/>
      <c r="AQQ16" s="572"/>
      <c r="AQR16" s="572"/>
      <c r="AQS16" s="572"/>
      <c r="AQT16" s="572"/>
      <c r="AQU16" s="572"/>
      <c r="AQV16" s="572"/>
      <c r="AQW16" s="572"/>
      <c r="AQX16" s="572"/>
      <c r="AQY16" s="572"/>
      <c r="AQZ16" s="572"/>
      <c r="ARA16" s="572"/>
      <c r="ARB16" s="572"/>
      <c r="ARC16" s="572"/>
      <c r="ARD16" s="572"/>
      <c r="ARE16" s="572"/>
      <c r="ARF16" s="572"/>
      <c r="ARG16" s="572"/>
      <c r="ARH16" s="572"/>
      <c r="ARI16" s="572"/>
      <c r="ARJ16" s="572"/>
      <c r="ARK16" s="572"/>
      <c r="ARL16" s="572"/>
      <c r="ARM16" s="572"/>
      <c r="ARN16" s="572"/>
      <c r="ARO16" s="572"/>
      <c r="ARP16" s="572"/>
      <c r="ARQ16" s="572"/>
      <c r="ARR16" s="572"/>
      <c r="ARS16" s="572"/>
      <c r="ART16" s="572"/>
      <c r="ARU16" s="572"/>
      <c r="ARV16" s="572"/>
      <c r="ARW16" s="572"/>
      <c r="ARX16" s="572"/>
      <c r="ARY16" s="572"/>
      <c r="ARZ16" s="572"/>
      <c r="ASA16" s="572"/>
      <c r="ASB16" s="572"/>
      <c r="ASC16" s="572"/>
      <c r="ASD16" s="572"/>
      <c r="ASE16" s="572"/>
      <c r="ASF16" s="572"/>
      <c r="ASG16" s="572"/>
      <c r="ASH16" s="572"/>
      <c r="ASI16" s="572"/>
      <c r="ASJ16" s="572"/>
      <c r="ASK16" s="572"/>
      <c r="ASL16" s="572"/>
      <c r="ASM16" s="572"/>
      <c r="ASN16" s="572"/>
      <c r="ASO16" s="572"/>
      <c r="ASP16" s="572"/>
      <c r="ASQ16" s="572"/>
      <c r="ASR16" s="572"/>
      <c r="ASS16" s="572"/>
      <c r="AST16" s="572"/>
      <c r="ASU16" s="572"/>
      <c r="ASV16" s="572"/>
      <c r="ASW16" s="572"/>
      <c r="ASX16" s="572"/>
      <c r="ASY16" s="572"/>
      <c r="ASZ16" s="572"/>
      <c r="ATA16" s="572"/>
      <c r="ATB16" s="572"/>
      <c r="ATC16" s="572"/>
      <c r="ATD16" s="572"/>
      <c r="ATE16" s="572"/>
      <c r="ATF16" s="572"/>
      <c r="ATG16" s="572"/>
      <c r="ATH16" s="572"/>
      <c r="ATI16" s="572"/>
      <c r="ATJ16" s="572"/>
      <c r="ATK16" s="572"/>
      <c r="ATL16" s="572"/>
      <c r="ATM16" s="572"/>
      <c r="ATN16" s="572"/>
      <c r="ATO16" s="572"/>
      <c r="ATP16" s="572"/>
      <c r="ATQ16" s="572"/>
      <c r="ATR16" s="572"/>
      <c r="ATS16" s="572"/>
      <c r="ATT16" s="572"/>
      <c r="ATU16" s="572"/>
      <c r="ATV16" s="572"/>
      <c r="ATW16" s="572"/>
      <c r="ATX16" s="572"/>
      <c r="ATY16" s="572"/>
      <c r="ATZ16" s="572"/>
      <c r="AUA16" s="572"/>
      <c r="AUB16" s="572"/>
      <c r="AUC16" s="572"/>
      <c r="AUD16" s="572"/>
      <c r="AUE16" s="572"/>
      <c r="AUF16" s="572"/>
      <c r="AUG16" s="572"/>
      <c r="AUH16" s="572"/>
      <c r="AUI16" s="572"/>
      <c r="AUJ16" s="572"/>
      <c r="AUK16" s="572"/>
      <c r="AUL16" s="572"/>
      <c r="AUM16" s="572"/>
      <c r="AUN16" s="572"/>
      <c r="AUO16" s="572"/>
      <c r="AUP16" s="572"/>
      <c r="AUQ16" s="572"/>
      <c r="AUR16" s="572"/>
      <c r="AUS16" s="572"/>
      <c r="AUT16" s="572"/>
      <c r="AUU16" s="572"/>
      <c r="AUV16" s="572"/>
      <c r="AUW16" s="572"/>
      <c r="AUX16" s="572"/>
      <c r="AUY16" s="572"/>
      <c r="AUZ16" s="572"/>
      <c r="AVA16" s="572"/>
      <c r="AVB16" s="572"/>
      <c r="AVC16" s="572"/>
      <c r="AVD16" s="572"/>
      <c r="AVE16" s="572"/>
      <c r="AVF16" s="572"/>
      <c r="AVG16" s="572"/>
      <c r="AVH16" s="572"/>
      <c r="AVI16" s="572"/>
      <c r="AVJ16" s="572"/>
      <c r="AVK16" s="572"/>
      <c r="AVL16" s="572"/>
      <c r="AVM16" s="572"/>
      <c r="AVN16" s="572"/>
      <c r="AVO16" s="572"/>
      <c r="AVP16" s="572"/>
      <c r="AVQ16" s="572"/>
      <c r="AVR16" s="572"/>
      <c r="AVS16" s="572"/>
      <c r="AVT16" s="572"/>
      <c r="AVU16" s="572"/>
      <c r="AVV16" s="572"/>
      <c r="AVW16" s="572"/>
      <c r="AVX16" s="572"/>
      <c r="AVY16" s="572"/>
      <c r="AVZ16" s="572"/>
      <c r="AWA16" s="572"/>
      <c r="AWB16" s="572"/>
      <c r="AWC16" s="572"/>
      <c r="AWD16" s="572"/>
      <c r="AWE16" s="572"/>
      <c r="AWF16" s="572"/>
      <c r="AWG16" s="572"/>
      <c r="AWH16" s="572"/>
      <c r="AWI16" s="572"/>
      <c r="AWJ16" s="572"/>
      <c r="AWK16" s="572"/>
      <c r="AWL16" s="572"/>
      <c r="AWM16" s="572"/>
      <c r="AWN16" s="572"/>
      <c r="AWO16" s="572"/>
      <c r="AWP16" s="572"/>
      <c r="AWQ16" s="572"/>
      <c r="AWR16" s="572"/>
      <c r="AWS16" s="572"/>
      <c r="AWT16" s="572"/>
      <c r="AWU16" s="572"/>
      <c r="AWV16" s="572"/>
      <c r="AWW16" s="572"/>
      <c r="AWX16" s="572"/>
      <c r="AWY16" s="572"/>
      <c r="AWZ16" s="572"/>
      <c r="AXA16" s="572"/>
      <c r="AXB16" s="572"/>
      <c r="AXC16" s="572"/>
      <c r="AXD16" s="572"/>
      <c r="AXE16" s="572"/>
      <c r="AXF16" s="572"/>
      <c r="AXG16" s="572"/>
      <c r="AXH16" s="572"/>
      <c r="AXI16" s="572"/>
      <c r="AXJ16" s="572"/>
      <c r="AXK16" s="572"/>
      <c r="AXL16" s="572"/>
      <c r="AXM16" s="572"/>
      <c r="AXN16" s="572"/>
      <c r="AXO16" s="572"/>
      <c r="AXP16" s="572"/>
      <c r="AXQ16" s="572"/>
      <c r="AXR16" s="572"/>
      <c r="AXS16" s="572"/>
      <c r="AXT16" s="572"/>
      <c r="AXU16" s="572"/>
      <c r="AXV16" s="572"/>
      <c r="AXW16" s="572"/>
      <c r="AXX16" s="572"/>
      <c r="AXY16" s="572"/>
      <c r="AXZ16" s="572"/>
      <c r="AYA16" s="572"/>
      <c r="AYB16" s="572"/>
      <c r="AYC16" s="572"/>
      <c r="AYD16" s="572"/>
      <c r="AYE16" s="572"/>
      <c r="AYF16" s="572"/>
      <c r="AYG16" s="572"/>
      <c r="AYH16" s="572"/>
      <c r="AYI16" s="572"/>
      <c r="AYJ16" s="572"/>
      <c r="AYK16" s="572"/>
      <c r="AYL16" s="572"/>
      <c r="AYM16" s="572"/>
      <c r="AYN16" s="572"/>
      <c r="AYO16" s="572"/>
      <c r="AYP16" s="572"/>
      <c r="AYQ16" s="572"/>
      <c r="AYR16" s="572"/>
      <c r="AYS16" s="572"/>
      <c r="AYT16" s="572"/>
      <c r="AYU16" s="572"/>
      <c r="AYV16" s="572"/>
      <c r="AYW16" s="572"/>
      <c r="AYX16" s="572"/>
      <c r="AYY16" s="572"/>
      <c r="AYZ16" s="572"/>
      <c r="AZA16" s="572"/>
      <c r="AZB16" s="572"/>
      <c r="AZC16" s="572"/>
      <c r="AZD16" s="572"/>
      <c r="AZE16" s="572"/>
      <c r="AZF16" s="572"/>
      <c r="AZG16" s="572"/>
      <c r="AZH16" s="572"/>
      <c r="AZI16" s="572"/>
      <c r="AZJ16" s="572"/>
      <c r="AZK16" s="572"/>
      <c r="AZL16" s="572"/>
      <c r="AZM16" s="572"/>
      <c r="AZN16" s="572"/>
      <c r="AZO16" s="572"/>
      <c r="AZP16" s="572"/>
      <c r="AZQ16" s="572"/>
      <c r="AZR16" s="572"/>
      <c r="AZS16" s="572"/>
      <c r="AZT16" s="572"/>
      <c r="AZU16" s="572"/>
      <c r="AZV16" s="572"/>
      <c r="AZW16" s="572"/>
      <c r="AZX16" s="572"/>
      <c r="AZY16" s="572"/>
      <c r="AZZ16" s="572"/>
      <c r="BAA16" s="572"/>
      <c r="BAB16" s="572"/>
      <c r="BAC16" s="572"/>
      <c r="BAD16" s="572"/>
      <c r="BAE16" s="572"/>
      <c r="BAF16" s="572"/>
      <c r="BAG16" s="572"/>
      <c r="BAH16" s="572"/>
      <c r="BAI16" s="572"/>
      <c r="BAJ16" s="572"/>
      <c r="BAK16" s="572"/>
      <c r="BAL16" s="572"/>
      <c r="BAM16" s="572"/>
      <c r="BAN16" s="572"/>
      <c r="BAO16" s="572"/>
      <c r="BAP16" s="572"/>
      <c r="BAQ16" s="572"/>
      <c r="BAR16" s="572"/>
      <c r="BAS16" s="572"/>
      <c r="BAT16" s="572"/>
      <c r="BAU16" s="572"/>
      <c r="BAV16" s="572"/>
      <c r="BAW16" s="572"/>
      <c r="BAX16" s="572"/>
      <c r="BAY16" s="572"/>
      <c r="BAZ16" s="572"/>
      <c r="BBA16" s="572"/>
      <c r="BBB16" s="572"/>
      <c r="BBC16" s="572"/>
      <c r="BBD16" s="572"/>
      <c r="BBE16" s="572"/>
      <c r="BBF16" s="572"/>
      <c r="BBG16" s="572"/>
      <c r="BBH16" s="572"/>
      <c r="BBI16" s="572"/>
      <c r="BBJ16" s="572"/>
      <c r="BBK16" s="572"/>
      <c r="BBL16" s="572"/>
      <c r="BBM16" s="572"/>
      <c r="BBN16" s="572"/>
      <c r="BBO16" s="572"/>
      <c r="BBP16" s="572"/>
      <c r="BBQ16" s="572"/>
      <c r="BBR16" s="572"/>
      <c r="BBS16" s="572"/>
      <c r="BBT16" s="572"/>
      <c r="BBU16" s="572"/>
      <c r="BBV16" s="572"/>
      <c r="BBW16" s="572"/>
      <c r="BBX16" s="572"/>
      <c r="BBY16" s="572"/>
      <c r="BBZ16" s="572"/>
      <c r="BCA16" s="572"/>
      <c r="BCB16" s="572"/>
      <c r="BCC16" s="572"/>
      <c r="BCD16" s="572"/>
      <c r="BCE16" s="572"/>
      <c r="BCF16" s="572"/>
      <c r="BCG16" s="572"/>
      <c r="BCH16" s="572"/>
      <c r="BCI16" s="572"/>
      <c r="BCJ16" s="572"/>
      <c r="BCK16" s="572"/>
      <c r="BCL16" s="572"/>
      <c r="BCM16" s="572"/>
      <c r="BCN16" s="572"/>
      <c r="BCO16" s="572"/>
      <c r="BCP16" s="572"/>
      <c r="BCQ16" s="572"/>
      <c r="BCR16" s="572"/>
      <c r="BCS16" s="572"/>
      <c r="BCT16" s="572"/>
      <c r="BCU16" s="572"/>
      <c r="BCV16" s="572"/>
      <c r="BCW16" s="572"/>
      <c r="BCX16" s="572"/>
      <c r="BCY16" s="572"/>
      <c r="BCZ16" s="572"/>
      <c r="BDA16" s="572"/>
      <c r="BDB16" s="572"/>
      <c r="BDC16" s="572"/>
      <c r="BDD16" s="572"/>
      <c r="BDE16" s="572"/>
      <c r="BDF16" s="572"/>
      <c r="BDG16" s="572"/>
      <c r="BDH16" s="572"/>
      <c r="BDI16" s="572"/>
      <c r="BDJ16" s="572"/>
      <c r="BDK16" s="572"/>
      <c r="BDL16" s="572"/>
      <c r="BDM16" s="572"/>
      <c r="BDN16" s="572"/>
      <c r="BDO16" s="572"/>
      <c r="BDP16" s="572"/>
      <c r="BDQ16" s="572"/>
      <c r="BDR16" s="572"/>
      <c r="BDS16" s="572"/>
      <c r="BDT16" s="572"/>
      <c r="BDU16" s="572"/>
      <c r="BDV16" s="572"/>
      <c r="BDW16" s="572"/>
      <c r="BDX16" s="572"/>
      <c r="BDY16" s="572"/>
      <c r="BDZ16" s="572"/>
    </row>
    <row r="17" spans="1:1482" s="573" customFormat="1" ht="15">
      <c r="A17" s="379" t="str">
        <f>+'P4'!B5</f>
        <v>4. Fortalecimiento rural y de la inclusión en la cadena del cacao y su agroindustria</v>
      </c>
      <c r="B17" s="380">
        <f>SUM(B18:B21)</f>
        <v>3137322417.4000001</v>
      </c>
      <c r="C17" s="380">
        <f t="shared" ref="C17:U17" si="4">SUM(C18:C21)</f>
        <v>6274644834.8000002</v>
      </c>
      <c r="D17" s="380">
        <f t="shared" si="4"/>
        <v>6274644834.8000002</v>
      </c>
      <c r="E17" s="380">
        <f t="shared" si="4"/>
        <v>6220644834.8000002</v>
      </c>
      <c r="F17" s="380">
        <f t="shared" si="4"/>
        <v>5043684834.8000002</v>
      </c>
      <c r="G17" s="380">
        <f t="shared" si="4"/>
        <v>4288209984.8000002</v>
      </c>
      <c r="H17" s="380">
        <f t="shared" si="4"/>
        <v>4443009984.8000002</v>
      </c>
      <c r="I17" s="380">
        <f t="shared" si="4"/>
        <v>4288209984.8000002</v>
      </c>
      <c r="J17" s="380">
        <f t="shared" si="4"/>
        <v>4288209984.8000002</v>
      </c>
      <c r="K17" s="380">
        <f t="shared" si="4"/>
        <v>6055044834.8000002</v>
      </c>
      <c r="L17" s="380">
        <f t="shared" si="4"/>
        <v>4443009984.8000002</v>
      </c>
      <c r="M17" s="380">
        <f t="shared" si="4"/>
        <v>4288209984.8000002</v>
      </c>
      <c r="N17" s="380">
        <f t="shared" si="4"/>
        <v>4288209984.8000002</v>
      </c>
      <c r="O17" s="380">
        <f t="shared" si="4"/>
        <v>4288209984.8000002</v>
      </c>
      <c r="P17" s="380">
        <f t="shared" si="4"/>
        <v>6055044834.8000002</v>
      </c>
      <c r="Q17" s="380">
        <f t="shared" si="4"/>
        <v>4288209984.8000002</v>
      </c>
      <c r="R17" s="380">
        <f t="shared" si="4"/>
        <v>4288209984.8000002</v>
      </c>
      <c r="S17" s="380">
        <f t="shared" si="4"/>
        <v>4288209984.8000002</v>
      </c>
      <c r="T17" s="380">
        <f t="shared" si="4"/>
        <v>4443009984.8000002</v>
      </c>
      <c r="U17" s="380">
        <f t="shared" si="4"/>
        <v>6055044834.8000002</v>
      </c>
      <c r="V17" s="380">
        <f>SUM(V18:V21)</f>
        <v>97038996078.599991</v>
      </c>
      <c r="W17" s="570">
        <f t="shared" si="1"/>
        <v>3.4150586619879075E-2</v>
      </c>
      <c r="X17" s="405"/>
      <c r="Y17" s="572"/>
      <c r="Z17" s="572"/>
      <c r="AA17" s="572"/>
      <c r="AB17" s="572"/>
      <c r="AC17" s="572"/>
      <c r="AD17" s="572"/>
      <c r="AE17" s="572"/>
      <c r="AF17" s="572"/>
      <c r="AG17" s="572"/>
      <c r="AH17" s="572"/>
      <c r="AI17" s="572"/>
      <c r="AJ17" s="572"/>
      <c r="AK17" s="572"/>
      <c r="AL17" s="572"/>
      <c r="AM17" s="572"/>
      <c r="AN17" s="572"/>
      <c r="AO17" s="572"/>
      <c r="AP17" s="572"/>
      <c r="AQ17" s="572"/>
      <c r="AR17" s="572"/>
      <c r="AS17" s="572"/>
      <c r="AT17" s="572"/>
      <c r="AU17" s="572"/>
      <c r="AV17" s="572"/>
      <c r="AW17" s="572"/>
      <c r="AX17" s="572"/>
      <c r="AY17" s="572"/>
      <c r="AZ17" s="572"/>
      <c r="BA17" s="572"/>
      <c r="BB17" s="572"/>
      <c r="BC17" s="572"/>
      <c r="BD17" s="572"/>
      <c r="BE17" s="572"/>
      <c r="BF17" s="572"/>
      <c r="BG17" s="572"/>
      <c r="BH17" s="572"/>
      <c r="BI17" s="572"/>
      <c r="BJ17" s="572"/>
      <c r="BK17" s="572"/>
      <c r="BL17" s="572"/>
      <c r="BM17" s="572"/>
      <c r="BN17" s="572"/>
      <c r="BO17" s="572"/>
      <c r="BP17" s="572"/>
      <c r="BQ17" s="572"/>
      <c r="BR17" s="572"/>
      <c r="BS17" s="572"/>
      <c r="BT17" s="572"/>
      <c r="BU17" s="572"/>
      <c r="BV17" s="572"/>
      <c r="BW17" s="572"/>
      <c r="BX17" s="572"/>
      <c r="BY17" s="572"/>
      <c r="BZ17" s="572"/>
      <c r="CA17" s="572"/>
      <c r="CB17" s="572"/>
      <c r="CC17" s="572"/>
      <c r="CD17" s="572"/>
      <c r="CE17" s="572"/>
      <c r="CF17" s="572"/>
      <c r="CG17" s="572"/>
      <c r="CH17" s="572"/>
      <c r="CI17" s="572"/>
      <c r="CJ17" s="572"/>
      <c r="CK17" s="572"/>
      <c r="CL17" s="572"/>
      <c r="CM17" s="572"/>
      <c r="CN17" s="572"/>
      <c r="CO17" s="572"/>
      <c r="CP17" s="572"/>
      <c r="CQ17" s="572"/>
      <c r="CR17" s="572"/>
      <c r="CS17" s="572"/>
      <c r="CT17" s="572"/>
      <c r="CU17" s="572"/>
      <c r="CV17" s="572"/>
      <c r="CW17" s="572"/>
      <c r="CX17" s="572"/>
      <c r="CY17" s="572"/>
      <c r="CZ17" s="572"/>
      <c r="DA17" s="572"/>
      <c r="DB17" s="572"/>
      <c r="DC17" s="572"/>
      <c r="DD17" s="572"/>
      <c r="DE17" s="572"/>
      <c r="DF17" s="572"/>
      <c r="DG17" s="572"/>
      <c r="DH17" s="572"/>
      <c r="DI17" s="572"/>
      <c r="DJ17" s="572"/>
      <c r="DK17" s="572"/>
      <c r="DL17" s="572"/>
      <c r="DM17" s="572"/>
      <c r="DN17" s="572"/>
      <c r="DO17" s="572"/>
      <c r="DP17" s="572"/>
      <c r="DQ17" s="572"/>
      <c r="DR17" s="572"/>
      <c r="DS17" s="572"/>
      <c r="DT17" s="572"/>
      <c r="DU17" s="572"/>
      <c r="DV17" s="572"/>
      <c r="DW17" s="572"/>
      <c r="DX17" s="572"/>
      <c r="DY17" s="572"/>
      <c r="DZ17" s="572"/>
      <c r="EA17" s="572"/>
      <c r="EB17" s="572"/>
      <c r="EC17" s="572"/>
      <c r="ED17" s="572"/>
      <c r="EE17" s="572"/>
      <c r="EF17" s="572"/>
      <c r="EG17" s="572"/>
      <c r="EH17" s="572"/>
      <c r="EI17" s="572"/>
      <c r="EJ17" s="572"/>
      <c r="EK17" s="572"/>
      <c r="EL17" s="572"/>
      <c r="EM17" s="572"/>
      <c r="EN17" s="572"/>
      <c r="EO17" s="572"/>
      <c r="EP17" s="572"/>
      <c r="EQ17" s="572"/>
      <c r="ER17" s="572"/>
      <c r="ES17" s="572"/>
      <c r="ET17" s="572"/>
      <c r="EU17" s="572"/>
      <c r="EV17" s="572"/>
      <c r="EW17" s="572"/>
      <c r="EX17" s="572"/>
      <c r="EY17" s="572"/>
      <c r="EZ17" s="572"/>
      <c r="FA17" s="572"/>
      <c r="FB17" s="572"/>
      <c r="FC17" s="572"/>
      <c r="FD17" s="572"/>
      <c r="FE17" s="572"/>
      <c r="FF17" s="572"/>
      <c r="FG17" s="572"/>
      <c r="FH17" s="572"/>
      <c r="FI17" s="572"/>
      <c r="FJ17" s="572"/>
      <c r="FK17" s="572"/>
      <c r="FL17" s="572"/>
      <c r="FM17" s="572"/>
      <c r="FN17" s="572"/>
      <c r="FO17" s="572"/>
      <c r="FP17" s="572"/>
      <c r="FQ17" s="572"/>
      <c r="FR17" s="572"/>
      <c r="FS17" s="572"/>
      <c r="FT17" s="572"/>
      <c r="FU17" s="572"/>
      <c r="FV17" s="572"/>
      <c r="FW17" s="572"/>
      <c r="FX17" s="572"/>
      <c r="FY17" s="572"/>
      <c r="FZ17" s="572"/>
      <c r="GA17" s="572"/>
      <c r="GB17" s="572"/>
      <c r="GC17" s="572"/>
      <c r="GD17" s="572"/>
      <c r="GE17" s="572"/>
      <c r="GF17" s="572"/>
      <c r="GG17" s="572"/>
      <c r="GH17" s="572"/>
      <c r="GI17" s="572"/>
      <c r="GJ17" s="572"/>
      <c r="GK17" s="572"/>
      <c r="GL17" s="572"/>
      <c r="GM17" s="572"/>
      <c r="GN17" s="572"/>
      <c r="GO17" s="572"/>
      <c r="GP17" s="572"/>
      <c r="GQ17" s="572"/>
      <c r="GR17" s="572"/>
      <c r="GS17" s="572"/>
      <c r="GT17" s="572"/>
      <c r="GU17" s="572"/>
      <c r="GV17" s="572"/>
      <c r="GW17" s="572"/>
      <c r="GX17" s="572"/>
      <c r="GY17" s="572"/>
      <c r="GZ17" s="572"/>
      <c r="HA17" s="572"/>
      <c r="HB17" s="572"/>
      <c r="HC17" s="572"/>
      <c r="HD17" s="572"/>
      <c r="HE17" s="572"/>
      <c r="HF17" s="572"/>
      <c r="HG17" s="572"/>
      <c r="HH17" s="572"/>
      <c r="HI17" s="572"/>
      <c r="HJ17" s="572"/>
      <c r="HK17" s="572"/>
      <c r="HL17" s="572"/>
      <c r="HM17" s="572"/>
      <c r="HN17" s="572"/>
      <c r="HO17" s="572"/>
      <c r="HP17" s="572"/>
      <c r="HQ17" s="572"/>
      <c r="HR17" s="572"/>
      <c r="HS17" s="572"/>
      <c r="HT17" s="572"/>
      <c r="HU17" s="572"/>
      <c r="HV17" s="572"/>
      <c r="HW17" s="572"/>
      <c r="HX17" s="572"/>
      <c r="HY17" s="572"/>
      <c r="HZ17" s="572"/>
      <c r="IA17" s="572"/>
      <c r="IB17" s="572"/>
      <c r="IC17" s="572"/>
      <c r="ID17" s="572"/>
      <c r="IE17" s="572"/>
      <c r="IF17" s="572"/>
      <c r="IG17" s="572"/>
      <c r="IH17" s="572"/>
      <c r="II17" s="572"/>
      <c r="IJ17" s="572"/>
      <c r="IK17" s="572"/>
      <c r="IL17" s="572"/>
      <c r="IM17" s="572"/>
      <c r="IN17" s="572"/>
      <c r="IO17" s="572"/>
      <c r="IP17" s="572"/>
      <c r="IQ17" s="572"/>
      <c r="IR17" s="572"/>
      <c r="IS17" s="572"/>
      <c r="IT17" s="572"/>
      <c r="IU17" s="572"/>
      <c r="IV17" s="572"/>
      <c r="IW17" s="572"/>
      <c r="IX17" s="572"/>
      <c r="IY17" s="572"/>
      <c r="IZ17" s="572"/>
      <c r="JA17" s="572"/>
      <c r="JB17" s="572"/>
      <c r="JC17" s="572"/>
      <c r="JD17" s="572"/>
      <c r="JE17" s="572"/>
      <c r="JF17" s="572"/>
      <c r="JG17" s="572"/>
      <c r="JH17" s="572"/>
      <c r="JI17" s="572"/>
      <c r="JJ17" s="572"/>
      <c r="JK17" s="572"/>
      <c r="JL17" s="572"/>
      <c r="JM17" s="572"/>
      <c r="JN17" s="572"/>
      <c r="JO17" s="572"/>
      <c r="JP17" s="572"/>
      <c r="JQ17" s="572"/>
      <c r="JR17" s="572"/>
      <c r="JS17" s="572"/>
      <c r="JT17" s="572"/>
      <c r="JU17" s="572"/>
      <c r="JV17" s="572"/>
      <c r="JW17" s="572"/>
      <c r="JX17" s="572"/>
      <c r="JY17" s="572"/>
      <c r="JZ17" s="572"/>
      <c r="KA17" s="572"/>
      <c r="KB17" s="572"/>
      <c r="KC17" s="572"/>
      <c r="KD17" s="572"/>
      <c r="KE17" s="572"/>
      <c r="KF17" s="572"/>
      <c r="KG17" s="572"/>
      <c r="KH17" s="572"/>
      <c r="KI17" s="572"/>
      <c r="KJ17" s="572"/>
      <c r="KK17" s="572"/>
      <c r="KL17" s="572"/>
      <c r="KM17" s="572"/>
      <c r="KN17" s="572"/>
      <c r="KO17" s="572"/>
      <c r="KP17" s="572"/>
      <c r="KQ17" s="572"/>
      <c r="KR17" s="572"/>
      <c r="KS17" s="572"/>
      <c r="KT17" s="572"/>
      <c r="KU17" s="572"/>
      <c r="KV17" s="572"/>
      <c r="KW17" s="572"/>
      <c r="KX17" s="572"/>
      <c r="KY17" s="572"/>
      <c r="KZ17" s="572"/>
      <c r="LA17" s="572"/>
      <c r="LB17" s="572"/>
      <c r="LC17" s="572"/>
      <c r="LD17" s="572"/>
      <c r="LE17" s="572"/>
      <c r="LF17" s="572"/>
      <c r="LG17" s="572"/>
      <c r="LH17" s="572"/>
      <c r="LI17" s="572"/>
      <c r="LJ17" s="572"/>
      <c r="LK17" s="572"/>
      <c r="LL17" s="572"/>
      <c r="LM17" s="572"/>
      <c r="LN17" s="572"/>
      <c r="LO17" s="572"/>
      <c r="LP17" s="572"/>
      <c r="LQ17" s="572"/>
      <c r="LR17" s="572"/>
      <c r="LS17" s="572"/>
      <c r="LT17" s="572"/>
      <c r="LU17" s="572"/>
      <c r="LV17" s="572"/>
      <c r="LW17" s="572"/>
      <c r="LX17" s="572"/>
      <c r="LY17" s="572"/>
      <c r="LZ17" s="572"/>
      <c r="MA17" s="572"/>
      <c r="MB17" s="572"/>
      <c r="MC17" s="572"/>
      <c r="MD17" s="572"/>
      <c r="ME17" s="572"/>
      <c r="MF17" s="572"/>
      <c r="MG17" s="572"/>
      <c r="MH17" s="572"/>
      <c r="MI17" s="572"/>
      <c r="MJ17" s="572"/>
      <c r="MK17" s="572"/>
      <c r="ML17" s="572"/>
      <c r="MM17" s="572"/>
      <c r="MN17" s="572"/>
      <c r="MO17" s="572"/>
      <c r="MP17" s="572"/>
      <c r="MQ17" s="572"/>
      <c r="MR17" s="572"/>
      <c r="MS17" s="572"/>
      <c r="MT17" s="572"/>
      <c r="MU17" s="572"/>
      <c r="MV17" s="572"/>
      <c r="MW17" s="572"/>
      <c r="MX17" s="572"/>
      <c r="MY17" s="572"/>
      <c r="MZ17" s="572"/>
      <c r="NA17" s="572"/>
      <c r="NB17" s="572"/>
      <c r="NC17" s="572"/>
      <c r="ND17" s="572"/>
      <c r="NE17" s="572"/>
      <c r="NF17" s="572"/>
      <c r="NG17" s="572"/>
      <c r="NH17" s="572"/>
      <c r="NI17" s="572"/>
      <c r="NJ17" s="572"/>
      <c r="NK17" s="572"/>
      <c r="NL17" s="572"/>
      <c r="NM17" s="572"/>
      <c r="NN17" s="572"/>
      <c r="NO17" s="572"/>
      <c r="NP17" s="572"/>
      <c r="NQ17" s="572"/>
      <c r="NR17" s="572"/>
      <c r="NS17" s="572"/>
      <c r="NT17" s="572"/>
      <c r="NU17" s="572"/>
      <c r="NV17" s="572"/>
      <c r="NW17" s="572"/>
      <c r="NX17" s="572"/>
      <c r="NY17" s="572"/>
      <c r="NZ17" s="572"/>
      <c r="OA17" s="572"/>
      <c r="OB17" s="572"/>
      <c r="OC17" s="572"/>
      <c r="OD17" s="572"/>
      <c r="OE17" s="572"/>
      <c r="OF17" s="572"/>
      <c r="OG17" s="572"/>
      <c r="OH17" s="572"/>
      <c r="OI17" s="572"/>
      <c r="OJ17" s="572"/>
      <c r="OK17" s="572"/>
      <c r="OL17" s="572"/>
      <c r="OM17" s="572"/>
      <c r="ON17" s="572"/>
      <c r="OO17" s="572"/>
      <c r="OP17" s="572"/>
      <c r="OQ17" s="572"/>
      <c r="OR17" s="572"/>
      <c r="OS17" s="572"/>
      <c r="OT17" s="572"/>
      <c r="OU17" s="572"/>
      <c r="OV17" s="572"/>
      <c r="OW17" s="572"/>
      <c r="OX17" s="572"/>
      <c r="OY17" s="572"/>
      <c r="OZ17" s="572"/>
      <c r="PA17" s="572"/>
      <c r="PB17" s="572"/>
      <c r="PC17" s="572"/>
      <c r="PD17" s="572"/>
      <c r="PE17" s="572"/>
      <c r="PF17" s="572"/>
      <c r="PG17" s="572"/>
      <c r="PH17" s="572"/>
      <c r="PI17" s="572"/>
      <c r="PJ17" s="572"/>
      <c r="PK17" s="572"/>
      <c r="PL17" s="572"/>
      <c r="PM17" s="572"/>
      <c r="PN17" s="572"/>
      <c r="PO17" s="572"/>
      <c r="PP17" s="572"/>
      <c r="PQ17" s="572"/>
      <c r="PR17" s="572"/>
      <c r="PS17" s="572"/>
      <c r="PT17" s="572"/>
      <c r="PU17" s="572"/>
      <c r="PV17" s="572"/>
      <c r="PW17" s="572"/>
      <c r="PX17" s="572"/>
      <c r="PY17" s="572"/>
      <c r="PZ17" s="572"/>
      <c r="QA17" s="572"/>
      <c r="QB17" s="572"/>
      <c r="QC17" s="572"/>
      <c r="QD17" s="572"/>
      <c r="QE17" s="572"/>
      <c r="QF17" s="572"/>
      <c r="QG17" s="572"/>
      <c r="QH17" s="572"/>
      <c r="QI17" s="572"/>
      <c r="QJ17" s="572"/>
      <c r="QK17" s="572"/>
      <c r="QL17" s="572"/>
      <c r="QM17" s="572"/>
      <c r="QN17" s="572"/>
      <c r="QO17" s="572"/>
      <c r="QP17" s="572"/>
      <c r="QQ17" s="572"/>
      <c r="QR17" s="572"/>
      <c r="QS17" s="572"/>
      <c r="QT17" s="572"/>
      <c r="QU17" s="572"/>
      <c r="QV17" s="572"/>
      <c r="QW17" s="572"/>
      <c r="QX17" s="572"/>
      <c r="QY17" s="572"/>
      <c r="QZ17" s="572"/>
      <c r="RA17" s="572"/>
      <c r="RB17" s="572"/>
      <c r="RC17" s="572"/>
      <c r="RD17" s="572"/>
      <c r="RE17" s="572"/>
      <c r="RF17" s="572"/>
      <c r="RG17" s="572"/>
      <c r="RH17" s="572"/>
      <c r="RI17" s="572"/>
      <c r="RJ17" s="572"/>
      <c r="RK17" s="572"/>
      <c r="RL17" s="572"/>
      <c r="RM17" s="572"/>
      <c r="RN17" s="572"/>
      <c r="RO17" s="572"/>
      <c r="RP17" s="572"/>
      <c r="RQ17" s="572"/>
      <c r="RR17" s="572"/>
      <c r="RS17" s="572"/>
      <c r="RT17" s="572"/>
      <c r="RU17" s="572"/>
      <c r="RV17" s="572"/>
      <c r="RW17" s="572"/>
      <c r="RX17" s="572"/>
      <c r="RY17" s="572"/>
      <c r="RZ17" s="572"/>
      <c r="SA17" s="572"/>
      <c r="SB17" s="572"/>
      <c r="SC17" s="572"/>
      <c r="SD17" s="572"/>
      <c r="SE17" s="572"/>
      <c r="SF17" s="572"/>
      <c r="SG17" s="572"/>
      <c r="SH17" s="572"/>
      <c r="SI17" s="572"/>
      <c r="SJ17" s="572"/>
      <c r="SK17" s="572"/>
      <c r="SL17" s="572"/>
      <c r="SM17" s="572"/>
      <c r="SN17" s="572"/>
      <c r="SO17" s="572"/>
      <c r="SP17" s="572"/>
      <c r="SQ17" s="572"/>
      <c r="SR17" s="572"/>
      <c r="SS17" s="572"/>
      <c r="ST17" s="572"/>
      <c r="SU17" s="572"/>
      <c r="SV17" s="572"/>
      <c r="SW17" s="572"/>
      <c r="SX17" s="572"/>
      <c r="SY17" s="572"/>
      <c r="SZ17" s="572"/>
      <c r="TA17" s="572"/>
      <c r="TB17" s="572"/>
      <c r="TC17" s="572"/>
      <c r="TD17" s="572"/>
      <c r="TE17" s="572"/>
      <c r="TF17" s="572"/>
      <c r="TG17" s="572"/>
      <c r="TH17" s="572"/>
      <c r="TI17" s="572"/>
      <c r="TJ17" s="572"/>
      <c r="TK17" s="572"/>
      <c r="TL17" s="572"/>
      <c r="TM17" s="572"/>
      <c r="TN17" s="572"/>
      <c r="TO17" s="572"/>
      <c r="TP17" s="572"/>
      <c r="TQ17" s="572"/>
      <c r="TR17" s="572"/>
      <c r="TS17" s="572"/>
      <c r="TT17" s="572"/>
      <c r="TU17" s="572"/>
      <c r="TV17" s="572"/>
      <c r="TW17" s="572"/>
      <c r="TX17" s="572"/>
      <c r="TY17" s="572"/>
      <c r="TZ17" s="572"/>
      <c r="UA17" s="572"/>
      <c r="UB17" s="572"/>
      <c r="UC17" s="572"/>
      <c r="UD17" s="572"/>
      <c r="UE17" s="572"/>
      <c r="UF17" s="572"/>
      <c r="UG17" s="572"/>
      <c r="UH17" s="572"/>
      <c r="UI17" s="572"/>
      <c r="UJ17" s="572"/>
      <c r="UK17" s="572"/>
      <c r="UL17" s="572"/>
      <c r="UM17" s="572"/>
      <c r="UN17" s="572"/>
      <c r="UO17" s="572"/>
      <c r="UP17" s="572"/>
      <c r="UQ17" s="572"/>
      <c r="UR17" s="572"/>
      <c r="US17" s="572"/>
      <c r="UT17" s="572"/>
      <c r="UU17" s="572"/>
      <c r="UV17" s="572"/>
      <c r="UW17" s="572"/>
      <c r="UX17" s="572"/>
      <c r="UY17" s="572"/>
      <c r="UZ17" s="572"/>
      <c r="VA17" s="572"/>
      <c r="VB17" s="572"/>
      <c r="VC17" s="572"/>
      <c r="VD17" s="572"/>
      <c r="VE17" s="572"/>
      <c r="VF17" s="572"/>
      <c r="VG17" s="572"/>
      <c r="VH17" s="572"/>
      <c r="VI17" s="572"/>
      <c r="VJ17" s="572"/>
      <c r="VK17" s="572"/>
      <c r="VL17" s="572"/>
      <c r="VM17" s="572"/>
      <c r="VN17" s="572"/>
      <c r="VO17" s="572"/>
      <c r="VP17" s="572"/>
      <c r="VQ17" s="572"/>
      <c r="VR17" s="572"/>
      <c r="VS17" s="572"/>
      <c r="VT17" s="572"/>
      <c r="VU17" s="572"/>
      <c r="VV17" s="572"/>
      <c r="VW17" s="572"/>
      <c r="VX17" s="572"/>
      <c r="VY17" s="572"/>
      <c r="VZ17" s="572"/>
      <c r="WA17" s="572"/>
      <c r="WB17" s="572"/>
      <c r="WC17" s="572"/>
      <c r="WD17" s="572"/>
      <c r="WE17" s="572"/>
      <c r="WF17" s="572"/>
      <c r="WG17" s="572"/>
      <c r="WH17" s="572"/>
      <c r="WI17" s="572"/>
      <c r="WJ17" s="572"/>
      <c r="WK17" s="572"/>
      <c r="WL17" s="572"/>
      <c r="WM17" s="572"/>
      <c r="WN17" s="572"/>
      <c r="WO17" s="572"/>
      <c r="WP17" s="572"/>
      <c r="WQ17" s="572"/>
      <c r="WR17" s="572"/>
      <c r="WS17" s="572"/>
      <c r="WT17" s="572"/>
      <c r="WU17" s="572"/>
      <c r="WV17" s="572"/>
      <c r="WW17" s="572"/>
      <c r="WX17" s="572"/>
      <c r="WY17" s="572"/>
      <c r="WZ17" s="572"/>
      <c r="XA17" s="572"/>
      <c r="XB17" s="572"/>
      <c r="XC17" s="572"/>
      <c r="XD17" s="572"/>
      <c r="XE17" s="572"/>
      <c r="XF17" s="572"/>
      <c r="XG17" s="572"/>
      <c r="XH17" s="572"/>
      <c r="XI17" s="572"/>
      <c r="XJ17" s="572"/>
      <c r="XK17" s="572"/>
      <c r="XL17" s="572"/>
      <c r="XM17" s="572"/>
      <c r="XN17" s="572"/>
      <c r="XO17" s="572"/>
      <c r="XP17" s="572"/>
      <c r="XQ17" s="572"/>
      <c r="XR17" s="572"/>
      <c r="XS17" s="572"/>
      <c r="XT17" s="572"/>
      <c r="XU17" s="572"/>
      <c r="XV17" s="572"/>
      <c r="XW17" s="572"/>
      <c r="XX17" s="572"/>
      <c r="XY17" s="572"/>
      <c r="XZ17" s="572"/>
      <c r="YA17" s="572"/>
      <c r="YB17" s="572"/>
      <c r="YC17" s="572"/>
      <c r="YD17" s="572"/>
      <c r="YE17" s="572"/>
      <c r="YF17" s="572"/>
      <c r="YG17" s="572"/>
      <c r="YH17" s="572"/>
      <c r="YI17" s="572"/>
      <c r="YJ17" s="572"/>
      <c r="YK17" s="572"/>
      <c r="YL17" s="572"/>
      <c r="YM17" s="572"/>
      <c r="YN17" s="572"/>
      <c r="YO17" s="572"/>
      <c r="YP17" s="572"/>
      <c r="YQ17" s="572"/>
      <c r="YR17" s="572"/>
      <c r="YS17" s="572"/>
      <c r="YT17" s="572"/>
      <c r="YU17" s="572"/>
      <c r="YV17" s="572"/>
      <c r="YW17" s="572"/>
      <c r="YX17" s="572"/>
      <c r="YY17" s="572"/>
      <c r="YZ17" s="572"/>
      <c r="ZA17" s="572"/>
      <c r="ZB17" s="572"/>
      <c r="ZC17" s="572"/>
      <c r="ZD17" s="572"/>
      <c r="ZE17" s="572"/>
      <c r="ZF17" s="572"/>
      <c r="ZG17" s="572"/>
      <c r="ZH17" s="572"/>
      <c r="ZI17" s="572"/>
      <c r="ZJ17" s="572"/>
      <c r="ZK17" s="572"/>
      <c r="ZL17" s="572"/>
      <c r="ZM17" s="572"/>
      <c r="ZN17" s="572"/>
      <c r="ZO17" s="572"/>
      <c r="ZP17" s="572"/>
      <c r="ZQ17" s="572"/>
      <c r="ZR17" s="572"/>
      <c r="ZS17" s="572"/>
      <c r="ZT17" s="572"/>
      <c r="ZU17" s="572"/>
      <c r="ZV17" s="572"/>
      <c r="ZW17" s="572"/>
      <c r="ZX17" s="572"/>
      <c r="ZY17" s="572"/>
      <c r="ZZ17" s="572"/>
      <c r="AAA17" s="572"/>
      <c r="AAB17" s="572"/>
      <c r="AAC17" s="572"/>
      <c r="AAD17" s="572"/>
      <c r="AAE17" s="572"/>
      <c r="AAF17" s="572"/>
      <c r="AAG17" s="572"/>
      <c r="AAH17" s="572"/>
      <c r="AAI17" s="572"/>
      <c r="AAJ17" s="572"/>
      <c r="AAK17" s="572"/>
      <c r="AAL17" s="572"/>
      <c r="AAM17" s="572"/>
      <c r="AAN17" s="572"/>
      <c r="AAO17" s="572"/>
      <c r="AAP17" s="572"/>
      <c r="AAQ17" s="572"/>
      <c r="AAR17" s="572"/>
      <c r="AAS17" s="572"/>
      <c r="AAT17" s="572"/>
      <c r="AAU17" s="572"/>
      <c r="AAV17" s="572"/>
      <c r="AAW17" s="572"/>
      <c r="AAX17" s="572"/>
      <c r="AAY17" s="572"/>
      <c r="AAZ17" s="572"/>
      <c r="ABA17" s="572"/>
      <c r="ABB17" s="572"/>
      <c r="ABC17" s="572"/>
      <c r="ABD17" s="572"/>
      <c r="ABE17" s="572"/>
      <c r="ABF17" s="572"/>
      <c r="ABG17" s="572"/>
      <c r="ABH17" s="572"/>
      <c r="ABI17" s="572"/>
      <c r="ABJ17" s="572"/>
      <c r="ABK17" s="572"/>
      <c r="ABL17" s="572"/>
      <c r="ABM17" s="572"/>
      <c r="ABN17" s="572"/>
      <c r="ABO17" s="572"/>
      <c r="ABP17" s="572"/>
      <c r="ABQ17" s="572"/>
      <c r="ABR17" s="572"/>
      <c r="ABS17" s="572"/>
      <c r="ABT17" s="572"/>
      <c r="ABU17" s="572"/>
      <c r="ABV17" s="572"/>
      <c r="ABW17" s="572"/>
      <c r="ABX17" s="572"/>
      <c r="ABY17" s="572"/>
      <c r="ABZ17" s="572"/>
      <c r="ACA17" s="572"/>
      <c r="ACB17" s="572"/>
      <c r="ACC17" s="572"/>
      <c r="ACD17" s="572"/>
      <c r="ACE17" s="572"/>
      <c r="ACF17" s="572"/>
      <c r="ACG17" s="572"/>
      <c r="ACH17" s="572"/>
      <c r="ACI17" s="572"/>
      <c r="ACJ17" s="572"/>
      <c r="ACK17" s="572"/>
      <c r="ACL17" s="572"/>
      <c r="ACM17" s="572"/>
      <c r="ACN17" s="572"/>
      <c r="ACO17" s="572"/>
      <c r="ACP17" s="572"/>
      <c r="ACQ17" s="572"/>
      <c r="ACR17" s="572"/>
      <c r="ACS17" s="572"/>
      <c r="ACT17" s="572"/>
      <c r="ACU17" s="572"/>
      <c r="ACV17" s="572"/>
      <c r="ACW17" s="572"/>
      <c r="ACX17" s="572"/>
      <c r="ACY17" s="572"/>
      <c r="ACZ17" s="572"/>
      <c r="ADA17" s="572"/>
      <c r="ADB17" s="572"/>
      <c r="ADC17" s="572"/>
      <c r="ADD17" s="572"/>
      <c r="ADE17" s="572"/>
      <c r="ADF17" s="572"/>
      <c r="ADG17" s="572"/>
      <c r="ADH17" s="572"/>
      <c r="ADI17" s="572"/>
      <c r="ADJ17" s="572"/>
      <c r="ADK17" s="572"/>
      <c r="ADL17" s="572"/>
      <c r="ADM17" s="572"/>
      <c r="ADN17" s="572"/>
      <c r="ADO17" s="572"/>
      <c r="ADP17" s="572"/>
      <c r="ADQ17" s="572"/>
      <c r="ADR17" s="572"/>
      <c r="ADS17" s="572"/>
      <c r="ADT17" s="572"/>
      <c r="ADU17" s="572"/>
      <c r="ADV17" s="572"/>
      <c r="ADW17" s="572"/>
      <c r="ADX17" s="572"/>
      <c r="ADY17" s="572"/>
      <c r="ADZ17" s="572"/>
      <c r="AEA17" s="572"/>
      <c r="AEB17" s="572"/>
      <c r="AEC17" s="572"/>
      <c r="AED17" s="572"/>
      <c r="AEE17" s="572"/>
      <c r="AEF17" s="572"/>
      <c r="AEG17" s="572"/>
      <c r="AEH17" s="572"/>
      <c r="AEI17" s="572"/>
      <c r="AEJ17" s="572"/>
      <c r="AEK17" s="572"/>
      <c r="AEL17" s="572"/>
      <c r="AEM17" s="572"/>
      <c r="AEN17" s="572"/>
      <c r="AEO17" s="572"/>
      <c r="AEP17" s="572"/>
      <c r="AEQ17" s="572"/>
      <c r="AER17" s="572"/>
      <c r="AES17" s="572"/>
      <c r="AET17" s="572"/>
      <c r="AEU17" s="572"/>
      <c r="AEV17" s="572"/>
      <c r="AEW17" s="572"/>
      <c r="AEX17" s="572"/>
      <c r="AEY17" s="572"/>
      <c r="AEZ17" s="572"/>
      <c r="AFA17" s="572"/>
      <c r="AFB17" s="572"/>
      <c r="AFC17" s="572"/>
      <c r="AFD17" s="572"/>
      <c r="AFE17" s="572"/>
      <c r="AFF17" s="572"/>
      <c r="AFG17" s="572"/>
      <c r="AFH17" s="572"/>
      <c r="AFI17" s="572"/>
      <c r="AFJ17" s="572"/>
      <c r="AFK17" s="572"/>
      <c r="AFL17" s="572"/>
      <c r="AFM17" s="572"/>
      <c r="AFN17" s="572"/>
      <c r="AFO17" s="572"/>
      <c r="AFP17" s="572"/>
      <c r="AFQ17" s="572"/>
      <c r="AFR17" s="572"/>
      <c r="AFS17" s="572"/>
      <c r="AFT17" s="572"/>
      <c r="AFU17" s="572"/>
      <c r="AFV17" s="572"/>
      <c r="AFW17" s="572"/>
      <c r="AFX17" s="572"/>
      <c r="AFY17" s="572"/>
      <c r="AFZ17" s="572"/>
      <c r="AGA17" s="572"/>
      <c r="AGB17" s="572"/>
      <c r="AGC17" s="572"/>
      <c r="AGD17" s="572"/>
      <c r="AGE17" s="572"/>
      <c r="AGF17" s="572"/>
      <c r="AGG17" s="572"/>
      <c r="AGH17" s="572"/>
      <c r="AGI17" s="572"/>
      <c r="AGJ17" s="572"/>
      <c r="AGK17" s="572"/>
      <c r="AGL17" s="572"/>
      <c r="AGM17" s="572"/>
      <c r="AGN17" s="572"/>
      <c r="AGO17" s="572"/>
      <c r="AGP17" s="572"/>
      <c r="AGQ17" s="572"/>
      <c r="AGR17" s="572"/>
      <c r="AGS17" s="572"/>
      <c r="AGT17" s="572"/>
      <c r="AGU17" s="572"/>
      <c r="AGV17" s="572"/>
      <c r="AGW17" s="572"/>
      <c r="AGX17" s="572"/>
      <c r="AGY17" s="572"/>
      <c r="AGZ17" s="572"/>
      <c r="AHA17" s="572"/>
      <c r="AHB17" s="572"/>
      <c r="AHC17" s="572"/>
      <c r="AHD17" s="572"/>
      <c r="AHE17" s="572"/>
      <c r="AHF17" s="572"/>
      <c r="AHG17" s="572"/>
      <c r="AHH17" s="572"/>
      <c r="AHI17" s="572"/>
      <c r="AHJ17" s="572"/>
      <c r="AHK17" s="572"/>
      <c r="AHL17" s="572"/>
      <c r="AHM17" s="572"/>
      <c r="AHN17" s="572"/>
      <c r="AHO17" s="572"/>
      <c r="AHP17" s="572"/>
      <c r="AHQ17" s="572"/>
      <c r="AHR17" s="572"/>
      <c r="AHS17" s="572"/>
      <c r="AHT17" s="572"/>
      <c r="AHU17" s="572"/>
      <c r="AHV17" s="572"/>
      <c r="AHW17" s="572"/>
      <c r="AHX17" s="572"/>
      <c r="AHY17" s="572"/>
      <c r="AHZ17" s="572"/>
      <c r="AIA17" s="572"/>
      <c r="AIB17" s="572"/>
      <c r="AIC17" s="572"/>
      <c r="AID17" s="572"/>
      <c r="AIE17" s="572"/>
      <c r="AIF17" s="572"/>
      <c r="AIG17" s="572"/>
      <c r="AIH17" s="572"/>
      <c r="AII17" s="572"/>
      <c r="AIJ17" s="572"/>
      <c r="AIK17" s="572"/>
      <c r="AIL17" s="572"/>
      <c r="AIM17" s="572"/>
      <c r="AIN17" s="572"/>
      <c r="AIO17" s="572"/>
      <c r="AIP17" s="572"/>
      <c r="AIQ17" s="572"/>
      <c r="AIR17" s="572"/>
      <c r="AIS17" s="572"/>
      <c r="AIT17" s="572"/>
      <c r="AIU17" s="572"/>
      <c r="AIV17" s="572"/>
      <c r="AIW17" s="572"/>
      <c r="AIX17" s="572"/>
      <c r="AIY17" s="572"/>
      <c r="AIZ17" s="572"/>
      <c r="AJA17" s="572"/>
      <c r="AJB17" s="572"/>
      <c r="AJC17" s="572"/>
      <c r="AJD17" s="572"/>
      <c r="AJE17" s="572"/>
      <c r="AJF17" s="572"/>
      <c r="AJG17" s="572"/>
      <c r="AJH17" s="572"/>
      <c r="AJI17" s="572"/>
      <c r="AJJ17" s="572"/>
      <c r="AJK17" s="572"/>
      <c r="AJL17" s="572"/>
      <c r="AJM17" s="572"/>
      <c r="AJN17" s="572"/>
      <c r="AJO17" s="572"/>
      <c r="AJP17" s="572"/>
      <c r="AJQ17" s="572"/>
      <c r="AJR17" s="572"/>
      <c r="AJS17" s="572"/>
      <c r="AJT17" s="572"/>
      <c r="AJU17" s="572"/>
      <c r="AJV17" s="572"/>
      <c r="AJW17" s="572"/>
      <c r="AJX17" s="572"/>
      <c r="AJY17" s="572"/>
      <c r="AJZ17" s="572"/>
      <c r="AKA17" s="572"/>
      <c r="AKB17" s="572"/>
      <c r="AKC17" s="572"/>
      <c r="AKD17" s="572"/>
      <c r="AKE17" s="572"/>
      <c r="AKF17" s="572"/>
      <c r="AKG17" s="572"/>
      <c r="AKH17" s="572"/>
      <c r="AKI17" s="572"/>
      <c r="AKJ17" s="572"/>
      <c r="AKK17" s="572"/>
      <c r="AKL17" s="572"/>
      <c r="AKM17" s="572"/>
      <c r="AKN17" s="572"/>
      <c r="AKO17" s="572"/>
      <c r="AKP17" s="572"/>
      <c r="AKQ17" s="572"/>
      <c r="AKR17" s="572"/>
      <c r="AKS17" s="572"/>
      <c r="AKT17" s="572"/>
      <c r="AKU17" s="572"/>
      <c r="AKV17" s="572"/>
      <c r="AKW17" s="572"/>
      <c r="AKX17" s="572"/>
      <c r="AKY17" s="572"/>
      <c r="AKZ17" s="572"/>
      <c r="ALA17" s="572"/>
      <c r="ALB17" s="572"/>
      <c r="ALC17" s="572"/>
      <c r="ALD17" s="572"/>
      <c r="ALE17" s="572"/>
      <c r="ALF17" s="572"/>
      <c r="ALG17" s="572"/>
      <c r="ALH17" s="572"/>
      <c r="ALI17" s="572"/>
      <c r="ALJ17" s="572"/>
      <c r="ALK17" s="572"/>
      <c r="ALL17" s="572"/>
      <c r="ALM17" s="572"/>
      <c r="ALN17" s="572"/>
      <c r="ALO17" s="572"/>
      <c r="ALP17" s="572"/>
      <c r="ALQ17" s="572"/>
      <c r="ALR17" s="572"/>
      <c r="ALS17" s="572"/>
      <c r="ALT17" s="572"/>
      <c r="ALU17" s="572"/>
      <c r="ALV17" s="572"/>
      <c r="ALW17" s="572"/>
      <c r="ALX17" s="572"/>
      <c r="ALY17" s="572"/>
      <c r="ALZ17" s="572"/>
      <c r="AMA17" s="572"/>
      <c r="AMB17" s="572"/>
      <c r="AMC17" s="572"/>
      <c r="AMD17" s="572"/>
      <c r="AME17" s="572"/>
      <c r="AMF17" s="572"/>
      <c r="AMG17" s="572"/>
      <c r="AMH17" s="572"/>
      <c r="AMI17" s="572"/>
      <c r="AMJ17" s="572"/>
      <c r="AMK17" s="572"/>
      <c r="AML17" s="572"/>
      <c r="AMM17" s="572"/>
      <c r="AMN17" s="572"/>
      <c r="AMO17" s="572"/>
      <c r="AMP17" s="572"/>
      <c r="AMQ17" s="572"/>
      <c r="AMR17" s="572"/>
      <c r="AMS17" s="572"/>
      <c r="AMT17" s="572"/>
      <c r="AMU17" s="572"/>
      <c r="AMV17" s="572"/>
      <c r="AMW17" s="572"/>
      <c r="AMX17" s="572"/>
      <c r="AMY17" s="572"/>
      <c r="AMZ17" s="572"/>
      <c r="ANA17" s="572"/>
      <c r="ANB17" s="572"/>
      <c r="ANC17" s="572"/>
      <c r="AND17" s="572"/>
      <c r="ANE17" s="572"/>
      <c r="ANF17" s="572"/>
      <c r="ANG17" s="572"/>
      <c r="ANH17" s="572"/>
      <c r="ANI17" s="572"/>
      <c r="ANJ17" s="572"/>
      <c r="ANK17" s="572"/>
      <c r="ANL17" s="572"/>
      <c r="ANM17" s="572"/>
      <c r="ANN17" s="572"/>
      <c r="ANO17" s="572"/>
      <c r="ANP17" s="572"/>
      <c r="ANQ17" s="572"/>
      <c r="ANR17" s="572"/>
      <c r="ANS17" s="572"/>
      <c r="ANT17" s="572"/>
      <c r="ANU17" s="572"/>
      <c r="ANV17" s="572"/>
      <c r="ANW17" s="572"/>
      <c r="ANX17" s="572"/>
      <c r="ANY17" s="572"/>
      <c r="ANZ17" s="572"/>
      <c r="AOA17" s="572"/>
      <c r="AOB17" s="572"/>
      <c r="AOC17" s="572"/>
      <c r="AOD17" s="572"/>
      <c r="AOE17" s="572"/>
      <c r="AOF17" s="572"/>
      <c r="AOG17" s="572"/>
      <c r="AOH17" s="572"/>
      <c r="AOI17" s="572"/>
      <c r="AOJ17" s="572"/>
      <c r="AOK17" s="572"/>
      <c r="AOL17" s="572"/>
      <c r="AOM17" s="572"/>
      <c r="AON17" s="572"/>
      <c r="AOO17" s="572"/>
      <c r="AOP17" s="572"/>
      <c r="AOQ17" s="572"/>
      <c r="AOR17" s="572"/>
      <c r="AOS17" s="572"/>
      <c r="AOT17" s="572"/>
      <c r="AOU17" s="572"/>
      <c r="AOV17" s="572"/>
      <c r="AOW17" s="572"/>
      <c r="AOX17" s="572"/>
      <c r="AOY17" s="572"/>
      <c r="AOZ17" s="572"/>
      <c r="APA17" s="572"/>
      <c r="APB17" s="572"/>
      <c r="APC17" s="572"/>
      <c r="APD17" s="572"/>
      <c r="APE17" s="572"/>
      <c r="APF17" s="572"/>
      <c r="APG17" s="572"/>
      <c r="APH17" s="572"/>
      <c r="API17" s="572"/>
      <c r="APJ17" s="572"/>
      <c r="APK17" s="572"/>
      <c r="APL17" s="572"/>
      <c r="APM17" s="572"/>
      <c r="APN17" s="572"/>
      <c r="APO17" s="572"/>
      <c r="APP17" s="572"/>
      <c r="APQ17" s="572"/>
      <c r="APR17" s="572"/>
      <c r="APS17" s="572"/>
      <c r="APT17" s="572"/>
      <c r="APU17" s="572"/>
      <c r="APV17" s="572"/>
      <c r="APW17" s="572"/>
      <c r="APX17" s="572"/>
      <c r="APY17" s="572"/>
      <c r="APZ17" s="572"/>
      <c r="AQA17" s="572"/>
      <c r="AQB17" s="572"/>
      <c r="AQC17" s="572"/>
      <c r="AQD17" s="572"/>
      <c r="AQE17" s="572"/>
      <c r="AQF17" s="572"/>
      <c r="AQG17" s="572"/>
      <c r="AQH17" s="572"/>
      <c r="AQI17" s="572"/>
      <c r="AQJ17" s="572"/>
      <c r="AQK17" s="572"/>
      <c r="AQL17" s="572"/>
      <c r="AQM17" s="572"/>
      <c r="AQN17" s="572"/>
      <c r="AQO17" s="572"/>
      <c r="AQP17" s="572"/>
      <c r="AQQ17" s="572"/>
      <c r="AQR17" s="572"/>
      <c r="AQS17" s="572"/>
      <c r="AQT17" s="572"/>
      <c r="AQU17" s="572"/>
      <c r="AQV17" s="572"/>
      <c r="AQW17" s="572"/>
      <c r="AQX17" s="572"/>
      <c r="AQY17" s="572"/>
      <c r="AQZ17" s="572"/>
      <c r="ARA17" s="572"/>
      <c r="ARB17" s="572"/>
      <c r="ARC17" s="572"/>
      <c r="ARD17" s="572"/>
      <c r="ARE17" s="572"/>
      <c r="ARF17" s="572"/>
      <c r="ARG17" s="572"/>
      <c r="ARH17" s="572"/>
      <c r="ARI17" s="572"/>
      <c r="ARJ17" s="572"/>
      <c r="ARK17" s="572"/>
      <c r="ARL17" s="572"/>
      <c r="ARM17" s="572"/>
      <c r="ARN17" s="572"/>
      <c r="ARO17" s="572"/>
      <c r="ARP17" s="572"/>
      <c r="ARQ17" s="572"/>
      <c r="ARR17" s="572"/>
      <c r="ARS17" s="572"/>
      <c r="ART17" s="572"/>
      <c r="ARU17" s="572"/>
      <c r="ARV17" s="572"/>
      <c r="ARW17" s="572"/>
      <c r="ARX17" s="572"/>
      <c r="ARY17" s="572"/>
      <c r="ARZ17" s="572"/>
      <c r="ASA17" s="572"/>
      <c r="ASB17" s="572"/>
      <c r="ASC17" s="572"/>
      <c r="ASD17" s="572"/>
      <c r="ASE17" s="572"/>
      <c r="ASF17" s="572"/>
      <c r="ASG17" s="572"/>
      <c r="ASH17" s="572"/>
      <c r="ASI17" s="572"/>
      <c r="ASJ17" s="572"/>
      <c r="ASK17" s="572"/>
      <c r="ASL17" s="572"/>
      <c r="ASM17" s="572"/>
      <c r="ASN17" s="572"/>
      <c r="ASO17" s="572"/>
      <c r="ASP17" s="572"/>
      <c r="ASQ17" s="572"/>
      <c r="ASR17" s="572"/>
      <c r="ASS17" s="572"/>
      <c r="AST17" s="572"/>
      <c r="ASU17" s="572"/>
      <c r="ASV17" s="572"/>
      <c r="ASW17" s="572"/>
      <c r="ASX17" s="572"/>
      <c r="ASY17" s="572"/>
      <c r="ASZ17" s="572"/>
      <c r="ATA17" s="572"/>
      <c r="ATB17" s="572"/>
      <c r="ATC17" s="572"/>
      <c r="ATD17" s="572"/>
      <c r="ATE17" s="572"/>
      <c r="ATF17" s="572"/>
      <c r="ATG17" s="572"/>
      <c r="ATH17" s="572"/>
      <c r="ATI17" s="572"/>
      <c r="ATJ17" s="572"/>
      <c r="ATK17" s="572"/>
      <c r="ATL17" s="572"/>
      <c r="ATM17" s="572"/>
      <c r="ATN17" s="572"/>
      <c r="ATO17" s="572"/>
      <c r="ATP17" s="572"/>
      <c r="ATQ17" s="572"/>
      <c r="ATR17" s="572"/>
      <c r="ATS17" s="572"/>
      <c r="ATT17" s="572"/>
      <c r="ATU17" s="572"/>
      <c r="ATV17" s="572"/>
      <c r="ATW17" s="572"/>
      <c r="ATX17" s="572"/>
      <c r="ATY17" s="572"/>
      <c r="ATZ17" s="572"/>
      <c r="AUA17" s="572"/>
      <c r="AUB17" s="572"/>
      <c r="AUC17" s="572"/>
      <c r="AUD17" s="572"/>
      <c r="AUE17" s="572"/>
      <c r="AUF17" s="572"/>
      <c r="AUG17" s="572"/>
      <c r="AUH17" s="572"/>
      <c r="AUI17" s="572"/>
      <c r="AUJ17" s="572"/>
      <c r="AUK17" s="572"/>
      <c r="AUL17" s="572"/>
      <c r="AUM17" s="572"/>
      <c r="AUN17" s="572"/>
      <c r="AUO17" s="572"/>
      <c r="AUP17" s="572"/>
      <c r="AUQ17" s="572"/>
      <c r="AUR17" s="572"/>
      <c r="AUS17" s="572"/>
      <c r="AUT17" s="572"/>
      <c r="AUU17" s="572"/>
      <c r="AUV17" s="572"/>
      <c r="AUW17" s="572"/>
      <c r="AUX17" s="572"/>
      <c r="AUY17" s="572"/>
      <c r="AUZ17" s="572"/>
      <c r="AVA17" s="572"/>
      <c r="AVB17" s="572"/>
      <c r="AVC17" s="572"/>
      <c r="AVD17" s="572"/>
      <c r="AVE17" s="572"/>
      <c r="AVF17" s="572"/>
      <c r="AVG17" s="572"/>
      <c r="AVH17" s="572"/>
      <c r="AVI17" s="572"/>
      <c r="AVJ17" s="572"/>
      <c r="AVK17" s="572"/>
      <c r="AVL17" s="572"/>
      <c r="AVM17" s="572"/>
      <c r="AVN17" s="572"/>
      <c r="AVO17" s="572"/>
      <c r="AVP17" s="572"/>
      <c r="AVQ17" s="572"/>
      <c r="AVR17" s="572"/>
      <c r="AVS17" s="572"/>
      <c r="AVT17" s="572"/>
      <c r="AVU17" s="572"/>
      <c r="AVV17" s="572"/>
      <c r="AVW17" s="572"/>
      <c r="AVX17" s="572"/>
      <c r="AVY17" s="572"/>
      <c r="AVZ17" s="572"/>
      <c r="AWA17" s="572"/>
      <c r="AWB17" s="572"/>
      <c r="AWC17" s="572"/>
      <c r="AWD17" s="572"/>
      <c r="AWE17" s="572"/>
      <c r="AWF17" s="572"/>
      <c r="AWG17" s="572"/>
      <c r="AWH17" s="572"/>
      <c r="AWI17" s="572"/>
      <c r="AWJ17" s="572"/>
      <c r="AWK17" s="572"/>
      <c r="AWL17" s="572"/>
      <c r="AWM17" s="572"/>
      <c r="AWN17" s="572"/>
      <c r="AWO17" s="572"/>
      <c r="AWP17" s="572"/>
      <c r="AWQ17" s="572"/>
      <c r="AWR17" s="572"/>
      <c r="AWS17" s="572"/>
      <c r="AWT17" s="572"/>
      <c r="AWU17" s="572"/>
      <c r="AWV17" s="572"/>
      <c r="AWW17" s="572"/>
      <c r="AWX17" s="572"/>
      <c r="AWY17" s="572"/>
      <c r="AWZ17" s="572"/>
      <c r="AXA17" s="572"/>
      <c r="AXB17" s="572"/>
      <c r="AXC17" s="572"/>
      <c r="AXD17" s="572"/>
      <c r="AXE17" s="572"/>
      <c r="AXF17" s="572"/>
      <c r="AXG17" s="572"/>
      <c r="AXH17" s="572"/>
      <c r="AXI17" s="572"/>
      <c r="AXJ17" s="572"/>
      <c r="AXK17" s="572"/>
      <c r="AXL17" s="572"/>
      <c r="AXM17" s="572"/>
      <c r="AXN17" s="572"/>
      <c r="AXO17" s="572"/>
      <c r="AXP17" s="572"/>
      <c r="AXQ17" s="572"/>
      <c r="AXR17" s="572"/>
      <c r="AXS17" s="572"/>
      <c r="AXT17" s="572"/>
      <c r="AXU17" s="572"/>
      <c r="AXV17" s="572"/>
      <c r="AXW17" s="572"/>
      <c r="AXX17" s="572"/>
      <c r="AXY17" s="572"/>
      <c r="AXZ17" s="572"/>
      <c r="AYA17" s="572"/>
      <c r="AYB17" s="572"/>
      <c r="AYC17" s="572"/>
      <c r="AYD17" s="572"/>
      <c r="AYE17" s="572"/>
      <c r="AYF17" s="572"/>
      <c r="AYG17" s="572"/>
      <c r="AYH17" s="572"/>
      <c r="AYI17" s="572"/>
      <c r="AYJ17" s="572"/>
      <c r="AYK17" s="572"/>
      <c r="AYL17" s="572"/>
      <c r="AYM17" s="572"/>
      <c r="AYN17" s="572"/>
      <c r="AYO17" s="572"/>
      <c r="AYP17" s="572"/>
      <c r="AYQ17" s="572"/>
      <c r="AYR17" s="572"/>
      <c r="AYS17" s="572"/>
      <c r="AYT17" s="572"/>
      <c r="AYU17" s="572"/>
      <c r="AYV17" s="572"/>
      <c r="AYW17" s="572"/>
      <c r="AYX17" s="572"/>
      <c r="AYY17" s="572"/>
      <c r="AYZ17" s="572"/>
      <c r="AZA17" s="572"/>
      <c r="AZB17" s="572"/>
      <c r="AZC17" s="572"/>
      <c r="AZD17" s="572"/>
      <c r="AZE17" s="572"/>
      <c r="AZF17" s="572"/>
      <c r="AZG17" s="572"/>
      <c r="AZH17" s="572"/>
      <c r="AZI17" s="572"/>
      <c r="AZJ17" s="572"/>
      <c r="AZK17" s="572"/>
      <c r="AZL17" s="572"/>
      <c r="AZM17" s="572"/>
      <c r="AZN17" s="572"/>
      <c r="AZO17" s="572"/>
      <c r="AZP17" s="572"/>
      <c r="AZQ17" s="572"/>
      <c r="AZR17" s="572"/>
      <c r="AZS17" s="572"/>
      <c r="AZT17" s="572"/>
      <c r="AZU17" s="572"/>
      <c r="AZV17" s="572"/>
      <c r="AZW17" s="572"/>
      <c r="AZX17" s="572"/>
      <c r="AZY17" s="572"/>
      <c r="AZZ17" s="572"/>
      <c r="BAA17" s="572"/>
      <c r="BAB17" s="572"/>
      <c r="BAC17" s="572"/>
      <c r="BAD17" s="572"/>
      <c r="BAE17" s="572"/>
      <c r="BAF17" s="572"/>
      <c r="BAG17" s="572"/>
      <c r="BAH17" s="572"/>
      <c r="BAI17" s="572"/>
      <c r="BAJ17" s="572"/>
      <c r="BAK17" s="572"/>
      <c r="BAL17" s="572"/>
      <c r="BAM17" s="572"/>
      <c r="BAN17" s="572"/>
      <c r="BAO17" s="572"/>
      <c r="BAP17" s="572"/>
      <c r="BAQ17" s="572"/>
      <c r="BAR17" s="572"/>
      <c r="BAS17" s="572"/>
      <c r="BAT17" s="572"/>
      <c r="BAU17" s="572"/>
      <c r="BAV17" s="572"/>
      <c r="BAW17" s="572"/>
      <c r="BAX17" s="572"/>
      <c r="BAY17" s="572"/>
      <c r="BAZ17" s="572"/>
      <c r="BBA17" s="572"/>
      <c r="BBB17" s="572"/>
      <c r="BBC17" s="572"/>
      <c r="BBD17" s="572"/>
      <c r="BBE17" s="572"/>
      <c r="BBF17" s="572"/>
      <c r="BBG17" s="572"/>
      <c r="BBH17" s="572"/>
      <c r="BBI17" s="572"/>
      <c r="BBJ17" s="572"/>
      <c r="BBK17" s="572"/>
      <c r="BBL17" s="572"/>
      <c r="BBM17" s="572"/>
      <c r="BBN17" s="572"/>
      <c r="BBO17" s="572"/>
      <c r="BBP17" s="572"/>
      <c r="BBQ17" s="572"/>
      <c r="BBR17" s="572"/>
      <c r="BBS17" s="572"/>
      <c r="BBT17" s="572"/>
      <c r="BBU17" s="572"/>
      <c r="BBV17" s="572"/>
      <c r="BBW17" s="572"/>
      <c r="BBX17" s="572"/>
      <c r="BBY17" s="572"/>
      <c r="BBZ17" s="572"/>
      <c r="BCA17" s="572"/>
      <c r="BCB17" s="572"/>
      <c r="BCC17" s="572"/>
      <c r="BCD17" s="572"/>
      <c r="BCE17" s="572"/>
      <c r="BCF17" s="572"/>
      <c r="BCG17" s="572"/>
      <c r="BCH17" s="572"/>
      <c r="BCI17" s="572"/>
      <c r="BCJ17" s="572"/>
      <c r="BCK17" s="572"/>
      <c r="BCL17" s="572"/>
      <c r="BCM17" s="572"/>
      <c r="BCN17" s="572"/>
      <c r="BCO17" s="572"/>
      <c r="BCP17" s="572"/>
      <c r="BCQ17" s="572"/>
      <c r="BCR17" s="572"/>
      <c r="BCS17" s="572"/>
      <c r="BCT17" s="572"/>
      <c r="BCU17" s="572"/>
      <c r="BCV17" s="572"/>
      <c r="BCW17" s="572"/>
      <c r="BCX17" s="572"/>
      <c r="BCY17" s="572"/>
      <c r="BCZ17" s="572"/>
      <c r="BDA17" s="572"/>
      <c r="BDB17" s="572"/>
      <c r="BDC17" s="572"/>
      <c r="BDD17" s="572"/>
      <c r="BDE17" s="572"/>
      <c r="BDF17" s="572"/>
      <c r="BDG17" s="572"/>
      <c r="BDH17" s="572"/>
      <c r="BDI17" s="572"/>
      <c r="BDJ17" s="572"/>
      <c r="BDK17" s="572"/>
      <c r="BDL17" s="572"/>
      <c r="BDM17" s="572"/>
      <c r="BDN17" s="572"/>
      <c r="BDO17" s="572"/>
      <c r="BDP17" s="572"/>
      <c r="BDQ17" s="572"/>
      <c r="BDR17" s="572"/>
      <c r="BDS17" s="572"/>
      <c r="BDT17" s="572"/>
      <c r="BDU17" s="572"/>
      <c r="BDV17" s="572"/>
      <c r="BDW17" s="572"/>
      <c r="BDX17" s="572"/>
      <c r="BDY17" s="572"/>
      <c r="BDZ17" s="572"/>
    </row>
    <row r="18" spans="1:1482" s="577" customFormat="1">
      <c r="A18" s="375" t="str">
        <f>+'P4'!B8</f>
        <v xml:space="preserve">4.1. Fortalecimiento de la Agricultura Campesina, Familiar y Comunitaria (ACFC) de la cadena </v>
      </c>
      <c r="B18" s="384">
        <f>+'P4'!E8</f>
        <v>831147425</v>
      </c>
      <c r="C18" s="384">
        <f>+'P4'!F8</f>
        <v>1662294850</v>
      </c>
      <c r="D18" s="384">
        <f>+'P4'!G8</f>
        <v>1662294850</v>
      </c>
      <c r="E18" s="384">
        <f>+'P4'!H8</f>
        <v>1608294850</v>
      </c>
      <c r="F18" s="384">
        <f>+'P4'!I8</f>
        <v>1608294850</v>
      </c>
      <c r="G18" s="384">
        <f>+'P4'!J8</f>
        <v>1032920000</v>
      </c>
      <c r="H18" s="384">
        <f>+'P4'!K8</f>
        <v>1187720000</v>
      </c>
      <c r="I18" s="384">
        <f>+'P4'!L8</f>
        <v>1032920000</v>
      </c>
      <c r="J18" s="384">
        <f>+'P4'!M8</f>
        <v>1032920000</v>
      </c>
      <c r="K18" s="384">
        <f>+'P4'!N8</f>
        <v>1442694850</v>
      </c>
      <c r="L18" s="384">
        <f>+'P4'!O8</f>
        <v>1187720000</v>
      </c>
      <c r="M18" s="384">
        <f>+'P4'!P8</f>
        <v>1032920000</v>
      </c>
      <c r="N18" s="384">
        <f>+'P4'!Q8</f>
        <v>1032920000</v>
      </c>
      <c r="O18" s="384">
        <f>+'P4'!R8</f>
        <v>1032920000</v>
      </c>
      <c r="P18" s="384">
        <f>+'P4'!S8</f>
        <v>1442694850</v>
      </c>
      <c r="Q18" s="384">
        <f>+'P4'!T8</f>
        <v>1032920000</v>
      </c>
      <c r="R18" s="384">
        <f>+'P4'!U8</f>
        <v>1032920000</v>
      </c>
      <c r="S18" s="384">
        <f>+'P4'!V8</f>
        <v>1032920000</v>
      </c>
      <c r="T18" s="384">
        <f>+'P4'!W8</f>
        <v>1187720000</v>
      </c>
      <c r="U18" s="384">
        <f>+'P4'!X8</f>
        <v>1442694850</v>
      </c>
      <c r="V18" s="384">
        <f>+'P4'!Y8</f>
        <v>24559851375</v>
      </c>
      <c r="W18" s="575">
        <f t="shared" si="1"/>
        <v>8.6432606029222883E-3</v>
      </c>
      <c r="X18" s="405"/>
      <c r="Y18" s="572"/>
      <c r="Z18" s="572"/>
      <c r="AA18" s="572"/>
      <c r="AB18" s="572"/>
      <c r="AC18" s="572"/>
      <c r="AD18" s="572"/>
      <c r="AE18" s="572"/>
      <c r="AF18" s="572"/>
      <c r="AG18" s="572"/>
      <c r="AH18" s="572"/>
      <c r="AI18" s="572"/>
      <c r="AJ18" s="572"/>
      <c r="AK18" s="572"/>
      <c r="AL18" s="572"/>
      <c r="AM18" s="572"/>
      <c r="AN18" s="572"/>
      <c r="AO18" s="572"/>
      <c r="AP18" s="572"/>
      <c r="AQ18" s="572"/>
      <c r="AR18" s="572"/>
      <c r="AS18" s="572"/>
      <c r="AT18" s="572"/>
      <c r="AU18" s="572"/>
      <c r="AV18" s="572"/>
      <c r="AW18" s="572"/>
      <c r="AX18" s="572"/>
      <c r="AY18" s="572"/>
      <c r="AZ18" s="572"/>
      <c r="BA18" s="572"/>
      <c r="BB18" s="572"/>
      <c r="BC18" s="572"/>
      <c r="BD18" s="572"/>
      <c r="BE18" s="572"/>
      <c r="BF18" s="572"/>
      <c r="BG18" s="572"/>
      <c r="BH18" s="572"/>
      <c r="BI18" s="572"/>
      <c r="BJ18" s="572"/>
      <c r="BK18" s="572"/>
      <c r="BL18" s="572"/>
      <c r="BM18" s="572"/>
      <c r="BN18" s="572"/>
      <c r="BO18" s="572"/>
      <c r="BP18" s="572"/>
      <c r="BQ18" s="572"/>
      <c r="BR18" s="572"/>
      <c r="BS18" s="572"/>
      <c r="BT18" s="572"/>
      <c r="BU18" s="572"/>
      <c r="BV18" s="572"/>
      <c r="BW18" s="572"/>
      <c r="BX18" s="572"/>
      <c r="BY18" s="572"/>
      <c r="BZ18" s="572"/>
      <c r="CA18" s="572"/>
      <c r="CB18" s="572"/>
      <c r="CC18" s="572"/>
      <c r="CD18" s="572"/>
      <c r="CE18" s="572"/>
      <c r="CF18" s="572"/>
      <c r="CG18" s="572"/>
      <c r="CH18" s="572"/>
      <c r="CI18" s="572"/>
      <c r="CJ18" s="572"/>
      <c r="CK18" s="572"/>
      <c r="CL18" s="572"/>
      <c r="CM18" s="572"/>
      <c r="CN18" s="572"/>
      <c r="CO18" s="572"/>
      <c r="CP18" s="572"/>
      <c r="CQ18" s="572"/>
      <c r="CR18" s="572"/>
      <c r="CS18" s="572"/>
      <c r="CT18" s="572"/>
      <c r="CU18" s="572"/>
      <c r="CV18" s="572"/>
      <c r="CW18" s="572"/>
      <c r="CX18" s="572"/>
      <c r="CY18" s="572"/>
      <c r="CZ18" s="572"/>
      <c r="DA18" s="572"/>
      <c r="DB18" s="572"/>
      <c r="DC18" s="572"/>
      <c r="DD18" s="572"/>
      <c r="DE18" s="572"/>
      <c r="DF18" s="572"/>
      <c r="DG18" s="572"/>
      <c r="DH18" s="572"/>
      <c r="DI18" s="572"/>
      <c r="DJ18" s="572"/>
      <c r="DK18" s="572"/>
      <c r="DL18" s="572"/>
      <c r="DM18" s="572"/>
      <c r="DN18" s="572"/>
      <c r="DO18" s="572"/>
      <c r="DP18" s="572"/>
      <c r="DQ18" s="572"/>
      <c r="DR18" s="572"/>
      <c r="DS18" s="572"/>
      <c r="DT18" s="572"/>
      <c r="DU18" s="572"/>
      <c r="DV18" s="572"/>
      <c r="DW18" s="572"/>
      <c r="DX18" s="572"/>
      <c r="DY18" s="572"/>
      <c r="DZ18" s="572"/>
      <c r="EA18" s="572"/>
      <c r="EB18" s="572"/>
      <c r="EC18" s="572"/>
      <c r="ED18" s="572"/>
      <c r="EE18" s="572"/>
      <c r="EF18" s="572"/>
      <c r="EG18" s="572"/>
      <c r="EH18" s="572"/>
      <c r="EI18" s="572"/>
      <c r="EJ18" s="572"/>
      <c r="EK18" s="572"/>
      <c r="EL18" s="572"/>
      <c r="EM18" s="572"/>
      <c r="EN18" s="572"/>
      <c r="EO18" s="572"/>
      <c r="EP18" s="572"/>
      <c r="EQ18" s="572"/>
      <c r="ER18" s="572"/>
      <c r="ES18" s="572"/>
      <c r="ET18" s="572"/>
      <c r="EU18" s="572"/>
      <c r="EV18" s="572"/>
      <c r="EW18" s="572"/>
      <c r="EX18" s="572"/>
      <c r="EY18" s="572"/>
      <c r="EZ18" s="572"/>
      <c r="FA18" s="572"/>
      <c r="FB18" s="572"/>
      <c r="FC18" s="572"/>
      <c r="FD18" s="572"/>
      <c r="FE18" s="572"/>
      <c r="FF18" s="572"/>
      <c r="FG18" s="572"/>
      <c r="FH18" s="572"/>
      <c r="FI18" s="572"/>
      <c r="FJ18" s="572"/>
      <c r="FK18" s="572"/>
      <c r="FL18" s="572"/>
      <c r="FM18" s="572"/>
      <c r="FN18" s="572"/>
      <c r="FO18" s="572"/>
      <c r="FP18" s="572"/>
      <c r="FQ18" s="572"/>
      <c r="FR18" s="572"/>
      <c r="FS18" s="572"/>
      <c r="FT18" s="572"/>
      <c r="FU18" s="572"/>
      <c r="FV18" s="572"/>
      <c r="FW18" s="572"/>
      <c r="FX18" s="572"/>
      <c r="FY18" s="572"/>
      <c r="FZ18" s="572"/>
      <c r="GA18" s="572"/>
      <c r="GB18" s="572"/>
      <c r="GC18" s="572"/>
      <c r="GD18" s="572"/>
      <c r="GE18" s="572"/>
      <c r="GF18" s="572"/>
      <c r="GG18" s="572"/>
      <c r="GH18" s="572"/>
      <c r="GI18" s="572"/>
      <c r="GJ18" s="572"/>
      <c r="GK18" s="572"/>
      <c r="GL18" s="572"/>
      <c r="GM18" s="572"/>
      <c r="GN18" s="572"/>
      <c r="GO18" s="572"/>
      <c r="GP18" s="572"/>
      <c r="GQ18" s="572"/>
      <c r="GR18" s="572"/>
      <c r="GS18" s="572"/>
      <c r="GT18" s="572"/>
      <c r="GU18" s="572"/>
      <c r="GV18" s="572"/>
      <c r="GW18" s="572"/>
      <c r="GX18" s="572"/>
      <c r="GY18" s="572"/>
      <c r="GZ18" s="572"/>
      <c r="HA18" s="572"/>
      <c r="HB18" s="572"/>
      <c r="HC18" s="572"/>
      <c r="HD18" s="572"/>
      <c r="HE18" s="572"/>
      <c r="HF18" s="572"/>
      <c r="HG18" s="572"/>
      <c r="HH18" s="572"/>
      <c r="HI18" s="572"/>
      <c r="HJ18" s="572"/>
      <c r="HK18" s="572"/>
      <c r="HL18" s="572"/>
      <c r="HM18" s="572"/>
      <c r="HN18" s="572"/>
      <c r="HO18" s="572"/>
      <c r="HP18" s="572"/>
      <c r="HQ18" s="572"/>
      <c r="HR18" s="572"/>
      <c r="HS18" s="572"/>
      <c r="HT18" s="572"/>
      <c r="HU18" s="572"/>
      <c r="HV18" s="572"/>
      <c r="HW18" s="572"/>
      <c r="HX18" s="572"/>
      <c r="HY18" s="572"/>
      <c r="HZ18" s="572"/>
      <c r="IA18" s="572"/>
      <c r="IB18" s="572"/>
      <c r="IC18" s="572"/>
      <c r="ID18" s="572"/>
      <c r="IE18" s="572"/>
      <c r="IF18" s="572"/>
      <c r="IG18" s="572"/>
      <c r="IH18" s="572"/>
      <c r="II18" s="572"/>
      <c r="IJ18" s="572"/>
      <c r="IK18" s="572"/>
      <c r="IL18" s="572"/>
      <c r="IM18" s="572"/>
      <c r="IN18" s="572"/>
      <c r="IO18" s="572"/>
      <c r="IP18" s="572"/>
      <c r="IQ18" s="572"/>
      <c r="IR18" s="572"/>
      <c r="IS18" s="572"/>
      <c r="IT18" s="572"/>
      <c r="IU18" s="572"/>
      <c r="IV18" s="572"/>
      <c r="IW18" s="572"/>
      <c r="IX18" s="572"/>
      <c r="IY18" s="572"/>
      <c r="IZ18" s="572"/>
      <c r="JA18" s="572"/>
      <c r="JB18" s="572"/>
      <c r="JC18" s="572"/>
      <c r="JD18" s="572"/>
      <c r="JE18" s="572"/>
      <c r="JF18" s="572"/>
      <c r="JG18" s="572"/>
      <c r="JH18" s="572"/>
      <c r="JI18" s="572"/>
      <c r="JJ18" s="572"/>
      <c r="JK18" s="572"/>
      <c r="JL18" s="572"/>
      <c r="JM18" s="572"/>
      <c r="JN18" s="572"/>
      <c r="JO18" s="572"/>
      <c r="JP18" s="572"/>
      <c r="JQ18" s="572"/>
      <c r="JR18" s="572"/>
      <c r="JS18" s="572"/>
      <c r="JT18" s="572"/>
      <c r="JU18" s="572"/>
      <c r="JV18" s="572"/>
      <c r="JW18" s="572"/>
      <c r="JX18" s="572"/>
      <c r="JY18" s="572"/>
      <c r="JZ18" s="572"/>
      <c r="KA18" s="572"/>
      <c r="KB18" s="572"/>
      <c r="KC18" s="572"/>
      <c r="KD18" s="572"/>
      <c r="KE18" s="572"/>
      <c r="KF18" s="572"/>
      <c r="KG18" s="572"/>
      <c r="KH18" s="572"/>
      <c r="KI18" s="572"/>
      <c r="KJ18" s="572"/>
      <c r="KK18" s="572"/>
      <c r="KL18" s="572"/>
      <c r="KM18" s="572"/>
      <c r="KN18" s="572"/>
      <c r="KO18" s="572"/>
      <c r="KP18" s="572"/>
      <c r="KQ18" s="572"/>
      <c r="KR18" s="572"/>
      <c r="KS18" s="572"/>
      <c r="KT18" s="572"/>
      <c r="KU18" s="572"/>
      <c r="KV18" s="572"/>
      <c r="KW18" s="572"/>
      <c r="KX18" s="572"/>
      <c r="KY18" s="572"/>
      <c r="KZ18" s="572"/>
      <c r="LA18" s="572"/>
      <c r="LB18" s="572"/>
      <c r="LC18" s="572"/>
      <c r="LD18" s="572"/>
      <c r="LE18" s="572"/>
      <c r="LF18" s="572"/>
      <c r="LG18" s="572"/>
      <c r="LH18" s="572"/>
      <c r="LI18" s="572"/>
      <c r="LJ18" s="572"/>
      <c r="LK18" s="572"/>
      <c r="LL18" s="572"/>
      <c r="LM18" s="572"/>
      <c r="LN18" s="572"/>
      <c r="LO18" s="572"/>
      <c r="LP18" s="572"/>
      <c r="LQ18" s="572"/>
      <c r="LR18" s="572"/>
      <c r="LS18" s="572"/>
      <c r="LT18" s="572"/>
      <c r="LU18" s="572"/>
      <c r="LV18" s="572"/>
      <c r="LW18" s="572"/>
      <c r="LX18" s="572"/>
      <c r="LY18" s="572"/>
      <c r="LZ18" s="572"/>
      <c r="MA18" s="572"/>
      <c r="MB18" s="572"/>
      <c r="MC18" s="572"/>
      <c r="MD18" s="572"/>
      <c r="ME18" s="572"/>
      <c r="MF18" s="572"/>
      <c r="MG18" s="572"/>
      <c r="MH18" s="572"/>
      <c r="MI18" s="572"/>
      <c r="MJ18" s="572"/>
      <c r="MK18" s="572"/>
      <c r="ML18" s="572"/>
      <c r="MM18" s="572"/>
      <c r="MN18" s="572"/>
      <c r="MO18" s="572"/>
      <c r="MP18" s="572"/>
      <c r="MQ18" s="572"/>
      <c r="MR18" s="572"/>
      <c r="MS18" s="572"/>
      <c r="MT18" s="572"/>
      <c r="MU18" s="572"/>
      <c r="MV18" s="572"/>
      <c r="MW18" s="572"/>
      <c r="MX18" s="572"/>
      <c r="MY18" s="572"/>
      <c r="MZ18" s="572"/>
      <c r="NA18" s="572"/>
      <c r="NB18" s="572"/>
      <c r="NC18" s="572"/>
      <c r="ND18" s="572"/>
      <c r="NE18" s="572"/>
      <c r="NF18" s="572"/>
      <c r="NG18" s="572"/>
      <c r="NH18" s="572"/>
      <c r="NI18" s="572"/>
      <c r="NJ18" s="572"/>
      <c r="NK18" s="572"/>
      <c r="NL18" s="572"/>
      <c r="NM18" s="572"/>
      <c r="NN18" s="572"/>
      <c r="NO18" s="572"/>
      <c r="NP18" s="572"/>
      <c r="NQ18" s="572"/>
      <c r="NR18" s="572"/>
      <c r="NS18" s="572"/>
      <c r="NT18" s="572"/>
      <c r="NU18" s="572"/>
      <c r="NV18" s="572"/>
      <c r="NW18" s="572"/>
      <c r="NX18" s="572"/>
      <c r="NY18" s="572"/>
      <c r="NZ18" s="572"/>
      <c r="OA18" s="572"/>
      <c r="OB18" s="572"/>
      <c r="OC18" s="572"/>
      <c r="OD18" s="572"/>
      <c r="OE18" s="572"/>
      <c r="OF18" s="572"/>
      <c r="OG18" s="572"/>
      <c r="OH18" s="572"/>
      <c r="OI18" s="572"/>
      <c r="OJ18" s="572"/>
      <c r="OK18" s="572"/>
      <c r="OL18" s="572"/>
      <c r="OM18" s="572"/>
      <c r="ON18" s="572"/>
      <c r="OO18" s="572"/>
      <c r="OP18" s="572"/>
      <c r="OQ18" s="572"/>
      <c r="OR18" s="572"/>
      <c r="OS18" s="572"/>
      <c r="OT18" s="572"/>
      <c r="OU18" s="572"/>
      <c r="OV18" s="572"/>
      <c r="OW18" s="572"/>
      <c r="OX18" s="572"/>
      <c r="OY18" s="572"/>
      <c r="OZ18" s="572"/>
      <c r="PA18" s="572"/>
      <c r="PB18" s="572"/>
      <c r="PC18" s="572"/>
      <c r="PD18" s="572"/>
      <c r="PE18" s="572"/>
      <c r="PF18" s="572"/>
      <c r="PG18" s="572"/>
      <c r="PH18" s="572"/>
      <c r="PI18" s="572"/>
      <c r="PJ18" s="572"/>
      <c r="PK18" s="572"/>
      <c r="PL18" s="572"/>
      <c r="PM18" s="572"/>
      <c r="PN18" s="572"/>
      <c r="PO18" s="572"/>
      <c r="PP18" s="572"/>
      <c r="PQ18" s="572"/>
      <c r="PR18" s="572"/>
      <c r="PS18" s="572"/>
      <c r="PT18" s="572"/>
      <c r="PU18" s="572"/>
      <c r="PV18" s="572"/>
      <c r="PW18" s="572"/>
      <c r="PX18" s="572"/>
      <c r="PY18" s="572"/>
      <c r="PZ18" s="572"/>
      <c r="QA18" s="572"/>
      <c r="QB18" s="572"/>
      <c r="QC18" s="572"/>
      <c r="QD18" s="572"/>
      <c r="QE18" s="572"/>
      <c r="QF18" s="572"/>
      <c r="QG18" s="572"/>
      <c r="QH18" s="572"/>
      <c r="QI18" s="572"/>
      <c r="QJ18" s="572"/>
      <c r="QK18" s="572"/>
      <c r="QL18" s="572"/>
      <c r="QM18" s="572"/>
      <c r="QN18" s="572"/>
      <c r="QO18" s="572"/>
      <c r="QP18" s="572"/>
      <c r="QQ18" s="572"/>
      <c r="QR18" s="572"/>
      <c r="QS18" s="572"/>
      <c r="QT18" s="572"/>
      <c r="QU18" s="572"/>
      <c r="QV18" s="572"/>
      <c r="QW18" s="572"/>
      <c r="QX18" s="572"/>
      <c r="QY18" s="572"/>
      <c r="QZ18" s="572"/>
      <c r="RA18" s="572"/>
      <c r="RB18" s="572"/>
      <c r="RC18" s="572"/>
      <c r="RD18" s="572"/>
      <c r="RE18" s="572"/>
      <c r="RF18" s="572"/>
      <c r="RG18" s="572"/>
      <c r="RH18" s="572"/>
      <c r="RI18" s="572"/>
      <c r="RJ18" s="572"/>
      <c r="RK18" s="572"/>
      <c r="RL18" s="572"/>
      <c r="RM18" s="572"/>
      <c r="RN18" s="572"/>
      <c r="RO18" s="572"/>
      <c r="RP18" s="572"/>
      <c r="RQ18" s="572"/>
      <c r="RR18" s="572"/>
      <c r="RS18" s="572"/>
      <c r="RT18" s="572"/>
      <c r="RU18" s="572"/>
      <c r="RV18" s="572"/>
      <c r="RW18" s="572"/>
      <c r="RX18" s="572"/>
      <c r="RY18" s="572"/>
      <c r="RZ18" s="572"/>
      <c r="SA18" s="572"/>
      <c r="SB18" s="572"/>
      <c r="SC18" s="572"/>
      <c r="SD18" s="572"/>
      <c r="SE18" s="572"/>
      <c r="SF18" s="572"/>
      <c r="SG18" s="572"/>
      <c r="SH18" s="572"/>
      <c r="SI18" s="572"/>
      <c r="SJ18" s="572"/>
      <c r="SK18" s="572"/>
      <c r="SL18" s="572"/>
      <c r="SM18" s="572"/>
      <c r="SN18" s="572"/>
      <c r="SO18" s="572"/>
      <c r="SP18" s="572"/>
      <c r="SQ18" s="572"/>
      <c r="SR18" s="572"/>
      <c r="SS18" s="572"/>
      <c r="ST18" s="572"/>
      <c r="SU18" s="572"/>
      <c r="SV18" s="572"/>
      <c r="SW18" s="572"/>
      <c r="SX18" s="572"/>
      <c r="SY18" s="572"/>
      <c r="SZ18" s="572"/>
      <c r="TA18" s="572"/>
      <c r="TB18" s="572"/>
      <c r="TC18" s="572"/>
      <c r="TD18" s="572"/>
      <c r="TE18" s="572"/>
      <c r="TF18" s="572"/>
      <c r="TG18" s="572"/>
      <c r="TH18" s="572"/>
      <c r="TI18" s="572"/>
      <c r="TJ18" s="572"/>
      <c r="TK18" s="572"/>
      <c r="TL18" s="572"/>
      <c r="TM18" s="572"/>
      <c r="TN18" s="572"/>
      <c r="TO18" s="572"/>
      <c r="TP18" s="572"/>
      <c r="TQ18" s="572"/>
      <c r="TR18" s="572"/>
      <c r="TS18" s="572"/>
      <c r="TT18" s="572"/>
      <c r="TU18" s="572"/>
      <c r="TV18" s="572"/>
      <c r="TW18" s="572"/>
      <c r="TX18" s="572"/>
      <c r="TY18" s="572"/>
      <c r="TZ18" s="572"/>
      <c r="UA18" s="572"/>
      <c r="UB18" s="572"/>
      <c r="UC18" s="572"/>
      <c r="UD18" s="572"/>
      <c r="UE18" s="572"/>
      <c r="UF18" s="572"/>
      <c r="UG18" s="572"/>
      <c r="UH18" s="572"/>
      <c r="UI18" s="572"/>
      <c r="UJ18" s="572"/>
      <c r="UK18" s="572"/>
      <c r="UL18" s="572"/>
      <c r="UM18" s="572"/>
      <c r="UN18" s="572"/>
      <c r="UO18" s="572"/>
      <c r="UP18" s="572"/>
      <c r="UQ18" s="572"/>
      <c r="UR18" s="572"/>
      <c r="US18" s="572"/>
      <c r="UT18" s="572"/>
      <c r="UU18" s="572"/>
      <c r="UV18" s="572"/>
      <c r="UW18" s="572"/>
      <c r="UX18" s="572"/>
      <c r="UY18" s="572"/>
      <c r="UZ18" s="572"/>
      <c r="VA18" s="572"/>
      <c r="VB18" s="572"/>
      <c r="VC18" s="572"/>
      <c r="VD18" s="572"/>
      <c r="VE18" s="572"/>
      <c r="VF18" s="572"/>
      <c r="VG18" s="572"/>
      <c r="VH18" s="572"/>
      <c r="VI18" s="572"/>
      <c r="VJ18" s="572"/>
      <c r="VK18" s="572"/>
      <c r="VL18" s="572"/>
      <c r="VM18" s="572"/>
      <c r="VN18" s="572"/>
      <c r="VO18" s="572"/>
      <c r="VP18" s="572"/>
      <c r="VQ18" s="572"/>
      <c r="VR18" s="572"/>
      <c r="VS18" s="572"/>
      <c r="VT18" s="572"/>
      <c r="VU18" s="572"/>
      <c r="VV18" s="572"/>
      <c r="VW18" s="572"/>
      <c r="VX18" s="572"/>
      <c r="VY18" s="572"/>
      <c r="VZ18" s="572"/>
      <c r="WA18" s="572"/>
      <c r="WB18" s="572"/>
      <c r="WC18" s="572"/>
      <c r="WD18" s="572"/>
      <c r="WE18" s="572"/>
      <c r="WF18" s="572"/>
      <c r="WG18" s="572"/>
      <c r="WH18" s="572"/>
      <c r="WI18" s="572"/>
      <c r="WJ18" s="572"/>
      <c r="WK18" s="572"/>
      <c r="WL18" s="572"/>
      <c r="WM18" s="572"/>
      <c r="WN18" s="572"/>
      <c r="WO18" s="572"/>
      <c r="WP18" s="572"/>
      <c r="WQ18" s="572"/>
      <c r="WR18" s="572"/>
      <c r="WS18" s="572"/>
      <c r="WT18" s="572"/>
      <c r="WU18" s="572"/>
      <c r="WV18" s="572"/>
      <c r="WW18" s="572"/>
      <c r="WX18" s="572"/>
      <c r="WY18" s="572"/>
      <c r="WZ18" s="572"/>
      <c r="XA18" s="572"/>
      <c r="XB18" s="572"/>
      <c r="XC18" s="572"/>
      <c r="XD18" s="572"/>
      <c r="XE18" s="572"/>
      <c r="XF18" s="572"/>
      <c r="XG18" s="572"/>
      <c r="XH18" s="572"/>
      <c r="XI18" s="572"/>
      <c r="XJ18" s="572"/>
      <c r="XK18" s="572"/>
      <c r="XL18" s="572"/>
      <c r="XM18" s="572"/>
      <c r="XN18" s="572"/>
      <c r="XO18" s="572"/>
      <c r="XP18" s="572"/>
      <c r="XQ18" s="572"/>
      <c r="XR18" s="572"/>
      <c r="XS18" s="572"/>
      <c r="XT18" s="572"/>
      <c r="XU18" s="572"/>
      <c r="XV18" s="572"/>
      <c r="XW18" s="572"/>
      <c r="XX18" s="572"/>
      <c r="XY18" s="572"/>
      <c r="XZ18" s="572"/>
      <c r="YA18" s="572"/>
      <c r="YB18" s="572"/>
      <c r="YC18" s="572"/>
      <c r="YD18" s="572"/>
      <c r="YE18" s="572"/>
      <c r="YF18" s="572"/>
      <c r="YG18" s="572"/>
      <c r="YH18" s="572"/>
      <c r="YI18" s="572"/>
      <c r="YJ18" s="572"/>
      <c r="YK18" s="572"/>
      <c r="YL18" s="572"/>
      <c r="YM18" s="572"/>
      <c r="YN18" s="572"/>
      <c r="YO18" s="572"/>
      <c r="YP18" s="572"/>
      <c r="YQ18" s="572"/>
      <c r="YR18" s="572"/>
      <c r="YS18" s="572"/>
      <c r="YT18" s="572"/>
      <c r="YU18" s="572"/>
      <c r="YV18" s="572"/>
      <c r="YW18" s="572"/>
      <c r="YX18" s="572"/>
      <c r="YY18" s="572"/>
      <c r="YZ18" s="572"/>
      <c r="ZA18" s="572"/>
      <c r="ZB18" s="572"/>
      <c r="ZC18" s="572"/>
      <c r="ZD18" s="572"/>
      <c r="ZE18" s="572"/>
      <c r="ZF18" s="572"/>
      <c r="ZG18" s="572"/>
      <c r="ZH18" s="572"/>
      <c r="ZI18" s="572"/>
      <c r="ZJ18" s="572"/>
      <c r="ZK18" s="572"/>
      <c r="ZL18" s="572"/>
      <c r="ZM18" s="572"/>
      <c r="ZN18" s="572"/>
      <c r="ZO18" s="572"/>
      <c r="ZP18" s="572"/>
      <c r="ZQ18" s="572"/>
      <c r="ZR18" s="572"/>
      <c r="ZS18" s="572"/>
      <c r="ZT18" s="572"/>
      <c r="ZU18" s="572"/>
      <c r="ZV18" s="572"/>
      <c r="ZW18" s="572"/>
      <c r="ZX18" s="572"/>
      <c r="ZY18" s="572"/>
      <c r="ZZ18" s="572"/>
      <c r="AAA18" s="572"/>
      <c r="AAB18" s="572"/>
      <c r="AAC18" s="572"/>
      <c r="AAD18" s="572"/>
      <c r="AAE18" s="572"/>
      <c r="AAF18" s="572"/>
      <c r="AAG18" s="572"/>
      <c r="AAH18" s="572"/>
      <c r="AAI18" s="572"/>
      <c r="AAJ18" s="572"/>
      <c r="AAK18" s="572"/>
      <c r="AAL18" s="572"/>
      <c r="AAM18" s="572"/>
      <c r="AAN18" s="572"/>
      <c r="AAO18" s="572"/>
      <c r="AAP18" s="572"/>
      <c r="AAQ18" s="572"/>
      <c r="AAR18" s="572"/>
      <c r="AAS18" s="572"/>
      <c r="AAT18" s="572"/>
      <c r="AAU18" s="572"/>
      <c r="AAV18" s="572"/>
      <c r="AAW18" s="572"/>
      <c r="AAX18" s="572"/>
      <c r="AAY18" s="572"/>
      <c r="AAZ18" s="572"/>
      <c r="ABA18" s="572"/>
      <c r="ABB18" s="572"/>
      <c r="ABC18" s="572"/>
      <c r="ABD18" s="572"/>
      <c r="ABE18" s="572"/>
      <c r="ABF18" s="572"/>
      <c r="ABG18" s="572"/>
      <c r="ABH18" s="572"/>
      <c r="ABI18" s="572"/>
      <c r="ABJ18" s="572"/>
      <c r="ABK18" s="572"/>
      <c r="ABL18" s="572"/>
      <c r="ABM18" s="572"/>
      <c r="ABN18" s="572"/>
      <c r="ABO18" s="572"/>
      <c r="ABP18" s="572"/>
      <c r="ABQ18" s="572"/>
      <c r="ABR18" s="572"/>
      <c r="ABS18" s="572"/>
      <c r="ABT18" s="572"/>
      <c r="ABU18" s="572"/>
      <c r="ABV18" s="572"/>
      <c r="ABW18" s="572"/>
      <c r="ABX18" s="572"/>
      <c r="ABY18" s="572"/>
      <c r="ABZ18" s="572"/>
      <c r="ACA18" s="572"/>
      <c r="ACB18" s="572"/>
      <c r="ACC18" s="572"/>
      <c r="ACD18" s="572"/>
      <c r="ACE18" s="572"/>
      <c r="ACF18" s="572"/>
      <c r="ACG18" s="572"/>
      <c r="ACH18" s="572"/>
      <c r="ACI18" s="572"/>
      <c r="ACJ18" s="572"/>
      <c r="ACK18" s="572"/>
      <c r="ACL18" s="572"/>
      <c r="ACM18" s="572"/>
      <c r="ACN18" s="572"/>
      <c r="ACO18" s="572"/>
      <c r="ACP18" s="572"/>
      <c r="ACQ18" s="572"/>
      <c r="ACR18" s="572"/>
      <c r="ACS18" s="572"/>
      <c r="ACT18" s="572"/>
      <c r="ACU18" s="572"/>
      <c r="ACV18" s="572"/>
      <c r="ACW18" s="572"/>
      <c r="ACX18" s="572"/>
      <c r="ACY18" s="572"/>
      <c r="ACZ18" s="572"/>
      <c r="ADA18" s="572"/>
      <c r="ADB18" s="572"/>
      <c r="ADC18" s="572"/>
      <c r="ADD18" s="572"/>
      <c r="ADE18" s="572"/>
      <c r="ADF18" s="572"/>
      <c r="ADG18" s="572"/>
      <c r="ADH18" s="572"/>
      <c r="ADI18" s="572"/>
      <c r="ADJ18" s="572"/>
      <c r="ADK18" s="572"/>
      <c r="ADL18" s="572"/>
      <c r="ADM18" s="572"/>
      <c r="ADN18" s="572"/>
      <c r="ADO18" s="572"/>
      <c r="ADP18" s="572"/>
      <c r="ADQ18" s="572"/>
      <c r="ADR18" s="572"/>
      <c r="ADS18" s="572"/>
      <c r="ADT18" s="572"/>
      <c r="ADU18" s="572"/>
      <c r="ADV18" s="572"/>
      <c r="ADW18" s="572"/>
      <c r="ADX18" s="572"/>
      <c r="ADY18" s="572"/>
      <c r="ADZ18" s="572"/>
      <c r="AEA18" s="572"/>
      <c r="AEB18" s="572"/>
      <c r="AEC18" s="572"/>
      <c r="AED18" s="572"/>
      <c r="AEE18" s="572"/>
      <c r="AEF18" s="572"/>
      <c r="AEG18" s="572"/>
      <c r="AEH18" s="572"/>
      <c r="AEI18" s="572"/>
      <c r="AEJ18" s="572"/>
      <c r="AEK18" s="572"/>
      <c r="AEL18" s="572"/>
      <c r="AEM18" s="572"/>
      <c r="AEN18" s="572"/>
      <c r="AEO18" s="572"/>
      <c r="AEP18" s="572"/>
      <c r="AEQ18" s="572"/>
      <c r="AER18" s="572"/>
      <c r="AES18" s="572"/>
      <c r="AET18" s="572"/>
      <c r="AEU18" s="572"/>
      <c r="AEV18" s="572"/>
      <c r="AEW18" s="572"/>
      <c r="AEX18" s="572"/>
      <c r="AEY18" s="572"/>
      <c r="AEZ18" s="572"/>
      <c r="AFA18" s="572"/>
      <c r="AFB18" s="572"/>
      <c r="AFC18" s="572"/>
      <c r="AFD18" s="572"/>
      <c r="AFE18" s="572"/>
      <c r="AFF18" s="572"/>
      <c r="AFG18" s="572"/>
      <c r="AFH18" s="572"/>
      <c r="AFI18" s="572"/>
      <c r="AFJ18" s="572"/>
      <c r="AFK18" s="572"/>
      <c r="AFL18" s="572"/>
      <c r="AFM18" s="572"/>
      <c r="AFN18" s="572"/>
      <c r="AFO18" s="572"/>
      <c r="AFP18" s="572"/>
      <c r="AFQ18" s="572"/>
      <c r="AFR18" s="572"/>
      <c r="AFS18" s="572"/>
      <c r="AFT18" s="572"/>
      <c r="AFU18" s="572"/>
      <c r="AFV18" s="572"/>
      <c r="AFW18" s="572"/>
      <c r="AFX18" s="572"/>
      <c r="AFY18" s="572"/>
      <c r="AFZ18" s="572"/>
      <c r="AGA18" s="572"/>
      <c r="AGB18" s="572"/>
      <c r="AGC18" s="572"/>
      <c r="AGD18" s="572"/>
      <c r="AGE18" s="572"/>
      <c r="AGF18" s="572"/>
      <c r="AGG18" s="572"/>
      <c r="AGH18" s="572"/>
      <c r="AGI18" s="572"/>
      <c r="AGJ18" s="572"/>
      <c r="AGK18" s="572"/>
      <c r="AGL18" s="572"/>
      <c r="AGM18" s="572"/>
      <c r="AGN18" s="572"/>
      <c r="AGO18" s="572"/>
      <c r="AGP18" s="572"/>
      <c r="AGQ18" s="572"/>
      <c r="AGR18" s="572"/>
      <c r="AGS18" s="572"/>
      <c r="AGT18" s="572"/>
      <c r="AGU18" s="572"/>
      <c r="AGV18" s="572"/>
      <c r="AGW18" s="572"/>
      <c r="AGX18" s="572"/>
      <c r="AGY18" s="572"/>
      <c r="AGZ18" s="572"/>
      <c r="AHA18" s="572"/>
      <c r="AHB18" s="572"/>
      <c r="AHC18" s="572"/>
      <c r="AHD18" s="572"/>
      <c r="AHE18" s="572"/>
      <c r="AHF18" s="572"/>
      <c r="AHG18" s="572"/>
      <c r="AHH18" s="572"/>
      <c r="AHI18" s="572"/>
      <c r="AHJ18" s="572"/>
      <c r="AHK18" s="572"/>
      <c r="AHL18" s="572"/>
      <c r="AHM18" s="572"/>
      <c r="AHN18" s="572"/>
      <c r="AHO18" s="572"/>
      <c r="AHP18" s="572"/>
      <c r="AHQ18" s="572"/>
      <c r="AHR18" s="572"/>
      <c r="AHS18" s="572"/>
      <c r="AHT18" s="572"/>
      <c r="AHU18" s="572"/>
      <c r="AHV18" s="572"/>
      <c r="AHW18" s="572"/>
      <c r="AHX18" s="572"/>
      <c r="AHY18" s="572"/>
      <c r="AHZ18" s="572"/>
      <c r="AIA18" s="572"/>
      <c r="AIB18" s="572"/>
      <c r="AIC18" s="572"/>
      <c r="AID18" s="572"/>
      <c r="AIE18" s="572"/>
      <c r="AIF18" s="572"/>
      <c r="AIG18" s="572"/>
      <c r="AIH18" s="572"/>
      <c r="AII18" s="572"/>
      <c r="AIJ18" s="572"/>
      <c r="AIK18" s="572"/>
      <c r="AIL18" s="572"/>
      <c r="AIM18" s="572"/>
      <c r="AIN18" s="572"/>
      <c r="AIO18" s="572"/>
      <c r="AIP18" s="572"/>
      <c r="AIQ18" s="572"/>
      <c r="AIR18" s="572"/>
      <c r="AIS18" s="572"/>
      <c r="AIT18" s="572"/>
      <c r="AIU18" s="572"/>
      <c r="AIV18" s="572"/>
      <c r="AIW18" s="572"/>
      <c r="AIX18" s="572"/>
      <c r="AIY18" s="572"/>
      <c r="AIZ18" s="572"/>
      <c r="AJA18" s="572"/>
      <c r="AJB18" s="572"/>
      <c r="AJC18" s="572"/>
      <c r="AJD18" s="572"/>
      <c r="AJE18" s="572"/>
      <c r="AJF18" s="572"/>
      <c r="AJG18" s="572"/>
      <c r="AJH18" s="572"/>
      <c r="AJI18" s="572"/>
      <c r="AJJ18" s="572"/>
      <c r="AJK18" s="572"/>
      <c r="AJL18" s="572"/>
      <c r="AJM18" s="572"/>
      <c r="AJN18" s="572"/>
      <c r="AJO18" s="572"/>
      <c r="AJP18" s="572"/>
      <c r="AJQ18" s="572"/>
      <c r="AJR18" s="572"/>
      <c r="AJS18" s="572"/>
      <c r="AJT18" s="572"/>
      <c r="AJU18" s="572"/>
      <c r="AJV18" s="572"/>
      <c r="AJW18" s="572"/>
      <c r="AJX18" s="572"/>
      <c r="AJY18" s="572"/>
      <c r="AJZ18" s="572"/>
      <c r="AKA18" s="572"/>
      <c r="AKB18" s="572"/>
      <c r="AKC18" s="572"/>
      <c r="AKD18" s="572"/>
      <c r="AKE18" s="572"/>
      <c r="AKF18" s="572"/>
      <c r="AKG18" s="572"/>
      <c r="AKH18" s="572"/>
      <c r="AKI18" s="572"/>
      <c r="AKJ18" s="572"/>
      <c r="AKK18" s="572"/>
      <c r="AKL18" s="572"/>
      <c r="AKM18" s="572"/>
      <c r="AKN18" s="572"/>
      <c r="AKO18" s="572"/>
      <c r="AKP18" s="572"/>
      <c r="AKQ18" s="572"/>
      <c r="AKR18" s="572"/>
      <c r="AKS18" s="572"/>
      <c r="AKT18" s="572"/>
      <c r="AKU18" s="572"/>
      <c r="AKV18" s="572"/>
      <c r="AKW18" s="572"/>
      <c r="AKX18" s="572"/>
      <c r="AKY18" s="572"/>
      <c r="AKZ18" s="572"/>
      <c r="ALA18" s="572"/>
      <c r="ALB18" s="572"/>
      <c r="ALC18" s="572"/>
      <c r="ALD18" s="572"/>
      <c r="ALE18" s="572"/>
      <c r="ALF18" s="572"/>
      <c r="ALG18" s="572"/>
      <c r="ALH18" s="572"/>
      <c r="ALI18" s="572"/>
      <c r="ALJ18" s="572"/>
      <c r="ALK18" s="572"/>
      <c r="ALL18" s="572"/>
      <c r="ALM18" s="572"/>
      <c r="ALN18" s="572"/>
      <c r="ALO18" s="572"/>
      <c r="ALP18" s="572"/>
      <c r="ALQ18" s="572"/>
      <c r="ALR18" s="572"/>
      <c r="ALS18" s="572"/>
      <c r="ALT18" s="572"/>
      <c r="ALU18" s="572"/>
      <c r="ALV18" s="572"/>
      <c r="ALW18" s="572"/>
      <c r="ALX18" s="572"/>
      <c r="ALY18" s="572"/>
      <c r="ALZ18" s="572"/>
      <c r="AMA18" s="572"/>
      <c r="AMB18" s="572"/>
      <c r="AMC18" s="572"/>
      <c r="AMD18" s="572"/>
      <c r="AME18" s="572"/>
      <c r="AMF18" s="572"/>
      <c r="AMG18" s="572"/>
      <c r="AMH18" s="572"/>
      <c r="AMI18" s="572"/>
      <c r="AMJ18" s="572"/>
      <c r="AMK18" s="572"/>
      <c r="AML18" s="572"/>
      <c r="AMM18" s="572"/>
      <c r="AMN18" s="572"/>
      <c r="AMO18" s="572"/>
      <c r="AMP18" s="572"/>
      <c r="AMQ18" s="572"/>
      <c r="AMR18" s="572"/>
      <c r="AMS18" s="572"/>
      <c r="AMT18" s="572"/>
      <c r="AMU18" s="572"/>
      <c r="AMV18" s="572"/>
      <c r="AMW18" s="572"/>
      <c r="AMX18" s="572"/>
      <c r="AMY18" s="572"/>
      <c r="AMZ18" s="572"/>
      <c r="ANA18" s="572"/>
      <c r="ANB18" s="572"/>
      <c r="ANC18" s="572"/>
      <c r="AND18" s="572"/>
      <c r="ANE18" s="572"/>
      <c r="ANF18" s="572"/>
      <c r="ANG18" s="572"/>
      <c r="ANH18" s="572"/>
      <c r="ANI18" s="572"/>
      <c r="ANJ18" s="572"/>
      <c r="ANK18" s="572"/>
      <c r="ANL18" s="572"/>
      <c r="ANM18" s="572"/>
      <c r="ANN18" s="572"/>
      <c r="ANO18" s="572"/>
      <c r="ANP18" s="572"/>
      <c r="ANQ18" s="572"/>
      <c r="ANR18" s="572"/>
      <c r="ANS18" s="572"/>
      <c r="ANT18" s="572"/>
      <c r="ANU18" s="572"/>
      <c r="ANV18" s="572"/>
      <c r="ANW18" s="572"/>
      <c r="ANX18" s="572"/>
      <c r="ANY18" s="572"/>
      <c r="ANZ18" s="572"/>
      <c r="AOA18" s="572"/>
      <c r="AOB18" s="572"/>
      <c r="AOC18" s="572"/>
      <c r="AOD18" s="572"/>
      <c r="AOE18" s="572"/>
      <c r="AOF18" s="572"/>
      <c r="AOG18" s="572"/>
      <c r="AOH18" s="572"/>
      <c r="AOI18" s="572"/>
      <c r="AOJ18" s="572"/>
      <c r="AOK18" s="572"/>
      <c r="AOL18" s="572"/>
      <c r="AOM18" s="572"/>
      <c r="AON18" s="572"/>
      <c r="AOO18" s="572"/>
      <c r="AOP18" s="572"/>
      <c r="AOQ18" s="572"/>
      <c r="AOR18" s="572"/>
      <c r="AOS18" s="572"/>
      <c r="AOT18" s="572"/>
      <c r="AOU18" s="572"/>
      <c r="AOV18" s="572"/>
      <c r="AOW18" s="572"/>
      <c r="AOX18" s="572"/>
      <c r="AOY18" s="572"/>
      <c r="AOZ18" s="572"/>
      <c r="APA18" s="572"/>
      <c r="APB18" s="572"/>
      <c r="APC18" s="572"/>
      <c r="APD18" s="572"/>
      <c r="APE18" s="572"/>
      <c r="APF18" s="572"/>
      <c r="APG18" s="572"/>
      <c r="APH18" s="572"/>
      <c r="API18" s="572"/>
      <c r="APJ18" s="572"/>
      <c r="APK18" s="572"/>
      <c r="APL18" s="572"/>
      <c r="APM18" s="572"/>
      <c r="APN18" s="572"/>
      <c r="APO18" s="572"/>
      <c r="APP18" s="572"/>
      <c r="APQ18" s="572"/>
      <c r="APR18" s="572"/>
      <c r="APS18" s="572"/>
      <c r="APT18" s="572"/>
      <c r="APU18" s="572"/>
      <c r="APV18" s="572"/>
      <c r="APW18" s="572"/>
      <c r="APX18" s="572"/>
      <c r="APY18" s="572"/>
      <c r="APZ18" s="572"/>
      <c r="AQA18" s="572"/>
      <c r="AQB18" s="572"/>
      <c r="AQC18" s="572"/>
      <c r="AQD18" s="572"/>
      <c r="AQE18" s="572"/>
      <c r="AQF18" s="572"/>
      <c r="AQG18" s="572"/>
      <c r="AQH18" s="572"/>
      <c r="AQI18" s="572"/>
      <c r="AQJ18" s="572"/>
      <c r="AQK18" s="572"/>
      <c r="AQL18" s="572"/>
      <c r="AQM18" s="572"/>
      <c r="AQN18" s="572"/>
      <c r="AQO18" s="572"/>
      <c r="AQP18" s="572"/>
      <c r="AQQ18" s="572"/>
      <c r="AQR18" s="572"/>
      <c r="AQS18" s="572"/>
      <c r="AQT18" s="572"/>
      <c r="AQU18" s="572"/>
      <c r="AQV18" s="572"/>
      <c r="AQW18" s="572"/>
      <c r="AQX18" s="572"/>
      <c r="AQY18" s="572"/>
      <c r="AQZ18" s="572"/>
      <c r="ARA18" s="572"/>
      <c r="ARB18" s="572"/>
      <c r="ARC18" s="572"/>
      <c r="ARD18" s="572"/>
      <c r="ARE18" s="572"/>
      <c r="ARF18" s="572"/>
      <c r="ARG18" s="572"/>
      <c r="ARH18" s="572"/>
      <c r="ARI18" s="572"/>
      <c r="ARJ18" s="572"/>
      <c r="ARK18" s="572"/>
      <c r="ARL18" s="572"/>
      <c r="ARM18" s="572"/>
      <c r="ARN18" s="572"/>
      <c r="ARO18" s="572"/>
      <c r="ARP18" s="572"/>
      <c r="ARQ18" s="572"/>
      <c r="ARR18" s="572"/>
      <c r="ARS18" s="572"/>
      <c r="ART18" s="572"/>
      <c r="ARU18" s="572"/>
      <c r="ARV18" s="572"/>
      <c r="ARW18" s="572"/>
      <c r="ARX18" s="572"/>
      <c r="ARY18" s="572"/>
      <c r="ARZ18" s="572"/>
      <c r="ASA18" s="572"/>
      <c r="ASB18" s="572"/>
      <c r="ASC18" s="572"/>
      <c r="ASD18" s="572"/>
      <c r="ASE18" s="572"/>
      <c r="ASF18" s="572"/>
      <c r="ASG18" s="572"/>
      <c r="ASH18" s="572"/>
      <c r="ASI18" s="572"/>
      <c r="ASJ18" s="572"/>
      <c r="ASK18" s="572"/>
      <c r="ASL18" s="572"/>
      <c r="ASM18" s="572"/>
      <c r="ASN18" s="572"/>
      <c r="ASO18" s="572"/>
      <c r="ASP18" s="572"/>
      <c r="ASQ18" s="572"/>
      <c r="ASR18" s="572"/>
      <c r="ASS18" s="572"/>
      <c r="AST18" s="572"/>
      <c r="ASU18" s="572"/>
      <c r="ASV18" s="572"/>
      <c r="ASW18" s="572"/>
      <c r="ASX18" s="572"/>
      <c r="ASY18" s="572"/>
      <c r="ASZ18" s="572"/>
      <c r="ATA18" s="572"/>
      <c r="ATB18" s="572"/>
      <c r="ATC18" s="572"/>
      <c r="ATD18" s="572"/>
      <c r="ATE18" s="572"/>
      <c r="ATF18" s="572"/>
      <c r="ATG18" s="572"/>
      <c r="ATH18" s="572"/>
      <c r="ATI18" s="572"/>
      <c r="ATJ18" s="572"/>
      <c r="ATK18" s="572"/>
      <c r="ATL18" s="572"/>
      <c r="ATM18" s="572"/>
      <c r="ATN18" s="572"/>
      <c r="ATO18" s="572"/>
      <c r="ATP18" s="572"/>
      <c r="ATQ18" s="572"/>
      <c r="ATR18" s="572"/>
      <c r="ATS18" s="572"/>
      <c r="ATT18" s="572"/>
      <c r="ATU18" s="572"/>
      <c r="ATV18" s="572"/>
      <c r="ATW18" s="572"/>
      <c r="ATX18" s="572"/>
      <c r="ATY18" s="572"/>
      <c r="ATZ18" s="572"/>
      <c r="AUA18" s="572"/>
      <c r="AUB18" s="572"/>
      <c r="AUC18" s="572"/>
      <c r="AUD18" s="572"/>
      <c r="AUE18" s="572"/>
      <c r="AUF18" s="572"/>
      <c r="AUG18" s="572"/>
      <c r="AUH18" s="572"/>
      <c r="AUI18" s="572"/>
      <c r="AUJ18" s="572"/>
      <c r="AUK18" s="572"/>
      <c r="AUL18" s="572"/>
      <c r="AUM18" s="572"/>
      <c r="AUN18" s="572"/>
      <c r="AUO18" s="572"/>
      <c r="AUP18" s="572"/>
      <c r="AUQ18" s="572"/>
      <c r="AUR18" s="572"/>
      <c r="AUS18" s="572"/>
      <c r="AUT18" s="572"/>
      <c r="AUU18" s="572"/>
      <c r="AUV18" s="572"/>
      <c r="AUW18" s="572"/>
      <c r="AUX18" s="572"/>
      <c r="AUY18" s="572"/>
      <c r="AUZ18" s="572"/>
      <c r="AVA18" s="572"/>
      <c r="AVB18" s="572"/>
      <c r="AVC18" s="572"/>
      <c r="AVD18" s="572"/>
      <c r="AVE18" s="572"/>
      <c r="AVF18" s="572"/>
      <c r="AVG18" s="572"/>
      <c r="AVH18" s="572"/>
      <c r="AVI18" s="572"/>
      <c r="AVJ18" s="572"/>
      <c r="AVK18" s="572"/>
      <c r="AVL18" s="572"/>
      <c r="AVM18" s="572"/>
      <c r="AVN18" s="572"/>
      <c r="AVO18" s="572"/>
      <c r="AVP18" s="572"/>
      <c r="AVQ18" s="572"/>
      <c r="AVR18" s="572"/>
      <c r="AVS18" s="572"/>
      <c r="AVT18" s="572"/>
      <c r="AVU18" s="572"/>
      <c r="AVV18" s="572"/>
      <c r="AVW18" s="572"/>
      <c r="AVX18" s="572"/>
      <c r="AVY18" s="572"/>
      <c r="AVZ18" s="572"/>
      <c r="AWA18" s="572"/>
      <c r="AWB18" s="572"/>
      <c r="AWC18" s="572"/>
      <c r="AWD18" s="572"/>
      <c r="AWE18" s="572"/>
      <c r="AWF18" s="572"/>
      <c r="AWG18" s="572"/>
      <c r="AWH18" s="572"/>
      <c r="AWI18" s="572"/>
      <c r="AWJ18" s="572"/>
      <c r="AWK18" s="572"/>
      <c r="AWL18" s="572"/>
      <c r="AWM18" s="572"/>
      <c r="AWN18" s="572"/>
      <c r="AWO18" s="572"/>
      <c r="AWP18" s="572"/>
      <c r="AWQ18" s="572"/>
      <c r="AWR18" s="572"/>
      <c r="AWS18" s="572"/>
      <c r="AWT18" s="572"/>
      <c r="AWU18" s="572"/>
      <c r="AWV18" s="572"/>
      <c r="AWW18" s="572"/>
      <c r="AWX18" s="572"/>
      <c r="AWY18" s="572"/>
      <c r="AWZ18" s="572"/>
      <c r="AXA18" s="572"/>
      <c r="AXB18" s="572"/>
      <c r="AXC18" s="572"/>
      <c r="AXD18" s="572"/>
      <c r="AXE18" s="572"/>
      <c r="AXF18" s="572"/>
      <c r="AXG18" s="572"/>
      <c r="AXH18" s="572"/>
      <c r="AXI18" s="572"/>
      <c r="AXJ18" s="572"/>
      <c r="AXK18" s="572"/>
      <c r="AXL18" s="572"/>
      <c r="AXM18" s="572"/>
      <c r="AXN18" s="572"/>
      <c r="AXO18" s="572"/>
      <c r="AXP18" s="572"/>
      <c r="AXQ18" s="572"/>
      <c r="AXR18" s="572"/>
      <c r="AXS18" s="572"/>
      <c r="AXT18" s="572"/>
      <c r="AXU18" s="572"/>
      <c r="AXV18" s="572"/>
      <c r="AXW18" s="572"/>
      <c r="AXX18" s="572"/>
      <c r="AXY18" s="572"/>
      <c r="AXZ18" s="572"/>
      <c r="AYA18" s="572"/>
      <c r="AYB18" s="572"/>
      <c r="AYC18" s="572"/>
      <c r="AYD18" s="572"/>
      <c r="AYE18" s="572"/>
      <c r="AYF18" s="572"/>
      <c r="AYG18" s="572"/>
      <c r="AYH18" s="572"/>
      <c r="AYI18" s="572"/>
      <c r="AYJ18" s="572"/>
      <c r="AYK18" s="572"/>
      <c r="AYL18" s="572"/>
      <c r="AYM18" s="572"/>
      <c r="AYN18" s="572"/>
      <c r="AYO18" s="572"/>
      <c r="AYP18" s="572"/>
      <c r="AYQ18" s="572"/>
      <c r="AYR18" s="572"/>
      <c r="AYS18" s="572"/>
      <c r="AYT18" s="572"/>
      <c r="AYU18" s="572"/>
      <c r="AYV18" s="572"/>
      <c r="AYW18" s="572"/>
      <c r="AYX18" s="572"/>
      <c r="AYY18" s="572"/>
      <c r="AYZ18" s="572"/>
      <c r="AZA18" s="572"/>
      <c r="AZB18" s="572"/>
      <c r="AZC18" s="572"/>
      <c r="AZD18" s="572"/>
      <c r="AZE18" s="572"/>
      <c r="AZF18" s="572"/>
      <c r="AZG18" s="572"/>
      <c r="AZH18" s="572"/>
      <c r="AZI18" s="572"/>
      <c r="AZJ18" s="572"/>
      <c r="AZK18" s="572"/>
      <c r="AZL18" s="572"/>
      <c r="AZM18" s="572"/>
      <c r="AZN18" s="572"/>
      <c r="AZO18" s="572"/>
      <c r="AZP18" s="572"/>
      <c r="AZQ18" s="572"/>
      <c r="AZR18" s="572"/>
      <c r="AZS18" s="572"/>
      <c r="AZT18" s="572"/>
      <c r="AZU18" s="572"/>
      <c r="AZV18" s="572"/>
      <c r="AZW18" s="572"/>
      <c r="AZX18" s="572"/>
      <c r="AZY18" s="572"/>
      <c r="AZZ18" s="572"/>
      <c r="BAA18" s="572"/>
      <c r="BAB18" s="572"/>
      <c r="BAC18" s="572"/>
      <c r="BAD18" s="572"/>
      <c r="BAE18" s="572"/>
      <c r="BAF18" s="572"/>
      <c r="BAG18" s="572"/>
      <c r="BAH18" s="572"/>
      <c r="BAI18" s="572"/>
      <c r="BAJ18" s="572"/>
      <c r="BAK18" s="572"/>
      <c r="BAL18" s="572"/>
      <c r="BAM18" s="572"/>
      <c r="BAN18" s="572"/>
      <c r="BAO18" s="572"/>
      <c r="BAP18" s="572"/>
      <c r="BAQ18" s="572"/>
      <c r="BAR18" s="572"/>
      <c r="BAS18" s="572"/>
      <c r="BAT18" s="572"/>
      <c r="BAU18" s="572"/>
      <c r="BAV18" s="572"/>
      <c r="BAW18" s="572"/>
      <c r="BAX18" s="572"/>
      <c r="BAY18" s="572"/>
      <c r="BAZ18" s="572"/>
      <c r="BBA18" s="572"/>
      <c r="BBB18" s="572"/>
      <c r="BBC18" s="572"/>
      <c r="BBD18" s="572"/>
      <c r="BBE18" s="572"/>
      <c r="BBF18" s="572"/>
      <c r="BBG18" s="572"/>
      <c r="BBH18" s="572"/>
      <c r="BBI18" s="572"/>
      <c r="BBJ18" s="572"/>
      <c r="BBK18" s="572"/>
      <c r="BBL18" s="572"/>
      <c r="BBM18" s="572"/>
      <c r="BBN18" s="572"/>
      <c r="BBO18" s="572"/>
      <c r="BBP18" s="572"/>
      <c r="BBQ18" s="572"/>
      <c r="BBR18" s="572"/>
      <c r="BBS18" s="572"/>
      <c r="BBT18" s="572"/>
      <c r="BBU18" s="572"/>
      <c r="BBV18" s="572"/>
      <c r="BBW18" s="572"/>
      <c r="BBX18" s="572"/>
      <c r="BBY18" s="572"/>
      <c r="BBZ18" s="572"/>
      <c r="BCA18" s="572"/>
      <c r="BCB18" s="572"/>
      <c r="BCC18" s="572"/>
      <c r="BCD18" s="572"/>
      <c r="BCE18" s="572"/>
      <c r="BCF18" s="572"/>
      <c r="BCG18" s="572"/>
      <c r="BCH18" s="572"/>
      <c r="BCI18" s="572"/>
      <c r="BCJ18" s="572"/>
      <c r="BCK18" s="572"/>
      <c r="BCL18" s="572"/>
      <c r="BCM18" s="572"/>
      <c r="BCN18" s="572"/>
      <c r="BCO18" s="572"/>
      <c r="BCP18" s="572"/>
      <c r="BCQ18" s="572"/>
      <c r="BCR18" s="572"/>
      <c r="BCS18" s="572"/>
      <c r="BCT18" s="572"/>
      <c r="BCU18" s="572"/>
      <c r="BCV18" s="572"/>
      <c r="BCW18" s="572"/>
      <c r="BCX18" s="572"/>
      <c r="BCY18" s="572"/>
      <c r="BCZ18" s="572"/>
      <c r="BDA18" s="572"/>
      <c r="BDB18" s="572"/>
      <c r="BDC18" s="572"/>
      <c r="BDD18" s="572"/>
      <c r="BDE18" s="572"/>
      <c r="BDF18" s="572"/>
      <c r="BDG18" s="572"/>
      <c r="BDH18" s="572"/>
      <c r="BDI18" s="572"/>
      <c r="BDJ18" s="572"/>
      <c r="BDK18" s="572"/>
      <c r="BDL18" s="572"/>
      <c r="BDM18" s="572"/>
      <c r="BDN18" s="572"/>
      <c r="BDO18" s="572"/>
      <c r="BDP18" s="572"/>
      <c r="BDQ18" s="572"/>
      <c r="BDR18" s="572"/>
      <c r="BDS18" s="572"/>
      <c r="BDT18" s="572"/>
      <c r="BDU18" s="572"/>
      <c r="BDV18" s="572"/>
      <c r="BDW18" s="572"/>
      <c r="BDX18" s="572"/>
      <c r="BDY18" s="572"/>
      <c r="BDZ18" s="572"/>
    </row>
    <row r="19" spans="1:1482" s="577" customFormat="1">
      <c r="A19" s="375" t="str">
        <f>+'P4'!B9</f>
        <v>4.2. Promoción del desarrollo e inclusión de la mujer rural y joven rural, en la cadena</v>
      </c>
      <c r="B19" s="384">
        <f>+'P4'!E9</f>
        <v>387156000</v>
      </c>
      <c r="C19" s="384">
        <f>+'P4'!F9</f>
        <v>774312000</v>
      </c>
      <c r="D19" s="384">
        <f>+'P4'!G9</f>
        <v>774312000</v>
      </c>
      <c r="E19" s="384">
        <f>+'P4'!H9</f>
        <v>774312000</v>
      </c>
      <c r="F19" s="384">
        <f>+'P4'!I9</f>
        <v>774312000</v>
      </c>
      <c r="G19" s="384">
        <f>+'P4'!J9</f>
        <v>694212000</v>
      </c>
      <c r="H19" s="384">
        <f>+'P4'!K9</f>
        <v>694212000</v>
      </c>
      <c r="I19" s="384">
        <f>+'P4'!L9</f>
        <v>694212000</v>
      </c>
      <c r="J19" s="384">
        <f>+'P4'!M9</f>
        <v>694212000</v>
      </c>
      <c r="K19" s="384">
        <f>+'P4'!N9</f>
        <v>774312000</v>
      </c>
      <c r="L19" s="384">
        <f>+'P4'!O9</f>
        <v>694212000</v>
      </c>
      <c r="M19" s="384">
        <f>+'P4'!P9</f>
        <v>694212000</v>
      </c>
      <c r="N19" s="384">
        <f>+'P4'!Q9</f>
        <v>694212000</v>
      </c>
      <c r="O19" s="384">
        <f>+'P4'!R9</f>
        <v>694212000</v>
      </c>
      <c r="P19" s="384">
        <f>+'P4'!S9</f>
        <v>774312000</v>
      </c>
      <c r="Q19" s="384">
        <f>+'P4'!T9</f>
        <v>694212000</v>
      </c>
      <c r="R19" s="384">
        <f>+'P4'!U9</f>
        <v>694212000</v>
      </c>
      <c r="S19" s="384">
        <f>+'P4'!V9</f>
        <v>694212000</v>
      </c>
      <c r="T19" s="384">
        <f>+'P4'!W9</f>
        <v>694212000</v>
      </c>
      <c r="U19" s="384">
        <f>+'P4'!X9</f>
        <v>774312000</v>
      </c>
      <c r="V19" s="384">
        <f>+'P4'!Y9</f>
        <v>14137884000</v>
      </c>
      <c r="W19" s="575">
        <f t="shared" ref="W19:W21" si="5">V19/V$41</f>
        <v>4.9754949213688142E-3</v>
      </c>
      <c r="X19" s="405"/>
      <c r="Y19" s="572"/>
      <c r="Z19" s="572"/>
      <c r="AA19" s="572"/>
      <c r="AB19" s="572"/>
      <c r="AC19" s="572"/>
      <c r="AD19" s="572"/>
      <c r="AE19" s="572"/>
      <c r="AF19" s="572"/>
      <c r="AG19" s="572"/>
      <c r="AH19" s="572"/>
      <c r="AI19" s="572"/>
      <c r="AJ19" s="572"/>
      <c r="AK19" s="572"/>
      <c r="AL19" s="572"/>
      <c r="AM19" s="572"/>
      <c r="AN19" s="572"/>
      <c r="AO19" s="572"/>
      <c r="AP19" s="572"/>
      <c r="AQ19" s="572"/>
      <c r="AR19" s="572"/>
      <c r="AS19" s="572"/>
      <c r="AT19" s="572"/>
      <c r="AU19" s="572"/>
      <c r="AV19" s="572"/>
      <c r="AW19" s="572"/>
      <c r="AX19" s="572"/>
      <c r="AY19" s="572"/>
      <c r="AZ19" s="572"/>
      <c r="BA19" s="572"/>
      <c r="BB19" s="572"/>
      <c r="BC19" s="572"/>
      <c r="BD19" s="572"/>
      <c r="BE19" s="572"/>
      <c r="BF19" s="572"/>
      <c r="BG19" s="572"/>
      <c r="BH19" s="572"/>
      <c r="BI19" s="572"/>
      <c r="BJ19" s="572"/>
      <c r="BK19" s="572"/>
      <c r="BL19" s="572"/>
      <c r="BM19" s="572"/>
      <c r="BN19" s="572"/>
      <c r="BO19" s="572"/>
      <c r="BP19" s="572"/>
      <c r="BQ19" s="572"/>
      <c r="BR19" s="572"/>
      <c r="BS19" s="572"/>
      <c r="BT19" s="572"/>
      <c r="BU19" s="572"/>
      <c r="BV19" s="572"/>
      <c r="BW19" s="572"/>
      <c r="BX19" s="572"/>
      <c r="BY19" s="572"/>
      <c r="BZ19" s="572"/>
      <c r="CA19" s="572"/>
      <c r="CB19" s="572"/>
      <c r="CC19" s="572"/>
      <c r="CD19" s="572"/>
      <c r="CE19" s="572"/>
      <c r="CF19" s="572"/>
      <c r="CG19" s="572"/>
      <c r="CH19" s="572"/>
      <c r="CI19" s="572"/>
      <c r="CJ19" s="572"/>
      <c r="CK19" s="572"/>
      <c r="CL19" s="572"/>
      <c r="CM19" s="572"/>
      <c r="CN19" s="572"/>
      <c r="CO19" s="572"/>
      <c r="CP19" s="572"/>
      <c r="CQ19" s="572"/>
      <c r="CR19" s="572"/>
      <c r="CS19" s="572"/>
      <c r="CT19" s="572"/>
      <c r="CU19" s="572"/>
      <c r="CV19" s="572"/>
      <c r="CW19" s="572"/>
      <c r="CX19" s="572"/>
      <c r="CY19" s="572"/>
      <c r="CZ19" s="572"/>
      <c r="DA19" s="572"/>
      <c r="DB19" s="572"/>
      <c r="DC19" s="572"/>
      <c r="DD19" s="572"/>
      <c r="DE19" s="572"/>
      <c r="DF19" s="572"/>
      <c r="DG19" s="572"/>
      <c r="DH19" s="572"/>
      <c r="DI19" s="572"/>
      <c r="DJ19" s="572"/>
      <c r="DK19" s="572"/>
      <c r="DL19" s="572"/>
      <c r="DM19" s="572"/>
      <c r="DN19" s="572"/>
      <c r="DO19" s="572"/>
      <c r="DP19" s="572"/>
      <c r="DQ19" s="572"/>
      <c r="DR19" s="572"/>
      <c r="DS19" s="572"/>
      <c r="DT19" s="572"/>
      <c r="DU19" s="572"/>
      <c r="DV19" s="572"/>
      <c r="DW19" s="572"/>
      <c r="DX19" s="572"/>
      <c r="DY19" s="572"/>
      <c r="DZ19" s="572"/>
      <c r="EA19" s="572"/>
      <c r="EB19" s="572"/>
      <c r="EC19" s="572"/>
      <c r="ED19" s="572"/>
      <c r="EE19" s="572"/>
      <c r="EF19" s="572"/>
      <c r="EG19" s="572"/>
      <c r="EH19" s="572"/>
      <c r="EI19" s="572"/>
      <c r="EJ19" s="572"/>
      <c r="EK19" s="572"/>
      <c r="EL19" s="572"/>
      <c r="EM19" s="572"/>
      <c r="EN19" s="572"/>
      <c r="EO19" s="572"/>
      <c r="EP19" s="572"/>
      <c r="EQ19" s="572"/>
      <c r="ER19" s="572"/>
      <c r="ES19" s="572"/>
      <c r="ET19" s="572"/>
      <c r="EU19" s="572"/>
      <c r="EV19" s="572"/>
      <c r="EW19" s="572"/>
      <c r="EX19" s="572"/>
      <c r="EY19" s="572"/>
      <c r="EZ19" s="572"/>
      <c r="FA19" s="572"/>
      <c r="FB19" s="572"/>
      <c r="FC19" s="572"/>
      <c r="FD19" s="572"/>
      <c r="FE19" s="572"/>
      <c r="FF19" s="572"/>
      <c r="FG19" s="572"/>
      <c r="FH19" s="572"/>
      <c r="FI19" s="572"/>
      <c r="FJ19" s="572"/>
      <c r="FK19" s="572"/>
      <c r="FL19" s="572"/>
      <c r="FM19" s="572"/>
      <c r="FN19" s="572"/>
      <c r="FO19" s="572"/>
      <c r="FP19" s="572"/>
      <c r="FQ19" s="572"/>
      <c r="FR19" s="572"/>
      <c r="FS19" s="572"/>
      <c r="FT19" s="572"/>
      <c r="FU19" s="572"/>
      <c r="FV19" s="572"/>
      <c r="FW19" s="572"/>
      <c r="FX19" s="572"/>
      <c r="FY19" s="572"/>
      <c r="FZ19" s="572"/>
      <c r="GA19" s="572"/>
      <c r="GB19" s="572"/>
      <c r="GC19" s="572"/>
      <c r="GD19" s="572"/>
      <c r="GE19" s="572"/>
      <c r="GF19" s="572"/>
      <c r="GG19" s="572"/>
      <c r="GH19" s="572"/>
      <c r="GI19" s="572"/>
      <c r="GJ19" s="572"/>
      <c r="GK19" s="572"/>
      <c r="GL19" s="572"/>
      <c r="GM19" s="572"/>
      <c r="GN19" s="572"/>
      <c r="GO19" s="572"/>
      <c r="GP19" s="572"/>
      <c r="GQ19" s="572"/>
      <c r="GR19" s="572"/>
      <c r="GS19" s="572"/>
      <c r="GT19" s="572"/>
      <c r="GU19" s="572"/>
      <c r="GV19" s="572"/>
      <c r="GW19" s="572"/>
      <c r="GX19" s="572"/>
      <c r="GY19" s="572"/>
      <c r="GZ19" s="572"/>
      <c r="HA19" s="572"/>
      <c r="HB19" s="572"/>
      <c r="HC19" s="572"/>
      <c r="HD19" s="572"/>
      <c r="HE19" s="572"/>
      <c r="HF19" s="572"/>
      <c r="HG19" s="572"/>
      <c r="HH19" s="572"/>
      <c r="HI19" s="572"/>
      <c r="HJ19" s="572"/>
      <c r="HK19" s="572"/>
      <c r="HL19" s="572"/>
      <c r="HM19" s="572"/>
      <c r="HN19" s="572"/>
      <c r="HO19" s="572"/>
      <c r="HP19" s="572"/>
      <c r="HQ19" s="572"/>
      <c r="HR19" s="572"/>
      <c r="HS19" s="572"/>
      <c r="HT19" s="572"/>
      <c r="HU19" s="572"/>
      <c r="HV19" s="572"/>
      <c r="HW19" s="572"/>
      <c r="HX19" s="572"/>
      <c r="HY19" s="572"/>
      <c r="HZ19" s="572"/>
      <c r="IA19" s="572"/>
      <c r="IB19" s="572"/>
      <c r="IC19" s="572"/>
      <c r="ID19" s="572"/>
      <c r="IE19" s="572"/>
      <c r="IF19" s="572"/>
      <c r="IG19" s="572"/>
      <c r="IH19" s="572"/>
      <c r="II19" s="572"/>
      <c r="IJ19" s="572"/>
      <c r="IK19" s="572"/>
      <c r="IL19" s="572"/>
      <c r="IM19" s="572"/>
      <c r="IN19" s="572"/>
      <c r="IO19" s="572"/>
      <c r="IP19" s="572"/>
      <c r="IQ19" s="572"/>
      <c r="IR19" s="572"/>
      <c r="IS19" s="572"/>
      <c r="IT19" s="572"/>
      <c r="IU19" s="572"/>
      <c r="IV19" s="572"/>
      <c r="IW19" s="572"/>
      <c r="IX19" s="572"/>
      <c r="IY19" s="572"/>
      <c r="IZ19" s="572"/>
      <c r="JA19" s="572"/>
      <c r="JB19" s="572"/>
      <c r="JC19" s="572"/>
      <c r="JD19" s="572"/>
      <c r="JE19" s="572"/>
      <c r="JF19" s="572"/>
      <c r="JG19" s="572"/>
      <c r="JH19" s="572"/>
      <c r="JI19" s="572"/>
      <c r="JJ19" s="572"/>
      <c r="JK19" s="572"/>
      <c r="JL19" s="572"/>
      <c r="JM19" s="572"/>
      <c r="JN19" s="572"/>
      <c r="JO19" s="572"/>
      <c r="JP19" s="572"/>
      <c r="JQ19" s="572"/>
      <c r="JR19" s="572"/>
      <c r="JS19" s="572"/>
      <c r="JT19" s="572"/>
      <c r="JU19" s="572"/>
      <c r="JV19" s="572"/>
      <c r="JW19" s="572"/>
      <c r="JX19" s="572"/>
      <c r="JY19" s="572"/>
      <c r="JZ19" s="572"/>
      <c r="KA19" s="572"/>
      <c r="KB19" s="572"/>
      <c r="KC19" s="572"/>
      <c r="KD19" s="572"/>
      <c r="KE19" s="572"/>
      <c r="KF19" s="572"/>
      <c r="KG19" s="572"/>
      <c r="KH19" s="572"/>
      <c r="KI19" s="572"/>
      <c r="KJ19" s="572"/>
      <c r="KK19" s="572"/>
      <c r="KL19" s="572"/>
      <c r="KM19" s="572"/>
      <c r="KN19" s="572"/>
      <c r="KO19" s="572"/>
      <c r="KP19" s="572"/>
      <c r="KQ19" s="572"/>
      <c r="KR19" s="572"/>
      <c r="KS19" s="572"/>
      <c r="KT19" s="572"/>
      <c r="KU19" s="572"/>
      <c r="KV19" s="572"/>
      <c r="KW19" s="572"/>
      <c r="KX19" s="572"/>
      <c r="KY19" s="572"/>
      <c r="KZ19" s="572"/>
      <c r="LA19" s="572"/>
      <c r="LB19" s="572"/>
      <c r="LC19" s="572"/>
      <c r="LD19" s="572"/>
      <c r="LE19" s="572"/>
      <c r="LF19" s="572"/>
      <c r="LG19" s="572"/>
      <c r="LH19" s="572"/>
      <c r="LI19" s="572"/>
      <c r="LJ19" s="572"/>
      <c r="LK19" s="572"/>
      <c r="LL19" s="572"/>
      <c r="LM19" s="572"/>
      <c r="LN19" s="572"/>
      <c r="LO19" s="572"/>
      <c r="LP19" s="572"/>
      <c r="LQ19" s="572"/>
      <c r="LR19" s="572"/>
      <c r="LS19" s="572"/>
      <c r="LT19" s="572"/>
      <c r="LU19" s="572"/>
      <c r="LV19" s="572"/>
      <c r="LW19" s="572"/>
      <c r="LX19" s="572"/>
      <c r="LY19" s="572"/>
      <c r="LZ19" s="572"/>
      <c r="MA19" s="572"/>
      <c r="MB19" s="572"/>
      <c r="MC19" s="572"/>
      <c r="MD19" s="572"/>
      <c r="ME19" s="572"/>
      <c r="MF19" s="572"/>
      <c r="MG19" s="572"/>
      <c r="MH19" s="572"/>
      <c r="MI19" s="572"/>
      <c r="MJ19" s="572"/>
      <c r="MK19" s="572"/>
      <c r="ML19" s="572"/>
      <c r="MM19" s="572"/>
      <c r="MN19" s="572"/>
      <c r="MO19" s="572"/>
      <c r="MP19" s="572"/>
      <c r="MQ19" s="572"/>
      <c r="MR19" s="572"/>
      <c r="MS19" s="572"/>
      <c r="MT19" s="572"/>
      <c r="MU19" s="572"/>
      <c r="MV19" s="572"/>
      <c r="MW19" s="572"/>
      <c r="MX19" s="572"/>
      <c r="MY19" s="572"/>
      <c r="MZ19" s="572"/>
      <c r="NA19" s="572"/>
      <c r="NB19" s="572"/>
      <c r="NC19" s="572"/>
      <c r="ND19" s="572"/>
      <c r="NE19" s="572"/>
      <c r="NF19" s="572"/>
      <c r="NG19" s="572"/>
      <c r="NH19" s="572"/>
      <c r="NI19" s="572"/>
      <c r="NJ19" s="572"/>
      <c r="NK19" s="572"/>
      <c r="NL19" s="572"/>
      <c r="NM19" s="572"/>
      <c r="NN19" s="572"/>
      <c r="NO19" s="572"/>
      <c r="NP19" s="572"/>
      <c r="NQ19" s="572"/>
      <c r="NR19" s="572"/>
      <c r="NS19" s="572"/>
      <c r="NT19" s="572"/>
      <c r="NU19" s="572"/>
      <c r="NV19" s="572"/>
      <c r="NW19" s="572"/>
      <c r="NX19" s="572"/>
      <c r="NY19" s="572"/>
      <c r="NZ19" s="572"/>
      <c r="OA19" s="572"/>
      <c r="OB19" s="572"/>
      <c r="OC19" s="572"/>
      <c r="OD19" s="572"/>
      <c r="OE19" s="572"/>
      <c r="OF19" s="572"/>
      <c r="OG19" s="572"/>
      <c r="OH19" s="572"/>
      <c r="OI19" s="572"/>
      <c r="OJ19" s="572"/>
      <c r="OK19" s="572"/>
      <c r="OL19" s="572"/>
      <c r="OM19" s="572"/>
      <c r="ON19" s="572"/>
      <c r="OO19" s="572"/>
      <c r="OP19" s="572"/>
      <c r="OQ19" s="572"/>
      <c r="OR19" s="572"/>
      <c r="OS19" s="572"/>
      <c r="OT19" s="572"/>
      <c r="OU19" s="572"/>
      <c r="OV19" s="572"/>
      <c r="OW19" s="572"/>
      <c r="OX19" s="572"/>
      <c r="OY19" s="572"/>
      <c r="OZ19" s="572"/>
      <c r="PA19" s="572"/>
      <c r="PB19" s="572"/>
      <c r="PC19" s="572"/>
      <c r="PD19" s="572"/>
      <c r="PE19" s="572"/>
      <c r="PF19" s="572"/>
      <c r="PG19" s="572"/>
      <c r="PH19" s="572"/>
      <c r="PI19" s="572"/>
      <c r="PJ19" s="572"/>
      <c r="PK19" s="572"/>
      <c r="PL19" s="572"/>
      <c r="PM19" s="572"/>
      <c r="PN19" s="572"/>
      <c r="PO19" s="572"/>
      <c r="PP19" s="572"/>
      <c r="PQ19" s="572"/>
      <c r="PR19" s="572"/>
      <c r="PS19" s="572"/>
      <c r="PT19" s="572"/>
      <c r="PU19" s="572"/>
      <c r="PV19" s="572"/>
      <c r="PW19" s="572"/>
      <c r="PX19" s="572"/>
      <c r="PY19" s="572"/>
      <c r="PZ19" s="572"/>
      <c r="QA19" s="572"/>
      <c r="QB19" s="572"/>
      <c r="QC19" s="572"/>
      <c r="QD19" s="572"/>
      <c r="QE19" s="572"/>
      <c r="QF19" s="572"/>
      <c r="QG19" s="572"/>
      <c r="QH19" s="572"/>
      <c r="QI19" s="572"/>
      <c r="QJ19" s="572"/>
      <c r="QK19" s="572"/>
      <c r="QL19" s="572"/>
      <c r="QM19" s="572"/>
      <c r="QN19" s="572"/>
      <c r="QO19" s="572"/>
      <c r="QP19" s="572"/>
      <c r="QQ19" s="572"/>
      <c r="QR19" s="572"/>
      <c r="QS19" s="572"/>
      <c r="QT19" s="572"/>
      <c r="QU19" s="572"/>
      <c r="QV19" s="572"/>
      <c r="QW19" s="572"/>
      <c r="QX19" s="572"/>
      <c r="QY19" s="572"/>
      <c r="QZ19" s="572"/>
      <c r="RA19" s="572"/>
      <c r="RB19" s="572"/>
      <c r="RC19" s="572"/>
      <c r="RD19" s="572"/>
      <c r="RE19" s="572"/>
      <c r="RF19" s="572"/>
      <c r="RG19" s="572"/>
      <c r="RH19" s="572"/>
      <c r="RI19" s="572"/>
      <c r="RJ19" s="572"/>
      <c r="RK19" s="572"/>
      <c r="RL19" s="572"/>
      <c r="RM19" s="572"/>
      <c r="RN19" s="572"/>
      <c r="RO19" s="572"/>
      <c r="RP19" s="572"/>
      <c r="RQ19" s="572"/>
      <c r="RR19" s="572"/>
      <c r="RS19" s="572"/>
      <c r="RT19" s="572"/>
      <c r="RU19" s="572"/>
      <c r="RV19" s="572"/>
      <c r="RW19" s="572"/>
      <c r="RX19" s="572"/>
      <c r="RY19" s="572"/>
      <c r="RZ19" s="572"/>
      <c r="SA19" s="572"/>
      <c r="SB19" s="572"/>
      <c r="SC19" s="572"/>
      <c r="SD19" s="572"/>
      <c r="SE19" s="572"/>
      <c r="SF19" s="572"/>
      <c r="SG19" s="572"/>
      <c r="SH19" s="572"/>
      <c r="SI19" s="572"/>
      <c r="SJ19" s="572"/>
      <c r="SK19" s="572"/>
      <c r="SL19" s="572"/>
      <c r="SM19" s="572"/>
      <c r="SN19" s="572"/>
      <c r="SO19" s="572"/>
      <c r="SP19" s="572"/>
      <c r="SQ19" s="572"/>
      <c r="SR19" s="572"/>
      <c r="SS19" s="572"/>
      <c r="ST19" s="572"/>
      <c r="SU19" s="572"/>
      <c r="SV19" s="572"/>
      <c r="SW19" s="572"/>
      <c r="SX19" s="572"/>
      <c r="SY19" s="572"/>
      <c r="SZ19" s="572"/>
      <c r="TA19" s="572"/>
      <c r="TB19" s="572"/>
      <c r="TC19" s="572"/>
      <c r="TD19" s="572"/>
      <c r="TE19" s="572"/>
      <c r="TF19" s="572"/>
      <c r="TG19" s="572"/>
      <c r="TH19" s="572"/>
      <c r="TI19" s="572"/>
      <c r="TJ19" s="572"/>
      <c r="TK19" s="572"/>
      <c r="TL19" s="572"/>
      <c r="TM19" s="572"/>
      <c r="TN19" s="572"/>
      <c r="TO19" s="572"/>
      <c r="TP19" s="572"/>
      <c r="TQ19" s="572"/>
      <c r="TR19" s="572"/>
      <c r="TS19" s="572"/>
      <c r="TT19" s="572"/>
      <c r="TU19" s="572"/>
      <c r="TV19" s="572"/>
      <c r="TW19" s="572"/>
      <c r="TX19" s="572"/>
      <c r="TY19" s="572"/>
      <c r="TZ19" s="572"/>
      <c r="UA19" s="572"/>
      <c r="UB19" s="572"/>
      <c r="UC19" s="572"/>
      <c r="UD19" s="572"/>
      <c r="UE19" s="572"/>
      <c r="UF19" s="572"/>
      <c r="UG19" s="572"/>
      <c r="UH19" s="572"/>
      <c r="UI19" s="572"/>
      <c r="UJ19" s="572"/>
      <c r="UK19" s="572"/>
      <c r="UL19" s="572"/>
      <c r="UM19" s="572"/>
      <c r="UN19" s="572"/>
      <c r="UO19" s="572"/>
      <c r="UP19" s="572"/>
      <c r="UQ19" s="572"/>
      <c r="UR19" s="572"/>
      <c r="US19" s="572"/>
      <c r="UT19" s="572"/>
      <c r="UU19" s="572"/>
      <c r="UV19" s="572"/>
      <c r="UW19" s="572"/>
      <c r="UX19" s="572"/>
      <c r="UY19" s="572"/>
      <c r="UZ19" s="572"/>
      <c r="VA19" s="572"/>
      <c r="VB19" s="572"/>
      <c r="VC19" s="572"/>
      <c r="VD19" s="572"/>
      <c r="VE19" s="572"/>
      <c r="VF19" s="572"/>
      <c r="VG19" s="572"/>
      <c r="VH19" s="572"/>
      <c r="VI19" s="572"/>
      <c r="VJ19" s="572"/>
      <c r="VK19" s="572"/>
      <c r="VL19" s="572"/>
      <c r="VM19" s="572"/>
      <c r="VN19" s="572"/>
      <c r="VO19" s="572"/>
      <c r="VP19" s="572"/>
      <c r="VQ19" s="572"/>
      <c r="VR19" s="572"/>
      <c r="VS19" s="572"/>
      <c r="VT19" s="572"/>
      <c r="VU19" s="572"/>
      <c r="VV19" s="572"/>
      <c r="VW19" s="572"/>
      <c r="VX19" s="572"/>
      <c r="VY19" s="572"/>
      <c r="VZ19" s="572"/>
      <c r="WA19" s="572"/>
      <c r="WB19" s="572"/>
      <c r="WC19" s="572"/>
      <c r="WD19" s="572"/>
      <c r="WE19" s="572"/>
      <c r="WF19" s="572"/>
      <c r="WG19" s="572"/>
      <c r="WH19" s="572"/>
      <c r="WI19" s="572"/>
      <c r="WJ19" s="572"/>
      <c r="WK19" s="572"/>
      <c r="WL19" s="572"/>
      <c r="WM19" s="572"/>
      <c r="WN19" s="572"/>
      <c r="WO19" s="572"/>
      <c r="WP19" s="572"/>
      <c r="WQ19" s="572"/>
      <c r="WR19" s="572"/>
      <c r="WS19" s="572"/>
      <c r="WT19" s="572"/>
      <c r="WU19" s="572"/>
      <c r="WV19" s="572"/>
      <c r="WW19" s="572"/>
      <c r="WX19" s="572"/>
      <c r="WY19" s="572"/>
      <c r="WZ19" s="572"/>
      <c r="XA19" s="572"/>
      <c r="XB19" s="572"/>
      <c r="XC19" s="572"/>
      <c r="XD19" s="572"/>
      <c r="XE19" s="572"/>
      <c r="XF19" s="572"/>
      <c r="XG19" s="572"/>
      <c r="XH19" s="572"/>
      <c r="XI19" s="572"/>
      <c r="XJ19" s="572"/>
      <c r="XK19" s="572"/>
      <c r="XL19" s="572"/>
      <c r="XM19" s="572"/>
      <c r="XN19" s="572"/>
      <c r="XO19" s="572"/>
      <c r="XP19" s="572"/>
      <c r="XQ19" s="572"/>
      <c r="XR19" s="572"/>
      <c r="XS19" s="572"/>
      <c r="XT19" s="572"/>
      <c r="XU19" s="572"/>
      <c r="XV19" s="572"/>
      <c r="XW19" s="572"/>
      <c r="XX19" s="572"/>
      <c r="XY19" s="572"/>
      <c r="XZ19" s="572"/>
      <c r="YA19" s="572"/>
      <c r="YB19" s="572"/>
      <c r="YC19" s="572"/>
      <c r="YD19" s="572"/>
      <c r="YE19" s="572"/>
      <c r="YF19" s="572"/>
      <c r="YG19" s="572"/>
      <c r="YH19" s="572"/>
      <c r="YI19" s="572"/>
      <c r="YJ19" s="572"/>
      <c r="YK19" s="572"/>
      <c r="YL19" s="572"/>
      <c r="YM19" s="572"/>
      <c r="YN19" s="572"/>
      <c r="YO19" s="572"/>
      <c r="YP19" s="572"/>
      <c r="YQ19" s="572"/>
      <c r="YR19" s="572"/>
      <c r="YS19" s="572"/>
      <c r="YT19" s="572"/>
      <c r="YU19" s="572"/>
      <c r="YV19" s="572"/>
      <c r="YW19" s="572"/>
      <c r="YX19" s="572"/>
      <c r="YY19" s="572"/>
      <c r="YZ19" s="572"/>
      <c r="ZA19" s="572"/>
      <c r="ZB19" s="572"/>
      <c r="ZC19" s="572"/>
      <c r="ZD19" s="572"/>
      <c r="ZE19" s="572"/>
      <c r="ZF19" s="572"/>
      <c r="ZG19" s="572"/>
      <c r="ZH19" s="572"/>
      <c r="ZI19" s="572"/>
      <c r="ZJ19" s="572"/>
      <c r="ZK19" s="572"/>
      <c r="ZL19" s="572"/>
      <c r="ZM19" s="572"/>
      <c r="ZN19" s="572"/>
      <c r="ZO19" s="572"/>
      <c r="ZP19" s="572"/>
      <c r="ZQ19" s="572"/>
      <c r="ZR19" s="572"/>
      <c r="ZS19" s="572"/>
      <c r="ZT19" s="572"/>
      <c r="ZU19" s="572"/>
      <c r="ZV19" s="572"/>
      <c r="ZW19" s="572"/>
      <c r="ZX19" s="572"/>
      <c r="ZY19" s="572"/>
      <c r="ZZ19" s="572"/>
      <c r="AAA19" s="572"/>
      <c r="AAB19" s="572"/>
      <c r="AAC19" s="572"/>
      <c r="AAD19" s="572"/>
      <c r="AAE19" s="572"/>
      <c r="AAF19" s="572"/>
      <c r="AAG19" s="572"/>
      <c r="AAH19" s="572"/>
      <c r="AAI19" s="572"/>
      <c r="AAJ19" s="572"/>
      <c r="AAK19" s="572"/>
      <c r="AAL19" s="572"/>
      <c r="AAM19" s="572"/>
      <c r="AAN19" s="572"/>
      <c r="AAO19" s="572"/>
      <c r="AAP19" s="572"/>
      <c r="AAQ19" s="572"/>
      <c r="AAR19" s="572"/>
      <c r="AAS19" s="572"/>
      <c r="AAT19" s="572"/>
      <c r="AAU19" s="572"/>
      <c r="AAV19" s="572"/>
      <c r="AAW19" s="572"/>
      <c r="AAX19" s="572"/>
      <c r="AAY19" s="572"/>
      <c r="AAZ19" s="572"/>
      <c r="ABA19" s="572"/>
      <c r="ABB19" s="572"/>
      <c r="ABC19" s="572"/>
      <c r="ABD19" s="572"/>
      <c r="ABE19" s="572"/>
      <c r="ABF19" s="572"/>
      <c r="ABG19" s="572"/>
      <c r="ABH19" s="572"/>
      <c r="ABI19" s="572"/>
      <c r="ABJ19" s="572"/>
      <c r="ABK19" s="572"/>
      <c r="ABL19" s="572"/>
      <c r="ABM19" s="572"/>
      <c r="ABN19" s="572"/>
      <c r="ABO19" s="572"/>
      <c r="ABP19" s="572"/>
      <c r="ABQ19" s="572"/>
      <c r="ABR19" s="572"/>
      <c r="ABS19" s="572"/>
      <c r="ABT19" s="572"/>
      <c r="ABU19" s="572"/>
      <c r="ABV19" s="572"/>
      <c r="ABW19" s="572"/>
      <c r="ABX19" s="572"/>
      <c r="ABY19" s="572"/>
      <c r="ABZ19" s="572"/>
      <c r="ACA19" s="572"/>
      <c r="ACB19" s="572"/>
      <c r="ACC19" s="572"/>
      <c r="ACD19" s="572"/>
      <c r="ACE19" s="572"/>
      <c r="ACF19" s="572"/>
      <c r="ACG19" s="572"/>
      <c r="ACH19" s="572"/>
      <c r="ACI19" s="572"/>
      <c r="ACJ19" s="572"/>
      <c r="ACK19" s="572"/>
      <c r="ACL19" s="572"/>
      <c r="ACM19" s="572"/>
      <c r="ACN19" s="572"/>
      <c r="ACO19" s="572"/>
      <c r="ACP19" s="572"/>
      <c r="ACQ19" s="572"/>
      <c r="ACR19" s="572"/>
      <c r="ACS19" s="572"/>
      <c r="ACT19" s="572"/>
      <c r="ACU19" s="572"/>
      <c r="ACV19" s="572"/>
      <c r="ACW19" s="572"/>
      <c r="ACX19" s="572"/>
      <c r="ACY19" s="572"/>
      <c r="ACZ19" s="572"/>
      <c r="ADA19" s="572"/>
      <c r="ADB19" s="572"/>
      <c r="ADC19" s="572"/>
      <c r="ADD19" s="572"/>
      <c r="ADE19" s="572"/>
      <c r="ADF19" s="572"/>
      <c r="ADG19" s="572"/>
      <c r="ADH19" s="572"/>
      <c r="ADI19" s="572"/>
      <c r="ADJ19" s="572"/>
      <c r="ADK19" s="572"/>
      <c r="ADL19" s="572"/>
      <c r="ADM19" s="572"/>
      <c r="ADN19" s="572"/>
      <c r="ADO19" s="572"/>
      <c r="ADP19" s="572"/>
      <c r="ADQ19" s="572"/>
      <c r="ADR19" s="572"/>
      <c r="ADS19" s="572"/>
      <c r="ADT19" s="572"/>
      <c r="ADU19" s="572"/>
      <c r="ADV19" s="572"/>
      <c r="ADW19" s="572"/>
      <c r="ADX19" s="572"/>
      <c r="ADY19" s="572"/>
      <c r="ADZ19" s="572"/>
      <c r="AEA19" s="572"/>
      <c r="AEB19" s="572"/>
      <c r="AEC19" s="572"/>
      <c r="AED19" s="572"/>
      <c r="AEE19" s="572"/>
      <c r="AEF19" s="572"/>
      <c r="AEG19" s="572"/>
      <c r="AEH19" s="572"/>
      <c r="AEI19" s="572"/>
      <c r="AEJ19" s="572"/>
      <c r="AEK19" s="572"/>
      <c r="AEL19" s="572"/>
      <c r="AEM19" s="572"/>
      <c r="AEN19" s="572"/>
      <c r="AEO19" s="572"/>
      <c r="AEP19" s="572"/>
      <c r="AEQ19" s="572"/>
      <c r="AER19" s="572"/>
      <c r="AES19" s="572"/>
      <c r="AET19" s="572"/>
      <c r="AEU19" s="572"/>
      <c r="AEV19" s="572"/>
      <c r="AEW19" s="572"/>
      <c r="AEX19" s="572"/>
      <c r="AEY19" s="572"/>
      <c r="AEZ19" s="572"/>
      <c r="AFA19" s="572"/>
      <c r="AFB19" s="572"/>
      <c r="AFC19" s="572"/>
      <c r="AFD19" s="572"/>
      <c r="AFE19" s="572"/>
      <c r="AFF19" s="572"/>
      <c r="AFG19" s="572"/>
      <c r="AFH19" s="572"/>
      <c r="AFI19" s="572"/>
      <c r="AFJ19" s="572"/>
      <c r="AFK19" s="572"/>
      <c r="AFL19" s="572"/>
      <c r="AFM19" s="572"/>
      <c r="AFN19" s="572"/>
      <c r="AFO19" s="572"/>
      <c r="AFP19" s="572"/>
      <c r="AFQ19" s="572"/>
      <c r="AFR19" s="572"/>
      <c r="AFS19" s="572"/>
      <c r="AFT19" s="572"/>
      <c r="AFU19" s="572"/>
      <c r="AFV19" s="572"/>
      <c r="AFW19" s="572"/>
      <c r="AFX19" s="572"/>
      <c r="AFY19" s="572"/>
      <c r="AFZ19" s="572"/>
      <c r="AGA19" s="572"/>
      <c r="AGB19" s="572"/>
      <c r="AGC19" s="572"/>
      <c r="AGD19" s="572"/>
      <c r="AGE19" s="572"/>
      <c r="AGF19" s="572"/>
      <c r="AGG19" s="572"/>
      <c r="AGH19" s="572"/>
      <c r="AGI19" s="572"/>
      <c r="AGJ19" s="572"/>
      <c r="AGK19" s="572"/>
      <c r="AGL19" s="572"/>
      <c r="AGM19" s="572"/>
      <c r="AGN19" s="572"/>
      <c r="AGO19" s="572"/>
      <c r="AGP19" s="572"/>
      <c r="AGQ19" s="572"/>
      <c r="AGR19" s="572"/>
      <c r="AGS19" s="572"/>
      <c r="AGT19" s="572"/>
      <c r="AGU19" s="572"/>
      <c r="AGV19" s="572"/>
      <c r="AGW19" s="572"/>
      <c r="AGX19" s="572"/>
      <c r="AGY19" s="572"/>
      <c r="AGZ19" s="572"/>
      <c r="AHA19" s="572"/>
      <c r="AHB19" s="572"/>
      <c r="AHC19" s="572"/>
      <c r="AHD19" s="572"/>
      <c r="AHE19" s="572"/>
      <c r="AHF19" s="572"/>
      <c r="AHG19" s="572"/>
      <c r="AHH19" s="572"/>
      <c r="AHI19" s="572"/>
      <c r="AHJ19" s="572"/>
      <c r="AHK19" s="572"/>
      <c r="AHL19" s="572"/>
      <c r="AHM19" s="572"/>
      <c r="AHN19" s="572"/>
      <c r="AHO19" s="572"/>
      <c r="AHP19" s="572"/>
      <c r="AHQ19" s="572"/>
      <c r="AHR19" s="572"/>
      <c r="AHS19" s="572"/>
      <c r="AHT19" s="572"/>
      <c r="AHU19" s="572"/>
      <c r="AHV19" s="572"/>
      <c r="AHW19" s="572"/>
      <c r="AHX19" s="572"/>
      <c r="AHY19" s="572"/>
      <c r="AHZ19" s="572"/>
      <c r="AIA19" s="572"/>
      <c r="AIB19" s="572"/>
      <c r="AIC19" s="572"/>
      <c r="AID19" s="572"/>
      <c r="AIE19" s="572"/>
      <c r="AIF19" s="572"/>
      <c r="AIG19" s="572"/>
      <c r="AIH19" s="572"/>
      <c r="AII19" s="572"/>
      <c r="AIJ19" s="572"/>
      <c r="AIK19" s="572"/>
      <c r="AIL19" s="572"/>
      <c r="AIM19" s="572"/>
      <c r="AIN19" s="572"/>
      <c r="AIO19" s="572"/>
      <c r="AIP19" s="572"/>
      <c r="AIQ19" s="572"/>
      <c r="AIR19" s="572"/>
      <c r="AIS19" s="572"/>
      <c r="AIT19" s="572"/>
      <c r="AIU19" s="572"/>
      <c r="AIV19" s="572"/>
      <c r="AIW19" s="572"/>
      <c r="AIX19" s="572"/>
      <c r="AIY19" s="572"/>
      <c r="AIZ19" s="572"/>
      <c r="AJA19" s="572"/>
      <c r="AJB19" s="572"/>
      <c r="AJC19" s="572"/>
      <c r="AJD19" s="572"/>
      <c r="AJE19" s="572"/>
      <c r="AJF19" s="572"/>
      <c r="AJG19" s="572"/>
      <c r="AJH19" s="572"/>
      <c r="AJI19" s="572"/>
      <c r="AJJ19" s="572"/>
      <c r="AJK19" s="572"/>
      <c r="AJL19" s="572"/>
      <c r="AJM19" s="572"/>
      <c r="AJN19" s="572"/>
      <c r="AJO19" s="572"/>
      <c r="AJP19" s="572"/>
      <c r="AJQ19" s="572"/>
      <c r="AJR19" s="572"/>
      <c r="AJS19" s="572"/>
      <c r="AJT19" s="572"/>
      <c r="AJU19" s="572"/>
      <c r="AJV19" s="572"/>
      <c r="AJW19" s="572"/>
      <c r="AJX19" s="572"/>
      <c r="AJY19" s="572"/>
      <c r="AJZ19" s="572"/>
      <c r="AKA19" s="572"/>
      <c r="AKB19" s="572"/>
      <c r="AKC19" s="572"/>
      <c r="AKD19" s="572"/>
      <c r="AKE19" s="572"/>
      <c r="AKF19" s="572"/>
      <c r="AKG19" s="572"/>
      <c r="AKH19" s="572"/>
      <c r="AKI19" s="572"/>
      <c r="AKJ19" s="572"/>
      <c r="AKK19" s="572"/>
      <c r="AKL19" s="572"/>
      <c r="AKM19" s="572"/>
      <c r="AKN19" s="572"/>
      <c r="AKO19" s="572"/>
      <c r="AKP19" s="572"/>
      <c r="AKQ19" s="572"/>
      <c r="AKR19" s="572"/>
      <c r="AKS19" s="572"/>
      <c r="AKT19" s="572"/>
      <c r="AKU19" s="572"/>
      <c r="AKV19" s="572"/>
      <c r="AKW19" s="572"/>
      <c r="AKX19" s="572"/>
      <c r="AKY19" s="572"/>
      <c r="AKZ19" s="572"/>
      <c r="ALA19" s="572"/>
      <c r="ALB19" s="572"/>
      <c r="ALC19" s="572"/>
      <c r="ALD19" s="572"/>
      <c r="ALE19" s="572"/>
      <c r="ALF19" s="572"/>
      <c r="ALG19" s="572"/>
      <c r="ALH19" s="572"/>
      <c r="ALI19" s="572"/>
      <c r="ALJ19" s="572"/>
      <c r="ALK19" s="572"/>
      <c r="ALL19" s="572"/>
      <c r="ALM19" s="572"/>
      <c r="ALN19" s="572"/>
      <c r="ALO19" s="572"/>
      <c r="ALP19" s="572"/>
      <c r="ALQ19" s="572"/>
      <c r="ALR19" s="572"/>
      <c r="ALS19" s="572"/>
      <c r="ALT19" s="572"/>
      <c r="ALU19" s="572"/>
      <c r="ALV19" s="572"/>
      <c r="ALW19" s="572"/>
      <c r="ALX19" s="572"/>
      <c r="ALY19" s="572"/>
      <c r="ALZ19" s="572"/>
      <c r="AMA19" s="572"/>
      <c r="AMB19" s="572"/>
      <c r="AMC19" s="572"/>
      <c r="AMD19" s="572"/>
      <c r="AME19" s="572"/>
      <c r="AMF19" s="572"/>
      <c r="AMG19" s="572"/>
      <c r="AMH19" s="572"/>
      <c r="AMI19" s="572"/>
      <c r="AMJ19" s="572"/>
      <c r="AMK19" s="572"/>
      <c r="AML19" s="572"/>
      <c r="AMM19" s="572"/>
      <c r="AMN19" s="572"/>
      <c r="AMO19" s="572"/>
      <c r="AMP19" s="572"/>
      <c r="AMQ19" s="572"/>
      <c r="AMR19" s="572"/>
      <c r="AMS19" s="572"/>
      <c r="AMT19" s="572"/>
      <c r="AMU19" s="572"/>
      <c r="AMV19" s="572"/>
      <c r="AMW19" s="572"/>
      <c r="AMX19" s="572"/>
      <c r="AMY19" s="572"/>
      <c r="AMZ19" s="572"/>
      <c r="ANA19" s="572"/>
      <c r="ANB19" s="572"/>
      <c r="ANC19" s="572"/>
      <c r="AND19" s="572"/>
      <c r="ANE19" s="572"/>
      <c r="ANF19" s="572"/>
      <c r="ANG19" s="572"/>
      <c r="ANH19" s="572"/>
      <c r="ANI19" s="572"/>
      <c r="ANJ19" s="572"/>
      <c r="ANK19" s="572"/>
      <c r="ANL19" s="572"/>
      <c r="ANM19" s="572"/>
      <c r="ANN19" s="572"/>
      <c r="ANO19" s="572"/>
      <c r="ANP19" s="572"/>
      <c r="ANQ19" s="572"/>
      <c r="ANR19" s="572"/>
      <c r="ANS19" s="572"/>
      <c r="ANT19" s="572"/>
      <c r="ANU19" s="572"/>
      <c r="ANV19" s="572"/>
      <c r="ANW19" s="572"/>
      <c r="ANX19" s="572"/>
      <c r="ANY19" s="572"/>
      <c r="ANZ19" s="572"/>
      <c r="AOA19" s="572"/>
      <c r="AOB19" s="572"/>
      <c r="AOC19" s="572"/>
      <c r="AOD19" s="572"/>
      <c r="AOE19" s="572"/>
      <c r="AOF19" s="572"/>
      <c r="AOG19" s="572"/>
      <c r="AOH19" s="572"/>
      <c r="AOI19" s="572"/>
      <c r="AOJ19" s="572"/>
      <c r="AOK19" s="572"/>
      <c r="AOL19" s="572"/>
      <c r="AOM19" s="572"/>
      <c r="AON19" s="572"/>
      <c r="AOO19" s="572"/>
      <c r="AOP19" s="572"/>
      <c r="AOQ19" s="572"/>
      <c r="AOR19" s="572"/>
      <c r="AOS19" s="572"/>
      <c r="AOT19" s="572"/>
      <c r="AOU19" s="572"/>
      <c r="AOV19" s="572"/>
      <c r="AOW19" s="572"/>
      <c r="AOX19" s="572"/>
      <c r="AOY19" s="572"/>
      <c r="AOZ19" s="572"/>
      <c r="APA19" s="572"/>
      <c r="APB19" s="572"/>
      <c r="APC19" s="572"/>
      <c r="APD19" s="572"/>
      <c r="APE19" s="572"/>
      <c r="APF19" s="572"/>
      <c r="APG19" s="572"/>
      <c r="APH19" s="572"/>
      <c r="API19" s="572"/>
      <c r="APJ19" s="572"/>
      <c r="APK19" s="572"/>
      <c r="APL19" s="572"/>
      <c r="APM19" s="572"/>
      <c r="APN19" s="572"/>
      <c r="APO19" s="572"/>
      <c r="APP19" s="572"/>
      <c r="APQ19" s="572"/>
      <c r="APR19" s="572"/>
      <c r="APS19" s="572"/>
      <c r="APT19" s="572"/>
      <c r="APU19" s="572"/>
      <c r="APV19" s="572"/>
      <c r="APW19" s="572"/>
      <c r="APX19" s="572"/>
      <c r="APY19" s="572"/>
      <c r="APZ19" s="572"/>
      <c r="AQA19" s="572"/>
      <c r="AQB19" s="572"/>
      <c r="AQC19" s="572"/>
      <c r="AQD19" s="572"/>
      <c r="AQE19" s="572"/>
      <c r="AQF19" s="572"/>
      <c r="AQG19" s="572"/>
      <c r="AQH19" s="572"/>
      <c r="AQI19" s="572"/>
      <c r="AQJ19" s="572"/>
      <c r="AQK19" s="572"/>
      <c r="AQL19" s="572"/>
      <c r="AQM19" s="572"/>
      <c r="AQN19" s="572"/>
      <c r="AQO19" s="572"/>
      <c r="AQP19" s="572"/>
      <c r="AQQ19" s="572"/>
      <c r="AQR19" s="572"/>
      <c r="AQS19" s="572"/>
      <c r="AQT19" s="572"/>
      <c r="AQU19" s="572"/>
      <c r="AQV19" s="572"/>
      <c r="AQW19" s="572"/>
      <c r="AQX19" s="572"/>
      <c r="AQY19" s="572"/>
      <c r="AQZ19" s="572"/>
      <c r="ARA19" s="572"/>
      <c r="ARB19" s="572"/>
      <c r="ARC19" s="572"/>
      <c r="ARD19" s="572"/>
      <c r="ARE19" s="572"/>
      <c r="ARF19" s="572"/>
      <c r="ARG19" s="572"/>
      <c r="ARH19" s="572"/>
      <c r="ARI19" s="572"/>
      <c r="ARJ19" s="572"/>
      <c r="ARK19" s="572"/>
      <c r="ARL19" s="572"/>
      <c r="ARM19" s="572"/>
      <c r="ARN19" s="572"/>
      <c r="ARO19" s="572"/>
      <c r="ARP19" s="572"/>
      <c r="ARQ19" s="572"/>
      <c r="ARR19" s="572"/>
      <c r="ARS19" s="572"/>
      <c r="ART19" s="572"/>
      <c r="ARU19" s="572"/>
      <c r="ARV19" s="572"/>
      <c r="ARW19" s="572"/>
      <c r="ARX19" s="572"/>
      <c r="ARY19" s="572"/>
      <c r="ARZ19" s="572"/>
      <c r="ASA19" s="572"/>
      <c r="ASB19" s="572"/>
      <c r="ASC19" s="572"/>
      <c r="ASD19" s="572"/>
      <c r="ASE19" s="572"/>
      <c r="ASF19" s="572"/>
      <c r="ASG19" s="572"/>
      <c r="ASH19" s="572"/>
      <c r="ASI19" s="572"/>
      <c r="ASJ19" s="572"/>
      <c r="ASK19" s="572"/>
      <c r="ASL19" s="572"/>
      <c r="ASM19" s="572"/>
      <c r="ASN19" s="572"/>
      <c r="ASO19" s="572"/>
      <c r="ASP19" s="572"/>
      <c r="ASQ19" s="572"/>
      <c r="ASR19" s="572"/>
      <c r="ASS19" s="572"/>
      <c r="AST19" s="572"/>
      <c r="ASU19" s="572"/>
      <c r="ASV19" s="572"/>
      <c r="ASW19" s="572"/>
      <c r="ASX19" s="572"/>
      <c r="ASY19" s="572"/>
      <c r="ASZ19" s="572"/>
      <c r="ATA19" s="572"/>
      <c r="ATB19" s="572"/>
      <c r="ATC19" s="572"/>
      <c r="ATD19" s="572"/>
      <c r="ATE19" s="572"/>
      <c r="ATF19" s="572"/>
      <c r="ATG19" s="572"/>
      <c r="ATH19" s="572"/>
      <c r="ATI19" s="572"/>
      <c r="ATJ19" s="572"/>
      <c r="ATK19" s="572"/>
      <c r="ATL19" s="572"/>
      <c r="ATM19" s="572"/>
      <c r="ATN19" s="572"/>
      <c r="ATO19" s="572"/>
      <c r="ATP19" s="572"/>
      <c r="ATQ19" s="572"/>
      <c r="ATR19" s="572"/>
      <c r="ATS19" s="572"/>
      <c r="ATT19" s="572"/>
      <c r="ATU19" s="572"/>
      <c r="ATV19" s="572"/>
      <c r="ATW19" s="572"/>
      <c r="ATX19" s="572"/>
      <c r="ATY19" s="572"/>
      <c r="ATZ19" s="572"/>
      <c r="AUA19" s="572"/>
      <c r="AUB19" s="572"/>
      <c r="AUC19" s="572"/>
      <c r="AUD19" s="572"/>
      <c r="AUE19" s="572"/>
      <c r="AUF19" s="572"/>
      <c r="AUG19" s="572"/>
      <c r="AUH19" s="572"/>
      <c r="AUI19" s="572"/>
      <c r="AUJ19" s="572"/>
      <c r="AUK19" s="572"/>
      <c r="AUL19" s="572"/>
      <c r="AUM19" s="572"/>
      <c r="AUN19" s="572"/>
      <c r="AUO19" s="572"/>
      <c r="AUP19" s="572"/>
      <c r="AUQ19" s="572"/>
      <c r="AUR19" s="572"/>
      <c r="AUS19" s="572"/>
      <c r="AUT19" s="572"/>
      <c r="AUU19" s="572"/>
      <c r="AUV19" s="572"/>
      <c r="AUW19" s="572"/>
      <c r="AUX19" s="572"/>
      <c r="AUY19" s="572"/>
      <c r="AUZ19" s="572"/>
      <c r="AVA19" s="572"/>
      <c r="AVB19" s="572"/>
      <c r="AVC19" s="572"/>
      <c r="AVD19" s="572"/>
      <c r="AVE19" s="572"/>
      <c r="AVF19" s="572"/>
      <c r="AVG19" s="572"/>
      <c r="AVH19" s="572"/>
      <c r="AVI19" s="572"/>
      <c r="AVJ19" s="572"/>
      <c r="AVK19" s="572"/>
      <c r="AVL19" s="572"/>
      <c r="AVM19" s="572"/>
      <c r="AVN19" s="572"/>
      <c r="AVO19" s="572"/>
      <c r="AVP19" s="572"/>
      <c r="AVQ19" s="572"/>
      <c r="AVR19" s="572"/>
      <c r="AVS19" s="572"/>
      <c r="AVT19" s="572"/>
      <c r="AVU19" s="572"/>
      <c r="AVV19" s="572"/>
      <c r="AVW19" s="572"/>
      <c r="AVX19" s="572"/>
      <c r="AVY19" s="572"/>
      <c r="AVZ19" s="572"/>
      <c r="AWA19" s="572"/>
      <c r="AWB19" s="572"/>
      <c r="AWC19" s="572"/>
      <c r="AWD19" s="572"/>
      <c r="AWE19" s="572"/>
      <c r="AWF19" s="572"/>
      <c r="AWG19" s="572"/>
      <c r="AWH19" s="572"/>
      <c r="AWI19" s="572"/>
      <c r="AWJ19" s="572"/>
      <c r="AWK19" s="572"/>
      <c r="AWL19" s="572"/>
      <c r="AWM19" s="572"/>
      <c r="AWN19" s="572"/>
      <c r="AWO19" s="572"/>
      <c r="AWP19" s="572"/>
      <c r="AWQ19" s="572"/>
      <c r="AWR19" s="572"/>
      <c r="AWS19" s="572"/>
      <c r="AWT19" s="572"/>
      <c r="AWU19" s="572"/>
      <c r="AWV19" s="572"/>
      <c r="AWW19" s="572"/>
      <c r="AWX19" s="572"/>
      <c r="AWY19" s="572"/>
      <c r="AWZ19" s="572"/>
      <c r="AXA19" s="572"/>
      <c r="AXB19" s="572"/>
      <c r="AXC19" s="572"/>
      <c r="AXD19" s="572"/>
      <c r="AXE19" s="572"/>
      <c r="AXF19" s="572"/>
      <c r="AXG19" s="572"/>
      <c r="AXH19" s="572"/>
      <c r="AXI19" s="572"/>
      <c r="AXJ19" s="572"/>
      <c r="AXK19" s="572"/>
      <c r="AXL19" s="572"/>
      <c r="AXM19" s="572"/>
      <c r="AXN19" s="572"/>
      <c r="AXO19" s="572"/>
      <c r="AXP19" s="572"/>
      <c r="AXQ19" s="572"/>
      <c r="AXR19" s="572"/>
      <c r="AXS19" s="572"/>
      <c r="AXT19" s="572"/>
      <c r="AXU19" s="572"/>
      <c r="AXV19" s="572"/>
      <c r="AXW19" s="572"/>
      <c r="AXX19" s="572"/>
      <c r="AXY19" s="572"/>
      <c r="AXZ19" s="572"/>
      <c r="AYA19" s="572"/>
      <c r="AYB19" s="572"/>
      <c r="AYC19" s="572"/>
      <c r="AYD19" s="572"/>
      <c r="AYE19" s="572"/>
      <c r="AYF19" s="572"/>
      <c r="AYG19" s="572"/>
      <c r="AYH19" s="572"/>
      <c r="AYI19" s="572"/>
      <c r="AYJ19" s="572"/>
      <c r="AYK19" s="572"/>
      <c r="AYL19" s="572"/>
      <c r="AYM19" s="572"/>
      <c r="AYN19" s="572"/>
      <c r="AYO19" s="572"/>
      <c r="AYP19" s="572"/>
      <c r="AYQ19" s="572"/>
      <c r="AYR19" s="572"/>
      <c r="AYS19" s="572"/>
      <c r="AYT19" s="572"/>
      <c r="AYU19" s="572"/>
      <c r="AYV19" s="572"/>
      <c r="AYW19" s="572"/>
      <c r="AYX19" s="572"/>
      <c r="AYY19" s="572"/>
      <c r="AYZ19" s="572"/>
      <c r="AZA19" s="572"/>
      <c r="AZB19" s="572"/>
      <c r="AZC19" s="572"/>
      <c r="AZD19" s="572"/>
      <c r="AZE19" s="572"/>
      <c r="AZF19" s="572"/>
      <c r="AZG19" s="572"/>
      <c r="AZH19" s="572"/>
      <c r="AZI19" s="572"/>
      <c r="AZJ19" s="572"/>
      <c r="AZK19" s="572"/>
      <c r="AZL19" s="572"/>
      <c r="AZM19" s="572"/>
      <c r="AZN19" s="572"/>
      <c r="AZO19" s="572"/>
      <c r="AZP19" s="572"/>
      <c r="AZQ19" s="572"/>
      <c r="AZR19" s="572"/>
      <c r="AZS19" s="572"/>
      <c r="AZT19" s="572"/>
      <c r="AZU19" s="572"/>
      <c r="AZV19" s="572"/>
      <c r="AZW19" s="572"/>
      <c r="AZX19" s="572"/>
      <c r="AZY19" s="572"/>
      <c r="AZZ19" s="572"/>
      <c r="BAA19" s="572"/>
      <c r="BAB19" s="572"/>
      <c r="BAC19" s="572"/>
      <c r="BAD19" s="572"/>
      <c r="BAE19" s="572"/>
      <c r="BAF19" s="572"/>
      <c r="BAG19" s="572"/>
      <c r="BAH19" s="572"/>
      <c r="BAI19" s="572"/>
      <c r="BAJ19" s="572"/>
      <c r="BAK19" s="572"/>
      <c r="BAL19" s="572"/>
      <c r="BAM19" s="572"/>
      <c r="BAN19" s="572"/>
      <c r="BAO19" s="572"/>
      <c r="BAP19" s="572"/>
      <c r="BAQ19" s="572"/>
      <c r="BAR19" s="572"/>
      <c r="BAS19" s="572"/>
      <c r="BAT19" s="572"/>
      <c r="BAU19" s="572"/>
      <c r="BAV19" s="572"/>
      <c r="BAW19" s="572"/>
      <c r="BAX19" s="572"/>
      <c r="BAY19" s="572"/>
      <c r="BAZ19" s="572"/>
      <c r="BBA19" s="572"/>
      <c r="BBB19" s="572"/>
      <c r="BBC19" s="572"/>
      <c r="BBD19" s="572"/>
      <c r="BBE19" s="572"/>
      <c r="BBF19" s="572"/>
      <c r="BBG19" s="572"/>
      <c r="BBH19" s="572"/>
      <c r="BBI19" s="572"/>
      <c r="BBJ19" s="572"/>
      <c r="BBK19" s="572"/>
      <c r="BBL19" s="572"/>
      <c r="BBM19" s="572"/>
      <c r="BBN19" s="572"/>
      <c r="BBO19" s="572"/>
      <c r="BBP19" s="572"/>
      <c r="BBQ19" s="572"/>
      <c r="BBR19" s="572"/>
      <c r="BBS19" s="572"/>
      <c r="BBT19" s="572"/>
      <c r="BBU19" s="572"/>
      <c r="BBV19" s="572"/>
      <c r="BBW19" s="572"/>
      <c r="BBX19" s="572"/>
      <c r="BBY19" s="572"/>
      <c r="BBZ19" s="572"/>
      <c r="BCA19" s="572"/>
      <c r="BCB19" s="572"/>
      <c r="BCC19" s="572"/>
      <c r="BCD19" s="572"/>
      <c r="BCE19" s="572"/>
      <c r="BCF19" s="572"/>
      <c r="BCG19" s="572"/>
      <c r="BCH19" s="572"/>
      <c r="BCI19" s="572"/>
      <c r="BCJ19" s="572"/>
      <c r="BCK19" s="572"/>
      <c r="BCL19" s="572"/>
      <c r="BCM19" s="572"/>
      <c r="BCN19" s="572"/>
      <c r="BCO19" s="572"/>
      <c r="BCP19" s="572"/>
      <c r="BCQ19" s="572"/>
      <c r="BCR19" s="572"/>
      <c r="BCS19" s="572"/>
      <c r="BCT19" s="572"/>
      <c r="BCU19" s="572"/>
      <c r="BCV19" s="572"/>
      <c r="BCW19" s="572"/>
      <c r="BCX19" s="572"/>
      <c r="BCY19" s="572"/>
      <c r="BCZ19" s="572"/>
      <c r="BDA19" s="572"/>
      <c r="BDB19" s="572"/>
      <c r="BDC19" s="572"/>
      <c r="BDD19" s="572"/>
      <c r="BDE19" s="572"/>
      <c r="BDF19" s="572"/>
      <c r="BDG19" s="572"/>
      <c r="BDH19" s="572"/>
      <c r="BDI19" s="572"/>
      <c r="BDJ19" s="572"/>
      <c r="BDK19" s="572"/>
      <c r="BDL19" s="572"/>
      <c r="BDM19" s="572"/>
      <c r="BDN19" s="572"/>
      <c r="BDO19" s="572"/>
      <c r="BDP19" s="572"/>
      <c r="BDQ19" s="572"/>
      <c r="BDR19" s="572"/>
      <c r="BDS19" s="572"/>
      <c r="BDT19" s="572"/>
      <c r="BDU19" s="572"/>
      <c r="BDV19" s="572"/>
      <c r="BDW19" s="572"/>
      <c r="BDX19" s="572"/>
      <c r="BDY19" s="572"/>
      <c r="BDZ19" s="572"/>
    </row>
    <row r="20" spans="1:1482" s="577" customFormat="1">
      <c r="A20" s="375" t="str">
        <f>+'P4'!B10</f>
        <v>4.3. Promoción de la asociatividad y la integración en la cadena del cacao y su agroindustria</v>
      </c>
      <c r="B20" s="384">
        <f>+'P4'!E10</f>
        <v>806955196.89999998</v>
      </c>
      <c r="C20" s="384">
        <f>+'P4'!F10</f>
        <v>1613910393.8</v>
      </c>
      <c r="D20" s="384">
        <f>+'P4'!G10</f>
        <v>1613910393.8</v>
      </c>
      <c r="E20" s="384">
        <f>+'P4'!H10</f>
        <v>1613910393.8</v>
      </c>
      <c r="F20" s="384">
        <f>+'P4'!I10</f>
        <v>1613910393.8</v>
      </c>
      <c r="G20" s="384">
        <f>+'P4'!J10</f>
        <v>1513910393.8</v>
      </c>
      <c r="H20" s="384">
        <f>+'P4'!K10</f>
        <v>1513910393.8</v>
      </c>
      <c r="I20" s="384">
        <f>+'P4'!L10</f>
        <v>1513910393.8</v>
      </c>
      <c r="J20" s="384">
        <f>+'P4'!M10</f>
        <v>1513910393.8</v>
      </c>
      <c r="K20" s="384">
        <f>+'P4'!N10</f>
        <v>1613910393.8</v>
      </c>
      <c r="L20" s="384">
        <f>+'P4'!O10</f>
        <v>1513910393.8</v>
      </c>
      <c r="M20" s="384">
        <f>+'P4'!P10</f>
        <v>1513910393.8</v>
      </c>
      <c r="N20" s="384">
        <f>+'P4'!Q10</f>
        <v>1513910393.8</v>
      </c>
      <c r="O20" s="384">
        <f>+'P4'!R10</f>
        <v>1513910393.8</v>
      </c>
      <c r="P20" s="384">
        <f>+'P4'!S10</f>
        <v>1613910393.8</v>
      </c>
      <c r="Q20" s="384">
        <f>+'P4'!T10</f>
        <v>1513910393.8</v>
      </c>
      <c r="R20" s="384">
        <f>+'P4'!U10</f>
        <v>1513910393.8</v>
      </c>
      <c r="S20" s="384">
        <f>+'P4'!V10</f>
        <v>1513910393.8</v>
      </c>
      <c r="T20" s="384">
        <f>+'P4'!W10</f>
        <v>1513910393.8</v>
      </c>
      <c r="U20" s="384">
        <f>+'P4'!X10</f>
        <v>1613910393.8</v>
      </c>
      <c r="V20" s="384">
        <f>+'P4'!Y10</f>
        <v>30271252679.099991</v>
      </c>
      <c r="W20" s="575">
        <f t="shared" si="5"/>
        <v>1.0653253624682031E-2</v>
      </c>
      <c r="X20" s="405"/>
      <c r="Y20" s="572"/>
      <c r="Z20" s="572"/>
      <c r="AA20" s="572"/>
      <c r="AB20" s="572"/>
      <c r="AC20" s="572"/>
      <c r="AD20" s="572"/>
      <c r="AE20" s="572"/>
      <c r="AF20" s="572"/>
      <c r="AG20" s="572"/>
      <c r="AH20" s="572"/>
      <c r="AI20" s="572"/>
      <c r="AJ20" s="572"/>
      <c r="AK20" s="572"/>
      <c r="AL20" s="572"/>
      <c r="AM20" s="572"/>
      <c r="AN20" s="572"/>
      <c r="AO20" s="572"/>
      <c r="AP20" s="572"/>
      <c r="AQ20" s="572"/>
      <c r="AR20" s="572"/>
      <c r="AS20" s="572"/>
      <c r="AT20" s="572"/>
      <c r="AU20" s="572"/>
      <c r="AV20" s="572"/>
      <c r="AW20" s="572"/>
      <c r="AX20" s="572"/>
      <c r="AY20" s="572"/>
      <c r="AZ20" s="572"/>
      <c r="BA20" s="572"/>
      <c r="BB20" s="572"/>
      <c r="BC20" s="572"/>
      <c r="BD20" s="572"/>
      <c r="BE20" s="572"/>
      <c r="BF20" s="572"/>
      <c r="BG20" s="572"/>
      <c r="BH20" s="572"/>
      <c r="BI20" s="572"/>
      <c r="BJ20" s="572"/>
      <c r="BK20" s="572"/>
      <c r="BL20" s="572"/>
      <c r="BM20" s="572"/>
      <c r="BN20" s="572"/>
      <c r="BO20" s="572"/>
      <c r="BP20" s="572"/>
      <c r="BQ20" s="572"/>
      <c r="BR20" s="572"/>
      <c r="BS20" s="572"/>
      <c r="BT20" s="572"/>
      <c r="BU20" s="572"/>
      <c r="BV20" s="572"/>
      <c r="BW20" s="572"/>
      <c r="BX20" s="572"/>
      <c r="BY20" s="572"/>
      <c r="BZ20" s="572"/>
      <c r="CA20" s="572"/>
      <c r="CB20" s="572"/>
      <c r="CC20" s="572"/>
      <c r="CD20" s="572"/>
      <c r="CE20" s="572"/>
      <c r="CF20" s="572"/>
      <c r="CG20" s="572"/>
      <c r="CH20" s="572"/>
      <c r="CI20" s="572"/>
      <c r="CJ20" s="572"/>
      <c r="CK20" s="572"/>
      <c r="CL20" s="572"/>
      <c r="CM20" s="572"/>
      <c r="CN20" s="572"/>
      <c r="CO20" s="572"/>
      <c r="CP20" s="572"/>
      <c r="CQ20" s="572"/>
      <c r="CR20" s="572"/>
      <c r="CS20" s="572"/>
      <c r="CT20" s="572"/>
      <c r="CU20" s="572"/>
      <c r="CV20" s="572"/>
      <c r="CW20" s="572"/>
      <c r="CX20" s="572"/>
      <c r="CY20" s="572"/>
      <c r="CZ20" s="572"/>
      <c r="DA20" s="572"/>
      <c r="DB20" s="572"/>
      <c r="DC20" s="572"/>
      <c r="DD20" s="572"/>
      <c r="DE20" s="572"/>
      <c r="DF20" s="572"/>
      <c r="DG20" s="572"/>
      <c r="DH20" s="572"/>
      <c r="DI20" s="572"/>
      <c r="DJ20" s="572"/>
      <c r="DK20" s="572"/>
      <c r="DL20" s="572"/>
      <c r="DM20" s="572"/>
      <c r="DN20" s="572"/>
      <c r="DO20" s="572"/>
      <c r="DP20" s="572"/>
      <c r="DQ20" s="572"/>
      <c r="DR20" s="572"/>
      <c r="DS20" s="572"/>
      <c r="DT20" s="572"/>
      <c r="DU20" s="572"/>
      <c r="DV20" s="572"/>
      <c r="DW20" s="572"/>
      <c r="DX20" s="572"/>
      <c r="DY20" s="572"/>
      <c r="DZ20" s="572"/>
      <c r="EA20" s="572"/>
      <c r="EB20" s="572"/>
      <c r="EC20" s="572"/>
      <c r="ED20" s="572"/>
      <c r="EE20" s="572"/>
      <c r="EF20" s="572"/>
      <c r="EG20" s="572"/>
      <c r="EH20" s="572"/>
      <c r="EI20" s="572"/>
      <c r="EJ20" s="572"/>
      <c r="EK20" s="572"/>
      <c r="EL20" s="572"/>
      <c r="EM20" s="572"/>
      <c r="EN20" s="572"/>
      <c r="EO20" s="572"/>
      <c r="EP20" s="572"/>
      <c r="EQ20" s="572"/>
      <c r="ER20" s="572"/>
      <c r="ES20" s="572"/>
      <c r="ET20" s="572"/>
      <c r="EU20" s="572"/>
      <c r="EV20" s="572"/>
      <c r="EW20" s="572"/>
      <c r="EX20" s="572"/>
      <c r="EY20" s="572"/>
      <c r="EZ20" s="572"/>
      <c r="FA20" s="572"/>
      <c r="FB20" s="572"/>
      <c r="FC20" s="572"/>
      <c r="FD20" s="572"/>
      <c r="FE20" s="572"/>
      <c r="FF20" s="572"/>
      <c r="FG20" s="572"/>
      <c r="FH20" s="572"/>
      <c r="FI20" s="572"/>
      <c r="FJ20" s="572"/>
      <c r="FK20" s="572"/>
      <c r="FL20" s="572"/>
      <c r="FM20" s="572"/>
      <c r="FN20" s="572"/>
      <c r="FO20" s="572"/>
      <c r="FP20" s="572"/>
      <c r="FQ20" s="572"/>
      <c r="FR20" s="572"/>
      <c r="FS20" s="572"/>
      <c r="FT20" s="572"/>
      <c r="FU20" s="572"/>
      <c r="FV20" s="572"/>
      <c r="FW20" s="572"/>
      <c r="FX20" s="572"/>
      <c r="FY20" s="572"/>
      <c r="FZ20" s="572"/>
      <c r="GA20" s="572"/>
      <c r="GB20" s="572"/>
      <c r="GC20" s="572"/>
      <c r="GD20" s="572"/>
      <c r="GE20" s="572"/>
      <c r="GF20" s="572"/>
      <c r="GG20" s="572"/>
      <c r="GH20" s="572"/>
      <c r="GI20" s="572"/>
      <c r="GJ20" s="572"/>
      <c r="GK20" s="572"/>
      <c r="GL20" s="572"/>
      <c r="GM20" s="572"/>
      <c r="GN20" s="572"/>
      <c r="GO20" s="572"/>
      <c r="GP20" s="572"/>
      <c r="GQ20" s="572"/>
      <c r="GR20" s="572"/>
      <c r="GS20" s="572"/>
      <c r="GT20" s="572"/>
      <c r="GU20" s="572"/>
      <c r="GV20" s="572"/>
      <c r="GW20" s="572"/>
      <c r="GX20" s="572"/>
      <c r="GY20" s="572"/>
      <c r="GZ20" s="572"/>
      <c r="HA20" s="572"/>
      <c r="HB20" s="572"/>
      <c r="HC20" s="572"/>
      <c r="HD20" s="572"/>
      <c r="HE20" s="572"/>
      <c r="HF20" s="572"/>
      <c r="HG20" s="572"/>
      <c r="HH20" s="572"/>
      <c r="HI20" s="572"/>
      <c r="HJ20" s="572"/>
      <c r="HK20" s="572"/>
      <c r="HL20" s="572"/>
      <c r="HM20" s="572"/>
      <c r="HN20" s="572"/>
      <c r="HO20" s="572"/>
      <c r="HP20" s="572"/>
      <c r="HQ20" s="572"/>
      <c r="HR20" s="572"/>
      <c r="HS20" s="572"/>
      <c r="HT20" s="572"/>
      <c r="HU20" s="572"/>
      <c r="HV20" s="572"/>
      <c r="HW20" s="572"/>
      <c r="HX20" s="572"/>
      <c r="HY20" s="572"/>
      <c r="HZ20" s="572"/>
      <c r="IA20" s="572"/>
      <c r="IB20" s="572"/>
      <c r="IC20" s="572"/>
      <c r="ID20" s="572"/>
      <c r="IE20" s="572"/>
      <c r="IF20" s="572"/>
      <c r="IG20" s="572"/>
      <c r="IH20" s="572"/>
      <c r="II20" s="572"/>
      <c r="IJ20" s="572"/>
      <c r="IK20" s="572"/>
      <c r="IL20" s="572"/>
      <c r="IM20" s="572"/>
      <c r="IN20" s="572"/>
      <c r="IO20" s="572"/>
      <c r="IP20" s="572"/>
      <c r="IQ20" s="572"/>
      <c r="IR20" s="572"/>
      <c r="IS20" s="572"/>
      <c r="IT20" s="572"/>
      <c r="IU20" s="572"/>
      <c r="IV20" s="572"/>
      <c r="IW20" s="572"/>
      <c r="IX20" s="572"/>
      <c r="IY20" s="572"/>
      <c r="IZ20" s="572"/>
      <c r="JA20" s="572"/>
      <c r="JB20" s="572"/>
      <c r="JC20" s="572"/>
      <c r="JD20" s="572"/>
      <c r="JE20" s="572"/>
      <c r="JF20" s="572"/>
      <c r="JG20" s="572"/>
      <c r="JH20" s="572"/>
      <c r="JI20" s="572"/>
      <c r="JJ20" s="572"/>
      <c r="JK20" s="572"/>
      <c r="JL20" s="572"/>
      <c r="JM20" s="572"/>
      <c r="JN20" s="572"/>
      <c r="JO20" s="572"/>
      <c r="JP20" s="572"/>
      <c r="JQ20" s="572"/>
      <c r="JR20" s="572"/>
      <c r="JS20" s="572"/>
      <c r="JT20" s="572"/>
      <c r="JU20" s="572"/>
      <c r="JV20" s="572"/>
      <c r="JW20" s="572"/>
      <c r="JX20" s="572"/>
      <c r="JY20" s="572"/>
      <c r="JZ20" s="572"/>
      <c r="KA20" s="572"/>
      <c r="KB20" s="572"/>
      <c r="KC20" s="572"/>
      <c r="KD20" s="572"/>
      <c r="KE20" s="572"/>
      <c r="KF20" s="572"/>
      <c r="KG20" s="572"/>
      <c r="KH20" s="572"/>
      <c r="KI20" s="572"/>
      <c r="KJ20" s="572"/>
      <c r="KK20" s="572"/>
      <c r="KL20" s="572"/>
      <c r="KM20" s="572"/>
      <c r="KN20" s="572"/>
      <c r="KO20" s="572"/>
      <c r="KP20" s="572"/>
      <c r="KQ20" s="572"/>
      <c r="KR20" s="572"/>
      <c r="KS20" s="572"/>
      <c r="KT20" s="572"/>
      <c r="KU20" s="572"/>
      <c r="KV20" s="572"/>
      <c r="KW20" s="572"/>
      <c r="KX20" s="572"/>
      <c r="KY20" s="572"/>
      <c r="KZ20" s="572"/>
      <c r="LA20" s="572"/>
      <c r="LB20" s="572"/>
      <c r="LC20" s="572"/>
      <c r="LD20" s="572"/>
      <c r="LE20" s="572"/>
      <c r="LF20" s="572"/>
      <c r="LG20" s="572"/>
      <c r="LH20" s="572"/>
      <c r="LI20" s="572"/>
      <c r="LJ20" s="572"/>
      <c r="LK20" s="572"/>
      <c r="LL20" s="572"/>
      <c r="LM20" s="572"/>
      <c r="LN20" s="572"/>
      <c r="LO20" s="572"/>
      <c r="LP20" s="572"/>
      <c r="LQ20" s="572"/>
      <c r="LR20" s="572"/>
      <c r="LS20" s="572"/>
      <c r="LT20" s="572"/>
      <c r="LU20" s="572"/>
      <c r="LV20" s="572"/>
      <c r="LW20" s="572"/>
      <c r="LX20" s="572"/>
      <c r="LY20" s="572"/>
      <c r="LZ20" s="572"/>
      <c r="MA20" s="572"/>
      <c r="MB20" s="572"/>
      <c r="MC20" s="572"/>
      <c r="MD20" s="572"/>
      <c r="ME20" s="572"/>
      <c r="MF20" s="572"/>
      <c r="MG20" s="572"/>
      <c r="MH20" s="572"/>
      <c r="MI20" s="572"/>
      <c r="MJ20" s="572"/>
      <c r="MK20" s="572"/>
      <c r="ML20" s="572"/>
      <c r="MM20" s="572"/>
      <c r="MN20" s="572"/>
      <c r="MO20" s="572"/>
      <c r="MP20" s="572"/>
      <c r="MQ20" s="572"/>
      <c r="MR20" s="572"/>
      <c r="MS20" s="572"/>
      <c r="MT20" s="572"/>
      <c r="MU20" s="572"/>
      <c r="MV20" s="572"/>
      <c r="MW20" s="572"/>
      <c r="MX20" s="572"/>
      <c r="MY20" s="572"/>
      <c r="MZ20" s="572"/>
      <c r="NA20" s="572"/>
      <c r="NB20" s="572"/>
      <c r="NC20" s="572"/>
      <c r="ND20" s="572"/>
      <c r="NE20" s="572"/>
      <c r="NF20" s="572"/>
      <c r="NG20" s="572"/>
      <c r="NH20" s="572"/>
      <c r="NI20" s="572"/>
      <c r="NJ20" s="572"/>
      <c r="NK20" s="572"/>
      <c r="NL20" s="572"/>
      <c r="NM20" s="572"/>
      <c r="NN20" s="572"/>
      <c r="NO20" s="572"/>
      <c r="NP20" s="572"/>
      <c r="NQ20" s="572"/>
      <c r="NR20" s="572"/>
      <c r="NS20" s="572"/>
      <c r="NT20" s="572"/>
      <c r="NU20" s="572"/>
      <c r="NV20" s="572"/>
      <c r="NW20" s="572"/>
      <c r="NX20" s="572"/>
      <c r="NY20" s="572"/>
      <c r="NZ20" s="572"/>
      <c r="OA20" s="572"/>
      <c r="OB20" s="572"/>
      <c r="OC20" s="572"/>
      <c r="OD20" s="572"/>
      <c r="OE20" s="572"/>
      <c r="OF20" s="572"/>
      <c r="OG20" s="572"/>
      <c r="OH20" s="572"/>
      <c r="OI20" s="572"/>
      <c r="OJ20" s="572"/>
      <c r="OK20" s="572"/>
      <c r="OL20" s="572"/>
      <c r="OM20" s="572"/>
      <c r="ON20" s="572"/>
      <c r="OO20" s="572"/>
      <c r="OP20" s="572"/>
      <c r="OQ20" s="572"/>
      <c r="OR20" s="572"/>
      <c r="OS20" s="572"/>
      <c r="OT20" s="572"/>
      <c r="OU20" s="572"/>
      <c r="OV20" s="572"/>
      <c r="OW20" s="572"/>
      <c r="OX20" s="572"/>
      <c r="OY20" s="572"/>
      <c r="OZ20" s="572"/>
      <c r="PA20" s="572"/>
      <c r="PB20" s="572"/>
      <c r="PC20" s="572"/>
      <c r="PD20" s="572"/>
      <c r="PE20" s="572"/>
      <c r="PF20" s="572"/>
      <c r="PG20" s="572"/>
      <c r="PH20" s="572"/>
      <c r="PI20" s="572"/>
      <c r="PJ20" s="572"/>
      <c r="PK20" s="572"/>
      <c r="PL20" s="572"/>
      <c r="PM20" s="572"/>
      <c r="PN20" s="572"/>
      <c r="PO20" s="572"/>
      <c r="PP20" s="572"/>
      <c r="PQ20" s="572"/>
      <c r="PR20" s="572"/>
      <c r="PS20" s="572"/>
      <c r="PT20" s="572"/>
      <c r="PU20" s="572"/>
      <c r="PV20" s="572"/>
      <c r="PW20" s="572"/>
      <c r="PX20" s="572"/>
      <c r="PY20" s="572"/>
      <c r="PZ20" s="572"/>
      <c r="QA20" s="572"/>
      <c r="QB20" s="572"/>
      <c r="QC20" s="572"/>
      <c r="QD20" s="572"/>
      <c r="QE20" s="572"/>
      <c r="QF20" s="572"/>
      <c r="QG20" s="572"/>
      <c r="QH20" s="572"/>
      <c r="QI20" s="572"/>
      <c r="QJ20" s="572"/>
      <c r="QK20" s="572"/>
      <c r="QL20" s="572"/>
      <c r="QM20" s="572"/>
      <c r="QN20" s="572"/>
      <c r="QO20" s="572"/>
      <c r="QP20" s="572"/>
      <c r="QQ20" s="572"/>
      <c r="QR20" s="572"/>
      <c r="QS20" s="572"/>
      <c r="QT20" s="572"/>
      <c r="QU20" s="572"/>
      <c r="QV20" s="572"/>
      <c r="QW20" s="572"/>
      <c r="QX20" s="572"/>
      <c r="QY20" s="572"/>
      <c r="QZ20" s="572"/>
      <c r="RA20" s="572"/>
      <c r="RB20" s="572"/>
      <c r="RC20" s="572"/>
      <c r="RD20" s="572"/>
      <c r="RE20" s="572"/>
      <c r="RF20" s="572"/>
      <c r="RG20" s="572"/>
      <c r="RH20" s="572"/>
      <c r="RI20" s="572"/>
      <c r="RJ20" s="572"/>
      <c r="RK20" s="572"/>
      <c r="RL20" s="572"/>
      <c r="RM20" s="572"/>
      <c r="RN20" s="572"/>
      <c r="RO20" s="572"/>
      <c r="RP20" s="572"/>
      <c r="RQ20" s="572"/>
      <c r="RR20" s="572"/>
      <c r="RS20" s="572"/>
      <c r="RT20" s="572"/>
      <c r="RU20" s="572"/>
      <c r="RV20" s="572"/>
      <c r="RW20" s="572"/>
      <c r="RX20" s="572"/>
      <c r="RY20" s="572"/>
      <c r="RZ20" s="572"/>
      <c r="SA20" s="572"/>
      <c r="SB20" s="572"/>
      <c r="SC20" s="572"/>
      <c r="SD20" s="572"/>
      <c r="SE20" s="572"/>
      <c r="SF20" s="572"/>
      <c r="SG20" s="572"/>
      <c r="SH20" s="572"/>
      <c r="SI20" s="572"/>
      <c r="SJ20" s="572"/>
      <c r="SK20" s="572"/>
      <c r="SL20" s="572"/>
      <c r="SM20" s="572"/>
      <c r="SN20" s="572"/>
      <c r="SO20" s="572"/>
      <c r="SP20" s="572"/>
      <c r="SQ20" s="572"/>
      <c r="SR20" s="572"/>
      <c r="SS20" s="572"/>
      <c r="ST20" s="572"/>
      <c r="SU20" s="572"/>
      <c r="SV20" s="572"/>
      <c r="SW20" s="572"/>
      <c r="SX20" s="572"/>
      <c r="SY20" s="572"/>
      <c r="SZ20" s="572"/>
      <c r="TA20" s="572"/>
      <c r="TB20" s="572"/>
      <c r="TC20" s="572"/>
      <c r="TD20" s="572"/>
      <c r="TE20" s="572"/>
      <c r="TF20" s="572"/>
      <c r="TG20" s="572"/>
      <c r="TH20" s="572"/>
      <c r="TI20" s="572"/>
      <c r="TJ20" s="572"/>
      <c r="TK20" s="572"/>
      <c r="TL20" s="572"/>
      <c r="TM20" s="572"/>
      <c r="TN20" s="572"/>
      <c r="TO20" s="572"/>
      <c r="TP20" s="572"/>
      <c r="TQ20" s="572"/>
      <c r="TR20" s="572"/>
      <c r="TS20" s="572"/>
      <c r="TT20" s="572"/>
      <c r="TU20" s="572"/>
      <c r="TV20" s="572"/>
      <c r="TW20" s="572"/>
      <c r="TX20" s="572"/>
      <c r="TY20" s="572"/>
      <c r="TZ20" s="572"/>
      <c r="UA20" s="572"/>
      <c r="UB20" s="572"/>
      <c r="UC20" s="572"/>
      <c r="UD20" s="572"/>
      <c r="UE20" s="572"/>
      <c r="UF20" s="572"/>
      <c r="UG20" s="572"/>
      <c r="UH20" s="572"/>
      <c r="UI20" s="572"/>
      <c r="UJ20" s="572"/>
      <c r="UK20" s="572"/>
      <c r="UL20" s="572"/>
      <c r="UM20" s="572"/>
      <c r="UN20" s="572"/>
      <c r="UO20" s="572"/>
      <c r="UP20" s="572"/>
      <c r="UQ20" s="572"/>
      <c r="UR20" s="572"/>
      <c r="US20" s="572"/>
      <c r="UT20" s="572"/>
      <c r="UU20" s="572"/>
      <c r="UV20" s="572"/>
      <c r="UW20" s="572"/>
      <c r="UX20" s="572"/>
      <c r="UY20" s="572"/>
      <c r="UZ20" s="572"/>
      <c r="VA20" s="572"/>
      <c r="VB20" s="572"/>
      <c r="VC20" s="572"/>
      <c r="VD20" s="572"/>
      <c r="VE20" s="572"/>
      <c r="VF20" s="572"/>
      <c r="VG20" s="572"/>
      <c r="VH20" s="572"/>
      <c r="VI20" s="572"/>
      <c r="VJ20" s="572"/>
      <c r="VK20" s="572"/>
      <c r="VL20" s="572"/>
      <c r="VM20" s="572"/>
      <c r="VN20" s="572"/>
      <c r="VO20" s="572"/>
      <c r="VP20" s="572"/>
      <c r="VQ20" s="572"/>
      <c r="VR20" s="572"/>
      <c r="VS20" s="572"/>
      <c r="VT20" s="572"/>
      <c r="VU20" s="572"/>
      <c r="VV20" s="572"/>
      <c r="VW20" s="572"/>
      <c r="VX20" s="572"/>
      <c r="VY20" s="572"/>
      <c r="VZ20" s="572"/>
      <c r="WA20" s="572"/>
      <c r="WB20" s="572"/>
      <c r="WC20" s="572"/>
      <c r="WD20" s="572"/>
      <c r="WE20" s="572"/>
      <c r="WF20" s="572"/>
      <c r="WG20" s="572"/>
      <c r="WH20" s="572"/>
      <c r="WI20" s="572"/>
      <c r="WJ20" s="572"/>
      <c r="WK20" s="572"/>
      <c r="WL20" s="572"/>
      <c r="WM20" s="572"/>
      <c r="WN20" s="572"/>
      <c r="WO20" s="572"/>
      <c r="WP20" s="572"/>
      <c r="WQ20" s="572"/>
      <c r="WR20" s="572"/>
      <c r="WS20" s="572"/>
      <c r="WT20" s="572"/>
      <c r="WU20" s="572"/>
      <c r="WV20" s="572"/>
      <c r="WW20" s="572"/>
      <c r="WX20" s="572"/>
      <c r="WY20" s="572"/>
      <c r="WZ20" s="572"/>
      <c r="XA20" s="572"/>
      <c r="XB20" s="572"/>
      <c r="XC20" s="572"/>
      <c r="XD20" s="572"/>
      <c r="XE20" s="572"/>
      <c r="XF20" s="572"/>
      <c r="XG20" s="572"/>
      <c r="XH20" s="572"/>
      <c r="XI20" s="572"/>
      <c r="XJ20" s="572"/>
      <c r="XK20" s="572"/>
      <c r="XL20" s="572"/>
      <c r="XM20" s="572"/>
      <c r="XN20" s="572"/>
      <c r="XO20" s="572"/>
      <c r="XP20" s="572"/>
      <c r="XQ20" s="572"/>
      <c r="XR20" s="572"/>
      <c r="XS20" s="572"/>
      <c r="XT20" s="572"/>
      <c r="XU20" s="572"/>
      <c r="XV20" s="572"/>
      <c r="XW20" s="572"/>
      <c r="XX20" s="572"/>
      <c r="XY20" s="572"/>
      <c r="XZ20" s="572"/>
      <c r="YA20" s="572"/>
      <c r="YB20" s="572"/>
      <c r="YC20" s="572"/>
      <c r="YD20" s="572"/>
      <c r="YE20" s="572"/>
      <c r="YF20" s="572"/>
      <c r="YG20" s="572"/>
      <c r="YH20" s="572"/>
      <c r="YI20" s="572"/>
      <c r="YJ20" s="572"/>
      <c r="YK20" s="572"/>
      <c r="YL20" s="572"/>
      <c r="YM20" s="572"/>
      <c r="YN20" s="572"/>
      <c r="YO20" s="572"/>
      <c r="YP20" s="572"/>
      <c r="YQ20" s="572"/>
      <c r="YR20" s="572"/>
      <c r="YS20" s="572"/>
      <c r="YT20" s="572"/>
      <c r="YU20" s="572"/>
      <c r="YV20" s="572"/>
      <c r="YW20" s="572"/>
      <c r="YX20" s="572"/>
      <c r="YY20" s="572"/>
      <c r="YZ20" s="572"/>
      <c r="ZA20" s="572"/>
      <c r="ZB20" s="572"/>
      <c r="ZC20" s="572"/>
      <c r="ZD20" s="572"/>
      <c r="ZE20" s="572"/>
      <c r="ZF20" s="572"/>
      <c r="ZG20" s="572"/>
      <c r="ZH20" s="572"/>
      <c r="ZI20" s="572"/>
      <c r="ZJ20" s="572"/>
      <c r="ZK20" s="572"/>
      <c r="ZL20" s="572"/>
      <c r="ZM20" s="572"/>
      <c r="ZN20" s="572"/>
      <c r="ZO20" s="572"/>
      <c r="ZP20" s="572"/>
      <c r="ZQ20" s="572"/>
      <c r="ZR20" s="572"/>
      <c r="ZS20" s="572"/>
      <c r="ZT20" s="572"/>
      <c r="ZU20" s="572"/>
      <c r="ZV20" s="572"/>
      <c r="ZW20" s="572"/>
      <c r="ZX20" s="572"/>
      <c r="ZY20" s="572"/>
      <c r="ZZ20" s="572"/>
      <c r="AAA20" s="572"/>
      <c r="AAB20" s="572"/>
      <c r="AAC20" s="572"/>
      <c r="AAD20" s="572"/>
      <c r="AAE20" s="572"/>
      <c r="AAF20" s="572"/>
      <c r="AAG20" s="572"/>
      <c r="AAH20" s="572"/>
      <c r="AAI20" s="572"/>
      <c r="AAJ20" s="572"/>
      <c r="AAK20" s="572"/>
      <c r="AAL20" s="572"/>
      <c r="AAM20" s="572"/>
      <c r="AAN20" s="572"/>
      <c r="AAO20" s="572"/>
      <c r="AAP20" s="572"/>
      <c r="AAQ20" s="572"/>
      <c r="AAR20" s="572"/>
      <c r="AAS20" s="572"/>
      <c r="AAT20" s="572"/>
      <c r="AAU20" s="572"/>
      <c r="AAV20" s="572"/>
      <c r="AAW20" s="572"/>
      <c r="AAX20" s="572"/>
      <c r="AAY20" s="572"/>
      <c r="AAZ20" s="572"/>
      <c r="ABA20" s="572"/>
      <c r="ABB20" s="572"/>
      <c r="ABC20" s="572"/>
      <c r="ABD20" s="572"/>
      <c r="ABE20" s="572"/>
      <c r="ABF20" s="572"/>
      <c r="ABG20" s="572"/>
      <c r="ABH20" s="572"/>
      <c r="ABI20" s="572"/>
      <c r="ABJ20" s="572"/>
      <c r="ABK20" s="572"/>
      <c r="ABL20" s="572"/>
      <c r="ABM20" s="572"/>
      <c r="ABN20" s="572"/>
      <c r="ABO20" s="572"/>
      <c r="ABP20" s="572"/>
      <c r="ABQ20" s="572"/>
      <c r="ABR20" s="572"/>
      <c r="ABS20" s="572"/>
      <c r="ABT20" s="572"/>
      <c r="ABU20" s="572"/>
      <c r="ABV20" s="572"/>
      <c r="ABW20" s="572"/>
      <c r="ABX20" s="572"/>
      <c r="ABY20" s="572"/>
      <c r="ABZ20" s="572"/>
      <c r="ACA20" s="572"/>
      <c r="ACB20" s="572"/>
      <c r="ACC20" s="572"/>
      <c r="ACD20" s="572"/>
      <c r="ACE20" s="572"/>
      <c r="ACF20" s="572"/>
      <c r="ACG20" s="572"/>
      <c r="ACH20" s="572"/>
      <c r="ACI20" s="572"/>
      <c r="ACJ20" s="572"/>
      <c r="ACK20" s="572"/>
      <c r="ACL20" s="572"/>
      <c r="ACM20" s="572"/>
      <c r="ACN20" s="572"/>
      <c r="ACO20" s="572"/>
      <c r="ACP20" s="572"/>
      <c r="ACQ20" s="572"/>
      <c r="ACR20" s="572"/>
      <c r="ACS20" s="572"/>
      <c r="ACT20" s="572"/>
      <c r="ACU20" s="572"/>
      <c r="ACV20" s="572"/>
      <c r="ACW20" s="572"/>
      <c r="ACX20" s="572"/>
      <c r="ACY20" s="572"/>
      <c r="ACZ20" s="572"/>
      <c r="ADA20" s="572"/>
      <c r="ADB20" s="572"/>
      <c r="ADC20" s="572"/>
      <c r="ADD20" s="572"/>
      <c r="ADE20" s="572"/>
      <c r="ADF20" s="572"/>
      <c r="ADG20" s="572"/>
      <c r="ADH20" s="572"/>
      <c r="ADI20" s="572"/>
      <c r="ADJ20" s="572"/>
      <c r="ADK20" s="572"/>
      <c r="ADL20" s="572"/>
      <c r="ADM20" s="572"/>
      <c r="ADN20" s="572"/>
      <c r="ADO20" s="572"/>
      <c r="ADP20" s="572"/>
      <c r="ADQ20" s="572"/>
      <c r="ADR20" s="572"/>
      <c r="ADS20" s="572"/>
      <c r="ADT20" s="572"/>
      <c r="ADU20" s="572"/>
      <c r="ADV20" s="572"/>
      <c r="ADW20" s="572"/>
      <c r="ADX20" s="572"/>
      <c r="ADY20" s="572"/>
      <c r="ADZ20" s="572"/>
      <c r="AEA20" s="572"/>
      <c r="AEB20" s="572"/>
      <c r="AEC20" s="572"/>
      <c r="AED20" s="572"/>
      <c r="AEE20" s="572"/>
      <c r="AEF20" s="572"/>
      <c r="AEG20" s="572"/>
      <c r="AEH20" s="572"/>
      <c r="AEI20" s="572"/>
      <c r="AEJ20" s="572"/>
      <c r="AEK20" s="572"/>
      <c r="AEL20" s="572"/>
      <c r="AEM20" s="572"/>
      <c r="AEN20" s="572"/>
      <c r="AEO20" s="572"/>
      <c r="AEP20" s="572"/>
      <c r="AEQ20" s="572"/>
      <c r="AER20" s="572"/>
      <c r="AES20" s="572"/>
      <c r="AET20" s="572"/>
      <c r="AEU20" s="572"/>
      <c r="AEV20" s="572"/>
      <c r="AEW20" s="572"/>
      <c r="AEX20" s="572"/>
      <c r="AEY20" s="572"/>
      <c r="AEZ20" s="572"/>
      <c r="AFA20" s="572"/>
      <c r="AFB20" s="572"/>
      <c r="AFC20" s="572"/>
      <c r="AFD20" s="572"/>
      <c r="AFE20" s="572"/>
      <c r="AFF20" s="572"/>
      <c r="AFG20" s="572"/>
      <c r="AFH20" s="572"/>
      <c r="AFI20" s="572"/>
      <c r="AFJ20" s="572"/>
      <c r="AFK20" s="572"/>
      <c r="AFL20" s="572"/>
      <c r="AFM20" s="572"/>
      <c r="AFN20" s="572"/>
      <c r="AFO20" s="572"/>
      <c r="AFP20" s="572"/>
      <c r="AFQ20" s="572"/>
      <c r="AFR20" s="572"/>
      <c r="AFS20" s="572"/>
      <c r="AFT20" s="572"/>
      <c r="AFU20" s="572"/>
      <c r="AFV20" s="572"/>
      <c r="AFW20" s="572"/>
      <c r="AFX20" s="572"/>
      <c r="AFY20" s="572"/>
      <c r="AFZ20" s="572"/>
      <c r="AGA20" s="572"/>
      <c r="AGB20" s="572"/>
      <c r="AGC20" s="572"/>
      <c r="AGD20" s="572"/>
      <c r="AGE20" s="572"/>
      <c r="AGF20" s="572"/>
      <c r="AGG20" s="572"/>
      <c r="AGH20" s="572"/>
      <c r="AGI20" s="572"/>
      <c r="AGJ20" s="572"/>
      <c r="AGK20" s="572"/>
      <c r="AGL20" s="572"/>
      <c r="AGM20" s="572"/>
      <c r="AGN20" s="572"/>
      <c r="AGO20" s="572"/>
      <c r="AGP20" s="572"/>
      <c r="AGQ20" s="572"/>
      <c r="AGR20" s="572"/>
      <c r="AGS20" s="572"/>
      <c r="AGT20" s="572"/>
      <c r="AGU20" s="572"/>
      <c r="AGV20" s="572"/>
      <c r="AGW20" s="572"/>
      <c r="AGX20" s="572"/>
      <c r="AGY20" s="572"/>
      <c r="AGZ20" s="572"/>
      <c r="AHA20" s="572"/>
      <c r="AHB20" s="572"/>
      <c r="AHC20" s="572"/>
      <c r="AHD20" s="572"/>
      <c r="AHE20" s="572"/>
      <c r="AHF20" s="572"/>
      <c r="AHG20" s="572"/>
      <c r="AHH20" s="572"/>
      <c r="AHI20" s="572"/>
      <c r="AHJ20" s="572"/>
      <c r="AHK20" s="572"/>
      <c r="AHL20" s="572"/>
      <c r="AHM20" s="572"/>
      <c r="AHN20" s="572"/>
      <c r="AHO20" s="572"/>
      <c r="AHP20" s="572"/>
      <c r="AHQ20" s="572"/>
      <c r="AHR20" s="572"/>
      <c r="AHS20" s="572"/>
      <c r="AHT20" s="572"/>
      <c r="AHU20" s="572"/>
      <c r="AHV20" s="572"/>
      <c r="AHW20" s="572"/>
      <c r="AHX20" s="572"/>
      <c r="AHY20" s="572"/>
      <c r="AHZ20" s="572"/>
      <c r="AIA20" s="572"/>
      <c r="AIB20" s="572"/>
      <c r="AIC20" s="572"/>
      <c r="AID20" s="572"/>
      <c r="AIE20" s="572"/>
      <c r="AIF20" s="572"/>
      <c r="AIG20" s="572"/>
      <c r="AIH20" s="572"/>
      <c r="AII20" s="572"/>
      <c r="AIJ20" s="572"/>
      <c r="AIK20" s="572"/>
      <c r="AIL20" s="572"/>
      <c r="AIM20" s="572"/>
      <c r="AIN20" s="572"/>
      <c r="AIO20" s="572"/>
      <c r="AIP20" s="572"/>
      <c r="AIQ20" s="572"/>
      <c r="AIR20" s="572"/>
      <c r="AIS20" s="572"/>
      <c r="AIT20" s="572"/>
      <c r="AIU20" s="572"/>
      <c r="AIV20" s="572"/>
      <c r="AIW20" s="572"/>
      <c r="AIX20" s="572"/>
      <c r="AIY20" s="572"/>
      <c r="AIZ20" s="572"/>
      <c r="AJA20" s="572"/>
      <c r="AJB20" s="572"/>
      <c r="AJC20" s="572"/>
      <c r="AJD20" s="572"/>
      <c r="AJE20" s="572"/>
      <c r="AJF20" s="572"/>
      <c r="AJG20" s="572"/>
      <c r="AJH20" s="572"/>
      <c r="AJI20" s="572"/>
      <c r="AJJ20" s="572"/>
      <c r="AJK20" s="572"/>
      <c r="AJL20" s="572"/>
      <c r="AJM20" s="572"/>
      <c r="AJN20" s="572"/>
      <c r="AJO20" s="572"/>
      <c r="AJP20" s="572"/>
      <c r="AJQ20" s="572"/>
      <c r="AJR20" s="572"/>
      <c r="AJS20" s="572"/>
      <c r="AJT20" s="572"/>
      <c r="AJU20" s="572"/>
      <c r="AJV20" s="572"/>
      <c r="AJW20" s="572"/>
      <c r="AJX20" s="572"/>
      <c r="AJY20" s="572"/>
      <c r="AJZ20" s="572"/>
      <c r="AKA20" s="572"/>
      <c r="AKB20" s="572"/>
      <c r="AKC20" s="572"/>
      <c r="AKD20" s="572"/>
      <c r="AKE20" s="572"/>
      <c r="AKF20" s="572"/>
      <c r="AKG20" s="572"/>
      <c r="AKH20" s="572"/>
      <c r="AKI20" s="572"/>
      <c r="AKJ20" s="572"/>
      <c r="AKK20" s="572"/>
      <c r="AKL20" s="572"/>
      <c r="AKM20" s="572"/>
      <c r="AKN20" s="572"/>
      <c r="AKO20" s="572"/>
      <c r="AKP20" s="572"/>
      <c r="AKQ20" s="572"/>
      <c r="AKR20" s="572"/>
      <c r="AKS20" s="572"/>
      <c r="AKT20" s="572"/>
      <c r="AKU20" s="572"/>
      <c r="AKV20" s="572"/>
      <c r="AKW20" s="572"/>
      <c r="AKX20" s="572"/>
      <c r="AKY20" s="572"/>
      <c r="AKZ20" s="572"/>
      <c r="ALA20" s="572"/>
      <c r="ALB20" s="572"/>
      <c r="ALC20" s="572"/>
      <c r="ALD20" s="572"/>
      <c r="ALE20" s="572"/>
      <c r="ALF20" s="572"/>
      <c r="ALG20" s="572"/>
      <c r="ALH20" s="572"/>
      <c r="ALI20" s="572"/>
      <c r="ALJ20" s="572"/>
      <c r="ALK20" s="572"/>
      <c r="ALL20" s="572"/>
      <c r="ALM20" s="572"/>
      <c r="ALN20" s="572"/>
      <c r="ALO20" s="572"/>
      <c r="ALP20" s="572"/>
      <c r="ALQ20" s="572"/>
      <c r="ALR20" s="572"/>
      <c r="ALS20" s="572"/>
      <c r="ALT20" s="572"/>
      <c r="ALU20" s="572"/>
      <c r="ALV20" s="572"/>
      <c r="ALW20" s="572"/>
      <c r="ALX20" s="572"/>
      <c r="ALY20" s="572"/>
      <c r="ALZ20" s="572"/>
      <c r="AMA20" s="572"/>
      <c r="AMB20" s="572"/>
      <c r="AMC20" s="572"/>
      <c r="AMD20" s="572"/>
      <c r="AME20" s="572"/>
      <c r="AMF20" s="572"/>
      <c r="AMG20" s="572"/>
      <c r="AMH20" s="572"/>
      <c r="AMI20" s="572"/>
      <c r="AMJ20" s="572"/>
      <c r="AMK20" s="572"/>
      <c r="AML20" s="572"/>
      <c r="AMM20" s="572"/>
      <c r="AMN20" s="572"/>
      <c r="AMO20" s="572"/>
      <c r="AMP20" s="572"/>
      <c r="AMQ20" s="572"/>
      <c r="AMR20" s="572"/>
      <c r="AMS20" s="572"/>
      <c r="AMT20" s="572"/>
      <c r="AMU20" s="572"/>
      <c r="AMV20" s="572"/>
      <c r="AMW20" s="572"/>
      <c r="AMX20" s="572"/>
      <c r="AMY20" s="572"/>
      <c r="AMZ20" s="572"/>
      <c r="ANA20" s="572"/>
      <c r="ANB20" s="572"/>
      <c r="ANC20" s="572"/>
      <c r="AND20" s="572"/>
      <c r="ANE20" s="572"/>
      <c r="ANF20" s="572"/>
      <c r="ANG20" s="572"/>
      <c r="ANH20" s="572"/>
      <c r="ANI20" s="572"/>
      <c r="ANJ20" s="572"/>
      <c r="ANK20" s="572"/>
      <c r="ANL20" s="572"/>
      <c r="ANM20" s="572"/>
      <c r="ANN20" s="572"/>
      <c r="ANO20" s="572"/>
      <c r="ANP20" s="572"/>
      <c r="ANQ20" s="572"/>
      <c r="ANR20" s="572"/>
      <c r="ANS20" s="572"/>
      <c r="ANT20" s="572"/>
      <c r="ANU20" s="572"/>
      <c r="ANV20" s="572"/>
      <c r="ANW20" s="572"/>
      <c r="ANX20" s="572"/>
      <c r="ANY20" s="572"/>
      <c r="ANZ20" s="572"/>
      <c r="AOA20" s="572"/>
      <c r="AOB20" s="572"/>
      <c r="AOC20" s="572"/>
      <c r="AOD20" s="572"/>
      <c r="AOE20" s="572"/>
      <c r="AOF20" s="572"/>
      <c r="AOG20" s="572"/>
      <c r="AOH20" s="572"/>
      <c r="AOI20" s="572"/>
      <c r="AOJ20" s="572"/>
      <c r="AOK20" s="572"/>
      <c r="AOL20" s="572"/>
      <c r="AOM20" s="572"/>
      <c r="AON20" s="572"/>
      <c r="AOO20" s="572"/>
      <c r="AOP20" s="572"/>
      <c r="AOQ20" s="572"/>
      <c r="AOR20" s="572"/>
      <c r="AOS20" s="572"/>
      <c r="AOT20" s="572"/>
      <c r="AOU20" s="572"/>
      <c r="AOV20" s="572"/>
      <c r="AOW20" s="572"/>
      <c r="AOX20" s="572"/>
      <c r="AOY20" s="572"/>
      <c r="AOZ20" s="572"/>
      <c r="APA20" s="572"/>
      <c r="APB20" s="572"/>
      <c r="APC20" s="572"/>
      <c r="APD20" s="572"/>
      <c r="APE20" s="572"/>
      <c r="APF20" s="572"/>
      <c r="APG20" s="572"/>
      <c r="APH20" s="572"/>
      <c r="API20" s="572"/>
      <c r="APJ20" s="572"/>
      <c r="APK20" s="572"/>
      <c r="APL20" s="572"/>
      <c r="APM20" s="572"/>
      <c r="APN20" s="572"/>
      <c r="APO20" s="572"/>
      <c r="APP20" s="572"/>
      <c r="APQ20" s="572"/>
      <c r="APR20" s="572"/>
      <c r="APS20" s="572"/>
      <c r="APT20" s="572"/>
      <c r="APU20" s="572"/>
      <c r="APV20" s="572"/>
      <c r="APW20" s="572"/>
      <c r="APX20" s="572"/>
      <c r="APY20" s="572"/>
      <c r="APZ20" s="572"/>
      <c r="AQA20" s="572"/>
      <c r="AQB20" s="572"/>
      <c r="AQC20" s="572"/>
      <c r="AQD20" s="572"/>
      <c r="AQE20" s="572"/>
      <c r="AQF20" s="572"/>
      <c r="AQG20" s="572"/>
      <c r="AQH20" s="572"/>
      <c r="AQI20" s="572"/>
      <c r="AQJ20" s="572"/>
      <c r="AQK20" s="572"/>
      <c r="AQL20" s="572"/>
      <c r="AQM20" s="572"/>
      <c r="AQN20" s="572"/>
      <c r="AQO20" s="572"/>
      <c r="AQP20" s="572"/>
      <c r="AQQ20" s="572"/>
      <c r="AQR20" s="572"/>
      <c r="AQS20" s="572"/>
      <c r="AQT20" s="572"/>
      <c r="AQU20" s="572"/>
      <c r="AQV20" s="572"/>
      <c r="AQW20" s="572"/>
      <c r="AQX20" s="572"/>
      <c r="AQY20" s="572"/>
      <c r="AQZ20" s="572"/>
      <c r="ARA20" s="572"/>
      <c r="ARB20" s="572"/>
      <c r="ARC20" s="572"/>
      <c r="ARD20" s="572"/>
      <c r="ARE20" s="572"/>
      <c r="ARF20" s="572"/>
      <c r="ARG20" s="572"/>
      <c r="ARH20" s="572"/>
      <c r="ARI20" s="572"/>
      <c r="ARJ20" s="572"/>
      <c r="ARK20" s="572"/>
      <c r="ARL20" s="572"/>
      <c r="ARM20" s="572"/>
      <c r="ARN20" s="572"/>
      <c r="ARO20" s="572"/>
      <c r="ARP20" s="572"/>
      <c r="ARQ20" s="572"/>
      <c r="ARR20" s="572"/>
      <c r="ARS20" s="572"/>
      <c r="ART20" s="572"/>
      <c r="ARU20" s="572"/>
      <c r="ARV20" s="572"/>
      <c r="ARW20" s="572"/>
      <c r="ARX20" s="572"/>
      <c r="ARY20" s="572"/>
      <c r="ARZ20" s="572"/>
      <c r="ASA20" s="572"/>
      <c r="ASB20" s="572"/>
      <c r="ASC20" s="572"/>
      <c r="ASD20" s="572"/>
      <c r="ASE20" s="572"/>
      <c r="ASF20" s="572"/>
      <c r="ASG20" s="572"/>
      <c r="ASH20" s="572"/>
      <c r="ASI20" s="572"/>
      <c r="ASJ20" s="572"/>
      <c r="ASK20" s="572"/>
      <c r="ASL20" s="572"/>
      <c r="ASM20" s="572"/>
      <c r="ASN20" s="572"/>
      <c r="ASO20" s="572"/>
      <c r="ASP20" s="572"/>
      <c r="ASQ20" s="572"/>
      <c r="ASR20" s="572"/>
      <c r="ASS20" s="572"/>
      <c r="AST20" s="572"/>
      <c r="ASU20" s="572"/>
      <c r="ASV20" s="572"/>
      <c r="ASW20" s="572"/>
      <c r="ASX20" s="572"/>
      <c r="ASY20" s="572"/>
      <c r="ASZ20" s="572"/>
      <c r="ATA20" s="572"/>
      <c r="ATB20" s="572"/>
      <c r="ATC20" s="572"/>
      <c r="ATD20" s="572"/>
      <c r="ATE20" s="572"/>
      <c r="ATF20" s="572"/>
      <c r="ATG20" s="572"/>
      <c r="ATH20" s="572"/>
      <c r="ATI20" s="572"/>
      <c r="ATJ20" s="572"/>
      <c r="ATK20" s="572"/>
      <c r="ATL20" s="572"/>
      <c r="ATM20" s="572"/>
      <c r="ATN20" s="572"/>
      <c r="ATO20" s="572"/>
      <c r="ATP20" s="572"/>
      <c r="ATQ20" s="572"/>
      <c r="ATR20" s="572"/>
      <c r="ATS20" s="572"/>
      <c r="ATT20" s="572"/>
      <c r="ATU20" s="572"/>
      <c r="ATV20" s="572"/>
      <c r="ATW20" s="572"/>
      <c r="ATX20" s="572"/>
      <c r="ATY20" s="572"/>
      <c r="ATZ20" s="572"/>
      <c r="AUA20" s="572"/>
      <c r="AUB20" s="572"/>
      <c r="AUC20" s="572"/>
      <c r="AUD20" s="572"/>
      <c r="AUE20" s="572"/>
      <c r="AUF20" s="572"/>
      <c r="AUG20" s="572"/>
      <c r="AUH20" s="572"/>
      <c r="AUI20" s="572"/>
      <c r="AUJ20" s="572"/>
      <c r="AUK20" s="572"/>
      <c r="AUL20" s="572"/>
      <c r="AUM20" s="572"/>
      <c r="AUN20" s="572"/>
      <c r="AUO20" s="572"/>
      <c r="AUP20" s="572"/>
      <c r="AUQ20" s="572"/>
      <c r="AUR20" s="572"/>
      <c r="AUS20" s="572"/>
      <c r="AUT20" s="572"/>
      <c r="AUU20" s="572"/>
      <c r="AUV20" s="572"/>
      <c r="AUW20" s="572"/>
      <c r="AUX20" s="572"/>
      <c r="AUY20" s="572"/>
      <c r="AUZ20" s="572"/>
      <c r="AVA20" s="572"/>
      <c r="AVB20" s="572"/>
      <c r="AVC20" s="572"/>
      <c r="AVD20" s="572"/>
      <c r="AVE20" s="572"/>
      <c r="AVF20" s="572"/>
      <c r="AVG20" s="572"/>
      <c r="AVH20" s="572"/>
      <c r="AVI20" s="572"/>
      <c r="AVJ20" s="572"/>
      <c r="AVK20" s="572"/>
      <c r="AVL20" s="572"/>
      <c r="AVM20" s="572"/>
      <c r="AVN20" s="572"/>
      <c r="AVO20" s="572"/>
      <c r="AVP20" s="572"/>
      <c r="AVQ20" s="572"/>
      <c r="AVR20" s="572"/>
      <c r="AVS20" s="572"/>
      <c r="AVT20" s="572"/>
      <c r="AVU20" s="572"/>
      <c r="AVV20" s="572"/>
      <c r="AVW20" s="572"/>
      <c r="AVX20" s="572"/>
      <c r="AVY20" s="572"/>
      <c r="AVZ20" s="572"/>
      <c r="AWA20" s="572"/>
      <c r="AWB20" s="572"/>
      <c r="AWC20" s="572"/>
      <c r="AWD20" s="572"/>
      <c r="AWE20" s="572"/>
      <c r="AWF20" s="572"/>
      <c r="AWG20" s="572"/>
      <c r="AWH20" s="572"/>
      <c r="AWI20" s="572"/>
      <c r="AWJ20" s="572"/>
      <c r="AWK20" s="572"/>
      <c r="AWL20" s="572"/>
      <c r="AWM20" s="572"/>
      <c r="AWN20" s="572"/>
      <c r="AWO20" s="572"/>
      <c r="AWP20" s="572"/>
      <c r="AWQ20" s="572"/>
      <c r="AWR20" s="572"/>
      <c r="AWS20" s="572"/>
      <c r="AWT20" s="572"/>
      <c r="AWU20" s="572"/>
      <c r="AWV20" s="572"/>
      <c r="AWW20" s="572"/>
      <c r="AWX20" s="572"/>
      <c r="AWY20" s="572"/>
      <c r="AWZ20" s="572"/>
      <c r="AXA20" s="572"/>
      <c r="AXB20" s="572"/>
      <c r="AXC20" s="572"/>
      <c r="AXD20" s="572"/>
      <c r="AXE20" s="572"/>
      <c r="AXF20" s="572"/>
      <c r="AXG20" s="572"/>
      <c r="AXH20" s="572"/>
      <c r="AXI20" s="572"/>
      <c r="AXJ20" s="572"/>
      <c r="AXK20" s="572"/>
      <c r="AXL20" s="572"/>
      <c r="AXM20" s="572"/>
      <c r="AXN20" s="572"/>
      <c r="AXO20" s="572"/>
      <c r="AXP20" s="572"/>
      <c r="AXQ20" s="572"/>
      <c r="AXR20" s="572"/>
      <c r="AXS20" s="572"/>
      <c r="AXT20" s="572"/>
      <c r="AXU20" s="572"/>
      <c r="AXV20" s="572"/>
      <c r="AXW20" s="572"/>
      <c r="AXX20" s="572"/>
      <c r="AXY20" s="572"/>
      <c r="AXZ20" s="572"/>
      <c r="AYA20" s="572"/>
      <c r="AYB20" s="572"/>
      <c r="AYC20" s="572"/>
      <c r="AYD20" s="572"/>
      <c r="AYE20" s="572"/>
      <c r="AYF20" s="572"/>
      <c r="AYG20" s="572"/>
      <c r="AYH20" s="572"/>
      <c r="AYI20" s="572"/>
      <c r="AYJ20" s="572"/>
      <c r="AYK20" s="572"/>
      <c r="AYL20" s="572"/>
      <c r="AYM20" s="572"/>
      <c r="AYN20" s="572"/>
      <c r="AYO20" s="572"/>
      <c r="AYP20" s="572"/>
      <c r="AYQ20" s="572"/>
      <c r="AYR20" s="572"/>
      <c r="AYS20" s="572"/>
      <c r="AYT20" s="572"/>
      <c r="AYU20" s="572"/>
      <c r="AYV20" s="572"/>
      <c r="AYW20" s="572"/>
      <c r="AYX20" s="572"/>
      <c r="AYY20" s="572"/>
      <c r="AYZ20" s="572"/>
      <c r="AZA20" s="572"/>
      <c r="AZB20" s="572"/>
      <c r="AZC20" s="572"/>
      <c r="AZD20" s="572"/>
      <c r="AZE20" s="572"/>
      <c r="AZF20" s="572"/>
      <c r="AZG20" s="572"/>
      <c r="AZH20" s="572"/>
      <c r="AZI20" s="572"/>
      <c r="AZJ20" s="572"/>
      <c r="AZK20" s="572"/>
      <c r="AZL20" s="572"/>
      <c r="AZM20" s="572"/>
      <c r="AZN20" s="572"/>
      <c r="AZO20" s="572"/>
      <c r="AZP20" s="572"/>
      <c r="AZQ20" s="572"/>
      <c r="AZR20" s="572"/>
      <c r="AZS20" s="572"/>
      <c r="AZT20" s="572"/>
      <c r="AZU20" s="572"/>
      <c r="AZV20" s="572"/>
      <c r="AZW20" s="572"/>
      <c r="AZX20" s="572"/>
      <c r="AZY20" s="572"/>
      <c r="AZZ20" s="572"/>
      <c r="BAA20" s="572"/>
      <c r="BAB20" s="572"/>
      <c r="BAC20" s="572"/>
      <c r="BAD20" s="572"/>
      <c r="BAE20" s="572"/>
      <c r="BAF20" s="572"/>
      <c r="BAG20" s="572"/>
      <c r="BAH20" s="572"/>
      <c r="BAI20" s="572"/>
      <c r="BAJ20" s="572"/>
      <c r="BAK20" s="572"/>
      <c r="BAL20" s="572"/>
      <c r="BAM20" s="572"/>
      <c r="BAN20" s="572"/>
      <c r="BAO20" s="572"/>
      <c r="BAP20" s="572"/>
      <c r="BAQ20" s="572"/>
      <c r="BAR20" s="572"/>
      <c r="BAS20" s="572"/>
      <c r="BAT20" s="572"/>
      <c r="BAU20" s="572"/>
      <c r="BAV20" s="572"/>
      <c r="BAW20" s="572"/>
      <c r="BAX20" s="572"/>
      <c r="BAY20" s="572"/>
      <c r="BAZ20" s="572"/>
      <c r="BBA20" s="572"/>
      <c r="BBB20" s="572"/>
      <c r="BBC20" s="572"/>
      <c r="BBD20" s="572"/>
      <c r="BBE20" s="572"/>
      <c r="BBF20" s="572"/>
      <c r="BBG20" s="572"/>
      <c r="BBH20" s="572"/>
      <c r="BBI20" s="572"/>
      <c r="BBJ20" s="572"/>
      <c r="BBK20" s="572"/>
      <c r="BBL20" s="572"/>
      <c r="BBM20" s="572"/>
      <c r="BBN20" s="572"/>
      <c r="BBO20" s="572"/>
      <c r="BBP20" s="572"/>
      <c r="BBQ20" s="572"/>
      <c r="BBR20" s="572"/>
      <c r="BBS20" s="572"/>
      <c r="BBT20" s="572"/>
      <c r="BBU20" s="572"/>
      <c r="BBV20" s="572"/>
      <c r="BBW20" s="572"/>
      <c r="BBX20" s="572"/>
      <c r="BBY20" s="572"/>
      <c r="BBZ20" s="572"/>
      <c r="BCA20" s="572"/>
      <c r="BCB20" s="572"/>
      <c r="BCC20" s="572"/>
      <c r="BCD20" s="572"/>
      <c r="BCE20" s="572"/>
      <c r="BCF20" s="572"/>
      <c r="BCG20" s="572"/>
      <c r="BCH20" s="572"/>
      <c r="BCI20" s="572"/>
      <c r="BCJ20" s="572"/>
      <c r="BCK20" s="572"/>
      <c r="BCL20" s="572"/>
      <c r="BCM20" s="572"/>
      <c r="BCN20" s="572"/>
      <c r="BCO20" s="572"/>
      <c r="BCP20" s="572"/>
      <c r="BCQ20" s="572"/>
      <c r="BCR20" s="572"/>
      <c r="BCS20" s="572"/>
      <c r="BCT20" s="572"/>
      <c r="BCU20" s="572"/>
      <c r="BCV20" s="572"/>
      <c r="BCW20" s="572"/>
      <c r="BCX20" s="572"/>
      <c r="BCY20" s="572"/>
      <c r="BCZ20" s="572"/>
      <c r="BDA20" s="572"/>
      <c r="BDB20" s="572"/>
      <c r="BDC20" s="572"/>
      <c r="BDD20" s="572"/>
      <c r="BDE20" s="572"/>
      <c r="BDF20" s="572"/>
      <c r="BDG20" s="572"/>
      <c r="BDH20" s="572"/>
      <c r="BDI20" s="572"/>
      <c r="BDJ20" s="572"/>
      <c r="BDK20" s="572"/>
      <c r="BDL20" s="572"/>
      <c r="BDM20" s="572"/>
      <c r="BDN20" s="572"/>
      <c r="BDO20" s="572"/>
      <c r="BDP20" s="572"/>
      <c r="BDQ20" s="572"/>
      <c r="BDR20" s="572"/>
      <c r="BDS20" s="572"/>
      <c r="BDT20" s="572"/>
      <c r="BDU20" s="572"/>
      <c r="BDV20" s="572"/>
      <c r="BDW20" s="572"/>
      <c r="BDX20" s="572"/>
      <c r="BDY20" s="572"/>
      <c r="BDZ20" s="572"/>
    </row>
    <row r="21" spans="1:1482" s="577" customFormat="1">
      <c r="A21" s="375" t="str">
        <f>+'P4'!B11</f>
        <v>4.4. Mejora del nivel educativo, cualificación y desarrollo de competencias de pequeños y medianos productores, jóvenes y mujeres rurales</v>
      </c>
      <c r="B21" s="384">
        <f>+'P4'!E11</f>
        <v>1112063795.5</v>
      </c>
      <c r="C21" s="384">
        <f>+'P4'!F11</f>
        <v>2224127591</v>
      </c>
      <c r="D21" s="384">
        <f>+'P4'!G11</f>
        <v>2224127591</v>
      </c>
      <c r="E21" s="384">
        <f>+'P4'!H11</f>
        <v>2224127591</v>
      </c>
      <c r="F21" s="384">
        <f>+'P4'!I11</f>
        <v>1047167591</v>
      </c>
      <c r="G21" s="384">
        <f>+'P4'!J11</f>
        <v>1047167591</v>
      </c>
      <c r="H21" s="384">
        <f>+'P4'!K11</f>
        <v>1047167591</v>
      </c>
      <c r="I21" s="384">
        <f>+'P4'!L11</f>
        <v>1047167591</v>
      </c>
      <c r="J21" s="384">
        <f>+'P4'!M11</f>
        <v>1047167591</v>
      </c>
      <c r="K21" s="384">
        <f>+'P4'!N11</f>
        <v>2224127591</v>
      </c>
      <c r="L21" s="384">
        <f>+'P4'!O11</f>
        <v>1047167591</v>
      </c>
      <c r="M21" s="384">
        <f>+'P4'!P11</f>
        <v>1047167591</v>
      </c>
      <c r="N21" s="384">
        <f>+'P4'!Q11</f>
        <v>1047167591</v>
      </c>
      <c r="O21" s="384">
        <f>+'P4'!R11</f>
        <v>1047167591</v>
      </c>
      <c r="P21" s="384">
        <f>+'P4'!S11</f>
        <v>2224127591</v>
      </c>
      <c r="Q21" s="384">
        <f>+'P4'!T11</f>
        <v>1047167591</v>
      </c>
      <c r="R21" s="384">
        <f>+'P4'!U11</f>
        <v>1047167591</v>
      </c>
      <c r="S21" s="384">
        <f>+'P4'!V11</f>
        <v>1047167591</v>
      </c>
      <c r="T21" s="384">
        <f>+'P4'!W11</f>
        <v>1047167591</v>
      </c>
      <c r="U21" s="384">
        <f>+'P4'!X11</f>
        <v>2224127591</v>
      </c>
      <c r="V21" s="384">
        <f>+'P4'!Y11</f>
        <v>28070008024.5</v>
      </c>
      <c r="W21" s="575">
        <f t="shared" si="5"/>
        <v>9.8785774709059439E-3</v>
      </c>
      <c r="X21" s="405"/>
      <c r="Y21" s="572"/>
      <c r="Z21" s="572"/>
      <c r="AA21" s="572"/>
      <c r="AB21" s="572"/>
      <c r="AC21" s="572"/>
      <c r="AD21" s="572"/>
      <c r="AE21" s="572"/>
      <c r="AF21" s="572"/>
      <c r="AG21" s="572"/>
      <c r="AH21" s="572"/>
      <c r="AI21" s="572"/>
      <c r="AJ21" s="572"/>
      <c r="AK21" s="572"/>
      <c r="AL21" s="572"/>
      <c r="AM21" s="572"/>
      <c r="AN21" s="572"/>
      <c r="AO21" s="572"/>
      <c r="AP21" s="572"/>
      <c r="AQ21" s="572"/>
      <c r="AR21" s="572"/>
      <c r="AS21" s="572"/>
      <c r="AT21" s="572"/>
      <c r="AU21" s="572"/>
      <c r="AV21" s="572"/>
      <c r="AW21" s="572"/>
      <c r="AX21" s="572"/>
      <c r="AY21" s="572"/>
      <c r="AZ21" s="572"/>
      <c r="BA21" s="572"/>
      <c r="BB21" s="572"/>
      <c r="BC21" s="572"/>
      <c r="BD21" s="572"/>
      <c r="BE21" s="572"/>
      <c r="BF21" s="572"/>
      <c r="BG21" s="572"/>
      <c r="BH21" s="572"/>
      <c r="BI21" s="572"/>
      <c r="BJ21" s="572"/>
      <c r="BK21" s="572"/>
      <c r="BL21" s="572"/>
      <c r="BM21" s="572"/>
      <c r="BN21" s="572"/>
      <c r="BO21" s="572"/>
      <c r="BP21" s="572"/>
      <c r="BQ21" s="572"/>
      <c r="BR21" s="572"/>
      <c r="BS21" s="572"/>
      <c r="BT21" s="572"/>
      <c r="BU21" s="572"/>
      <c r="BV21" s="572"/>
      <c r="BW21" s="572"/>
      <c r="BX21" s="572"/>
      <c r="BY21" s="572"/>
      <c r="BZ21" s="572"/>
      <c r="CA21" s="572"/>
      <c r="CB21" s="572"/>
      <c r="CC21" s="572"/>
      <c r="CD21" s="572"/>
      <c r="CE21" s="572"/>
      <c r="CF21" s="572"/>
      <c r="CG21" s="572"/>
      <c r="CH21" s="572"/>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572"/>
      <c r="DF21" s="572"/>
      <c r="DG21" s="572"/>
      <c r="DH21" s="572"/>
      <c r="DI21" s="572"/>
      <c r="DJ21" s="572"/>
      <c r="DK21" s="572"/>
      <c r="DL21" s="572"/>
      <c r="DM21" s="572"/>
      <c r="DN21" s="572"/>
      <c r="DO21" s="572"/>
      <c r="DP21" s="572"/>
      <c r="DQ21" s="572"/>
      <c r="DR21" s="572"/>
      <c r="DS21" s="572"/>
      <c r="DT21" s="572"/>
      <c r="DU21" s="572"/>
      <c r="DV21" s="572"/>
      <c r="DW21" s="572"/>
      <c r="DX21" s="572"/>
      <c r="DY21" s="572"/>
      <c r="DZ21" s="572"/>
      <c r="EA21" s="572"/>
      <c r="EB21" s="572"/>
      <c r="EC21" s="572"/>
      <c r="ED21" s="572"/>
      <c r="EE21" s="572"/>
      <c r="EF21" s="572"/>
      <c r="EG21" s="572"/>
      <c r="EH21" s="572"/>
      <c r="EI21" s="572"/>
      <c r="EJ21" s="572"/>
      <c r="EK21" s="572"/>
      <c r="EL21" s="572"/>
      <c r="EM21" s="572"/>
      <c r="EN21" s="572"/>
      <c r="EO21" s="572"/>
      <c r="EP21" s="572"/>
      <c r="EQ21" s="572"/>
      <c r="ER21" s="572"/>
      <c r="ES21" s="572"/>
      <c r="ET21" s="572"/>
      <c r="EU21" s="572"/>
      <c r="EV21" s="572"/>
      <c r="EW21" s="572"/>
      <c r="EX21" s="572"/>
      <c r="EY21" s="572"/>
      <c r="EZ21" s="572"/>
      <c r="FA21" s="572"/>
      <c r="FB21" s="572"/>
      <c r="FC21" s="572"/>
      <c r="FD21" s="572"/>
      <c r="FE21" s="572"/>
      <c r="FF21" s="572"/>
      <c r="FG21" s="572"/>
      <c r="FH21" s="572"/>
      <c r="FI21" s="572"/>
      <c r="FJ21" s="572"/>
      <c r="FK21" s="572"/>
      <c r="FL21" s="572"/>
      <c r="FM21" s="572"/>
      <c r="FN21" s="572"/>
      <c r="FO21" s="572"/>
      <c r="FP21" s="572"/>
      <c r="FQ21" s="572"/>
      <c r="FR21" s="572"/>
      <c r="FS21" s="572"/>
      <c r="FT21" s="572"/>
      <c r="FU21" s="572"/>
      <c r="FV21" s="572"/>
      <c r="FW21" s="572"/>
      <c r="FX21" s="572"/>
      <c r="FY21" s="572"/>
      <c r="FZ21" s="572"/>
      <c r="GA21" s="572"/>
      <c r="GB21" s="572"/>
      <c r="GC21" s="572"/>
      <c r="GD21" s="572"/>
      <c r="GE21" s="572"/>
      <c r="GF21" s="572"/>
      <c r="GG21" s="572"/>
      <c r="GH21" s="572"/>
      <c r="GI21" s="572"/>
      <c r="GJ21" s="572"/>
      <c r="GK21" s="572"/>
      <c r="GL21" s="572"/>
      <c r="GM21" s="572"/>
      <c r="GN21" s="572"/>
      <c r="GO21" s="572"/>
      <c r="GP21" s="572"/>
      <c r="GQ21" s="572"/>
      <c r="GR21" s="572"/>
      <c r="GS21" s="572"/>
      <c r="GT21" s="572"/>
      <c r="GU21" s="572"/>
      <c r="GV21" s="572"/>
      <c r="GW21" s="572"/>
      <c r="GX21" s="572"/>
      <c r="GY21" s="572"/>
      <c r="GZ21" s="572"/>
      <c r="HA21" s="572"/>
      <c r="HB21" s="572"/>
      <c r="HC21" s="572"/>
      <c r="HD21" s="572"/>
      <c r="HE21" s="572"/>
      <c r="HF21" s="572"/>
      <c r="HG21" s="572"/>
      <c r="HH21" s="572"/>
      <c r="HI21" s="572"/>
      <c r="HJ21" s="572"/>
      <c r="HK21" s="572"/>
      <c r="HL21" s="572"/>
      <c r="HM21" s="572"/>
      <c r="HN21" s="572"/>
      <c r="HO21" s="572"/>
      <c r="HP21" s="572"/>
      <c r="HQ21" s="572"/>
      <c r="HR21" s="572"/>
      <c r="HS21" s="572"/>
      <c r="HT21" s="572"/>
      <c r="HU21" s="572"/>
      <c r="HV21" s="572"/>
      <c r="HW21" s="572"/>
      <c r="HX21" s="572"/>
      <c r="HY21" s="572"/>
      <c r="HZ21" s="572"/>
      <c r="IA21" s="572"/>
      <c r="IB21" s="572"/>
      <c r="IC21" s="572"/>
      <c r="ID21" s="572"/>
      <c r="IE21" s="572"/>
      <c r="IF21" s="572"/>
      <c r="IG21" s="572"/>
      <c r="IH21" s="572"/>
      <c r="II21" s="572"/>
      <c r="IJ21" s="572"/>
      <c r="IK21" s="572"/>
      <c r="IL21" s="572"/>
      <c r="IM21" s="572"/>
      <c r="IN21" s="572"/>
      <c r="IO21" s="572"/>
      <c r="IP21" s="572"/>
      <c r="IQ21" s="572"/>
      <c r="IR21" s="572"/>
      <c r="IS21" s="572"/>
      <c r="IT21" s="572"/>
      <c r="IU21" s="572"/>
      <c r="IV21" s="572"/>
      <c r="IW21" s="572"/>
      <c r="IX21" s="572"/>
      <c r="IY21" s="572"/>
      <c r="IZ21" s="572"/>
      <c r="JA21" s="572"/>
      <c r="JB21" s="572"/>
      <c r="JC21" s="572"/>
      <c r="JD21" s="572"/>
      <c r="JE21" s="572"/>
      <c r="JF21" s="572"/>
      <c r="JG21" s="572"/>
      <c r="JH21" s="572"/>
      <c r="JI21" s="572"/>
      <c r="JJ21" s="572"/>
      <c r="JK21" s="572"/>
      <c r="JL21" s="572"/>
      <c r="JM21" s="572"/>
      <c r="JN21" s="572"/>
      <c r="JO21" s="572"/>
      <c r="JP21" s="572"/>
      <c r="JQ21" s="572"/>
      <c r="JR21" s="572"/>
      <c r="JS21" s="572"/>
      <c r="JT21" s="572"/>
      <c r="JU21" s="572"/>
      <c r="JV21" s="572"/>
      <c r="JW21" s="572"/>
      <c r="JX21" s="572"/>
      <c r="JY21" s="572"/>
      <c r="JZ21" s="572"/>
      <c r="KA21" s="572"/>
      <c r="KB21" s="572"/>
      <c r="KC21" s="572"/>
      <c r="KD21" s="572"/>
      <c r="KE21" s="572"/>
      <c r="KF21" s="572"/>
      <c r="KG21" s="572"/>
      <c r="KH21" s="572"/>
      <c r="KI21" s="572"/>
      <c r="KJ21" s="572"/>
      <c r="KK21" s="572"/>
      <c r="KL21" s="572"/>
      <c r="KM21" s="572"/>
      <c r="KN21" s="572"/>
      <c r="KO21" s="572"/>
      <c r="KP21" s="572"/>
      <c r="KQ21" s="572"/>
      <c r="KR21" s="572"/>
      <c r="KS21" s="572"/>
      <c r="KT21" s="572"/>
      <c r="KU21" s="572"/>
      <c r="KV21" s="572"/>
      <c r="KW21" s="572"/>
      <c r="KX21" s="572"/>
      <c r="KY21" s="572"/>
      <c r="KZ21" s="572"/>
      <c r="LA21" s="572"/>
      <c r="LB21" s="572"/>
      <c r="LC21" s="572"/>
      <c r="LD21" s="572"/>
      <c r="LE21" s="572"/>
      <c r="LF21" s="572"/>
      <c r="LG21" s="572"/>
      <c r="LH21" s="572"/>
      <c r="LI21" s="572"/>
      <c r="LJ21" s="572"/>
      <c r="LK21" s="572"/>
      <c r="LL21" s="572"/>
      <c r="LM21" s="572"/>
      <c r="LN21" s="572"/>
      <c r="LO21" s="572"/>
      <c r="LP21" s="572"/>
      <c r="LQ21" s="572"/>
      <c r="LR21" s="572"/>
      <c r="LS21" s="572"/>
      <c r="LT21" s="572"/>
      <c r="LU21" s="572"/>
      <c r="LV21" s="572"/>
      <c r="LW21" s="572"/>
      <c r="LX21" s="572"/>
      <c r="LY21" s="572"/>
      <c r="LZ21" s="572"/>
      <c r="MA21" s="572"/>
      <c r="MB21" s="572"/>
      <c r="MC21" s="572"/>
      <c r="MD21" s="572"/>
      <c r="ME21" s="572"/>
      <c r="MF21" s="572"/>
      <c r="MG21" s="572"/>
      <c r="MH21" s="572"/>
      <c r="MI21" s="572"/>
      <c r="MJ21" s="572"/>
      <c r="MK21" s="572"/>
      <c r="ML21" s="572"/>
      <c r="MM21" s="572"/>
      <c r="MN21" s="572"/>
      <c r="MO21" s="572"/>
      <c r="MP21" s="572"/>
      <c r="MQ21" s="572"/>
      <c r="MR21" s="572"/>
      <c r="MS21" s="572"/>
      <c r="MT21" s="572"/>
      <c r="MU21" s="572"/>
      <c r="MV21" s="572"/>
      <c r="MW21" s="572"/>
      <c r="MX21" s="572"/>
      <c r="MY21" s="572"/>
      <c r="MZ21" s="572"/>
      <c r="NA21" s="572"/>
      <c r="NB21" s="572"/>
      <c r="NC21" s="572"/>
      <c r="ND21" s="572"/>
      <c r="NE21" s="572"/>
      <c r="NF21" s="572"/>
      <c r="NG21" s="572"/>
      <c r="NH21" s="572"/>
      <c r="NI21" s="572"/>
      <c r="NJ21" s="572"/>
      <c r="NK21" s="572"/>
      <c r="NL21" s="572"/>
      <c r="NM21" s="572"/>
      <c r="NN21" s="572"/>
      <c r="NO21" s="572"/>
      <c r="NP21" s="572"/>
      <c r="NQ21" s="572"/>
      <c r="NR21" s="572"/>
      <c r="NS21" s="572"/>
      <c r="NT21" s="572"/>
      <c r="NU21" s="572"/>
      <c r="NV21" s="572"/>
      <c r="NW21" s="572"/>
      <c r="NX21" s="572"/>
      <c r="NY21" s="572"/>
      <c r="NZ21" s="572"/>
      <c r="OA21" s="572"/>
      <c r="OB21" s="572"/>
      <c r="OC21" s="572"/>
      <c r="OD21" s="572"/>
      <c r="OE21" s="572"/>
      <c r="OF21" s="572"/>
      <c r="OG21" s="572"/>
      <c r="OH21" s="572"/>
      <c r="OI21" s="572"/>
      <c r="OJ21" s="572"/>
      <c r="OK21" s="572"/>
      <c r="OL21" s="572"/>
      <c r="OM21" s="572"/>
      <c r="ON21" s="572"/>
      <c r="OO21" s="572"/>
      <c r="OP21" s="572"/>
      <c r="OQ21" s="572"/>
      <c r="OR21" s="572"/>
      <c r="OS21" s="572"/>
      <c r="OT21" s="572"/>
      <c r="OU21" s="572"/>
      <c r="OV21" s="572"/>
      <c r="OW21" s="572"/>
      <c r="OX21" s="572"/>
      <c r="OY21" s="572"/>
      <c r="OZ21" s="572"/>
      <c r="PA21" s="572"/>
      <c r="PB21" s="572"/>
      <c r="PC21" s="572"/>
      <c r="PD21" s="572"/>
      <c r="PE21" s="572"/>
      <c r="PF21" s="572"/>
      <c r="PG21" s="572"/>
      <c r="PH21" s="572"/>
      <c r="PI21" s="572"/>
      <c r="PJ21" s="572"/>
      <c r="PK21" s="572"/>
      <c r="PL21" s="572"/>
      <c r="PM21" s="572"/>
      <c r="PN21" s="572"/>
      <c r="PO21" s="572"/>
      <c r="PP21" s="572"/>
      <c r="PQ21" s="572"/>
      <c r="PR21" s="572"/>
      <c r="PS21" s="572"/>
      <c r="PT21" s="572"/>
      <c r="PU21" s="572"/>
      <c r="PV21" s="572"/>
      <c r="PW21" s="572"/>
      <c r="PX21" s="572"/>
      <c r="PY21" s="572"/>
      <c r="PZ21" s="572"/>
      <c r="QA21" s="572"/>
      <c r="QB21" s="572"/>
      <c r="QC21" s="572"/>
      <c r="QD21" s="572"/>
      <c r="QE21" s="572"/>
      <c r="QF21" s="572"/>
      <c r="QG21" s="572"/>
      <c r="QH21" s="572"/>
      <c r="QI21" s="572"/>
      <c r="QJ21" s="572"/>
      <c r="QK21" s="572"/>
      <c r="QL21" s="572"/>
      <c r="QM21" s="572"/>
      <c r="QN21" s="572"/>
      <c r="QO21" s="572"/>
      <c r="QP21" s="572"/>
      <c r="QQ21" s="572"/>
      <c r="QR21" s="572"/>
      <c r="QS21" s="572"/>
      <c r="QT21" s="572"/>
      <c r="QU21" s="572"/>
      <c r="QV21" s="572"/>
      <c r="QW21" s="572"/>
      <c r="QX21" s="572"/>
      <c r="QY21" s="572"/>
      <c r="QZ21" s="572"/>
      <c r="RA21" s="572"/>
      <c r="RB21" s="572"/>
      <c r="RC21" s="572"/>
      <c r="RD21" s="572"/>
      <c r="RE21" s="572"/>
      <c r="RF21" s="572"/>
      <c r="RG21" s="572"/>
      <c r="RH21" s="572"/>
      <c r="RI21" s="572"/>
      <c r="RJ21" s="572"/>
      <c r="RK21" s="572"/>
      <c r="RL21" s="572"/>
      <c r="RM21" s="572"/>
      <c r="RN21" s="572"/>
      <c r="RO21" s="572"/>
      <c r="RP21" s="572"/>
      <c r="RQ21" s="572"/>
      <c r="RR21" s="572"/>
      <c r="RS21" s="572"/>
      <c r="RT21" s="572"/>
      <c r="RU21" s="572"/>
      <c r="RV21" s="572"/>
      <c r="RW21" s="572"/>
      <c r="RX21" s="572"/>
      <c r="RY21" s="572"/>
      <c r="RZ21" s="572"/>
      <c r="SA21" s="572"/>
      <c r="SB21" s="572"/>
      <c r="SC21" s="572"/>
      <c r="SD21" s="572"/>
      <c r="SE21" s="572"/>
      <c r="SF21" s="572"/>
      <c r="SG21" s="572"/>
      <c r="SH21" s="572"/>
      <c r="SI21" s="572"/>
      <c r="SJ21" s="572"/>
      <c r="SK21" s="572"/>
      <c r="SL21" s="572"/>
      <c r="SM21" s="572"/>
      <c r="SN21" s="572"/>
      <c r="SO21" s="572"/>
      <c r="SP21" s="572"/>
      <c r="SQ21" s="572"/>
      <c r="SR21" s="572"/>
      <c r="SS21" s="572"/>
      <c r="ST21" s="572"/>
      <c r="SU21" s="572"/>
      <c r="SV21" s="572"/>
      <c r="SW21" s="572"/>
      <c r="SX21" s="572"/>
      <c r="SY21" s="572"/>
      <c r="SZ21" s="572"/>
      <c r="TA21" s="572"/>
      <c r="TB21" s="572"/>
      <c r="TC21" s="572"/>
      <c r="TD21" s="572"/>
      <c r="TE21" s="572"/>
      <c r="TF21" s="572"/>
      <c r="TG21" s="572"/>
      <c r="TH21" s="572"/>
      <c r="TI21" s="572"/>
      <c r="TJ21" s="572"/>
      <c r="TK21" s="572"/>
      <c r="TL21" s="572"/>
      <c r="TM21" s="572"/>
      <c r="TN21" s="572"/>
      <c r="TO21" s="572"/>
      <c r="TP21" s="572"/>
      <c r="TQ21" s="572"/>
      <c r="TR21" s="572"/>
      <c r="TS21" s="572"/>
      <c r="TT21" s="572"/>
      <c r="TU21" s="572"/>
      <c r="TV21" s="572"/>
      <c r="TW21" s="572"/>
      <c r="TX21" s="572"/>
      <c r="TY21" s="572"/>
      <c r="TZ21" s="572"/>
      <c r="UA21" s="572"/>
      <c r="UB21" s="572"/>
      <c r="UC21" s="572"/>
      <c r="UD21" s="572"/>
      <c r="UE21" s="572"/>
      <c r="UF21" s="572"/>
      <c r="UG21" s="572"/>
      <c r="UH21" s="572"/>
      <c r="UI21" s="572"/>
      <c r="UJ21" s="572"/>
      <c r="UK21" s="572"/>
      <c r="UL21" s="572"/>
      <c r="UM21" s="572"/>
      <c r="UN21" s="572"/>
      <c r="UO21" s="572"/>
      <c r="UP21" s="572"/>
      <c r="UQ21" s="572"/>
      <c r="UR21" s="572"/>
      <c r="US21" s="572"/>
      <c r="UT21" s="572"/>
      <c r="UU21" s="572"/>
      <c r="UV21" s="572"/>
      <c r="UW21" s="572"/>
      <c r="UX21" s="572"/>
      <c r="UY21" s="572"/>
      <c r="UZ21" s="572"/>
      <c r="VA21" s="572"/>
      <c r="VB21" s="572"/>
      <c r="VC21" s="572"/>
      <c r="VD21" s="572"/>
      <c r="VE21" s="572"/>
      <c r="VF21" s="572"/>
      <c r="VG21" s="572"/>
      <c r="VH21" s="572"/>
      <c r="VI21" s="572"/>
      <c r="VJ21" s="572"/>
      <c r="VK21" s="572"/>
      <c r="VL21" s="572"/>
      <c r="VM21" s="572"/>
      <c r="VN21" s="572"/>
      <c r="VO21" s="572"/>
      <c r="VP21" s="572"/>
      <c r="VQ21" s="572"/>
      <c r="VR21" s="572"/>
      <c r="VS21" s="572"/>
      <c r="VT21" s="572"/>
      <c r="VU21" s="572"/>
      <c r="VV21" s="572"/>
      <c r="VW21" s="572"/>
      <c r="VX21" s="572"/>
      <c r="VY21" s="572"/>
      <c r="VZ21" s="572"/>
      <c r="WA21" s="572"/>
      <c r="WB21" s="572"/>
      <c r="WC21" s="572"/>
      <c r="WD21" s="572"/>
      <c r="WE21" s="572"/>
      <c r="WF21" s="572"/>
      <c r="WG21" s="572"/>
      <c r="WH21" s="572"/>
      <c r="WI21" s="572"/>
      <c r="WJ21" s="572"/>
      <c r="WK21" s="572"/>
      <c r="WL21" s="572"/>
      <c r="WM21" s="572"/>
      <c r="WN21" s="572"/>
      <c r="WO21" s="572"/>
      <c r="WP21" s="572"/>
      <c r="WQ21" s="572"/>
      <c r="WR21" s="572"/>
      <c r="WS21" s="572"/>
      <c r="WT21" s="572"/>
      <c r="WU21" s="572"/>
      <c r="WV21" s="572"/>
      <c r="WW21" s="572"/>
      <c r="WX21" s="572"/>
      <c r="WY21" s="572"/>
      <c r="WZ21" s="572"/>
      <c r="XA21" s="572"/>
      <c r="XB21" s="572"/>
      <c r="XC21" s="572"/>
      <c r="XD21" s="572"/>
      <c r="XE21" s="572"/>
      <c r="XF21" s="572"/>
      <c r="XG21" s="572"/>
      <c r="XH21" s="572"/>
      <c r="XI21" s="572"/>
      <c r="XJ21" s="572"/>
      <c r="XK21" s="572"/>
      <c r="XL21" s="572"/>
      <c r="XM21" s="572"/>
      <c r="XN21" s="572"/>
      <c r="XO21" s="572"/>
      <c r="XP21" s="572"/>
      <c r="XQ21" s="572"/>
      <c r="XR21" s="572"/>
      <c r="XS21" s="572"/>
      <c r="XT21" s="572"/>
      <c r="XU21" s="572"/>
      <c r="XV21" s="572"/>
      <c r="XW21" s="572"/>
      <c r="XX21" s="572"/>
      <c r="XY21" s="572"/>
      <c r="XZ21" s="572"/>
      <c r="YA21" s="572"/>
      <c r="YB21" s="572"/>
      <c r="YC21" s="572"/>
      <c r="YD21" s="572"/>
      <c r="YE21" s="572"/>
      <c r="YF21" s="572"/>
      <c r="YG21" s="572"/>
      <c r="YH21" s="572"/>
      <c r="YI21" s="572"/>
      <c r="YJ21" s="572"/>
      <c r="YK21" s="572"/>
      <c r="YL21" s="572"/>
      <c r="YM21" s="572"/>
      <c r="YN21" s="572"/>
      <c r="YO21" s="572"/>
      <c r="YP21" s="572"/>
      <c r="YQ21" s="572"/>
      <c r="YR21" s="572"/>
      <c r="YS21" s="572"/>
      <c r="YT21" s="572"/>
      <c r="YU21" s="572"/>
      <c r="YV21" s="572"/>
      <c r="YW21" s="572"/>
      <c r="YX21" s="572"/>
      <c r="YY21" s="572"/>
      <c r="YZ21" s="572"/>
      <c r="ZA21" s="572"/>
      <c r="ZB21" s="572"/>
      <c r="ZC21" s="572"/>
      <c r="ZD21" s="572"/>
      <c r="ZE21" s="572"/>
      <c r="ZF21" s="572"/>
      <c r="ZG21" s="572"/>
      <c r="ZH21" s="572"/>
      <c r="ZI21" s="572"/>
      <c r="ZJ21" s="572"/>
      <c r="ZK21" s="572"/>
      <c r="ZL21" s="572"/>
      <c r="ZM21" s="572"/>
      <c r="ZN21" s="572"/>
      <c r="ZO21" s="572"/>
      <c r="ZP21" s="572"/>
      <c r="ZQ21" s="572"/>
      <c r="ZR21" s="572"/>
      <c r="ZS21" s="572"/>
      <c r="ZT21" s="572"/>
      <c r="ZU21" s="572"/>
      <c r="ZV21" s="572"/>
      <c r="ZW21" s="572"/>
      <c r="ZX21" s="572"/>
      <c r="ZY21" s="572"/>
      <c r="ZZ21" s="572"/>
      <c r="AAA21" s="572"/>
      <c r="AAB21" s="572"/>
      <c r="AAC21" s="572"/>
      <c r="AAD21" s="572"/>
      <c r="AAE21" s="572"/>
      <c r="AAF21" s="572"/>
      <c r="AAG21" s="572"/>
      <c r="AAH21" s="572"/>
      <c r="AAI21" s="572"/>
      <c r="AAJ21" s="572"/>
      <c r="AAK21" s="572"/>
      <c r="AAL21" s="572"/>
      <c r="AAM21" s="572"/>
      <c r="AAN21" s="572"/>
      <c r="AAO21" s="572"/>
      <c r="AAP21" s="572"/>
      <c r="AAQ21" s="572"/>
      <c r="AAR21" s="572"/>
      <c r="AAS21" s="572"/>
      <c r="AAT21" s="572"/>
      <c r="AAU21" s="572"/>
      <c r="AAV21" s="572"/>
      <c r="AAW21" s="572"/>
      <c r="AAX21" s="572"/>
      <c r="AAY21" s="572"/>
      <c r="AAZ21" s="572"/>
      <c r="ABA21" s="572"/>
      <c r="ABB21" s="572"/>
      <c r="ABC21" s="572"/>
      <c r="ABD21" s="572"/>
      <c r="ABE21" s="572"/>
      <c r="ABF21" s="572"/>
      <c r="ABG21" s="572"/>
      <c r="ABH21" s="572"/>
      <c r="ABI21" s="572"/>
      <c r="ABJ21" s="572"/>
      <c r="ABK21" s="572"/>
      <c r="ABL21" s="572"/>
      <c r="ABM21" s="572"/>
      <c r="ABN21" s="572"/>
      <c r="ABO21" s="572"/>
      <c r="ABP21" s="572"/>
      <c r="ABQ21" s="572"/>
      <c r="ABR21" s="572"/>
      <c r="ABS21" s="572"/>
      <c r="ABT21" s="572"/>
      <c r="ABU21" s="572"/>
      <c r="ABV21" s="572"/>
      <c r="ABW21" s="572"/>
      <c r="ABX21" s="572"/>
      <c r="ABY21" s="572"/>
      <c r="ABZ21" s="572"/>
      <c r="ACA21" s="572"/>
      <c r="ACB21" s="572"/>
      <c r="ACC21" s="572"/>
      <c r="ACD21" s="572"/>
      <c r="ACE21" s="572"/>
      <c r="ACF21" s="572"/>
      <c r="ACG21" s="572"/>
      <c r="ACH21" s="572"/>
      <c r="ACI21" s="572"/>
      <c r="ACJ21" s="572"/>
      <c r="ACK21" s="572"/>
      <c r="ACL21" s="572"/>
      <c r="ACM21" s="572"/>
      <c r="ACN21" s="572"/>
      <c r="ACO21" s="572"/>
      <c r="ACP21" s="572"/>
      <c r="ACQ21" s="572"/>
      <c r="ACR21" s="572"/>
      <c r="ACS21" s="572"/>
      <c r="ACT21" s="572"/>
      <c r="ACU21" s="572"/>
      <c r="ACV21" s="572"/>
      <c r="ACW21" s="572"/>
      <c r="ACX21" s="572"/>
      <c r="ACY21" s="572"/>
      <c r="ACZ21" s="572"/>
      <c r="ADA21" s="572"/>
      <c r="ADB21" s="572"/>
      <c r="ADC21" s="572"/>
      <c r="ADD21" s="572"/>
      <c r="ADE21" s="572"/>
      <c r="ADF21" s="572"/>
      <c r="ADG21" s="572"/>
      <c r="ADH21" s="572"/>
      <c r="ADI21" s="572"/>
      <c r="ADJ21" s="572"/>
      <c r="ADK21" s="572"/>
      <c r="ADL21" s="572"/>
      <c r="ADM21" s="572"/>
      <c r="ADN21" s="572"/>
      <c r="ADO21" s="572"/>
      <c r="ADP21" s="572"/>
      <c r="ADQ21" s="572"/>
      <c r="ADR21" s="572"/>
      <c r="ADS21" s="572"/>
      <c r="ADT21" s="572"/>
      <c r="ADU21" s="572"/>
      <c r="ADV21" s="572"/>
      <c r="ADW21" s="572"/>
      <c r="ADX21" s="572"/>
      <c r="ADY21" s="572"/>
      <c r="ADZ21" s="572"/>
      <c r="AEA21" s="572"/>
      <c r="AEB21" s="572"/>
      <c r="AEC21" s="572"/>
      <c r="AED21" s="572"/>
      <c r="AEE21" s="572"/>
      <c r="AEF21" s="572"/>
      <c r="AEG21" s="572"/>
      <c r="AEH21" s="572"/>
      <c r="AEI21" s="572"/>
      <c r="AEJ21" s="572"/>
      <c r="AEK21" s="572"/>
      <c r="AEL21" s="572"/>
      <c r="AEM21" s="572"/>
      <c r="AEN21" s="572"/>
      <c r="AEO21" s="572"/>
      <c r="AEP21" s="572"/>
      <c r="AEQ21" s="572"/>
      <c r="AER21" s="572"/>
      <c r="AES21" s="572"/>
      <c r="AET21" s="572"/>
      <c r="AEU21" s="572"/>
      <c r="AEV21" s="572"/>
      <c r="AEW21" s="572"/>
      <c r="AEX21" s="572"/>
      <c r="AEY21" s="572"/>
      <c r="AEZ21" s="572"/>
      <c r="AFA21" s="572"/>
      <c r="AFB21" s="572"/>
      <c r="AFC21" s="572"/>
      <c r="AFD21" s="572"/>
      <c r="AFE21" s="572"/>
      <c r="AFF21" s="572"/>
      <c r="AFG21" s="572"/>
      <c r="AFH21" s="572"/>
      <c r="AFI21" s="572"/>
      <c r="AFJ21" s="572"/>
      <c r="AFK21" s="572"/>
      <c r="AFL21" s="572"/>
      <c r="AFM21" s="572"/>
      <c r="AFN21" s="572"/>
      <c r="AFO21" s="572"/>
      <c r="AFP21" s="572"/>
      <c r="AFQ21" s="572"/>
      <c r="AFR21" s="572"/>
      <c r="AFS21" s="572"/>
      <c r="AFT21" s="572"/>
      <c r="AFU21" s="572"/>
      <c r="AFV21" s="572"/>
      <c r="AFW21" s="572"/>
      <c r="AFX21" s="572"/>
      <c r="AFY21" s="572"/>
      <c r="AFZ21" s="572"/>
      <c r="AGA21" s="572"/>
      <c r="AGB21" s="572"/>
      <c r="AGC21" s="572"/>
      <c r="AGD21" s="572"/>
      <c r="AGE21" s="572"/>
      <c r="AGF21" s="572"/>
      <c r="AGG21" s="572"/>
      <c r="AGH21" s="572"/>
      <c r="AGI21" s="572"/>
      <c r="AGJ21" s="572"/>
      <c r="AGK21" s="572"/>
      <c r="AGL21" s="572"/>
      <c r="AGM21" s="572"/>
      <c r="AGN21" s="572"/>
      <c r="AGO21" s="572"/>
      <c r="AGP21" s="572"/>
      <c r="AGQ21" s="572"/>
      <c r="AGR21" s="572"/>
      <c r="AGS21" s="572"/>
      <c r="AGT21" s="572"/>
      <c r="AGU21" s="572"/>
      <c r="AGV21" s="572"/>
      <c r="AGW21" s="572"/>
      <c r="AGX21" s="572"/>
      <c r="AGY21" s="572"/>
      <c r="AGZ21" s="572"/>
      <c r="AHA21" s="572"/>
      <c r="AHB21" s="572"/>
      <c r="AHC21" s="572"/>
      <c r="AHD21" s="572"/>
      <c r="AHE21" s="572"/>
      <c r="AHF21" s="572"/>
      <c r="AHG21" s="572"/>
      <c r="AHH21" s="572"/>
      <c r="AHI21" s="572"/>
      <c r="AHJ21" s="572"/>
      <c r="AHK21" s="572"/>
      <c r="AHL21" s="572"/>
      <c r="AHM21" s="572"/>
      <c r="AHN21" s="572"/>
      <c r="AHO21" s="572"/>
      <c r="AHP21" s="572"/>
      <c r="AHQ21" s="572"/>
      <c r="AHR21" s="572"/>
      <c r="AHS21" s="572"/>
      <c r="AHT21" s="572"/>
      <c r="AHU21" s="572"/>
      <c r="AHV21" s="572"/>
      <c r="AHW21" s="572"/>
      <c r="AHX21" s="572"/>
      <c r="AHY21" s="572"/>
      <c r="AHZ21" s="572"/>
      <c r="AIA21" s="572"/>
      <c r="AIB21" s="572"/>
      <c r="AIC21" s="572"/>
      <c r="AID21" s="572"/>
      <c r="AIE21" s="572"/>
      <c r="AIF21" s="572"/>
      <c r="AIG21" s="572"/>
      <c r="AIH21" s="572"/>
      <c r="AII21" s="572"/>
      <c r="AIJ21" s="572"/>
      <c r="AIK21" s="572"/>
      <c r="AIL21" s="572"/>
      <c r="AIM21" s="572"/>
      <c r="AIN21" s="572"/>
      <c r="AIO21" s="572"/>
      <c r="AIP21" s="572"/>
      <c r="AIQ21" s="572"/>
      <c r="AIR21" s="572"/>
      <c r="AIS21" s="572"/>
      <c r="AIT21" s="572"/>
      <c r="AIU21" s="572"/>
      <c r="AIV21" s="572"/>
      <c r="AIW21" s="572"/>
      <c r="AIX21" s="572"/>
      <c r="AIY21" s="572"/>
      <c r="AIZ21" s="572"/>
      <c r="AJA21" s="572"/>
      <c r="AJB21" s="572"/>
      <c r="AJC21" s="572"/>
      <c r="AJD21" s="572"/>
      <c r="AJE21" s="572"/>
      <c r="AJF21" s="572"/>
      <c r="AJG21" s="572"/>
      <c r="AJH21" s="572"/>
      <c r="AJI21" s="572"/>
      <c r="AJJ21" s="572"/>
      <c r="AJK21" s="572"/>
      <c r="AJL21" s="572"/>
      <c r="AJM21" s="572"/>
      <c r="AJN21" s="572"/>
      <c r="AJO21" s="572"/>
      <c r="AJP21" s="572"/>
      <c r="AJQ21" s="572"/>
      <c r="AJR21" s="572"/>
      <c r="AJS21" s="572"/>
      <c r="AJT21" s="572"/>
      <c r="AJU21" s="572"/>
      <c r="AJV21" s="572"/>
      <c r="AJW21" s="572"/>
      <c r="AJX21" s="572"/>
      <c r="AJY21" s="572"/>
      <c r="AJZ21" s="572"/>
      <c r="AKA21" s="572"/>
      <c r="AKB21" s="572"/>
      <c r="AKC21" s="572"/>
      <c r="AKD21" s="572"/>
      <c r="AKE21" s="572"/>
      <c r="AKF21" s="572"/>
      <c r="AKG21" s="572"/>
      <c r="AKH21" s="572"/>
      <c r="AKI21" s="572"/>
      <c r="AKJ21" s="572"/>
      <c r="AKK21" s="572"/>
      <c r="AKL21" s="572"/>
      <c r="AKM21" s="572"/>
      <c r="AKN21" s="572"/>
      <c r="AKO21" s="572"/>
      <c r="AKP21" s="572"/>
      <c r="AKQ21" s="572"/>
      <c r="AKR21" s="572"/>
      <c r="AKS21" s="572"/>
      <c r="AKT21" s="572"/>
      <c r="AKU21" s="572"/>
      <c r="AKV21" s="572"/>
      <c r="AKW21" s="572"/>
      <c r="AKX21" s="572"/>
      <c r="AKY21" s="572"/>
      <c r="AKZ21" s="572"/>
      <c r="ALA21" s="572"/>
      <c r="ALB21" s="572"/>
      <c r="ALC21" s="572"/>
      <c r="ALD21" s="572"/>
      <c r="ALE21" s="572"/>
      <c r="ALF21" s="572"/>
      <c r="ALG21" s="572"/>
      <c r="ALH21" s="572"/>
      <c r="ALI21" s="572"/>
      <c r="ALJ21" s="572"/>
      <c r="ALK21" s="572"/>
      <c r="ALL21" s="572"/>
      <c r="ALM21" s="572"/>
      <c r="ALN21" s="572"/>
      <c r="ALO21" s="572"/>
      <c r="ALP21" s="572"/>
      <c r="ALQ21" s="572"/>
      <c r="ALR21" s="572"/>
      <c r="ALS21" s="572"/>
      <c r="ALT21" s="572"/>
      <c r="ALU21" s="572"/>
      <c r="ALV21" s="572"/>
      <c r="ALW21" s="572"/>
      <c r="ALX21" s="572"/>
      <c r="ALY21" s="572"/>
      <c r="ALZ21" s="572"/>
      <c r="AMA21" s="572"/>
      <c r="AMB21" s="572"/>
      <c r="AMC21" s="572"/>
      <c r="AMD21" s="572"/>
      <c r="AME21" s="572"/>
      <c r="AMF21" s="572"/>
      <c r="AMG21" s="572"/>
      <c r="AMH21" s="572"/>
      <c r="AMI21" s="572"/>
      <c r="AMJ21" s="572"/>
      <c r="AMK21" s="572"/>
      <c r="AML21" s="572"/>
      <c r="AMM21" s="572"/>
      <c r="AMN21" s="572"/>
      <c r="AMO21" s="572"/>
      <c r="AMP21" s="572"/>
      <c r="AMQ21" s="572"/>
      <c r="AMR21" s="572"/>
      <c r="AMS21" s="572"/>
      <c r="AMT21" s="572"/>
      <c r="AMU21" s="572"/>
      <c r="AMV21" s="572"/>
      <c r="AMW21" s="572"/>
      <c r="AMX21" s="572"/>
      <c r="AMY21" s="572"/>
      <c r="AMZ21" s="572"/>
      <c r="ANA21" s="572"/>
      <c r="ANB21" s="572"/>
      <c r="ANC21" s="572"/>
      <c r="AND21" s="572"/>
      <c r="ANE21" s="572"/>
      <c r="ANF21" s="572"/>
      <c r="ANG21" s="572"/>
      <c r="ANH21" s="572"/>
      <c r="ANI21" s="572"/>
      <c r="ANJ21" s="572"/>
      <c r="ANK21" s="572"/>
      <c r="ANL21" s="572"/>
      <c r="ANM21" s="572"/>
      <c r="ANN21" s="572"/>
      <c r="ANO21" s="572"/>
      <c r="ANP21" s="572"/>
      <c r="ANQ21" s="572"/>
      <c r="ANR21" s="572"/>
      <c r="ANS21" s="572"/>
      <c r="ANT21" s="572"/>
      <c r="ANU21" s="572"/>
      <c r="ANV21" s="572"/>
      <c r="ANW21" s="572"/>
      <c r="ANX21" s="572"/>
      <c r="ANY21" s="572"/>
      <c r="ANZ21" s="572"/>
      <c r="AOA21" s="572"/>
      <c r="AOB21" s="572"/>
      <c r="AOC21" s="572"/>
      <c r="AOD21" s="572"/>
      <c r="AOE21" s="572"/>
      <c r="AOF21" s="572"/>
      <c r="AOG21" s="572"/>
      <c r="AOH21" s="572"/>
      <c r="AOI21" s="572"/>
      <c r="AOJ21" s="572"/>
      <c r="AOK21" s="572"/>
      <c r="AOL21" s="572"/>
      <c r="AOM21" s="572"/>
      <c r="AON21" s="572"/>
      <c r="AOO21" s="572"/>
      <c r="AOP21" s="572"/>
      <c r="AOQ21" s="572"/>
      <c r="AOR21" s="572"/>
      <c r="AOS21" s="572"/>
      <c r="AOT21" s="572"/>
      <c r="AOU21" s="572"/>
      <c r="AOV21" s="572"/>
      <c r="AOW21" s="572"/>
      <c r="AOX21" s="572"/>
      <c r="AOY21" s="572"/>
      <c r="AOZ21" s="572"/>
      <c r="APA21" s="572"/>
      <c r="APB21" s="572"/>
      <c r="APC21" s="572"/>
      <c r="APD21" s="572"/>
      <c r="APE21" s="572"/>
      <c r="APF21" s="572"/>
      <c r="APG21" s="572"/>
      <c r="APH21" s="572"/>
      <c r="API21" s="572"/>
      <c r="APJ21" s="572"/>
      <c r="APK21" s="572"/>
      <c r="APL21" s="572"/>
      <c r="APM21" s="572"/>
      <c r="APN21" s="572"/>
      <c r="APO21" s="572"/>
      <c r="APP21" s="572"/>
      <c r="APQ21" s="572"/>
      <c r="APR21" s="572"/>
      <c r="APS21" s="572"/>
      <c r="APT21" s="572"/>
      <c r="APU21" s="572"/>
      <c r="APV21" s="572"/>
      <c r="APW21" s="572"/>
      <c r="APX21" s="572"/>
      <c r="APY21" s="572"/>
      <c r="APZ21" s="572"/>
      <c r="AQA21" s="572"/>
      <c r="AQB21" s="572"/>
      <c r="AQC21" s="572"/>
      <c r="AQD21" s="572"/>
      <c r="AQE21" s="572"/>
      <c r="AQF21" s="572"/>
      <c r="AQG21" s="572"/>
      <c r="AQH21" s="572"/>
      <c r="AQI21" s="572"/>
      <c r="AQJ21" s="572"/>
      <c r="AQK21" s="572"/>
      <c r="AQL21" s="572"/>
      <c r="AQM21" s="572"/>
      <c r="AQN21" s="572"/>
      <c r="AQO21" s="572"/>
      <c r="AQP21" s="572"/>
      <c r="AQQ21" s="572"/>
      <c r="AQR21" s="572"/>
      <c r="AQS21" s="572"/>
      <c r="AQT21" s="572"/>
      <c r="AQU21" s="572"/>
      <c r="AQV21" s="572"/>
      <c r="AQW21" s="572"/>
      <c r="AQX21" s="572"/>
      <c r="AQY21" s="572"/>
      <c r="AQZ21" s="572"/>
      <c r="ARA21" s="572"/>
      <c r="ARB21" s="572"/>
      <c r="ARC21" s="572"/>
      <c r="ARD21" s="572"/>
      <c r="ARE21" s="572"/>
      <c r="ARF21" s="572"/>
      <c r="ARG21" s="572"/>
      <c r="ARH21" s="572"/>
      <c r="ARI21" s="572"/>
      <c r="ARJ21" s="572"/>
      <c r="ARK21" s="572"/>
      <c r="ARL21" s="572"/>
      <c r="ARM21" s="572"/>
      <c r="ARN21" s="572"/>
      <c r="ARO21" s="572"/>
      <c r="ARP21" s="572"/>
      <c r="ARQ21" s="572"/>
      <c r="ARR21" s="572"/>
      <c r="ARS21" s="572"/>
      <c r="ART21" s="572"/>
      <c r="ARU21" s="572"/>
      <c r="ARV21" s="572"/>
      <c r="ARW21" s="572"/>
      <c r="ARX21" s="572"/>
      <c r="ARY21" s="572"/>
      <c r="ARZ21" s="572"/>
      <c r="ASA21" s="572"/>
      <c r="ASB21" s="572"/>
      <c r="ASC21" s="572"/>
      <c r="ASD21" s="572"/>
      <c r="ASE21" s="572"/>
      <c r="ASF21" s="572"/>
      <c r="ASG21" s="572"/>
      <c r="ASH21" s="572"/>
      <c r="ASI21" s="572"/>
      <c r="ASJ21" s="572"/>
      <c r="ASK21" s="572"/>
      <c r="ASL21" s="572"/>
      <c r="ASM21" s="572"/>
      <c r="ASN21" s="572"/>
      <c r="ASO21" s="572"/>
      <c r="ASP21" s="572"/>
      <c r="ASQ21" s="572"/>
      <c r="ASR21" s="572"/>
      <c r="ASS21" s="572"/>
      <c r="AST21" s="572"/>
      <c r="ASU21" s="572"/>
      <c r="ASV21" s="572"/>
      <c r="ASW21" s="572"/>
      <c r="ASX21" s="572"/>
      <c r="ASY21" s="572"/>
      <c r="ASZ21" s="572"/>
      <c r="ATA21" s="572"/>
      <c r="ATB21" s="572"/>
      <c r="ATC21" s="572"/>
      <c r="ATD21" s="572"/>
      <c r="ATE21" s="572"/>
      <c r="ATF21" s="572"/>
      <c r="ATG21" s="572"/>
      <c r="ATH21" s="572"/>
      <c r="ATI21" s="572"/>
      <c r="ATJ21" s="572"/>
      <c r="ATK21" s="572"/>
      <c r="ATL21" s="572"/>
      <c r="ATM21" s="572"/>
      <c r="ATN21" s="572"/>
      <c r="ATO21" s="572"/>
      <c r="ATP21" s="572"/>
      <c r="ATQ21" s="572"/>
      <c r="ATR21" s="572"/>
      <c r="ATS21" s="572"/>
      <c r="ATT21" s="572"/>
      <c r="ATU21" s="572"/>
      <c r="ATV21" s="572"/>
      <c r="ATW21" s="572"/>
      <c r="ATX21" s="572"/>
      <c r="ATY21" s="572"/>
      <c r="ATZ21" s="572"/>
      <c r="AUA21" s="572"/>
      <c r="AUB21" s="572"/>
      <c r="AUC21" s="572"/>
      <c r="AUD21" s="572"/>
      <c r="AUE21" s="572"/>
      <c r="AUF21" s="572"/>
      <c r="AUG21" s="572"/>
      <c r="AUH21" s="572"/>
      <c r="AUI21" s="572"/>
      <c r="AUJ21" s="572"/>
      <c r="AUK21" s="572"/>
      <c r="AUL21" s="572"/>
      <c r="AUM21" s="572"/>
      <c r="AUN21" s="572"/>
      <c r="AUO21" s="572"/>
      <c r="AUP21" s="572"/>
      <c r="AUQ21" s="572"/>
      <c r="AUR21" s="572"/>
      <c r="AUS21" s="572"/>
      <c r="AUT21" s="572"/>
      <c r="AUU21" s="572"/>
      <c r="AUV21" s="572"/>
      <c r="AUW21" s="572"/>
      <c r="AUX21" s="572"/>
      <c r="AUY21" s="572"/>
      <c r="AUZ21" s="572"/>
      <c r="AVA21" s="572"/>
      <c r="AVB21" s="572"/>
      <c r="AVC21" s="572"/>
      <c r="AVD21" s="572"/>
      <c r="AVE21" s="572"/>
      <c r="AVF21" s="572"/>
      <c r="AVG21" s="572"/>
      <c r="AVH21" s="572"/>
      <c r="AVI21" s="572"/>
      <c r="AVJ21" s="572"/>
      <c r="AVK21" s="572"/>
      <c r="AVL21" s="572"/>
      <c r="AVM21" s="572"/>
      <c r="AVN21" s="572"/>
      <c r="AVO21" s="572"/>
      <c r="AVP21" s="572"/>
      <c r="AVQ21" s="572"/>
      <c r="AVR21" s="572"/>
      <c r="AVS21" s="572"/>
      <c r="AVT21" s="572"/>
      <c r="AVU21" s="572"/>
      <c r="AVV21" s="572"/>
      <c r="AVW21" s="572"/>
      <c r="AVX21" s="572"/>
      <c r="AVY21" s="572"/>
      <c r="AVZ21" s="572"/>
      <c r="AWA21" s="572"/>
      <c r="AWB21" s="572"/>
      <c r="AWC21" s="572"/>
      <c r="AWD21" s="572"/>
      <c r="AWE21" s="572"/>
      <c r="AWF21" s="572"/>
      <c r="AWG21" s="572"/>
      <c r="AWH21" s="572"/>
      <c r="AWI21" s="572"/>
      <c r="AWJ21" s="572"/>
      <c r="AWK21" s="572"/>
      <c r="AWL21" s="572"/>
      <c r="AWM21" s="572"/>
      <c r="AWN21" s="572"/>
      <c r="AWO21" s="572"/>
      <c r="AWP21" s="572"/>
      <c r="AWQ21" s="572"/>
      <c r="AWR21" s="572"/>
      <c r="AWS21" s="572"/>
      <c r="AWT21" s="572"/>
      <c r="AWU21" s="572"/>
      <c r="AWV21" s="572"/>
      <c r="AWW21" s="572"/>
      <c r="AWX21" s="572"/>
      <c r="AWY21" s="572"/>
      <c r="AWZ21" s="572"/>
      <c r="AXA21" s="572"/>
      <c r="AXB21" s="572"/>
      <c r="AXC21" s="572"/>
      <c r="AXD21" s="572"/>
      <c r="AXE21" s="572"/>
      <c r="AXF21" s="572"/>
      <c r="AXG21" s="572"/>
      <c r="AXH21" s="572"/>
      <c r="AXI21" s="572"/>
      <c r="AXJ21" s="572"/>
      <c r="AXK21" s="572"/>
      <c r="AXL21" s="572"/>
      <c r="AXM21" s="572"/>
      <c r="AXN21" s="572"/>
      <c r="AXO21" s="572"/>
      <c r="AXP21" s="572"/>
      <c r="AXQ21" s="572"/>
      <c r="AXR21" s="572"/>
      <c r="AXS21" s="572"/>
      <c r="AXT21" s="572"/>
      <c r="AXU21" s="572"/>
      <c r="AXV21" s="572"/>
      <c r="AXW21" s="572"/>
      <c r="AXX21" s="572"/>
      <c r="AXY21" s="572"/>
      <c r="AXZ21" s="572"/>
      <c r="AYA21" s="572"/>
      <c r="AYB21" s="572"/>
      <c r="AYC21" s="572"/>
      <c r="AYD21" s="572"/>
      <c r="AYE21" s="572"/>
      <c r="AYF21" s="572"/>
      <c r="AYG21" s="572"/>
      <c r="AYH21" s="572"/>
      <c r="AYI21" s="572"/>
      <c r="AYJ21" s="572"/>
      <c r="AYK21" s="572"/>
      <c r="AYL21" s="572"/>
      <c r="AYM21" s="572"/>
      <c r="AYN21" s="572"/>
      <c r="AYO21" s="572"/>
      <c r="AYP21" s="572"/>
      <c r="AYQ21" s="572"/>
      <c r="AYR21" s="572"/>
      <c r="AYS21" s="572"/>
      <c r="AYT21" s="572"/>
      <c r="AYU21" s="572"/>
      <c r="AYV21" s="572"/>
      <c r="AYW21" s="572"/>
      <c r="AYX21" s="572"/>
      <c r="AYY21" s="572"/>
      <c r="AYZ21" s="572"/>
      <c r="AZA21" s="572"/>
      <c r="AZB21" s="572"/>
      <c r="AZC21" s="572"/>
      <c r="AZD21" s="572"/>
      <c r="AZE21" s="572"/>
      <c r="AZF21" s="572"/>
      <c r="AZG21" s="572"/>
      <c r="AZH21" s="572"/>
      <c r="AZI21" s="572"/>
      <c r="AZJ21" s="572"/>
      <c r="AZK21" s="572"/>
      <c r="AZL21" s="572"/>
      <c r="AZM21" s="572"/>
      <c r="AZN21" s="572"/>
      <c r="AZO21" s="572"/>
      <c r="AZP21" s="572"/>
      <c r="AZQ21" s="572"/>
      <c r="AZR21" s="572"/>
      <c r="AZS21" s="572"/>
      <c r="AZT21" s="572"/>
      <c r="AZU21" s="572"/>
      <c r="AZV21" s="572"/>
      <c r="AZW21" s="572"/>
      <c r="AZX21" s="572"/>
      <c r="AZY21" s="572"/>
      <c r="AZZ21" s="572"/>
      <c r="BAA21" s="572"/>
      <c r="BAB21" s="572"/>
      <c r="BAC21" s="572"/>
      <c r="BAD21" s="572"/>
      <c r="BAE21" s="572"/>
      <c r="BAF21" s="572"/>
      <c r="BAG21" s="572"/>
      <c r="BAH21" s="572"/>
      <c r="BAI21" s="572"/>
      <c r="BAJ21" s="572"/>
      <c r="BAK21" s="572"/>
      <c r="BAL21" s="572"/>
      <c r="BAM21" s="572"/>
      <c r="BAN21" s="572"/>
      <c r="BAO21" s="572"/>
      <c r="BAP21" s="572"/>
      <c r="BAQ21" s="572"/>
      <c r="BAR21" s="572"/>
      <c r="BAS21" s="572"/>
      <c r="BAT21" s="572"/>
      <c r="BAU21" s="572"/>
      <c r="BAV21" s="572"/>
      <c r="BAW21" s="572"/>
      <c r="BAX21" s="572"/>
      <c r="BAY21" s="572"/>
      <c r="BAZ21" s="572"/>
      <c r="BBA21" s="572"/>
      <c r="BBB21" s="572"/>
      <c r="BBC21" s="572"/>
      <c r="BBD21" s="572"/>
      <c r="BBE21" s="572"/>
      <c r="BBF21" s="572"/>
      <c r="BBG21" s="572"/>
      <c r="BBH21" s="572"/>
      <c r="BBI21" s="572"/>
      <c r="BBJ21" s="572"/>
      <c r="BBK21" s="572"/>
      <c r="BBL21" s="572"/>
      <c r="BBM21" s="572"/>
      <c r="BBN21" s="572"/>
      <c r="BBO21" s="572"/>
      <c r="BBP21" s="572"/>
      <c r="BBQ21" s="572"/>
      <c r="BBR21" s="572"/>
      <c r="BBS21" s="572"/>
      <c r="BBT21" s="572"/>
      <c r="BBU21" s="572"/>
      <c r="BBV21" s="572"/>
      <c r="BBW21" s="572"/>
      <c r="BBX21" s="572"/>
      <c r="BBY21" s="572"/>
      <c r="BBZ21" s="572"/>
      <c r="BCA21" s="572"/>
      <c r="BCB21" s="572"/>
      <c r="BCC21" s="572"/>
      <c r="BCD21" s="572"/>
      <c r="BCE21" s="572"/>
      <c r="BCF21" s="572"/>
      <c r="BCG21" s="572"/>
      <c r="BCH21" s="572"/>
      <c r="BCI21" s="572"/>
      <c r="BCJ21" s="572"/>
      <c r="BCK21" s="572"/>
      <c r="BCL21" s="572"/>
      <c r="BCM21" s="572"/>
      <c r="BCN21" s="572"/>
      <c r="BCO21" s="572"/>
      <c r="BCP21" s="572"/>
      <c r="BCQ21" s="572"/>
      <c r="BCR21" s="572"/>
      <c r="BCS21" s="572"/>
      <c r="BCT21" s="572"/>
      <c r="BCU21" s="572"/>
      <c r="BCV21" s="572"/>
      <c r="BCW21" s="572"/>
      <c r="BCX21" s="572"/>
      <c r="BCY21" s="572"/>
      <c r="BCZ21" s="572"/>
      <c r="BDA21" s="572"/>
      <c r="BDB21" s="572"/>
      <c r="BDC21" s="572"/>
      <c r="BDD21" s="572"/>
      <c r="BDE21" s="572"/>
      <c r="BDF21" s="572"/>
      <c r="BDG21" s="572"/>
      <c r="BDH21" s="572"/>
      <c r="BDI21" s="572"/>
      <c r="BDJ21" s="572"/>
      <c r="BDK21" s="572"/>
      <c r="BDL21" s="572"/>
      <c r="BDM21" s="572"/>
      <c r="BDN21" s="572"/>
      <c r="BDO21" s="572"/>
      <c r="BDP21" s="572"/>
      <c r="BDQ21" s="572"/>
      <c r="BDR21" s="572"/>
      <c r="BDS21" s="572"/>
      <c r="BDT21" s="572"/>
      <c r="BDU21" s="572"/>
      <c r="BDV21" s="572"/>
      <c r="BDW21" s="572"/>
      <c r="BDX21" s="572"/>
      <c r="BDY21" s="572"/>
      <c r="BDZ21" s="572"/>
    </row>
    <row r="22" spans="1:1482" s="573" customFormat="1" ht="15">
      <c r="A22" s="379" t="str">
        <f>+'P5'!B5</f>
        <v>5. Mejora del entorno social y de la formalización en la cadena</v>
      </c>
      <c r="B22" s="380">
        <f>SUM(B23:B24)</f>
        <v>756436898</v>
      </c>
      <c r="C22" s="380">
        <f t="shared" ref="C22:H22" si="6">SUM(C23:C24)</f>
        <v>1512873796</v>
      </c>
      <c r="D22" s="380">
        <f t="shared" si="6"/>
        <v>1512873796</v>
      </c>
      <c r="E22" s="380">
        <f t="shared" si="6"/>
        <v>1512873796</v>
      </c>
      <c r="F22" s="380">
        <f t="shared" si="6"/>
        <v>1512873796</v>
      </c>
      <c r="G22" s="380">
        <f t="shared" si="6"/>
        <v>266760000</v>
      </c>
      <c r="H22" s="380">
        <f t="shared" si="6"/>
        <v>266760000</v>
      </c>
      <c r="I22" s="380">
        <f>SUM(I23:I24)</f>
        <v>960265386</v>
      </c>
      <c r="J22" s="380">
        <f t="shared" ref="J22" si="7">SUM(J23:J24)</f>
        <v>266760000</v>
      </c>
      <c r="K22" s="380">
        <f t="shared" ref="K22" si="8">SUM(K23:K24)</f>
        <v>819368410</v>
      </c>
      <c r="L22" s="380">
        <f t="shared" ref="L22" si="9">SUM(L23:L24)</f>
        <v>960265386</v>
      </c>
      <c r="M22" s="380">
        <f t="shared" ref="M22" si="10">SUM(M23:M24)</f>
        <v>266760000</v>
      </c>
      <c r="N22" s="380">
        <f t="shared" ref="N22" si="11">SUM(N23:N24)</f>
        <v>266760000</v>
      </c>
      <c r="O22" s="380">
        <f>SUM(O23:O24)</f>
        <v>960265386</v>
      </c>
      <c r="P22" s="380">
        <f t="shared" ref="P22" si="12">SUM(P23:P24)</f>
        <v>819368410</v>
      </c>
      <c r="Q22" s="380">
        <f t="shared" ref="Q22" si="13">SUM(Q23:Q24)</f>
        <v>266760000</v>
      </c>
      <c r="R22" s="380">
        <f t="shared" ref="R22" si="14">SUM(R23:R24)</f>
        <v>960265386</v>
      </c>
      <c r="S22" s="380">
        <f t="shared" ref="S22" si="15">SUM(S23:S24)</f>
        <v>266760000</v>
      </c>
      <c r="T22" s="380">
        <f t="shared" ref="T22" si="16">SUM(T23:T24)</f>
        <v>266760000</v>
      </c>
      <c r="U22" s="380">
        <f t="shared" ref="U22" si="17">SUM(U23:U24)</f>
        <v>1512873796</v>
      </c>
      <c r="V22" s="380">
        <f>SUM(V23:V24)</f>
        <v>15934684242</v>
      </c>
      <c r="W22" s="570">
        <f t="shared" ref="W22:W29" si="18">V22/V$41</f>
        <v>5.6078364003896673E-3</v>
      </c>
      <c r="X22" s="405"/>
      <c r="Y22" s="572"/>
      <c r="Z22" s="572"/>
      <c r="AA22" s="572"/>
      <c r="AB22" s="572"/>
      <c r="AC22" s="572"/>
      <c r="AD22" s="572"/>
      <c r="AE22" s="572"/>
      <c r="AF22" s="572"/>
      <c r="AG22" s="572"/>
      <c r="AH22" s="572"/>
      <c r="AI22" s="572"/>
      <c r="AJ22" s="572"/>
      <c r="AK22" s="572"/>
      <c r="AL22" s="572"/>
      <c r="AM22" s="572"/>
      <c r="AN22" s="572"/>
      <c r="AO22" s="572"/>
      <c r="AP22" s="572"/>
      <c r="AQ22" s="572"/>
      <c r="AR22" s="572"/>
      <c r="AS22" s="572"/>
      <c r="AT22" s="572"/>
      <c r="AU22" s="572"/>
      <c r="AV22" s="572"/>
      <c r="AW22" s="572"/>
      <c r="AX22" s="572"/>
      <c r="AY22" s="572"/>
      <c r="AZ22" s="572"/>
      <c r="BA22" s="572"/>
      <c r="BB22" s="572"/>
      <c r="BC22" s="572"/>
      <c r="BD22" s="572"/>
      <c r="BE22" s="572"/>
      <c r="BF22" s="572"/>
      <c r="BG22" s="572"/>
      <c r="BH22" s="572"/>
      <c r="BI22" s="572"/>
      <c r="BJ22" s="572"/>
      <c r="BK22" s="572"/>
      <c r="BL22" s="572"/>
      <c r="BM22" s="572"/>
      <c r="BN22" s="572"/>
      <c r="BO22" s="572"/>
      <c r="BP22" s="572"/>
      <c r="BQ22" s="572"/>
      <c r="BR22" s="572"/>
      <c r="BS22" s="572"/>
      <c r="BT22" s="572"/>
      <c r="BU22" s="572"/>
      <c r="BV22" s="572"/>
      <c r="BW22" s="572"/>
      <c r="BX22" s="572"/>
      <c r="BY22" s="572"/>
      <c r="BZ22" s="572"/>
      <c r="CA22" s="572"/>
      <c r="CB22" s="572"/>
      <c r="CC22" s="572"/>
      <c r="CD22" s="572"/>
      <c r="CE22" s="572"/>
      <c r="CF22" s="572"/>
      <c r="CG22" s="572"/>
      <c r="CH22" s="572"/>
      <c r="CI22" s="572"/>
      <c r="CJ22" s="572"/>
      <c r="CK22" s="572"/>
      <c r="CL22" s="572"/>
      <c r="CM22" s="572"/>
      <c r="CN22" s="572"/>
      <c r="CO22" s="572"/>
      <c r="CP22" s="572"/>
      <c r="CQ22" s="572"/>
      <c r="CR22" s="572"/>
      <c r="CS22" s="572"/>
      <c r="CT22" s="572"/>
      <c r="CU22" s="572"/>
      <c r="CV22" s="572"/>
      <c r="CW22" s="572"/>
      <c r="CX22" s="572"/>
      <c r="CY22" s="572"/>
      <c r="CZ22" s="572"/>
      <c r="DA22" s="572"/>
      <c r="DB22" s="572"/>
      <c r="DC22" s="572"/>
      <c r="DD22" s="572"/>
      <c r="DE22" s="572"/>
      <c r="DF22" s="572"/>
      <c r="DG22" s="572"/>
      <c r="DH22" s="572"/>
      <c r="DI22" s="572"/>
      <c r="DJ22" s="572"/>
      <c r="DK22" s="572"/>
      <c r="DL22" s="572"/>
      <c r="DM22" s="572"/>
      <c r="DN22" s="572"/>
      <c r="DO22" s="572"/>
      <c r="DP22" s="572"/>
      <c r="DQ22" s="572"/>
      <c r="DR22" s="572"/>
      <c r="DS22" s="572"/>
      <c r="DT22" s="572"/>
      <c r="DU22" s="572"/>
      <c r="DV22" s="572"/>
      <c r="DW22" s="572"/>
      <c r="DX22" s="572"/>
      <c r="DY22" s="572"/>
      <c r="DZ22" s="572"/>
      <c r="EA22" s="572"/>
      <c r="EB22" s="572"/>
      <c r="EC22" s="572"/>
      <c r="ED22" s="572"/>
      <c r="EE22" s="572"/>
      <c r="EF22" s="572"/>
      <c r="EG22" s="572"/>
      <c r="EH22" s="572"/>
      <c r="EI22" s="572"/>
      <c r="EJ22" s="572"/>
      <c r="EK22" s="572"/>
      <c r="EL22" s="572"/>
      <c r="EM22" s="572"/>
      <c r="EN22" s="572"/>
      <c r="EO22" s="572"/>
      <c r="EP22" s="572"/>
      <c r="EQ22" s="572"/>
      <c r="ER22" s="572"/>
      <c r="ES22" s="572"/>
      <c r="ET22" s="572"/>
      <c r="EU22" s="572"/>
      <c r="EV22" s="572"/>
      <c r="EW22" s="572"/>
      <c r="EX22" s="572"/>
      <c r="EY22" s="572"/>
      <c r="EZ22" s="572"/>
      <c r="FA22" s="572"/>
      <c r="FB22" s="572"/>
      <c r="FC22" s="572"/>
      <c r="FD22" s="572"/>
      <c r="FE22" s="572"/>
      <c r="FF22" s="572"/>
      <c r="FG22" s="572"/>
      <c r="FH22" s="572"/>
      <c r="FI22" s="572"/>
      <c r="FJ22" s="572"/>
      <c r="FK22" s="572"/>
      <c r="FL22" s="572"/>
      <c r="FM22" s="572"/>
      <c r="FN22" s="572"/>
      <c r="FO22" s="572"/>
      <c r="FP22" s="572"/>
      <c r="FQ22" s="572"/>
      <c r="FR22" s="572"/>
      <c r="FS22" s="572"/>
      <c r="FT22" s="572"/>
      <c r="FU22" s="572"/>
      <c r="FV22" s="572"/>
      <c r="FW22" s="572"/>
      <c r="FX22" s="572"/>
      <c r="FY22" s="572"/>
      <c r="FZ22" s="572"/>
      <c r="GA22" s="572"/>
      <c r="GB22" s="572"/>
      <c r="GC22" s="572"/>
      <c r="GD22" s="572"/>
      <c r="GE22" s="572"/>
      <c r="GF22" s="572"/>
      <c r="GG22" s="572"/>
      <c r="GH22" s="572"/>
      <c r="GI22" s="572"/>
      <c r="GJ22" s="572"/>
      <c r="GK22" s="572"/>
      <c r="GL22" s="572"/>
      <c r="GM22" s="572"/>
      <c r="GN22" s="572"/>
      <c r="GO22" s="572"/>
      <c r="GP22" s="572"/>
      <c r="GQ22" s="572"/>
      <c r="GR22" s="572"/>
      <c r="GS22" s="572"/>
      <c r="GT22" s="572"/>
      <c r="GU22" s="572"/>
      <c r="GV22" s="572"/>
      <c r="GW22" s="572"/>
      <c r="GX22" s="572"/>
      <c r="GY22" s="572"/>
      <c r="GZ22" s="572"/>
      <c r="HA22" s="572"/>
      <c r="HB22" s="572"/>
      <c r="HC22" s="572"/>
      <c r="HD22" s="572"/>
      <c r="HE22" s="572"/>
      <c r="HF22" s="572"/>
      <c r="HG22" s="572"/>
      <c r="HH22" s="572"/>
      <c r="HI22" s="572"/>
      <c r="HJ22" s="572"/>
      <c r="HK22" s="572"/>
      <c r="HL22" s="572"/>
      <c r="HM22" s="572"/>
      <c r="HN22" s="572"/>
      <c r="HO22" s="572"/>
      <c r="HP22" s="572"/>
      <c r="HQ22" s="572"/>
      <c r="HR22" s="572"/>
      <c r="HS22" s="572"/>
      <c r="HT22" s="572"/>
      <c r="HU22" s="572"/>
      <c r="HV22" s="572"/>
      <c r="HW22" s="572"/>
      <c r="HX22" s="572"/>
      <c r="HY22" s="572"/>
      <c r="HZ22" s="572"/>
      <c r="IA22" s="572"/>
      <c r="IB22" s="572"/>
      <c r="IC22" s="572"/>
      <c r="ID22" s="572"/>
      <c r="IE22" s="572"/>
      <c r="IF22" s="572"/>
      <c r="IG22" s="572"/>
      <c r="IH22" s="572"/>
      <c r="II22" s="572"/>
      <c r="IJ22" s="572"/>
      <c r="IK22" s="572"/>
      <c r="IL22" s="572"/>
      <c r="IM22" s="572"/>
      <c r="IN22" s="572"/>
      <c r="IO22" s="572"/>
      <c r="IP22" s="572"/>
      <c r="IQ22" s="572"/>
      <c r="IR22" s="572"/>
      <c r="IS22" s="572"/>
      <c r="IT22" s="572"/>
      <c r="IU22" s="572"/>
      <c r="IV22" s="572"/>
      <c r="IW22" s="572"/>
      <c r="IX22" s="572"/>
      <c r="IY22" s="572"/>
      <c r="IZ22" s="572"/>
      <c r="JA22" s="572"/>
      <c r="JB22" s="572"/>
      <c r="JC22" s="572"/>
      <c r="JD22" s="572"/>
      <c r="JE22" s="572"/>
      <c r="JF22" s="572"/>
      <c r="JG22" s="572"/>
      <c r="JH22" s="572"/>
      <c r="JI22" s="572"/>
      <c r="JJ22" s="572"/>
      <c r="JK22" s="572"/>
      <c r="JL22" s="572"/>
      <c r="JM22" s="572"/>
      <c r="JN22" s="572"/>
      <c r="JO22" s="572"/>
      <c r="JP22" s="572"/>
      <c r="JQ22" s="572"/>
      <c r="JR22" s="572"/>
      <c r="JS22" s="572"/>
      <c r="JT22" s="572"/>
      <c r="JU22" s="572"/>
      <c r="JV22" s="572"/>
      <c r="JW22" s="572"/>
      <c r="JX22" s="572"/>
      <c r="JY22" s="572"/>
      <c r="JZ22" s="572"/>
      <c r="KA22" s="572"/>
      <c r="KB22" s="572"/>
      <c r="KC22" s="572"/>
      <c r="KD22" s="572"/>
      <c r="KE22" s="572"/>
      <c r="KF22" s="572"/>
      <c r="KG22" s="572"/>
      <c r="KH22" s="572"/>
      <c r="KI22" s="572"/>
      <c r="KJ22" s="572"/>
      <c r="KK22" s="572"/>
      <c r="KL22" s="572"/>
      <c r="KM22" s="572"/>
      <c r="KN22" s="572"/>
      <c r="KO22" s="572"/>
      <c r="KP22" s="572"/>
      <c r="KQ22" s="572"/>
      <c r="KR22" s="572"/>
      <c r="KS22" s="572"/>
      <c r="KT22" s="572"/>
      <c r="KU22" s="572"/>
      <c r="KV22" s="572"/>
      <c r="KW22" s="572"/>
      <c r="KX22" s="572"/>
      <c r="KY22" s="572"/>
      <c r="KZ22" s="572"/>
      <c r="LA22" s="572"/>
      <c r="LB22" s="572"/>
      <c r="LC22" s="572"/>
      <c r="LD22" s="572"/>
      <c r="LE22" s="572"/>
      <c r="LF22" s="572"/>
      <c r="LG22" s="572"/>
      <c r="LH22" s="572"/>
      <c r="LI22" s="572"/>
      <c r="LJ22" s="572"/>
      <c r="LK22" s="572"/>
      <c r="LL22" s="572"/>
      <c r="LM22" s="572"/>
      <c r="LN22" s="572"/>
      <c r="LO22" s="572"/>
      <c r="LP22" s="572"/>
      <c r="LQ22" s="572"/>
      <c r="LR22" s="572"/>
      <c r="LS22" s="572"/>
      <c r="LT22" s="572"/>
      <c r="LU22" s="572"/>
      <c r="LV22" s="572"/>
      <c r="LW22" s="572"/>
      <c r="LX22" s="572"/>
      <c r="LY22" s="572"/>
      <c r="LZ22" s="572"/>
      <c r="MA22" s="572"/>
      <c r="MB22" s="572"/>
      <c r="MC22" s="572"/>
      <c r="MD22" s="572"/>
      <c r="ME22" s="572"/>
      <c r="MF22" s="572"/>
      <c r="MG22" s="572"/>
      <c r="MH22" s="572"/>
      <c r="MI22" s="572"/>
      <c r="MJ22" s="572"/>
      <c r="MK22" s="572"/>
      <c r="ML22" s="572"/>
      <c r="MM22" s="572"/>
      <c r="MN22" s="572"/>
      <c r="MO22" s="572"/>
      <c r="MP22" s="572"/>
      <c r="MQ22" s="572"/>
      <c r="MR22" s="572"/>
      <c r="MS22" s="572"/>
      <c r="MT22" s="572"/>
      <c r="MU22" s="572"/>
      <c r="MV22" s="572"/>
      <c r="MW22" s="572"/>
      <c r="MX22" s="572"/>
      <c r="MY22" s="572"/>
      <c r="MZ22" s="572"/>
      <c r="NA22" s="572"/>
      <c r="NB22" s="572"/>
      <c r="NC22" s="572"/>
      <c r="ND22" s="572"/>
      <c r="NE22" s="572"/>
      <c r="NF22" s="572"/>
      <c r="NG22" s="572"/>
      <c r="NH22" s="572"/>
      <c r="NI22" s="572"/>
      <c r="NJ22" s="572"/>
      <c r="NK22" s="572"/>
      <c r="NL22" s="572"/>
      <c r="NM22" s="572"/>
      <c r="NN22" s="572"/>
      <c r="NO22" s="572"/>
      <c r="NP22" s="572"/>
      <c r="NQ22" s="572"/>
      <c r="NR22" s="572"/>
      <c r="NS22" s="572"/>
      <c r="NT22" s="572"/>
      <c r="NU22" s="572"/>
      <c r="NV22" s="572"/>
      <c r="NW22" s="572"/>
      <c r="NX22" s="572"/>
      <c r="NY22" s="572"/>
      <c r="NZ22" s="572"/>
      <c r="OA22" s="572"/>
      <c r="OB22" s="572"/>
      <c r="OC22" s="572"/>
      <c r="OD22" s="572"/>
      <c r="OE22" s="572"/>
      <c r="OF22" s="572"/>
      <c r="OG22" s="572"/>
      <c r="OH22" s="572"/>
      <c r="OI22" s="572"/>
      <c r="OJ22" s="572"/>
      <c r="OK22" s="572"/>
      <c r="OL22" s="572"/>
      <c r="OM22" s="572"/>
      <c r="ON22" s="572"/>
      <c r="OO22" s="572"/>
      <c r="OP22" s="572"/>
      <c r="OQ22" s="572"/>
      <c r="OR22" s="572"/>
      <c r="OS22" s="572"/>
      <c r="OT22" s="572"/>
      <c r="OU22" s="572"/>
      <c r="OV22" s="572"/>
      <c r="OW22" s="572"/>
      <c r="OX22" s="572"/>
      <c r="OY22" s="572"/>
      <c r="OZ22" s="572"/>
      <c r="PA22" s="572"/>
      <c r="PB22" s="572"/>
      <c r="PC22" s="572"/>
      <c r="PD22" s="572"/>
      <c r="PE22" s="572"/>
      <c r="PF22" s="572"/>
      <c r="PG22" s="572"/>
      <c r="PH22" s="572"/>
      <c r="PI22" s="572"/>
      <c r="PJ22" s="572"/>
      <c r="PK22" s="572"/>
      <c r="PL22" s="572"/>
      <c r="PM22" s="572"/>
      <c r="PN22" s="572"/>
      <c r="PO22" s="572"/>
      <c r="PP22" s="572"/>
      <c r="PQ22" s="572"/>
      <c r="PR22" s="572"/>
      <c r="PS22" s="572"/>
      <c r="PT22" s="572"/>
      <c r="PU22" s="572"/>
      <c r="PV22" s="572"/>
      <c r="PW22" s="572"/>
      <c r="PX22" s="572"/>
      <c r="PY22" s="572"/>
      <c r="PZ22" s="572"/>
      <c r="QA22" s="572"/>
      <c r="QB22" s="572"/>
      <c r="QC22" s="572"/>
      <c r="QD22" s="572"/>
      <c r="QE22" s="572"/>
      <c r="QF22" s="572"/>
      <c r="QG22" s="572"/>
      <c r="QH22" s="572"/>
      <c r="QI22" s="572"/>
      <c r="QJ22" s="572"/>
      <c r="QK22" s="572"/>
      <c r="QL22" s="572"/>
      <c r="QM22" s="572"/>
      <c r="QN22" s="572"/>
      <c r="QO22" s="572"/>
      <c r="QP22" s="572"/>
      <c r="QQ22" s="572"/>
      <c r="QR22" s="572"/>
      <c r="QS22" s="572"/>
      <c r="QT22" s="572"/>
      <c r="QU22" s="572"/>
      <c r="QV22" s="572"/>
      <c r="QW22" s="572"/>
      <c r="QX22" s="572"/>
      <c r="QY22" s="572"/>
      <c r="QZ22" s="572"/>
      <c r="RA22" s="572"/>
      <c r="RB22" s="572"/>
      <c r="RC22" s="572"/>
      <c r="RD22" s="572"/>
      <c r="RE22" s="572"/>
      <c r="RF22" s="572"/>
      <c r="RG22" s="572"/>
      <c r="RH22" s="572"/>
      <c r="RI22" s="572"/>
      <c r="RJ22" s="572"/>
      <c r="RK22" s="572"/>
      <c r="RL22" s="572"/>
      <c r="RM22" s="572"/>
      <c r="RN22" s="572"/>
      <c r="RO22" s="572"/>
      <c r="RP22" s="572"/>
      <c r="RQ22" s="572"/>
      <c r="RR22" s="572"/>
      <c r="RS22" s="572"/>
      <c r="RT22" s="572"/>
      <c r="RU22" s="572"/>
      <c r="RV22" s="572"/>
      <c r="RW22" s="572"/>
      <c r="RX22" s="572"/>
      <c r="RY22" s="572"/>
      <c r="RZ22" s="572"/>
      <c r="SA22" s="572"/>
      <c r="SB22" s="572"/>
      <c r="SC22" s="572"/>
      <c r="SD22" s="572"/>
      <c r="SE22" s="572"/>
      <c r="SF22" s="572"/>
      <c r="SG22" s="572"/>
      <c r="SH22" s="572"/>
      <c r="SI22" s="572"/>
      <c r="SJ22" s="572"/>
      <c r="SK22" s="572"/>
      <c r="SL22" s="572"/>
      <c r="SM22" s="572"/>
      <c r="SN22" s="572"/>
      <c r="SO22" s="572"/>
      <c r="SP22" s="572"/>
      <c r="SQ22" s="572"/>
      <c r="SR22" s="572"/>
      <c r="SS22" s="572"/>
      <c r="ST22" s="572"/>
      <c r="SU22" s="572"/>
      <c r="SV22" s="572"/>
      <c r="SW22" s="572"/>
      <c r="SX22" s="572"/>
      <c r="SY22" s="572"/>
      <c r="SZ22" s="572"/>
      <c r="TA22" s="572"/>
      <c r="TB22" s="572"/>
      <c r="TC22" s="572"/>
      <c r="TD22" s="572"/>
      <c r="TE22" s="572"/>
      <c r="TF22" s="572"/>
      <c r="TG22" s="572"/>
      <c r="TH22" s="572"/>
      <c r="TI22" s="572"/>
      <c r="TJ22" s="572"/>
      <c r="TK22" s="572"/>
      <c r="TL22" s="572"/>
      <c r="TM22" s="572"/>
      <c r="TN22" s="572"/>
      <c r="TO22" s="572"/>
      <c r="TP22" s="572"/>
      <c r="TQ22" s="572"/>
      <c r="TR22" s="572"/>
      <c r="TS22" s="572"/>
      <c r="TT22" s="572"/>
      <c r="TU22" s="572"/>
      <c r="TV22" s="572"/>
      <c r="TW22" s="572"/>
      <c r="TX22" s="572"/>
      <c r="TY22" s="572"/>
      <c r="TZ22" s="572"/>
      <c r="UA22" s="572"/>
      <c r="UB22" s="572"/>
      <c r="UC22" s="572"/>
      <c r="UD22" s="572"/>
      <c r="UE22" s="572"/>
      <c r="UF22" s="572"/>
      <c r="UG22" s="572"/>
      <c r="UH22" s="572"/>
      <c r="UI22" s="572"/>
      <c r="UJ22" s="572"/>
      <c r="UK22" s="572"/>
      <c r="UL22" s="572"/>
      <c r="UM22" s="572"/>
      <c r="UN22" s="572"/>
      <c r="UO22" s="572"/>
      <c r="UP22" s="572"/>
      <c r="UQ22" s="572"/>
      <c r="UR22" s="572"/>
      <c r="US22" s="572"/>
      <c r="UT22" s="572"/>
      <c r="UU22" s="572"/>
      <c r="UV22" s="572"/>
      <c r="UW22" s="572"/>
      <c r="UX22" s="572"/>
      <c r="UY22" s="572"/>
      <c r="UZ22" s="572"/>
      <c r="VA22" s="572"/>
      <c r="VB22" s="572"/>
      <c r="VC22" s="572"/>
      <c r="VD22" s="572"/>
      <c r="VE22" s="572"/>
      <c r="VF22" s="572"/>
      <c r="VG22" s="572"/>
      <c r="VH22" s="572"/>
      <c r="VI22" s="572"/>
      <c r="VJ22" s="572"/>
      <c r="VK22" s="572"/>
      <c r="VL22" s="572"/>
      <c r="VM22" s="572"/>
      <c r="VN22" s="572"/>
      <c r="VO22" s="572"/>
      <c r="VP22" s="572"/>
      <c r="VQ22" s="572"/>
      <c r="VR22" s="572"/>
      <c r="VS22" s="572"/>
      <c r="VT22" s="572"/>
      <c r="VU22" s="572"/>
      <c r="VV22" s="572"/>
      <c r="VW22" s="572"/>
      <c r="VX22" s="572"/>
      <c r="VY22" s="572"/>
      <c r="VZ22" s="572"/>
      <c r="WA22" s="572"/>
      <c r="WB22" s="572"/>
      <c r="WC22" s="572"/>
      <c r="WD22" s="572"/>
      <c r="WE22" s="572"/>
      <c r="WF22" s="572"/>
      <c r="WG22" s="572"/>
      <c r="WH22" s="572"/>
      <c r="WI22" s="572"/>
      <c r="WJ22" s="572"/>
      <c r="WK22" s="572"/>
      <c r="WL22" s="572"/>
      <c r="WM22" s="572"/>
      <c r="WN22" s="572"/>
      <c r="WO22" s="572"/>
      <c r="WP22" s="572"/>
      <c r="WQ22" s="572"/>
      <c r="WR22" s="572"/>
      <c r="WS22" s="572"/>
      <c r="WT22" s="572"/>
      <c r="WU22" s="572"/>
      <c r="WV22" s="572"/>
      <c r="WW22" s="572"/>
      <c r="WX22" s="572"/>
      <c r="WY22" s="572"/>
      <c r="WZ22" s="572"/>
      <c r="XA22" s="572"/>
      <c r="XB22" s="572"/>
      <c r="XC22" s="572"/>
      <c r="XD22" s="572"/>
      <c r="XE22" s="572"/>
      <c r="XF22" s="572"/>
      <c r="XG22" s="572"/>
      <c r="XH22" s="572"/>
      <c r="XI22" s="572"/>
      <c r="XJ22" s="572"/>
      <c r="XK22" s="572"/>
      <c r="XL22" s="572"/>
      <c r="XM22" s="572"/>
      <c r="XN22" s="572"/>
      <c r="XO22" s="572"/>
      <c r="XP22" s="572"/>
      <c r="XQ22" s="572"/>
      <c r="XR22" s="572"/>
      <c r="XS22" s="572"/>
      <c r="XT22" s="572"/>
      <c r="XU22" s="572"/>
      <c r="XV22" s="572"/>
      <c r="XW22" s="572"/>
      <c r="XX22" s="572"/>
      <c r="XY22" s="572"/>
      <c r="XZ22" s="572"/>
      <c r="YA22" s="572"/>
      <c r="YB22" s="572"/>
      <c r="YC22" s="572"/>
      <c r="YD22" s="572"/>
      <c r="YE22" s="572"/>
      <c r="YF22" s="572"/>
      <c r="YG22" s="572"/>
      <c r="YH22" s="572"/>
      <c r="YI22" s="572"/>
      <c r="YJ22" s="572"/>
      <c r="YK22" s="572"/>
      <c r="YL22" s="572"/>
      <c r="YM22" s="572"/>
      <c r="YN22" s="572"/>
      <c r="YO22" s="572"/>
      <c r="YP22" s="572"/>
      <c r="YQ22" s="572"/>
      <c r="YR22" s="572"/>
      <c r="YS22" s="572"/>
      <c r="YT22" s="572"/>
      <c r="YU22" s="572"/>
      <c r="YV22" s="572"/>
      <c r="YW22" s="572"/>
      <c r="YX22" s="572"/>
      <c r="YY22" s="572"/>
      <c r="YZ22" s="572"/>
      <c r="ZA22" s="572"/>
      <c r="ZB22" s="572"/>
      <c r="ZC22" s="572"/>
      <c r="ZD22" s="572"/>
      <c r="ZE22" s="572"/>
      <c r="ZF22" s="572"/>
      <c r="ZG22" s="572"/>
      <c r="ZH22" s="572"/>
      <c r="ZI22" s="572"/>
      <c r="ZJ22" s="572"/>
      <c r="ZK22" s="572"/>
      <c r="ZL22" s="572"/>
      <c r="ZM22" s="572"/>
      <c r="ZN22" s="572"/>
      <c r="ZO22" s="572"/>
      <c r="ZP22" s="572"/>
      <c r="ZQ22" s="572"/>
      <c r="ZR22" s="572"/>
      <c r="ZS22" s="572"/>
      <c r="ZT22" s="572"/>
      <c r="ZU22" s="572"/>
      <c r="ZV22" s="572"/>
      <c r="ZW22" s="572"/>
      <c r="ZX22" s="572"/>
      <c r="ZY22" s="572"/>
      <c r="ZZ22" s="572"/>
      <c r="AAA22" s="572"/>
      <c r="AAB22" s="572"/>
      <c r="AAC22" s="572"/>
      <c r="AAD22" s="572"/>
      <c r="AAE22" s="572"/>
      <c r="AAF22" s="572"/>
      <c r="AAG22" s="572"/>
      <c r="AAH22" s="572"/>
      <c r="AAI22" s="572"/>
      <c r="AAJ22" s="572"/>
      <c r="AAK22" s="572"/>
      <c r="AAL22" s="572"/>
      <c r="AAM22" s="572"/>
      <c r="AAN22" s="572"/>
      <c r="AAO22" s="572"/>
      <c r="AAP22" s="572"/>
      <c r="AAQ22" s="572"/>
      <c r="AAR22" s="572"/>
      <c r="AAS22" s="572"/>
      <c r="AAT22" s="572"/>
      <c r="AAU22" s="572"/>
      <c r="AAV22" s="572"/>
      <c r="AAW22" s="572"/>
      <c r="AAX22" s="572"/>
      <c r="AAY22" s="572"/>
      <c r="AAZ22" s="572"/>
      <c r="ABA22" s="572"/>
      <c r="ABB22" s="572"/>
      <c r="ABC22" s="572"/>
      <c r="ABD22" s="572"/>
      <c r="ABE22" s="572"/>
      <c r="ABF22" s="572"/>
      <c r="ABG22" s="572"/>
      <c r="ABH22" s="572"/>
      <c r="ABI22" s="572"/>
      <c r="ABJ22" s="572"/>
      <c r="ABK22" s="572"/>
      <c r="ABL22" s="572"/>
      <c r="ABM22" s="572"/>
      <c r="ABN22" s="572"/>
      <c r="ABO22" s="572"/>
      <c r="ABP22" s="572"/>
      <c r="ABQ22" s="572"/>
      <c r="ABR22" s="572"/>
      <c r="ABS22" s="572"/>
      <c r="ABT22" s="572"/>
      <c r="ABU22" s="572"/>
      <c r="ABV22" s="572"/>
      <c r="ABW22" s="572"/>
      <c r="ABX22" s="572"/>
      <c r="ABY22" s="572"/>
      <c r="ABZ22" s="572"/>
      <c r="ACA22" s="572"/>
      <c r="ACB22" s="572"/>
      <c r="ACC22" s="572"/>
      <c r="ACD22" s="572"/>
      <c r="ACE22" s="572"/>
      <c r="ACF22" s="572"/>
      <c r="ACG22" s="572"/>
      <c r="ACH22" s="572"/>
      <c r="ACI22" s="572"/>
      <c r="ACJ22" s="572"/>
      <c r="ACK22" s="572"/>
      <c r="ACL22" s="572"/>
      <c r="ACM22" s="572"/>
      <c r="ACN22" s="572"/>
      <c r="ACO22" s="572"/>
      <c r="ACP22" s="572"/>
      <c r="ACQ22" s="572"/>
      <c r="ACR22" s="572"/>
      <c r="ACS22" s="572"/>
      <c r="ACT22" s="572"/>
      <c r="ACU22" s="572"/>
      <c r="ACV22" s="572"/>
      <c r="ACW22" s="572"/>
      <c r="ACX22" s="572"/>
      <c r="ACY22" s="572"/>
      <c r="ACZ22" s="572"/>
      <c r="ADA22" s="572"/>
      <c r="ADB22" s="572"/>
      <c r="ADC22" s="572"/>
      <c r="ADD22" s="572"/>
      <c r="ADE22" s="572"/>
      <c r="ADF22" s="572"/>
      <c r="ADG22" s="572"/>
      <c r="ADH22" s="572"/>
      <c r="ADI22" s="572"/>
      <c r="ADJ22" s="572"/>
      <c r="ADK22" s="572"/>
      <c r="ADL22" s="572"/>
      <c r="ADM22" s="572"/>
      <c r="ADN22" s="572"/>
      <c r="ADO22" s="572"/>
      <c r="ADP22" s="572"/>
      <c r="ADQ22" s="572"/>
      <c r="ADR22" s="572"/>
      <c r="ADS22" s="572"/>
      <c r="ADT22" s="572"/>
      <c r="ADU22" s="572"/>
      <c r="ADV22" s="572"/>
      <c r="ADW22" s="572"/>
      <c r="ADX22" s="572"/>
      <c r="ADY22" s="572"/>
      <c r="ADZ22" s="572"/>
      <c r="AEA22" s="572"/>
      <c r="AEB22" s="572"/>
      <c r="AEC22" s="572"/>
      <c r="AED22" s="572"/>
      <c r="AEE22" s="572"/>
      <c r="AEF22" s="572"/>
      <c r="AEG22" s="572"/>
      <c r="AEH22" s="572"/>
      <c r="AEI22" s="572"/>
      <c r="AEJ22" s="572"/>
      <c r="AEK22" s="572"/>
      <c r="AEL22" s="572"/>
      <c r="AEM22" s="572"/>
      <c r="AEN22" s="572"/>
      <c r="AEO22" s="572"/>
      <c r="AEP22" s="572"/>
      <c r="AEQ22" s="572"/>
      <c r="AER22" s="572"/>
      <c r="AES22" s="572"/>
      <c r="AET22" s="572"/>
      <c r="AEU22" s="572"/>
      <c r="AEV22" s="572"/>
      <c r="AEW22" s="572"/>
      <c r="AEX22" s="572"/>
      <c r="AEY22" s="572"/>
      <c r="AEZ22" s="572"/>
      <c r="AFA22" s="572"/>
      <c r="AFB22" s="572"/>
      <c r="AFC22" s="572"/>
      <c r="AFD22" s="572"/>
      <c r="AFE22" s="572"/>
      <c r="AFF22" s="572"/>
      <c r="AFG22" s="572"/>
      <c r="AFH22" s="572"/>
      <c r="AFI22" s="572"/>
      <c r="AFJ22" s="572"/>
      <c r="AFK22" s="572"/>
      <c r="AFL22" s="572"/>
      <c r="AFM22" s="572"/>
      <c r="AFN22" s="572"/>
      <c r="AFO22" s="572"/>
      <c r="AFP22" s="572"/>
      <c r="AFQ22" s="572"/>
      <c r="AFR22" s="572"/>
      <c r="AFS22" s="572"/>
      <c r="AFT22" s="572"/>
      <c r="AFU22" s="572"/>
      <c r="AFV22" s="572"/>
      <c r="AFW22" s="572"/>
      <c r="AFX22" s="572"/>
      <c r="AFY22" s="572"/>
      <c r="AFZ22" s="572"/>
      <c r="AGA22" s="572"/>
      <c r="AGB22" s="572"/>
      <c r="AGC22" s="572"/>
      <c r="AGD22" s="572"/>
      <c r="AGE22" s="572"/>
      <c r="AGF22" s="572"/>
      <c r="AGG22" s="572"/>
      <c r="AGH22" s="572"/>
      <c r="AGI22" s="572"/>
      <c r="AGJ22" s="572"/>
      <c r="AGK22" s="572"/>
      <c r="AGL22" s="572"/>
      <c r="AGM22" s="572"/>
      <c r="AGN22" s="572"/>
      <c r="AGO22" s="572"/>
      <c r="AGP22" s="572"/>
      <c r="AGQ22" s="572"/>
      <c r="AGR22" s="572"/>
      <c r="AGS22" s="572"/>
      <c r="AGT22" s="572"/>
      <c r="AGU22" s="572"/>
      <c r="AGV22" s="572"/>
      <c r="AGW22" s="572"/>
      <c r="AGX22" s="572"/>
      <c r="AGY22" s="572"/>
      <c r="AGZ22" s="572"/>
      <c r="AHA22" s="572"/>
      <c r="AHB22" s="572"/>
      <c r="AHC22" s="572"/>
      <c r="AHD22" s="572"/>
      <c r="AHE22" s="572"/>
      <c r="AHF22" s="572"/>
      <c r="AHG22" s="572"/>
      <c r="AHH22" s="572"/>
      <c r="AHI22" s="572"/>
      <c r="AHJ22" s="572"/>
      <c r="AHK22" s="572"/>
      <c r="AHL22" s="572"/>
      <c r="AHM22" s="572"/>
      <c r="AHN22" s="572"/>
      <c r="AHO22" s="572"/>
      <c r="AHP22" s="572"/>
      <c r="AHQ22" s="572"/>
      <c r="AHR22" s="572"/>
      <c r="AHS22" s="572"/>
      <c r="AHT22" s="572"/>
      <c r="AHU22" s="572"/>
      <c r="AHV22" s="572"/>
      <c r="AHW22" s="572"/>
      <c r="AHX22" s="572"/>
      <c r="AHY22" s="572"/>
      <c r="AHZ22" s="572"/>
      <c r="AIA22" s="572"/>
      <c r="AIB22" s="572"/>
      <c r="AIC22" s="572"/>
      <c r="AID22" s="572"/>
      <c r="AIE22" s="572"/>
      <c r="AIF22" s="572"/>
      <c r="AIG22" s="572"/>
      <c r="AIH22" s="572"/>
      <c r="AII22" s="572"/>
      <c r="AIJ22" s="572"/>
      <c r="AIK22" s="572"/>
      <c r="AIL22" s="572"/>
      <c r="AIM22" s="572"/>
      <c r="AIN22" s="572"/>
      <c r="AIO22" s="572"/>
      <c r="AIP22" s="572"/>
      <c r="AIQ22" s="572"/>
      <c r="AIR22" s="572"/>
      <c r="AIS22" s="572"/>
      <c r="AIT22" s="572"/>
      <c r="AIU22" s="572"/>
      <c r="AIV22" s="572"/>
      <c r="AIW22" s="572"/>
      <c r="AIX22" s="572"/>
      <c r="AIY22" s="572"/>
      <c r="AIZ22" s="572"/>
      <c r="AJA22" s="572"/>
      <c r="AJB22" s="572"/>
      <c r="AJC22" s="572"/>
      <c r="AJD22" s="572"/>
      <c r="AJE22" s="572"/>
      <c r="AJF22" s="572"/>
      <c r="AJG22" s="572"/>
      <c r="AJH22" s="572"/>
      <c r="AJI22" s="572"/>
      <c r="AJJ22" s="572"/>
      <c r="AJK22" s="572"/>
      <c r="AJL22" s="572"/>
      <c r="AJM22" s="572"/>
      <c r="AJN22" s="572"/>
      <c r="AJO22" s="572"/>
      <c r="AJP22" s="572"/>
      <c r="AJQ22" s="572"/>
      <c r="AJR22" s="572"/>
      <c r="AJS22" s="572"/>
      <c r="AJT22" s="572"/>
      <c r="AJU22" s="572"/>
      <c r="AJV22" s="572"/>
      <c r="AJW22" s="572"/>
      <c r="AJX22" s="572"/>
      <c r="AJY22" s="572"/>
      <c r="AJZ22" s="572"/>
      <c r="AKA22" s="572"/>
      <c r="AKB22" s="572"/>
      <c r="AKC22" s="572"/>
      <c r="AKD22" s="572"/>
      <c r="AKE22" s="572"/>
      <c r="AKF22" s="572"/>
      <c r="AKG22" s="572"/>
      <c r="AKH22" s="572"/>
      <c r="AKI22" s="572"/>
      <c r="AKJ22" s="572"/>
      <c r="AKK22" s="572"/>
      <c r="AKL22" s="572"/>
      <c r="AKM22" s="572"/>
      <c r="AKN22" s="572"/>
      <c r="AKO22" s="572"/>
      <c r="AKP22" s="572"/>
      <c r="AKQ22" s="572"/>
      <c r="AKR22" s="572"/>
      <c r="AKS22" s="572"/>
      <c r="AKT22" s="572"/>
      <c r="AKU22" s="572"/>
      <c r="AKV22" s="572"/>
      <c r="AKW22" s="572"/>
      <c r="AKX22" s="572"/>
      <c r="AKY22" s="572"/>
      <c r="AKZ22" s="572"/>
      <c r="ALA22" s="572"/>
      <c r="ALB22" s="572"/>
      <c r="ALC22" s="572"/>
      <c r="ALD22" s="572"/>
      <c r="ALE22" s="572"/>
      <c r="ALF22" s="572"/>
      <c r="ALG22" s="572"/>
      <c r="ALH22" s="572"/>
      <c r="ALI22" s="572"/>
      <c r="ALJ22" s="572"/>
      <c r="ALK22" s="572"/>
      <c r="ALL22" s="572"/>
      <c r="ALM22" s="572"/>
      <c r="ALN22" s="572"/>
      <c r="ALO22" s="572"/>
      <c r="ALP22" s="572"/>
      <c r="ALQ22" s="572"/>
      <c r="ALR22" s="572"/>
      <c r="ALS22" s="572"/>
      <c r="ALT22" s="572"/>
      <c r="ALU22" s="572"/>
      <c r="ALV22" s="572"/>
      <c r="ALW22" s="572"/>
      <c r="ALX22" s="572"/>
      <c r="ALY22" s="572"/>
      <c r="ALZ22" s="572"/>
      <c r="AMA22" s="572"/>
      <c r="AMB22" s="572"/>
      <c r="AMC22" s="572"/>
      <c r="AMD22" s="572"/>
      <c r="AME22" s="572"/>
      <c r="AMF22" s="572"/>
      <c r="AMG22" s="572"/>
      <c r="AMH22" s="572"/>
      <c r="AMI22" s="572"/>
      <c r="AMJ22" s="572"/>
      <c r="AMK22" s="572"/>
      <c r="AML22" s="572"/>
      <c r="AMM22" s="572"/>
      <c r="AMN22" s="572"/>
      <c r="AMO22" s="572"/>
      <c r="AMP22" s="572"/>
      <c r="AMQ22" s="572"/>
      <c r="AMR22" s="572"/>
      <c r="AMS22" s="572"/>
      <c r="AMT22" s="572"/>
      <c r="AMU22" s="572"/>
      <c r="AMV22" s="572"/>
      <c r="AMW22" s="572"/>
      <c r="AMX22" s="572"/>
      <c r="AMY22" s="572"/>
      <c r="AMZ22" s="572"/>
      <c r="ANA22" s="572"/>
      <c r="ANB22" s="572"/>
      <c r="ANC22" s="572"/>
      <c r="AND22" s="572"/>
      <c r="ANE22" s="572"/>
      <c r="ANF22" s="572"/>
      <c r="ANG22" s="572"/>
      <c r="ANH22" s="572"/>
      <c r="ANI22" s="572"/>
      <c r="ANJ22" s="572"/>
      <c r="ANK22" s="572"/>
      <c r="ANL22" s="572"/>
      <c r="ANM22" s="572"/>
      <c r="ANN22" s="572"/>
      <c r="ANO22" s="572"/>
      <c r="ANP22" s="572"/>
      <c r="ANQ22" s="572"/>
      <c r="ANR22" s="572"/>
      <c r="ANS22" s="572"/>
      <c r="ANT22" s="572"/>
      <c r="ANU22" s="572"/>
      <c r="ANV22" s="572"/>
      <c r="ANW22" s="572"/>
      <c r="ANX22" s="572"/>
      <c r="ANY22" s="572"/>
      <c r="ANZ22" s="572"/>
      <c r="AOA22" s="572"/>
      <c r="AOB22" s="572"/>
      <c r="AOC22" s="572"/>
      <c r="AOD22" s="572"/>
      <c r="AOE22" s="572"/>
      <c r="AOF22" s="572"/>
      <c r="AOG22" s="572"/>
      <c r="AOH22" s="572"/>
      <c r="AOI22" s="572"/>
      <c r="AOJ22" s="572"/>
      <c r="AOK22" s="572"/>
      <c r="AOL22" s="572"/>
      <c r="AOM22" s="572"/>
      <c r="AON22" s="572"/>
      <c r="AOO22" s="572"/>
      <c r="AOP22" s="572"/>
      <c r="AOQ22" s="572"/>
      <c r="AOR22" s="572"/>
      <c r="AOS22" s="572"/>
      <c r="AOT22" s="572"/>
      <c r="AOU22" s="572"/>
      <c r="AOV22" s="572"/>
      <c r="AOW22" s="572"/>
      <c r="AOX22" s="572"/>
      <c r="AOY22" s="572"/>
      <c r="AOZ22" s="572"/>
      <c r="APA22" s="572"/>
      <c r="APB22" s="572"/>
      <c r="APC22" s="572"/>
      <c r="APD22" s="572"/>
      <c r="APE22" s="572"/>
      <c r="APF22" s="572"/>
      <c r="APG22" s="572"/>
      <c r="APH22" s="572"/>
      <c r="API22" s="572"/>
      <c r="APJ22" s="572"/>
      <c r="APK22" s="572"/>
      <c r="APL22" s="572"/>
      <c r="APM22" s="572"/>
      <c r="APN22" s="572"/>
      <c r="APO22" s="572"/>
      <c r="APP22" s="572"/>
      <c r="APQ22" s="572"/>
      <c r="APR22" s="572"/>
      <c r="APS22" s="572"/>
      <c r="APT22" s="572"/>
      <c r="APU22" s="572"/>
      <c r="APV22" s="572"/>
      <c r="APW22" s="572"/>
      <c r="APX22" s="572"/>
      <c r="APY22" s="572"/>
      <c r="APZ22" s="572"/>
      <c r="AQA22" s="572"/>
      <c r="AQB22" s="572"/>
      <c r="AQC22" s="572"/>
      <c r="AQD22" s="572"/>
      <c r="AQE22" s="572"/>
      <c r="AQF22" s="572"/>
      <c r="AQG22" s="572"/>
      <c r="AQH22" s="572"/>
      <c r="AQI22" s="572"/>
      <c r="AQJ22" s="572"/>
      <c r="AQK22" s="572"/>
      <c r="AQL22" s="572"/>
      <c r="AQM22" s="572"/>
      <c r="AQN22" s="572"/>
      <c r="AQO22" s="572"/>
      <c r="AQP22" s="572"/>
      <c r="AQQ22" s="572"/>
      <c r="AQR22" s="572"/>
      <c r="AQS22" s="572"/>
      <c r="AQT22" s="572"/>
      <c r="AQU22" s="572"/>
      <c r="AQV22" s="572"/>
      <c r="AQW22" s="572"/>
      <c r="AQX22" s="572"/>
      <c r="AQY22" s="572"/>
      <c r="AQZ22" s="572"/>
      <c r="ARA22" s="572"/>
      <c r="ARB22" s="572"/>
      <c r="ARC22" s="572"/>
      <c r="ARD22" s="572"/>
      <c r="ARE22" s="572"/>
      <c r="ARF22" s="572"/>
      <c r="ARG22" s="572"/>
      <c r="ARH22" s="572"/>
      <c r="ARI22" s="572"/>
      <c r="ARJ22" s="572"/>
      <c r="ARK22" s="572"/>
      <c r="ARL22" s="572"/>
      <c r="ARM22" s="572"/>
      <c r="ARN22" s="572"/>
      <c r="ARO22" s="572"/>
      <c r="ARP22" s="572"/>
      <c r="ARQ22" s="572"/>
      <c r="ARR22" s="572"/>
      <c r="ARS22" s="572"/>
      <c r="ART22" s="572"/>
      <c r="ARU22" s="572"/>
      <c r="ARV22" s="572"/>
      <c r="ARW22" s="572"/>
      <c r="ARX22" s="572"/>
      <c r="ARY22" s="572"/>
      <c r="ARZ22" s="572"/>
      <c r="ASA22" s="572"/>
      <c r="ASB22" s="572"/>
      <c r="ASC22" s="572"/>
      <c r="ASD22" s="572"/>
      <c r="ASE22" s="572"/>
      <c r="ASF22" s="572"/>
      <c r="ASG22" s="572"/>
      <c r="ASH22" s="572"/>
      <c r="ASI22" s="572"/>
      <c r="ASJ22" s="572"/>
      <c r="ASK22" s="572"/>
      <c r="ASL22" s="572"/>
      <c r="ASM22" s="572"/>
      <c r="ASN22" s="572"/>
      <c r="ASO22" s="572"/>
      <c r="ASP22" s="572"/>
      <c r="ASQ22" s="572"/>
      <c r="ASR22" s="572"/>
      <c r="ASS22" s="572"/>
      <c r="AST22" s="572"/>
      <c r="ASU22" s="572"/>
      <c r="ASV22" s="572"/>
      <c r="ASW22" s="572"/>
      <c r="ASX22" s="572"/>
      <c r="ASY22" s="572"/>
      <c r="ASZ22" s="572"/>
      <c r="ATA22" s="572"/>
      <c r="ATB22" s="572"/>
      <c r="ATC22" s="572"/>
      <c r="ATD22" s="572"/>
      <c r="ATE22" s="572"/>
      <c r="ATF22" s="572"/>
      <c r="ATG22" s="572"/>
      <c r="ATH22" s="572"/>
      <c r="ATI22" s="572"/>
      <c r="ATJ22" s="572"/>
      <c r="ATK22" s="572"/>
      <c r="ATL22" s="572"/>
      <c r="ATM22" s="572"/>
      <c r="ATN22" s="572"/>
      <c r="ATO22" s="572"/>
      <c r="ATP22" s="572"/>
      <c r="ATQ22" s="572"/>
      <c r="ATR22" s="572"/>
      <c r="ATS22" s="572"/>
      <c r="ATT22" s="572"/>
      <c r="ATU22" s="572"/>
      <c r="ATV22" s="572"/>
      <c r="ATW22" s="572"/>
      <c r="ATX22" s="572"/>
      <c r="ATY22" s="572"/>
      <c r="ATZ22" s="572"/>
      <c r="AUA22" s="572"/>
      <c r="AUB22" s="572"/>
      <c r="AUC22" s="572"/>
      <c r="AUD22" s="572"/>
      <c r="AUE22" s="572"/>
      <c r="AUF22" s="572"/>
      <c r="AUG22" s="572"/>
      <c r="AUH22" s="572"/>
      <c r="AUI22" s="572"/>
      <c r="AUJ22" s="572"/>
      <c r="AUK22" s="572"/>
      <c r="AUL22" s="572"/>
      <c r="AUM22" s="572"/>
      <c r="AUN22" s="572"/>
      <c r="AUO22" s="572"/>
      <c r="AUP22" s="572"/>
      <c r="AUQ22" s="572"/>
      <c r="AUR22" s="572"/>
      <c r="AUS22" s="572"/>
      <c r="AUT22" s="572"/>
      <c r="AUU22" s="572"/>
      <c r="AUV22" s="572"/>
      <c r="AUW22" s="572"/>
      <c r="AUX22" s="572"/>
      <c r="AUY22" s="572"/>
      <c r="AUZ22" s="572"/>
      <c r="AVA22" s="572"/>
      <c r="AVB22" s="572"/>
      <c r="AVC22" s="572"/>
      <c r="AVD22" s="572"/>
      <c r="AVE22" s="572"/>
      <c r="AVF22" s="572"/>
      <c r="AVG22" s="572"/>
      <c r="AVH22" s="572"/>
      <c r="AVI22" s="572"/>
      <c r="AVJ22" s="572"/>
      <c r="AVK22" s="572"/>
      <c r="AVL22" s="572"/>
      <c r="AVM22" s="572"/>
      <c r="AVN22" s="572"/>
      <c r="AVO22" s="572"/>
      <c r="AVP22" s="572"/>
      <c r="AVQ22" s="572"/>
      <c r="AVR22" s="572"/>
      <c r="AVS22" s="572"/>
      <c r="AVT22" s="572"/>
      <c r="AVU22" s="572"/>
      <c r="AVV22" s="572"/>
      <c r="AVW22" s="572"/>
      <c r="AVX22" s="572"/>
      <c r="AVY22" s="572"/>
      <c r="AVZ22" s="572"/>
      <c r="AWA22" s="572"/>
      <c r="AWB22" s="572"/>
      <c r="AWC22" s="572"/>
      <c r="AWD22" s="572"/>
      <c r="AWE22" s="572"/>
      <c r="AWF22" s="572"/>
      <c r="AWG22" s="572"/>
      <c r="AWH22" s="572"/>
      <c r="AWI22" s="572"/>
      <c r="AWJ22" s="572"/>
      <c r="AWK22" s="572"/>
      <c r="AWL22" s="572"/>
      <c r="AWM22" s="572"/>
      <c r="AWN22" s="572"/>
      <c r="AWO22" s="572"/>
      <c r="AWP22" s="572"/>
      <c r="AWQ22" s="572"/>
      <c r="AWR22" s="572"/>
      <c r="AWS22" s="572"/>
      <c r="AWT22" s="572"/>
      <c r="AWU22" s="572"/>
      <c r="AWV22" s="572"/>
      <c r="AWW22" s="572"/>
      <c r="AWX22" s="572"/>
      <c r="AWY22" s="572"/>
      <c r="AWZ22" s="572"/>
      <c r="AXA22" s="572"/>
      <c r="AXB22" s="572"/>
      <c r="AXC22" s="572"/>
      <c r="AXD22" s="572"/>
      <c r="AXE22" s="572"/>
      <c r="AXF22" s="572"/>
      <c r="AXG22" s="572"/>
      <c r="AXH22" s="572"/>
      <c r="AXI22" s="572"/>
      <c r="AXJ22" s="572"/>
      <c r="AXK22" s="572"/>
      <c r="AXL22" s="572"/>
      <c r="AXM22" s="572"/>
      <c r="AXN22" s="572"/>
      <c r="AXO22" s="572"/>
      <c r="AXP22" s="572"/>
      <c r="AXQ22" s="572"/>
      <c r="AXR22" s="572"/>
      <c r="AXS22" s="572"/>
      <c r="AXT22" s="572"/>
      <c r="AXU22" s="572"/>
      <c r="AXV22" s="572"/>
      <c r="AXW22" s="572"/>
      <c r="AXX22" s="572"/>
      <c r="AXY22" s="572"/>
      <c r="AXZ22" s="572"/>
      <c r="AYA22" s="572"/>
      <c r="AYB22" s="572"/>
      <c r="AYC22" s="572"/>
      <c r="AYD22" s="572"/>
      <c r="AYE22" s="572"/>
      <c r="AYF22" s="572"/>
      <c r="AYG22" s="572"/>
      <c r="AYH22" s="572"/>
      <c r="AYI22" s="572"/>
      <c r="AYJ22" s="572"/>
      <c r="AYK22" s="572"/>
      <c r="AYL22" s="572"/>
      <c r="AYM22" s="572"/>
      <c r="AYN22" s="572"/>
      <c r="AYO22" s="572"/>
      <c r="AYP22" s="572"/>
      <c r="AYQ22" s="572"/>
      <c r="AYR22" s="572"/>
      <c r="AYS22" s="572"/>
      <c r="AYT22" s="572"/>
      <c r="AYU22" s="572"/>
      <c r="AYV22" s="572"/>
      <c r="AYW22" s="572"/>
      <c r="AYX22" s="572"/>
      <c r="AYY22" s="572"/>
      <c r="AYZ22" s="572"/>
      <c r="AZA22" s="572"/>
      <c r="AZB22" s="572"/>
      <c r="AZC22" s="572"/>
      <c r="AZD22" s="572"/>
      <c r="AZE22" s="572"/>
      <c r="AZF22" s="572"/>
      <c r="AZG22" s="572"/>
      <c r="AZH22" s="572"/>
      <c r="AZI22" s="572"/>
      <c r="AZJ22" s="572"/>
      <c r="AZK22" s="572"/>
      <c r="AZL22" s="572"/>
      <c r="AZM22" s="572"/>
      <c r="AZN22" s="572"/>
      <c r="AZO22" s="572"/>
      <c r="AZP22" s="572"/>
      <c r="AZQ22" s="572"/>
      <c r="AZR22" s="572"/>
      <c r="AZS22" s="572"/>
      <c r="AZT22" s="572"/>
      <c r="AZU22" s="572"/>
      <c r="AZV22" s="572"/>
      <c r="AZW22" s="572"/>
      <c r="AZX22" s="572"/>
      <c r="AZY22" s="572"/>
      <c r="AZZ22" s="572"/>
      <c r="BAA22" s="572"/>
      <c r="BAB22" s="572"/>
      <c r="BAC22" s="572"/>
      <c r="BAD22" s="572"/>
      <c r="BAE22" s="572"/>
      <c r="BAF22" s="572"/>
      <c r="BAG22" s="572"/>
      <c r="BAH22" s="572"/>
      <c r="BAI22" s="572"/>
      <c r="BAJ22" s="572"/>
      <c r="BAK22" s="572"/>
      <c r="BAL22" s="572"/>
      <c r="BAM22" s="572"/>
      <c r="BAN22" s="572"/>
      <c r="BAO22" s="572"/>
      <c r="BAP22" s="572"/>
      <c r="BAQ22" s="572"/>
      <c r="BAR22" s="572"/>
      <c r="BAS22" s="572"/>
      <c r="BAT22" s="572"/>
      <c r="BAU22" s="572"/>
      <c r="BAV22" s="572"/>
      <c r="BAW22" s="572"/>
      <c r="BAX22" s="572"/>
      <c r="BAY22" s="572"/>
      <c r="BAZ22" s="572"/>
      <c r="BBA22" s="572"/>
      <c r="BBB22" s="572"/>
      <c r="BBC22" s="572"/>
      <c r="BBD22" s="572"/>
      <c r="BBE22" s="572"/>
      <c r="BBF22" s="572"/>
      <c r="BBG22" s="572"/>
      <c r="BBH22" s="572"/>
      <c r="BBI22" s="572"/>
      <c r="BBJ22" s="572"/>
      <c r="BBK22" s="572"/>
      <c r="BBL22" s="572"/>
      <c r="BBM22" s="572"/>
      <c r="BBN22" s="572"/>
      <c r="BBO22" s="572"/>
      <c r="BBP22" s="572"/>
      <c r="BBQ22" s="572"/>
      <c r="BBR22" s="572"/>
      <c r="BBS22" s="572"/>
      <c r="BBT22" s="572"/>
      <c r="BBU22" s="572"/>
      <c r="BBV22" s="572"/>
      <c r="BBW22" s="572"/>
      <c r="BBX22" s="572"/>
      <c r="BBY22" s="572"/>
      <c r="BBZ22" s="572"/>
      <c r="BCA22" s="572"/>
      <c r="BCB22" s="572"/>
      <c r="BCC22" s="572"/>
      <c r="BCD22" s="572"/>
      <c r="BCE22" s="572"/>
      <c r="BCF22" s="572"/>
      <c r="BCG22" s="572"/>
      <c r="BCH22" s="572"/>
      <c r="BCI22" s="572"/>
      <c r="BCJ22" s="572"/>
      <c r="BCK22" s="572"/>
      <c r="BCL22" s="572"/>
      <c r="BCM22" s="572"/>
      <c r="BCN22" s="572"/>
      <c r="BCO22" s="572"/>
      <c r="BCP22" s="572"/>
      <c r="BCQ22" s="572"/>
      <c r="BCR22" s="572"/>
      <c r="BCS22" s="572"/>
      <c r="BCT22" s="572"/>
      <c r="BCU22" s="572"/>
      <c r="BCV22" s="572"/>
      <c r="BCW22" s="572"/>
      <c r="BCX22" s="572"/>
      <c r="BCY22" s="572"/>
      <c r="BCZ22" s="572"/>
      <c r="BDA22" s="572"/>
      <c r="BDB22" s="572"/>
      <c r="BDC22" s="572"/>
      <c r="BDD22" s="572"/>
      <c r="BDE22" s="572"/>
      <c r="BDF22" s="572"/>
      <c r="BDG22" s="572"/>
      <c r="BDH22" s="572"/>
      <c r="BDI22" s="572"/>
      <c r="BDJ22" s="572"/>
      <c r="BDK22" s="572"/>
      <c r="BDL22" s="572"/>
      <c r="BDM22" s="572"/>
      <c r="BDN22" s="572"/>
      <c r="BDO22" s="572"/>
      <c r="BDP22" s="572"/>
      <c r="BDQ22" s="572"/>
      <c r="BDR22" s="572"/>
      <c r="BDS22" s="572"/>
      <c r="BDT22" s="572"/>
      <c r="BDU22" s="572"/>
      <c r="BDV22" s="572"/>
      <c r="BDW22" s="572"/>
      <c r="BDX22" s="572"/>
      <c r="BDY22" s="572"/>
      <c r="BDZ22" s="572"/>
    </row>
    <row r="23" spans="1:1482" s="577" customFormat="1">
      <c r="A23" s="375" t="str">
        <f>+'P5'!B8</f>
        <v>5.1. Gestión para el acceso a bienes y servicios públicos no sectoriales con incidencia en el desarrollo social y productivo de la cadena</v>
      </c>
      <c r="B23" s="384">
        <f>+'P5'!E8</f>
        <v>346484205</v>
      </c>
      <c r="C23" s="384">
        <f>+'P5'!F8</f>
        <v>692968410</v>
      </c>
      <c r="D23" s="384">
        <f>+'P5'!G8</f>
        <v>692968410</v>
      </c>
      <c r="E23" s="384">
        <f>+'P5'!H8</f>
        <v>692968410</v>
      </c>
      <c r="F23" s="384">
        <f>+'P5'!I8</f>
        <v>692968410</v>
      </c>
      <c r="G23" s="384">
        <f>+'P5'!J8</f>
        <v>140360000</v>
      </c>
      <c r="H23" s="384">
        <f>+'P5'!K8</f>
        <v>140360000</v>
      </c>
      <c r="I23" s="384">
        <f>+'P5'!L8</f>
        <v>140360000</v>
      </c>
      <c r="J23" s="384">
        <f>+'P5'!M8</f>
        <v>140360000</v>
      </c>
      <c r="K23" s="384">
        <f>+'P5'!N8</f>
        <v>692968410</v>
      </c>
      <c r="L23" s="384">
        <f>+'P5'!O8</f>
        <v>140360000</v>
      </c>
      <c r="M23" s="384">
        <f>+'P5'!P8</f>
        <v>140360000</v>
      </c>
      <c r="N23" s="384">
        <f>+'P5'!Q8</f>
        <v>140360000</v>
      </c>
      <c r="O23" s="384">
        <f>+'P5'!R8</f>
        <v>140360000</v>
      </c>
      <c r="P23" s="384">
        <f>+'P5'!S8</f>
        <v>692968410</v>
      </c>
      <c r="Q23" s="384">
        <f>+'P5'!T8</f>
        <v>140360000</v>
      </c>
      <c r="R23" s="384">
        <f>+'P5'!U8</f>
        <v>140360000</v>
      </c>
      <c r="S23" s="384">
        <f>+'P5'!V8</f>
        <v>140360000</v>
      </c>
      <c r="T23" s="384">
        <f>+'P5'!W8</f>
        <v>140360000</v>
      </c>
      <c r="U23" s="384">
        <f>+'P5'!X8</f>
        <v>692968410</v>
      </c>
      <c r="V23" s="384">
        <f>+'P5'!Y8</f>
        <v>6881583075</v>
      </c>
      <c r="W23" s="575">
        <f t="shared" si="18"/>
        <v>2.4218109047039913E-3</v>
      </c>
      <c r="X23" s="405"/>
      <c r="Y23" s="572"/>
      <c r="Z23" s="572"/>
      <c r="AA23" s="572"/>
      <c r="AB23" s="572"/>
      <c r="AC23" s="572"/>
      <c r="AD23" s="572"/>
      <c r="AE23" s="572"/>
      <c r="AF23" s="572"/>
      <c r="AG23" s="572"/>
      <c r="AH23" s="572"/>
      <c r="AI23" s="572"/>
      <c r="AJ23" s="572"/>
      <c r="AK23" s="572"/>
      <c r="AL23" s="572"/>
      <c r="AM23" s="572"/>
      <c r="AN23" s="572"/>
      <c r="AO23" s="572"/>
      <c r="AP23" s="572"/>
      <c r="AQ23" s="572"/>
      <c r="AR23" s="572"/>
      <c r="AS23" s="572"/>
      <c r="AT23" s="572"/>
      <c r="AU23" s="572"/>
      <c r="AV23" s="572"/>
      <c r="AW23" s="572"/>
      <c r="AX23" s="572"/>
      <c r="AY23" s="572"/>
      <c r="AZ23" s="572"/>
      <c r="BA23" s="572"/>
      <c r="BB23" s="572"/>
      <c r="BC23" s="572"/>
      <c r="BD23" s="572"/>
      <c r="BE23" s="572"/>
      <c r="BF23" s="572"/>
      <c r="BG23" s="572"/>
      <c r="BH23" s="572"/>
      <c r="BI23" s="572"/>
      <c r="BJ23" s="572"/>
      <c r="BK23" s="572"/>
      <c r="BL23" s="572"/>
      <c r="BM23" s="572"/>
      <c r="BN23" s="572"/>
      <c r="BO23" s="572"/>
      <c r="BP23" s="572"/>
      <c r="BQ23" s="572"/>
      <c r="BR23" s="572"/>
      <c r="BS23" s="572"/>
      <c r="BT23" s="572"/>
      <c r="BU23" s="572"/>
      <c r="BV23" s="572"/>
      <c r="BW23" s="572"/>
      <c r="BX23" s="572"/>
      <c r="BY23" s="572"/>
      <c r="BZ23" s="572"/>
      <c r="CA23" s="572"/>
      <c r="CB23" s="572"/>
      <c r="CC23" s="572"/>
      <c r="CD23" s="572"/>
      <c r="CE23" s="572"/>
      <c r="CF23" s="572"/>
      <c r="CG23" s="572"/>
      <c r="CH23" s="572"/>
      <c r="CI23" s="572"/>
      <c r="CJ23" s="572"/>
      <c r="CK23" s="572"/>
      <c r="CL23" s="572"/>
      <c r="CM23" s="572"/>
      <c r="CN23" s="572"/>
      <c r="CO23" s="572"/>
      <c r="CP23" s="572"/>
      <c r="CQ23" s="572"/>
      <c r="CR23" s="572"/>
      <c r="CS23" s="572"/>
      <c r="CT23" s="572"/>
      <c r="CU23" s="572"/>
      <c r="CV23" s="572"/>
      <c r="CW23" s="572"/>
      <c r="CX23" s="572"/>
      <c r="CY23" s="572"/>
      <c r="CZ23" s="572"/>
      <c r="DA23" s="572"/>
      <c r="DB23" s="572"/>
      <c r="DC23" s="572"/>
      <c r="DD23" s="572"/>
      <c r="DE23" s="572"/>
      <c r="DF23" s="572"/>
      <c r="DG23" s="572"/>
      <c r="DH23" s="572"/>
      <c r="DI23" s="572"/>
      <c r="DJ23" s="572"/>
      <c r="DK23" s="572"/>
      <c r="DL23" s="572"/>
      <c r="DM23" s="572"/>
      <c r="DN23" s="572"/>
      <c r="DO23" s="572"/>
      <c r="DP23" s="572"/>
      <c r="DQ23" s="572"/>
      <c r="DR23" s="572"/>
      <c r="DS23" s="572"/>
      <c r="DT23" s="572"/>
      <c r="DU23" s="572"/>
      <c r="DV23" s="572"/>
      <c r="DW23" s="572"/>
      <c r="DX23" s="572"/>
      <c r="DY23" s="572"/>
      <c r="DZ23" s="572"/>
      <c r="EA23" s="572"/>
      <c r="EB23" s="572"/>
      <c r="EC23" s="572"/>
      <c r="ED23" s="572"/>
      <c r="EE23" s="572"/>
      <c r="EF23" s="572"/>
      <c r="EG23" s="572"/>
      <c r="EH23" s="572"/>
      <c r="EI23" s="572"/>
      <c r="EJ23" s="572"/>
      <c r="EK23" s="572"/>
      <c r="EL23" s="572"/>
      <c r="EM23" s="572"/>
      <c r="EN23" s="572"/>
      <c r="EO23" s="572"/>
      <c r="EP23" s="572"/>
      <c r="EQ23" s="572"/>
      <c r="ER23" s="572"/>
      <c r="ES23" s="572"/>
      <c r="ET23" s="572"/>
      <c r="EU23" s="572"/>
      <c r="EV23" s="572"/>
      <c r="EW23" s="572"/>
      <c r="EX23" s="572"/>
      <c r="EY23" s="572"/>
      <c r="EZ23" s="572"/>
      <c r="FA23" s="572"/>
      <c r="FB23" s="572"/>
      <c r="FC23" s="572"/>
      <c r="FD23" s="572"/>
      <c r="FE23" s="572"/>
      <c r="FF23" s="572"/>
      <c r="FG23" s="572"/>
      <c r="FH23" s="572"/>
      <c r="FI23" s="572"/>
      <c r="FJ23" s="572"/>
      <c r="FK23" s="572"/>
      <c r="FL23" s="572"/>
      <c r="FM23" s="572"/>
      <c r="FN23" s="572"/>
      <c r="FO23" s="572"/>
      <c r="FP23" s="572"/>
      <c r="FQ23" s="572"/>
      <c r="FR23" s="572"/>
      <c r="FS23" s="572"/>
      <c r="FT23" s="572"/>
      <c r="FU23" s="572"/>
      <c r="FV23" s="572"/>
      <c r="FW23" s="572"/>
      <c r="FX23" s="572"/>
      <c r="FY23" s="572"/>
      <c r="FZ23" s="572"/>
      <c r="GA23" s="572"/>
      <c r="GB23" s="572"/>
      <c r="GC23" s="572"/>
      <c r="GD23" s="572"/>
      <c r="GE23" s="572"/>
      <c r="GF23" s="572"/>
      <c r="GG23" s="572"/>
      <c r="GH23" s="572"/>
      <c r="GI23" s="572"/>
      <c r="GJ23" s="572"/>
      <c r="GK23" s="572"/>
      <c r="GL23" s="572"/>
      <c r="GM23" s="572"/>
      <c r="GN23" s="572"/>
      <c r="GO23" s="572"/>
      <c r="GP23" s="572"/>
      <c r="GQ23" s="572"/>
      <c r="GR23" s="572"/>
      <c r="GS23" s="572"/>
      <c r="GT23" s="572"/>
      <c r="GU23" s="572"/>
      <c r="GV23" s="572"/>
      <c r="GW23" s="572"/>
      <c r="GX23" s="572"/>
      <c r="GY23" s="572"/>
      <c r="GZ23" s="572"/>
      <c r="HA23" s="572"/>
      <c r="HB23" s="572"/>
      <c r="HC23" s="572"/>
      <c r="HD23" s="572"/>
      <c r="HE23" s="572"/>
      <c r="HF23" s="572"/>
      <c r="HG23" s="572"/>
      <c r="HH23" s="572"/>
      <c r="HI23" s="572"/>
      <c r="HJ23" s="572"/>
      <c r="HK23" s="572"/>
      <c r="HL23" s="572"/>
      <c r="HM23" s="572"/>
      <c r="HN23" s="572"/>
      <c r="HO23" s="572"/>
      <c r="HP23" s="572"/>
      <c r="HQ23" s="572"/>
      <c r="HR23" s="572"/>
      <c r="HS23" s="572"/>
      <c r="HT23" s="572"/>
      <c r="HU23" s="572"/>
      <c r="HV23" s="572"/>
      <c r="HW23" s="572"/>
      <c r="HX23" s="572"/>
      <c r="HY23" s="572"/>
      <c r="HZ23" s="572"/>
      <c r="IA23" s="572"/>
      <c r="IB23" s="572"/>
      <c r="IC23" s="572"/>
      <c r="ID23" s="572"/>
      <c r="IE23" s="572"/>
      <c r="IF23" s="572"/>
      <c r="IG23" s="572"/>
      <c r="IH23" s="572"/>
      <c r="II23" s="572"/>
      <c r="IJ23" s="572"/>
      <c r="IK23" s="572"/>
      <c r="IL23" s="572"/>
      <c r="IM23" s="572"/>
      <c r="IN23" s="572"/>
      <c r="IO23" s="572"/>
      <c r="IP23" s="572"/>
      <c r="IQ23" s="572"/>
      <c r="IR23" s="572"/>
      <c r="IS23" s="572"/>
      <c r="IT23" s="572"/>
      <c r="IU23" s="572"/>
      <c r="IV23" s="572"/>
      <c r="IW23" s="572"/>
      <c r="IX23" s="572"/>
      <c r="IY23" s="572"/>
      <c r="IZ23" s="572"/>
      <c r="JA23" s="572"/>
      <c r="JB23" s="572"/>
      <c r="JC23" s="572"/>
      <c r="JD23" s="572"/>
      <c r="JE23" s="572"/>
      <c r="JF23" s="572"/>
      <c r="JG23" s="572"/>
      <c r="JH23" s="572"/>
      <c r="JI23" s="572"/>
      <c r="JJ23" s="572"/>
      <c r="JK23" s="572"/>
      <c r="JL23" s="572"/>
      <c r="JM23" s="572"/>
      <c r="JN23" s="572"/>
      <c r="JO23" s="572"/>
      <c r="JP23" s="572"/>
      <c r="JQ23" s="572"/>
      <c r="JR23" s="572"/>
      <c r="JS23" s="572"/>
      <c r="JT23" s="572"/>
      <c r="JU23" s="572"/>
      <c r="JV23" s="572"/>
      <c r="JW23" s="572"/>
      <c r="JX23" s="572"/>
      <c r="JY23" s="572"/>
      <c r="JZ23" s="572"/>
      <c r="KA23" s="572"/>
      <c r="KB23" s="572"/>
      <c r="KC23" s="572"/>
      <c r="KD23" s="572"/>
      <c r="KE23" s="572"/>
      <c r="KF23" s="572"/>
      <c r="KG23" s="572"/>
      <c r="KH23" s="572"/>
      <c r="KI23" s="572"/>
      <c r="KJ23" s="572"/>
      <c r="KK23" s="572"/>
      <c r="KL23" s="572"/>
      <c r="KM23" s="572"/>
      <c r="KN23" s="572"/>
      <c r="KO23" s="572"/>
      <c r="KP23" s="572"/>
      <c r="KQ23" s="572"/>
      <c r="KR23" s="572"/>
      <c r="KS23" s="572"/>
      <c r="KT23" s="572"/>
      <c r="KU23" s="572"/>
      <c r="KV23" s="572"/>
      <c r="KW23" s="572"/>
      <c r="KX23" s="572"/>
      <c r="KY23" s="572"/>
      <c r="KZ23" s="572"/>
      <c r="LA23" s="572"/>
      <c r="LB23" s="572"/>
      <c r="LC23" s="572"/>
      <c r="LD23" s="572"/>
      <c r="LE23" s="572"/>
      <c r="LF23" s="572"/>
      <c r="LG23" s="572"/>
      <c r="LH23" s="572"/>
      <c r="LI23" s="572"/>
      <c r="LJ23" s="572"/>
      <c r="LK23" s="572"/>
      <c r="LL23" s="572"/>
      <c r="LM23" s="572"/>
      <c r="LN23" s="572"/>
      <c r="LO23" s="572"/>
      <c r="LP23" s="572"/>
      <c r="LQ23" s="572"/>
      <c r="LR23" s="572"/>
      <c r="LS23" s="572"/>
      <c r="LT23" s="572"/>
      <c r="LU23" s="572"/>
      <c r="LV23" s="572"/>
      <c r="LW23" s="572"/>
      <c r="LX23" s="572"/>
      <c r="LY23" s="572"/>
      <c r="LZ23" s="572"/>
      <c r="MA23" s="572"/>
      <c r="MB23" s="572"/>
      <c r="MC23" s="572"/>
      <c r="MD23" s="572"/>
      <c r="ME23" s="572"/>
      <c r="MF23" s="572"/>
      <c r="MG23" s="572"/>
      <c r="MH23" s="572"/>
      <c r="MI23" s="572"/>
      <c r="MJ23" s="572"/>
      <c r="MK23" s="572"/>
      <c r="ML23" s="572"/>
      <c r="MM23" s="572"/>
      <c r="MN23" s="572"/>
      <c r="MO23" s="572"/>
      <c r="MP23" s="572"/>
      <c r="MQ23" s="572"/>
      <c r="MR23" s="572"/>
      <c r="MS23" s="572"/>
      <c r="MT23" s="572"/>
      <c r="MU23" s="572"/>
      <c r="MV23" s="572"/>
      <c r="MW23" s="572"/>
      <c r="MX23" s="572"/>
      <c r="MY23" s="572"/>
      <c r="MZ23" s="572"/>
      <c r="NA23" s="572"/>
      <c r="NB23" s="572"/>
      <c r="NC23" s="572"/>
      <c r="ND23" s="572"/>
      <c r="NE23" s="572"/>
      <c r="NF23" s="572"/>
      <c r="NG23" s="572"/>
      <c r="NH23" s="572"/>
      <c r="NI23" s="572"/>
      <c r="NJ23" s="572"/>
      <c r="NK23" s="572"/>
      <c r="NL23" s="572"/>
      <c r="NM23" s="572"/>
      <c r="NN23" s="572"/>
      <c r="NO23" s="572"/>
      <c r="NP23" s="572"/>
      <c r="NQ23" s="572"/>
      <c r="NR23" s="572"/>
      <c r="NS23" s="572"/>
      <c r="NT23" s="572"/>
      <c r="NU23" s="572"/>
      <c r="NV23" s="572"/>
      <c r="NW23" s="572"/>
      <c r="NX23" s="572"/>
      <c r="NY23" s="572"/>
      <c r="NZ23" s="572"/>
      <c r="OA23" s="572"/>
      <c r="OB23" s="572"/>
      <c r="OC23" s="572"/>
      <c r="OD23" s="572"/>
      <c r="OE23" s="572"/>
      <c r="OF23" s="572"/>
      <c r="OG23" s="572"/>
      <c r="OH23" s="572"/>
      <c r="OI23" s="572"/>
      <c r="OJ23" s="572"/>
      <c r="OK23" s="572"/>
      <c r="OL23" s="572"/>
      <c r="OM23" s="572"/>
      <c r="ON23" s="572"/>
      <c r="OO23" s="572"/>
      <c r="OP23" s="572"/>
      <c r="OQ23" s="572"/>
      <c r="OR23" s="572"/>
      <c r="OS23" s="572"/>
      <c r="OT23" s="572"/>
      <c r="OU23" s="572"/>
      <c r="OV23" s="572"/>
      <c r="OW23" s="572"/>
      <c r="OX23" s="572"/>
      <c r="OY23" s="572"/>
      <c r="OZ23" s="572"/>
      <c r="PA23" s="572"/>
      <c r="PB23" s="572"/>
      <c r="PC23" s="572"/>
      <c r="PD23" s="572"/>
      <c r="PE23" s="572"/>
      <c r="PF23" s="572"/>
      <c r="PG23" s="572"/>
      <c r="PH23" s="572"/>
      <c r="PI23" s="572"/>
      <c r="PJ23" s="572"/>
      <c r="PK23" s="572"/>
      <c r="PL23" s="572"/>
      <c r="PM23" s="572"/>
      <c r="PN23" s="572"/>
      <c r="PO23" s="572"/>
      <c r="PP23" s="572"/>
      <c r="PQ23" s="572"/>
      <c r="PR23" s="572"/>
      <c r="PS23" s="572"/>
      <c r="PT23" s="572"/>
      <c r="PU23" s="572"/>
      <c r="PV23" s="572"/>
      <c r="PW23" s="572"/>
      <c r="PX23" s="572"/>
      <c r="PY23" s="572"/>
      <c r="PZ23" s="572"/>
      <c r="QA23" s="572"/>
      <c r="QB23" s="572"/>
      <c r="QC23" s="572"/>
      <c r="QD23" s="572"/>
      <c r="QE23" s="572"/>
      <c r="QF23" s="572"/>
      <c r="QG23" s="572"/>
      <c r="QH23" s="572"/>
      <c r="QI23" s="572"/>
      <c r="QJ23" s="572"/>
      <c r="QK23" s="572"/>
      <c r="QL23" s="572"/>
      <c r="QM23" s="572"/>
      <c r="QN23" s="572"/>
      <c r="QO23" s="572"/>
      <c r="QP23" s="572"/>
      <c r="QQ23" s="572"/>
      <c r="QR23" s="572"/>
      <c r="QS23" s="572"/>
      <c r="QT23" s="572"/>
      <c r="QU23" s="572"/>
      <c r="QV23" s="572"/>
      <c r="QW23" s="572"/>
      <c r="QX23" s="572"/>
      <c r="QY23" s="572"/>
      <c r="QZ23" s="572"/>
      <c r="RA23" s="572"/>
      <c r="RB23" s="572"/>
      <c r="RC23" s="572"/>
      <c r="RD23" s="572"/>
      <c r="RE23" s="572"/>
      <c r="RF23" s="572"/>
      <c r="RG23" s="572"/>
      <c r="RH23" s="572"/>
      <c r="RI23" s="572"/>
      <c r="RJ23" s="572"/>
      <c r="RK23" s="572"/>
      <c r="RL23" s="572"/>
      <c r="RM23" s="572"/>
      <c r="RN23" s="572"/>
      <c r="RO23" s="572"/>
      <c r="RP23" s="572"/>
      <c r="RQ23" s="572"/>
      <c r="RR23" s="572"/>
      <c r="RS23" s="572"/>
      <c r="RT23" s="572"/>
      <c r="RU23" s="572"/>
      <c r="RV23" s="572"/>
      <c r="RW23" s="572"/>
      <c r="RX23" s="572"/>
      <c r="RY23" s="572"/>
      <c r="RZ23" s="572"/>
      <c r="SA23" s="572"/>
      <c r="SB23" s="572"/>
      <c r="SC23" s="572"/>
      <c r="SD23" s="572"/>
      <c r="SE23" s="572"/>
      <c r="SF23" s="572"/>
      <c r="SG23" s="572"/>
      <c r="SH23" s="572"/>
      <c r="SI23" s="572"/>
      <c r="SJ23" s="572"/>
      <c r="SK23" s="572"/>
      <c r="SL23" s="572"/>
      <c r="SM23" s="572"/>
      <c r="SN23" s="572"/>
      <c r="SO23" s="572"/>
      <c r="SP23" s="572"/>
      <c r="SQ23" s="572"/>
      <c r="SR23" s="572"/>
      <c r="SS23" s="572"/>
      <c r="ST23" s="572"/>
      <c r="SU23" s="572"/>
      <c r="SV23" s="572"/>
      <c r="SW23" s="572"/>
      <c r="SX23" s="572"/>
      <c r="SY23" s="572"/>
      <c r="SZ23" s="572"/>
      <c r="TA23" s="572"/>
      <c r="TB23" s="572"/>
      <c r="TC23" s="572"/>
      <c r="TD23" s="572"/>
      <c r="TE23" s="572"/>
      <c r="TF23" s="572"/>
      <c r="TG23" s="572"/>
      <c r="TH23" s="572"/>
      <c r="TI23" s="572"/>
      <c r="TJ23" s="572"/>
      <c r="TK23" s="572"/>
      <c r="TL23" s="572"/>
      <c r="TM23" s="572"/>
      <c r="TN23" s="572"/>
      <c r="TO23" s="572"/>
      <c r="TP23" s="572"/>
      <c r="TQ23" s="572"/>
      <c r="TR23" s="572"/>
      <c r="TS23" s="572"/>
      <c r="TT23" s="572"/>
      <c r="TU23" s="572"/>
      <c r="TV23" s="572"/>
      <c r="TW23" s="572"/>
      <c r="TX23" s="572"/>
      <c r="TY23" s="572"/>
      <c r="TZ23" s="572"/>
      <c r="UA23" s="572"/>
      <c r="UB23" s="572"/>
      <c r="UC23" s="572"/>
      <c r="UD23" s="572"/>
      <c r="UE23" s="572"/>
      <c r="UF23" s="572"/>
      <c r="UG23" s="572"/>
      <c r="UH23" s="572"/>
      <c r="UI23" s="572"/>
      <c r="UJ23" s="572"/>
      <c r="UK23" s="572"/>
      <c r="UL23" s="572"/>
      <c r="UM23" s="572"/>
      <c r="UN23" s="572"/>
      <c r="UO23" s="572"/>
      <c r="UP23" s="572"/>
      <c r="UQ23" s="572"/>
      <c r="UR23" s="572"/>
      <c r="US23" s="572"/>
      <c r="UT23" s="572"/>
      <c r="UU23" s="572"/>
      <c r="UV23" s="572"/>
      <c r="UW23" s="572"/>
      <c r="UX23" s="572"/>
      <c r="UY23" s="572"/>
      <c r="UZ23" s="572"/>
      <c r="VA23" s="572"/>
      <c r="VB23" s="572"/>
      <c r="VC23" s="572"/>
      <c r="VD23" s="572"/>
      <c r="VE23" s="572"/>
      <c r="VF23" s="572"/>
      <c r="VG23" s="572"/>
      <c r="VH23" s="572"/>
      <c r="VI23" s="572"/>
      <c r="VJ23" s="572"/>
      <c r="VK23" s="572"/>
      <c r="VL23" s="572"/>
      <c r="VM23" s="572"/>
      <c r="VN23" s="572"/>
      <c r="VO23" s="572"/>
      <c r="VP23" s="572"/>
      <c r="VQ23" s="572"/>
      <c r="VR23" s="572"/>
      <c r="VS23" s="572"/>
      <c r="VT23" s="572"/>
      <c r="VU23" s="572"/>
      <c r="VV23" s="572"/>
      <c r="VW23" s="572"/>
      <c r="VX23" s="572"/>
      <c r="VY23" s="572"/>
      <c r="VZ23" s="572"/>
      <c r="WA23" s="572"/>
      <c r="WB23" s="572"/>
      <c r="WC23" s="572"/>
      <c r="WD23" s="572"/>
      <c r="WE23" s="572"/>
      <c r="WF23" s="572"/>
      <c r="WG23" s="572"/>
      <c r="WH23" s="572"/>
      <c r="WI23" s="572"/>
      <c r="WJ23" s="572"/>
      <c r="WK23" s="572"/>
      <c r="WL23" s="572"/>
      <c r="WM23" s="572"/>
      <c r="WN23" s="572"/>
      <c r="WO23" s="572"/>
      <c r="WP23" s="572"/>
      <c r="WQ23" s="572"/>
      <c r="WR23" s="572"/>
      <c r="WS23" s="572"/>
      <c r="WT23" s="572"/>
      <c r="WU23" s="572"/>
      <c r="WV23" s="572"/>
      <c r="WW23" s="572"/>
      <c r="WX23" s="572"/>
      <c r="WY23" s="572"/>
      <c r="WZ23" s="572"/>
      <c r="XA23" s="572"/>
      <c r="XB23" s="572"/>
      <c r="XC23" s="572"/>
      <c r="XD23" s="572"/>
      <c r="XE23" s="572"/>
      <c r="XF23" s="572"/>
      <c r="XG23" s="572"/>
      <c r="XH23" s="572"/>
      <c r="XI23" s="572"/>
      <c r="XJ23" s="572"/>
      <c r="XK23" s="572"/>
      <c r="XL23" s="572"/>
      <c r="XM23" s="572"/>
      <c r="XN23" s="572"/>
      <c r="XO23" s="572"/>
      <c r="XP23" s="572"/>
      <c r="XQ23" s="572"/>
      <c r="XR23" s="572"/>
      <c r="XS23" s="572"/>
      <c r="XT23" s="572"/>
      <c r="XU23" s="572"/>
      <c r="XV23" s="572"/>
      <c r="XW23" s="572"/>
      <c r="XX23" s="572"/>
      <c r="XY23" s="572"/>
      <c r="XZ23" s="572"/>
      <c r="YA23" s="572"/>
      <c r="YB23" s="572"/>
      <c r="YC23" s="572"/>
      <c r="YD23" s="572"/>
      <c r="YE23" s="572"/>
      <c r="YF23" s="572"/>
      <c r="YG23" s="572"/>
      <c r="YH23" s="572"/>
      <c r="YI23" s="572"/>
      <c r="YJ23" s="572"/>
      <c r="YK23" s="572"/>
      <c r="YL23" s="572"/>
      <c r="YM23" s="572"/>
      <c r="YN23" s="572"/>
      <c r="YO23" s="572"/>
      <c r="YP23" s="572"/>
      <c r="YQ23" s="572"/>
      <c r="YR23" s="572"/>
      <c r="YS23" s="572"/>
      <c r="YT23" s="572"/>
      <c r="YU23" s="572"/>
      <c r="YV23" s="572"/>
      <c r="YW23" s="572"/>
      <c r="YX23" s="572"/>
      <c r="YY23" s="572"/>
      <c r="YZ23" s="572"/>
      <c r="ZA23" s="572"/>
      <c r="ZB23" s="572"/>
      <c r="ZC23" s="572"/>
      <c r="ZD23" s="572"/>
      <c r="ZE23" s="572"/>
      <c r="ZF23" s="572"/>
      <c r="ZG23" s="572"/>
      <c r="ZH23" s="572"/>
      <c r="ZI23" s="572"/>
      <c r="ZJ23" s="572"/>
      <c r="ZK23" s="572"/>
      <c r="ZL23" s="572"/>
      <c r="ZM23" s="572"/>
      <c r="ZN23" s="572"/>
      <c r="ZO23" s="572"/>
      <c r="ZP23" s="572"/>
      <c r="ZQ23" s="572"/>
      <c r="ZR23" s="572"/>
      <c r="ZS23" s="572"/>
      <c r="ZT23" s="572"/>
      <c r="ZU23" s="572"/>
      <c r="ZV23" s="572"/>
      <c r="ZW23" s="572"/>
      <c r="ZX23" s="572"/>
      <c r="ZY23" s="572"/>
      <c r="ZZ23" s="572"/>
      <c r="AAA23" s="572"/>
      <c r="AAB23" s="572"/>
      <c r="AAC23" s="572"/>
      <c r="AAD23" s="572"/>
      <c r="AAE23" s="572"/>
      <c r="AAF23" s="572"/>
      <c r="AAG23" s="572"/>
      <c r="AAH23" s="572"/>
      <c r="AAI23" s="572"/>
      <c r="AAJ23" s="572"/>
      <c r="AAK23" s="572"/>
      <c r="AAL23" s="572"/>
      <c r="AAM23" s="572"/>
      <c r="AAN23" s="572"/>
      <c r="AAO23" s="572"/>
      <c r="AAP23" s="572"/>
      <c r="AAQ23" s="572"/>
      <c r="AAR23" s="572"/>
      <c r="AAS23" s="572"/>
      <c r="AAT23" s="572"/>
      <c r="AAU23" s="572"/>
      <c r="AAV23" s="572"/>
      <c r="AAW23" s="572"/>
      <c r="AAX23" s="572"/>
      <c r="AAY23" s="572"/>
      <c r="AAZ23" s="572"/>
      <c r="ABA23" s="572"/>
      <c r="ABB23" s="572"/>
      <c r="ABC23" s="572"/>
      <c r="ABD23" s="572"/>
      <c r="ABE23" s="572"/>
      <c r="ABF23" s="572"/>
      <c r="ABG23" s="572"/>
      <c r="ABH23" s="572"/>
      <c r="ABI23" s="572"/>
      <c r="ABJ23" s="572"/>
      <c r="ABK23" s="572"/>
      <c r="ABL23" s="572"/>
      <c r="ABM23" s="572"/>
      <c r="ABN23" s="572"/>
      <c r="ABO23" s="572"/>
      <c r="ABP23" s="572"/>
      <c r="ABQ23" s="572"/>
      <c r="ABR23" s="572"/>
      <c r="ABS23" s="572"/>
      <c r="ABT23" s="572"/>
      <c r="ABU23" s="572"/>
      <c r="ABV23" s="572"/>
      <c r="ABW23" s="572"/>
      <c r="ABX23" s="572"/>
      <c r="ABY23" s="572"/>
      <c r="ABZ23" s="572"/>
      <c r="ACA23" s="572"/>
      <c r="ACB23" s="572"/>
      <c r="ACC23" s="572"/>
      <c r="ACD23" s="572"/>
      <c r="ACE23" s="572"/>
      <c r="ACF23" s="572"/>
      <c r="ACG23" s="572"/>
      <c r="ACH23" s="572"/>
      <c r="ACI23" s="572"/>
      <c r="ACJ23" s="572"/>
      <c r="ACK23" s="572"/>
      <c r="ACL23" s="572"/>
      <c r="ACM23" s="572"/>
      <c r="ACN23" s="572"/>
      <c r="ACO23" s="572"/>
      <c r="ACP23" s="572"/>
      <c r="ACQ23" s="572"/>
      <c r="ACR23" s="572"/>
      <c r="ACS23" s="572"/>
      <c r="ACT23" s="572"/>
      <c r="ACU23" s="572"/>
      <c r="ACV23" s="572"/>
      <c r="ACW23" s="572"/>
      <c r="ACX23" s="572"/>
      <c r="ACY23" s="572"/>
      <c r="ACZ23" s="572"/>
      <c r="ADA23" s="572"/>
      <c r="ADB23" s="572"/>
      <c r="ADC23" s="572"/>
      <c r="ADD23" s="572"/>
      <c r="ADE23" s="572"/>
      <c r="ADF23" s="572"/>
      <c r="ADG23" s="572"/>
      <c r="ADH23" s="572"/>
      <c r="ADI23" s="572"/>
      <c r="ADJ23" s="572"/>
      <c r="ADK23" s="572"/>
      <c r="ADL23" s="572"/>
      <c r="ADM23" s="572"/>
      <c r="ADN23" s="572"/>
      <c r="ADO23" s="572"/>
      <c r="ADP23" s="572"/>
      <c r="ADQ23" s="572"/>
      <c r="ADR23" s="572"/>
      <c r="ADS23" s="572"/>
      <c r="ADT23" s="572"/>
      <c r="ADU23" s="572"/>
      <c r="ADV23" s="572"/>
      <c r="ADW23" s="572"/>
      <c r="ADX23" s="572"/>
      <c r="ADY23" s="572"/>
      <c r="ADZ23" s="572"/>
      <c r="AEA23" s="572"/>
      <c r="AEB23" s="572"/>
      <c r="AEC23" s="572"/>
      <c r="AED23" s="572"/>
      <c r="AEE23" s="572"/>
      <c r="AEF23" s="572"/>
      <c r="AEG23" s="572"/>
      <c r="AEH23" s="572"/>
      <c r="AEI23" s="572"/>
      <c r="AEJ23" s="572"/>
      <c r="AEK23" s="572"/>
      <c r="AEL23" s="572"/>
      <c r="AEM23" s="572"/>
      <c r="AEN23" s="572"/>
      <c r="AEO23" s="572"/>
      <c r="AEP23" s="572"/>
      <c r="AEQ23" s="572"/>
      <c r="AER23" s="572"/>
      <c r="AES23" s="572"/>
      <c r="AET23" s="572"/>
      <c r="AEU23" s="572"/>
      <c r="AEV23" s="572"/>
      <c r="AEW23" s="572"/>
      <c r="AEX23" s="572"/>
      <c r="AEY23" s="572"/>
      <c r="AEZ23" s="572"/>
      <c r="AFA23" s="572"/>
      <c r="AFB23" s="572"/>
      <c r="AFC23" s="572"/>
      <c r="AFD23" s="572"/>
      <c r="AFE23" s="572"/>
      <c r="AFF23" s="572"/>
      <c r="AFG23" s="572"/>
      <c r="AFH23" s="572"/>
      <c r="AFI23" s="572"/>
      <c r="AFJ23" s="572"/>
      <c r="AFK23" s="572"/>
      <c r="AFL23" s="572"/>
      <c r="AFM23" s="572"/>
      <c r="AFN23" s="572"/>
      <c r="AFO23" s="572"/>
      <c r="AFP23" s="572"/>
      <c r="AFQ23" s="572"/>
      <c r="AFR23" s="572"/>
      <c r="AFS23" s="572"/>
      <c r="AFT23" s="572"/>
      <c r="AFU23" s="572"/>
      <c r="AFV23" s="572"/>
      <c r="AFW23" s="572"/>
      <c r="AFX23" s="572"/>
      <c r="AFY23" s="572"/>
      <c r="AFZ23" s="572"/>
      <c r="AGA23" s="572"/>
      <c r="AGB23" s="572"/>
      <c r="AGC23" s="572"/>
      <c r="AGD23" s="572"/>
      <c r="AGE23" s="572"/>
      <c r="AGF23" s="572"/>
      <c r="AGG23" s="572"/>
      <c r="AGH23" s="572"/>
      <c r="AGI23" s="572"/>
      <c r="AGJ23" s="572"/>
      <c r="AGK23" s="572"/>
      <c r="AGL23" s="572"/>
      <c r="AGM23" s="572"/>
      <c r="AGN23" s="572"/>
      <c r="AGO23" s="572"/>
      <c r="AGP23" s="572"/>
      <c r="AGQ23" s="572"/>
      <c r="AGR23" s="572"/>
      <c r="AGS23" s="572"/>
      <c r="AGT23" s="572"/>
      <c r="AGU23" s="572"/>
      <c r="AGV23" s="572"/>
      <c r="AGW23" s="572"/>
      <c r="AGX23" s="572"/>
      <c r="AGY23" s="572"/>
      <c r="AGZ23" s="572"/>
      <c r="AHA23" s="572"/>
      <c r="AHB23" s="572"/>
      <c r="AHC23" s="572"/>
      <c r="AHD23" s="572"/>
      <c r="AHE23" s="572"/>
      <c r="AHF23" s="572"/>
      <c r="AHG23" s="572"/>
      <c r="AHH23" s="572"/>
      <c r="AHI23" s="572"/>
      <c r="AHJ23" s="572"/>
      <c r="AHK23" s="572"/>
      <c r="AHL23" s="572"/>
      <c r="AHM23" s="572"/>
      <c r="AHN23" s="572"/>
      <c r="AHO23" s="572"/>
      <c r="AHP23" s="572"/>
      <c r="AHQ23" s="572"/>
      <c r="AHR23" s="572"/>
      <c r="AHS23" s="572"/>
      <c r="AHT23" s="572"/>
      <c r="AHU23" s="572"/>
      <c r="AHV23" s="572"/>
      <c r="AHW23" s="572"/>
      <c r="AHX23" s="572"/>
      <c r="AHY23" s="572"/>
      <c r="AHZ23" s="572"/>
      <c r="AIA23" s="572"/>
      <c r="AIB23" s="572"/>
      <c r="AIC23" s="572"/>
      <c r="AID23" s="572"/>
      <c r="AIE23" s="572"/>
      <c r="AIF23" s="572"/>
      <c r="AIG23" s="572"/>
      <c r="AIH23" s="572"/>
      <c r="AII23" s="572"/>
      <c r="AIJ23" s="572"/>
      <c r="AIK23" s="572"/>
      <c r="AIL23" s="572"/>
      <c r="AIM23" s="572"/>
      <c r="AIN23" s="572"/>
      <c r="AIO23" s="572"/>
      <c r="AIP23" s="572"/>
      <c r="AIQ23" s="572"/>
      <c r="AIR23" s="572"/>
      <c r="AIS23" s="572"/>
      <c r="AIT23" s="572"/>
      <c r="AIU23" s="572"/>
      <c r="AIV23" s="572"/>
      <c r="AIW23" s="572"/>
      <c r="AIX23" s="572"/>
      <c r="AIY23" s="572"/>
      <c r="AIZ23" s="572"/>
      <c r="AJA23" s="572"/>
      <c r="AJB23" s="572"/>
      <c r="AJC23" s="572"/>
      <c r="AJD23" s="572"/>
      <c r="AJE23" s="572"/>
      <c r="AJF23" s="572"/>
      <c r="AJG23" s="572"/>
      <c r="AJH23" s="572"/>
      <c r="AJI23" s="572"/>
      <c r="AJJ23" s="572"/>
      <c r="AJK23" s="572"/>
      <c r="AJL23" s="572"/>
      <c r="AJM23" s="572"/>
      <c r="AJN23" s="572"/>
      <c r="AJO23" s="572"/>
      <c r="AJP23" s="572"/>
      <c r="AJQ23" s="572"/>
      <c r="AJR23" s="572"/>
      <c r="AJS23" s="572"/>
      <c r="AJT23" s="572"/>
      <c r="AJU23" s="572"/>
      <c r="AJV23" s="572"/>
      <c r="AJW23" s="572"/>
      <c r="AJX23" s="572"/>
      <c r="AJY23" s="572"/>
      <c r="AJZ23" s="572"/>
      <c r="AKA23" s="572"/>
      <c r="AKB23" s="572"/>
      <c r="AKC23" s="572"/>
      <c r="AKD23" s="572"/>
      <c r="AKE23" s="572"/>
      <c r="AKF23" s="572"/>
      <c r="AKG23" s="572"/>
      <c r="AKH23" s="572"/>
      <c r="AKI23" s="572"/>
      <c r="AKJ23" s="572"/>
      <c r="AKK23" s="572"/>
      <c r="AKL23" s="572"/>
      <c r="AKM23" s="572"/>
      <c r="AKN23" s="572"/>
      <c r="AKO23" s="572"/>
      <c r="AKP23" s="572"/>
      <c r="AKQ23" s="572"/>
      <c r="AKR23" s="572"/>
      <c r="AKS23" s="572"/>
      <c r="AKT23" s="572"/>
      <c r="AKU23" s="572"/>
      <c r="AKV23" s="572"/>
      <c r="AKW23" s="572"/>
      <c r="AKX23" s="572"/>
      <c r="AKY23" s="572"/>
      <c r="AKZ23" s="572"/>
      <c r="ALA23" s="572"/>
      <c r="ALB23" s="572"/>
      <c r="ALC23" s="572"/>
      <c r="ALD23" s="572"/>
      <c r="ALE23" s="572"/>
      <c r="ALF23" s="572"/>
      <c r="ALG23" s="572"/>
      <c r="ALH23" s="572"/>
      <c r="ALI23" s="572"/>
      <c r="ALJ23" s="572"/>
      <c r="ALK23" s="572"/>
      <c r="ALL23" s="572"/>
      <c r="ALM23" s="572"/>
      <c r="ALN23" s="572"/>
      <c r="ALO23" s="572"/>
      <c r="ALP23" s="572"/>
      <c r="ALQ23" s="572"/>
      <c r="ALR23" s="572"/>
      <c r="ALS23" s="572"/>
      <c r="ALT23" s="572"/>
      <c r="ALU23" s="572"/>
      <c r="ALV23" s="572"/>
      <c r="ALW23" s="572"/>
      <c r="ALX23" s="572"/>
      <c r="ALY23" s="572"/>
      <c r="ALZ23" s="572"/>
      <c r="AMA23" s="572"/>
      <c r="AMB23" s="572"/>
      <c r="AMC23" s="572"/>
      <c r="AMD23" s="572"/>
      <c r="AME23" s="572"/>
      <c r="AMF23" s="572"/>
      <c r="AMG23" s="572"/>
      <c r="AMH23" s="572"/>
      <c r="AMI23" s="572"/>
      <c r="AMJ23" s="572"/>
      <c r="AMK23" s="572"/>
      <c r="AML23" s="572"/>
      <c r="AMM23" s="572"/>
      <c r="AMN23" s="572"/>
      <c r="AMO23" s="572"/>
      <c r="AMP23" s="572"/>
      <c r="AMQ23" s="572"/>
      <c r="AMR23" s="572"/>
      <c r="AMS23" s="572"/>
      <c r="AMT23" s="572"/>
      <c r="AMU23" s="572"/>
      <c r="AMV23" s="572"/>
      <c r="AMW23" s="572"/>
      <c r="AMX23" s="572"/>
      <c r="AMY23" s="572"/>
      <c r="AMZ23" s="572"/>
      <c r="ANA23" s="572"/>
      <c r="ANB23" s="572"/>
      <c r="ANC23" s="572"/>
      <c r="AND23" s="572"/>
      <c r="ANE23" s="572"/>
      <c r="ANF23" s="572"/>
      <c r="ANG23" s="572"/>
      <c r="ANH23" s="572"/>
      <c r="ANI23" s="572"/>
      <c r="ANJ23" s="572"/>
      <c r="ANK23" s="572"/>
      <c r="ANL23" s="572"/>
      <c r="ANM23" s="572"/>
      <c r="ANN23" s="572"/>
      <c r="ANO23" s="572"/>
      <c r="ANP23" s="572"/>
      <c r="ANQ23" s="572"/>
      <c r="ANR23" s="572"/>
      <c r="ANS23" s="572"/>
      <c r="ANT23" s="572"/>
      <c r="ANU23" s="572"/>
      <c r="ANV23" s="572"/>
      <c r="ANW23" s="572"/>
      <c r="ANX23" s="572"/>
      <c r="ANY23" s="572"/>
      <c r="ANZ23" s="572"/>
      <c r="AOA23" s="572"/>
      <c r="AOB23" s="572"/>
      <c r="AOC23" s="572"/>
      <c r="AOD23" s="572"/>
      <c r="AOE23" s="572"/>
      <c r="AOF23" s="572"/>
      <c r="AOG23" s="572"/>
      <c r="AOH23" s="572"/>
      <c r="AOI23" s="572"/>
      <c r="AOJ23" s="572"/>
      <c r="AOK23" s="572"/>
      <c r="AOL23" s="572"/>
      <c r="AOM23" s="572"/>
      <c r="AON23" s="572"/>
      <c r="AOO23" s="572"/>
      <c r="AOP23" s="572"/>
      <c r="AOQ23" s="572"/>
      <c r="AOR23" s="572"/>
      <c r="AOS23" s="572"/>
      <c r="AOT23" s="572"/>
      <c r="AOU23" s="572"/>
      <c r="AOV23" s="572"/>
      <c r="AOW23" s="572"/>
      <c r="AOX23" s="572"/>
      <c r="AOY23" s="572"/>
      <c r="AOZ23" s="572"/>
      <c r="APA23" s="572"/>
      <c r="APB23" s="572"/>
      <c r="APC23" s="572"/>
      <c r="APD23" s="572"/>
      <c r="APE23" s="572"/>
      <c r="APF23" s="572"/>
      <c r="APG23" s="572"/>
      <c r="APH23" s="572"/>
      <c r="API23" s="572"/>
      <c r="APJ23" s="572"/>
      <c r="APK23" s="572"/>
      <c r="APL23" s="572"/>
      <c r="APM23" s="572"/>
      <c r="APN23" s="572"/>
      <c r="APO23" s="572"/>
      <c r="APP23" s="572"/>
      <c r="APQ23" s="572"/>
      <c r="APR23" s="572"/>
      <c r="APS23" s="572"/>
      <c r="APT23" s="572"/>
      <c r="APU23" s="572"/>
      <c r="APV23" s="572"/>
      <c r="APW23" s="572"/>
      <c r="APX23" s="572"/>
      <c r="APY23" s="572"/>
      <c r="APZ23" s="572"/>
      <c r="AQA23" s="572"/>
      <c r="AQB23" s="572"/>
      <c r="AQC23" s="572"/>
      <c r="AQD23" s="572"/>
      <c r="AQE23" s="572"/>
      <c r="AQF23" s="572"/>
      <c r="AQG23" s="572"/>
      <c r="AQH23" s="572"/>
      <c r="AQI23" s="572"/>
      <c r="AQJ23" s="572"/>
      <c r="AQK23" s="572"/>
      <c r="AQL23" s="572"/>
      <c r="AQM23" s="572"/>
      <c r="AQN23" s="572"/>
      <c r="AQO23" s="572"/>
      <c r="AQP23" s="572"/>
      <c r="AQQ23" s="572"/>
      <c r="AQR23" s="572"/>
      <c r="AQS23" s="572"/>
      <c r="AQT23" s="572"/>
      <c r="AQU23" s="572"/>
      <c r="AQV23" s="572"/>
      <c r="AQW23" s="572"/>
      <c r="AQX23" s="572"/>
      <c r="AQY23" s="572"/>
      <c r="AQZ23" s="572"/>
      <c r="ARA23" s="572"/>
      <c r="ARB23" s="572"/>
      <c r="ARC23" s="572"/>
      <c r="ARD23" s="572"/>
      <c r="ARE23" s="572"/>
      <c r="ARF23" s="572"/>
      <c r="ARG23" s="572"/>
      <c r="ARH23" s="572"/>
      <c r="ARI23" s="572"/>
      <c r="ARJ23" s="572"/>
      <c r="ARK23" s="572"/>
      <c r="ARL23" s="572"/>
      <c r="ARM23" s="572"/>
      <c r="ARN23" s="572"/>
      <c r="ARO23" s="572"/>
      <c r="ARP23" s="572"/>
      <c r="ARQ23" s="572"/>
      <c r="ARR23" s="572"/>
      <c r="ARS23" s="572"/>
      <c r="ART23" s="572"/>
      <c r="ARU23" s="572"/>
      <c r="ARV23" s="572"/>
      <c r="ARW23" s="572"/>
      <c r="ARX23" s="572"/>
      <c r="ARY23" s="572"/>
      <c r="ARZ23" s="572"/>
      <c r="ASA23" s="572"/>
      <c r="ASB23" s="572"/>
      <c r="ASC23" s="572"/>
      <c r="ASD23" s="572"/>
      <c r="ASE23" s="572"/>
      <c r="ASF23" s="572"/>
      <c r="ASG23" s="572"/>
      <c r="ASH23" s="572"/>
      <c r="ASI23" s="572"/>
      <c r="ASJ23" s="572"/>
      <c r="ASK23" s="572"/>
      <c r="ASL23" s="572"/>
      <c r="ASM23" s="572"/>
      <c r="ASN23" s="572"/>
      <c r="ASO23" s="572"/>
      <c r="ASP23" s="572"/>
      <c r="ASQ23" s="572"/>
      <c r="ASR23" s="572"/>
      <c r="ASS23" s="572"/>
      <c r="AST23" s="572"/>
      <c r="ASU23" s="572"/>
      <c r="ASV23" s="572"/>
      <c r="ASW23" s="572"/>
      <c r="ASX23" s="572"/>
      <c r="ASY23" s="572"/>
      <c r="ASZ23" s="572"/>
      <c r="ATA23" s="572"/>
      <c r="ATB23" s="572"/>
      <c r="ATC23" s="572"/>
      <c r="ATD23" s="572"/>
      <c r="ATE23" s="572"/>
      <c r="ATF23" s="572"/>
      <c r="ATG23" s="572"/>
      <c r="ATH23" s="572"/>
      <c r="ATI23" s="572"/>
      <c r="ATJ23" s="572"/>
      <c r="ATK23" s="572"/>
      <c r="ATL23" s="572"/>
      <c r="ATM23" s="572"/>
      <c r="ATN23" s="572"/>
      <c r="ATO23" s="572"/>
      <c r="ATP23" s="572"/>
      <c r="ATQ23" s="572"/>
      <c r="ATR23" s="572"/>
      <c r="ATS23" s="572"/>
      <c r="ATT23" s="572"/>
      <c r="ATU23" s="572"/>
      <c r="ATV23" s="572"/>
      <c r="ATW23" s="572"/>
      <c r="ATX23" s="572"/>
      <c r="ATY23" s="572"/>
      <c r="ATZ23" s="572"/>
      <c r="AUA23" s="572"/>
      <c r="AUB23" s="572"/>
      <c r="AUC23" s="572"/>
      <c r="AUD23" s="572"/>
      <c r="AUE23" s="572"/>
      <c r="AUF23" s="572"/>
      <c r="AUG23" s="572"/>
      <c r="AUH23" s="572"/>
      <c r="AUI23" s="572"/>
      <c r="AUJ23" s="572"/>
      <c r="AUK23" s="572"/>
      <c r="AUL23" s="572"/>
      <c r="AUM23" s="572"/>
      <c r="AUN23" s="572"/>
      <c r="AUO23" s="572"/>
      <c r="AUP23" s="572"/>
      <c r="AUQ23" s="572"/>
      <c r="AUR23" s="572"/>
      <c r="AUS23" s="572"/>
      <c r="AUT23" s="572"/>
      <c r="AUU23" s="572"/>
      <c r="AUV23" s="572"/>
      <c r="AUW23" s="572"/>
      <c r="AUX23" s="572"/>
      <c r="AUY23" s="572"/>
      <c r="AUZ23" s="572"/>
      <c r="AVA23" s="572"/>
      <c r="AVB23" s="572"/>
      <c r="AVC23" s="572"/>
      <c r="AVD23" s="572"/>
      <c r="AVE23" s="572"/>
      <c r="AVF23" s="572"/>
      <c r="AVG23" s="572"/>
      <c r="AVH23" s="572"/>
      <c r="AVI23" s="572"/>
      <c r="AVJ23" s="572"/>
      <c r="AVK23" s="572"/>
      <c r="AVL23" s="572"/>
      <c r="AVM23" s="572"/>
      <c r="AVN23" s="572"/>
      <c r="AVO23" s="572"/>
      <c r="AVP23" s="572"/>
      <c r="AVQ23" s="572"/>
      <c r="AVR23" s="572"/>
      <c r="AVS23" s="572"/>
      <c r="AVT23" s="572"/>
      <c r="AVU23" s="572"/>
      <c r="AVV23" s="572"/>
      <c r="AVW23" s="572"/>
      <c r="AVX23" s="572"/>
      <c r="AVY23" s="572"/>
      <c r="AVZ23" s="572"/>
      <c r="AWA23" s="572"/>
      <c r="AWB23" s="572"/>
      <c r="AWC23" s="572"/>
      <c r="AWD23" s="572"/>
      <c r="AWE23" s="572"/>
      <c r="AWF23" s="572"/>
      <c r="AWG23" s="572"/>
      <c r="AWH23" s="572"/>
      <c r="AWI23" s="572"/>
      <c r="AWJ23" s="572"/>
      <c r="AWK23" s="572"/>
      <c r="AWL23" s="572"/>
      <c r="AWM23" s="572"/>
      <c r="AWN23" s="572"/>
      <c r="AWO23" s="572"/>
      <c r="AWP23" s="572"/>
      <c r="AWQ23" s="572"/>
      <c r="AWR23" s="572"/>
      <c r="AWS23" s="572"/>
      <c r="AWT23" s="572"/>
      <c r="AWU23" s="572"/>
      <c r="AWV23" s="572"/>
      <c r="AWW23" s="572"/>
      <c r="AWX23" s="572"/>
      <c r="AWY23" s="572"/>
      <c r="AWZ23" s="572"/>
      <c r="AXA23" s="572"/>
      <c r="AXB23" s="572"/>
      <c r="AXC23" s="572"/>
      <c r="AXD23" s="572"/>
      <c r="AXE23" s="572"/>
      <c r="AXF23" s="572"/>
      <c r="AXG23" s="572"/>
      <c r="AXH23" s="572"/>
      <c r="AXI23" s="572"/>
      <c r="AXJ23" s="572"/>
      <c r="AXK23" s="572"/>
      <c r="AXL23" s="572"/>
      <c r="AXM23" s="572"/>
      <c r="AXN23" s="572"/>
      <c r="AXO23" s="572"/>
      <c r="AXP23" s="572"/>
      <c r="AXQ23" s="572"/>
      <c r="AXR23" s="572"/>
      <c r="AXS23" s="572"/>
      <c r="AXT23" s="572"/>
      <c r="AXU23" s="572"/>
      <c r="AXV23" s="572"/>
      <c r="AXW23" s="572"/>
      <c r="AXX23" s="572"/>
      <c r="AXY23" s="572"/>
      <c r="AXZ23" s="572"/>
      <c r="AYA23" s="572"/>
      <c r="AYB23" s="572"/>
      <c r="AYC23" s="572"/>
      <c r="AYD23" s="572"/>
      <c r="AYE23" s="572"/>
      <c r="AYF23" s="572"/>
      <c r="AYG23" s="572"/>
      <c r="AYH23" s="572"/>
      <c r="AYI23" s="572"/>
      <c r="AYJ23" s="572"/>
      <c r="AYK23" s="572"/>
      <c r="AYL23" s="572"/>
      <c r="AYM23" s="572"/>
      <c r="AYN23" s="572"/>
      <c r="AYO23" s="572"/>
      <c r="AYP23" s="572"/>
      <c r="AYQ23" s="572"/>
      <c r="AYR23" s="572"/>
      <c r="AYS23" s="572"/>
      <c r="AYT23" s="572"/>
      <c r="AYU23" s="572"/>
      <c r="AYV23" s="572"/>
      <c r="AYW23" s="572"/>
      <c r="AYX23" s="572"/>
      <c r="AYY23" s="572"/>
      <c r="AYZ23" s="572"/>
      <c r="AZA23" s="572"/>
      <c r="AZB23" s="572"/>
      <c r="AZC23" s="572"/>
      <c r="AZD23" s="572"/>
      <c r="AZE23" s="572"/>
      <c r="AZF23" s="572"/>
      <c r="AZG23" s="572"/>
      <c r="AZH23" s="572"/>
      <c r="AZI23" s="572"/>
      <c r="AZJ23" s="572"/>
      <c r="AZK23" s="572"/>
      <c r="AZL23" s="572"/>
      <c r="AZM23" s="572"/>
      <c r="AZN23" s="572"/>
      <c r="AZO23" s="572"/>
      <c r="AZP23" s="572"/>
      <c r="AZQ23" s="572"/>
      <c r="AZR23" s="572"/>
      <c r="AZS23" s="572"/>
      <c r="AZT23" s="572"/>
      <c r="AZU23" s="572"/>
      <c r="AZV23" s="572"/>
      <c r="AZW23" s="572"/>
      <c r="AZX23" s="572"/>
      <c r="AZY23" s="572"/>
      <c r="AZZ23" s="572"/>
      <c r="BAA23" s="572"/>
      <c r="BAB23" s="572"/>
      <c r="BAC23" s="572"/>
      <c r="BAD23" s="572"/>
      <c r="BAE23" s="572"/>
      <c r="BAF23" s="572"/>
      <c r="BAG23" s="572"/>
      <c r="BAH23" s="572"/>
      <c r="BAI23" s="572"/>
      <c r="BAJ23" s="572"/>
      <c r="BAK23" s="572"/>
      <c r="BAL23" s="572"/>
      <c r="BAM23" s="572"/>
      <c r="BAN23" s="572"/>
      <c r="BAO23" s="572"/>
      <c r="BAP23" s="572"/>
      <c r="BAQ23" s="572"/>
      <c r="BAR23" s="572"/>
      <c r="BAS23" s="572"/>
      <c r="BAT23" s="572"/>
      <c r="BAU23" s="572"/>
      <c r="BAV23" s="572"/>
      <c r="BAW23" s="572"/>
      <c r="BAX23" s="572"/>
      <c r="BAY23" s="572"/>
      <c r="BAZ23" s="572"/>
      <c r="BBA23" s="572"/>
      <c r="BBB23" s="572"/>
      <c r="BBC23" s="572"/>
      <c r="BBD23" s="572"/>
      <c r="BBE23" s="572"/>
      <c r="BBF23" s="572"/>
      <c r="BBG23" s="572"/>
      <c r="BBH23" s="572"/>
      <c r="BBI23" s="572"/>
      <c r="BBJ23" s="572"/>
      <c r="BBK23" s="572"/>
      <c r="BBL23" s="572"/>
      <c r="BBM23" s="572"/>
      <c r="BBN23" s="572"/>
      <c r="BBO23" s="572"/>
      <c r="BBP23" s="572"/>
      <c r="BBQ23" s="572"/>
      <c r="BBR23" s="572"/>
      <c r="BBS23" s="572"/>
      <c r="BBT23" s="572"/>
      <c r="BBU23" s="572"/>
      <c r="BBV23" s="572"/>
      <c r="BBW23" s="572"/>
      <c r="BBX23" s="572"/>
      <c r="BBY23" s="572"/>
      <c r="BBZ23" s="572"/>
      <c r="BCA23" s="572"/>
      <c r="BCB23" s="572"/>
      <c r="BCC23" s="572"/>
      <c r="BCD23" s="572"/>
      <c r="BCE23" s="572"/>
      <c r="BCF23" s="572"/>
      <c r="BCG23" s="572"/>
      <c r="BCH23" s="572"/>
      <c r="BCI23" s="572"/>
      <c r="BCJ23" s="572"/>
      <c r="BCK23" s="572"/>
      <c r="BCL23" s="572"/>
      <c r="BCM23" s="572"/>
      <c r="BCN23" s="572"/>
      <c r="BCO23" s="572"/>
      <c r="BCP23" s="572"/>
      <c r="BCQ23" s="572"/>
      <c r="BCR23" s="572"/>
      <c r="BCS23" s="572"/>
      <c r="BCT23" s="572"/>
      <c r="BCU23" s="572"/>
      <c r="BCV23" s="572"/>
      <c r="BCW23" s="572"/>
      <c r="BCX23" s="572"/>
      <c r="BCY23" s="572"/>
      <c r="BCZ23" s="572"/>
      <c r="BDA23" s="572"/>
      <c r="BDB23" s="572"/>
      <c r="BDC23" s="572"/>
      <c r="BDD23" s="572"/>
      <c r="BDE23" s="572"/>
      <c r="BDF23" s="572"/>
      <c r="BDG23" s="572"/>
      <c r="BDH23" s="572"/>
      <c r="BDI23" s="572"/>
      <c r="BDJ23" s="572"/>
      <c r="BDK23" s="572"/>
      <c r="BDL23" s="572"/>
      <c r="BDM23" s="572"/>
      <c r="BDN23" s="572"/>
      <c r="BDO23" s="572"/>
      <c r="BDP23" s="572"/>
      <c r="BDQ23" s="572"/>
      <c r="BDR23" s="572"/>
      <c r="BDS23" s="572"/>
      <c r="BDT23" s="572"/>
      <c r="BDU23" s="572"/>
      <c r="BDV23" s="572"/>
      <c r="BDW23" s="572"/>
      <c r="BDX23" s="572"/>
      <c r="BDY23" s="572"/>
      <c r="BDZ23" s="572"/>
    </row>
    <row r="24" spans="1:1482" s="577" customFormat="1">
      <c r="A24" s="375" t="str">
        <f>+'P5'!B9</f>
        <v>5.2. Promoción y fomento de la formalización empresarial y laboral a lo largo de la cadena</v>
      </c>
      <c r="B24" s="384">
        <f>+'P5'!E9</f>
        <v>409952693</v>
      </c>
      <c r="C24" s="384">
        <f>+'P5'!F9</f>
        <v>819905386</v>
      </c>
      <c r="D24" s="384">
        <f>+'P5'!G9</f>
        <v>819905386</v>
      </c>
      <c r="E24" s="384">
        <f>+'P5'!H9</f>
        <v>819905386</v>
      </c>
      <c r="F24" s="384">
        <f>+'P5'!I9</f>
        <v>819905386</v>
      </c>
      <c r="G24" s="384">
        <f>+'P5'!J9</f>
        <v>126400000</v>
      </c>
      <c r="H24" s="384">
        <f>+'P5'!K9</f>
        <v>126400000</v>
      </c>
      <c r="I24" s="384">
        <f>+'P5'!L9</f>
        <v>819905386</v>
      </c>
      <c r="J24" s="384">
        <f>+'P5'!M9</f>
        <v>126400000</v>
      </c>
      <c r="K24" s="384">
        <f>+'P5'!N9</f>
        <v>126400000</v>
      </c>
      <c r="L24" s="384">
        <f>+'P5'!O9</f>
        <v>819905386</v>
      </c>
      <c r="M24" s="384">
        <f>+'P5'!P9</f>
        <v>126400000</v>
      </c>
      <c r="N24" s="384">
        <f>+'P5'!Q9</f>
        <v>126400000</v>
      </c>
      <c r="O24" s="384">
        <f>+'P5'!R9</f>
        <v>819905386</v>
      </c>
      <c r="P24" s="384">
        <f>+'P5'!S9</f>
        <v>126400000</v>
      </c>
      <c r="Q24" s="384">
        <f>+'P5'!T9</f>
        <v>126400000</v>
      </c>
      <c r="R24" s="384">
        <f>+'P5'!U9</f>
        <v>819905386</v>
      </c>
      <c r="S24" s="384">
        <f>+'P5'!V9</f>
        <v>126400000</v>
      </c>
      <c r="T24" s="384">
        <f>+'P5'!W9</f>
        <v>126400000</v>
      </c>
      <c r="U24" s="384">
        <f>+'P5'!X9</f>
        <v>819905386</v>
      </c>
      <c r="V24" s="384">
        <f>+'P5'!Y9</f>
        <v>9053101167</v>
      </c>
      <c r="W24" s="575">
        <f t="shared" si="18"/>
        <v>3.1860254956856755E-3</v>
      </c>
      <c r="X24" s="405"/>
      <c r="Y24" s="572"/>
      <c r="Z24" s="572"/>
      <c r="AA24" s="572"/>
      <c r="AB24" s="572"/>
      <c r="AC24" s="572"/>
      <c r="AD24" s="572"/>
      <c r="AE24" s="572"/>
      <c r="AF24" s="572"/>
      <c r="AG24" s="572"/>
      <c r="AH24" s="572"/>
      <c r="AI24" s="572"/>
      <c r="AJ24" s="572"/>
      <c r="AK24" s="572"/>
      <c r="AL24" s="572"/>
      <c r="AM24" s="572"/>
      <c r="AN24" s="572"/>
      <c r="AO24" s="572"/>
      <c r="AP24" s="572"/>
      <c r="AQ24" s="572"/>
      <c r="AR24" s="572"/>
      <c r="AS24" s="572"/>
      <c r="AT24" s="572"/>
      <c r="AU24" s="572"/>
      <c r="AV24" s="572"/>
      <c r="AW24" s="572"/>
      <c r="AX24" s="572"/>
      <c r="AY24" s="572"/>
      <c r="AZ24" s="572"/>
      <c r="BA24" s="572"/>
      <c r="BB24" s="572"/>
      <c r="BC24" s="572"/>
      <c r="BD24" s="572"/>
      <c r="BE24" s="572"/>
      <c r="BF24" s="572"/>
      <c r="BG24" s="572"/>
      <c r="BH24" s="572"/>
      <c r="BI24" s="572"/>
      <c r="BJ24" s="572"/>
      <c r="BK24" s="572"/>
      <c r="BL24" s="572"/>
      <c r="BM24" s="572"/>
      <c r="BN24" s="572"/>
      <c r="BO24" s="572"/>
      <c r="BP24" s="572"/>
      <c r="BQ24" s="572"/>
      <c r="BR24" s="572"/>
      <c r="BS24" s="572"/>
      <c r="BT24" s="572"/>
      <c r="BU24" s="572"/>
      <c r="BV24" s="572"/>
      <c r="BW24" s="572"/>
      <c r="BX24" s="572"/>
      <c r="BY24" s="572"/>
      <c r="BZ24" s="572"/>
      <c r="CA24" s="572"/>
      <c r="CB24" s="572"/>
      <c r="CC24" s="572"/>
      <c r="CD24" s="572"/>
      <c r="CE24" s="572"/>
      <c r="CF24" s="572"/>
      <c r="CG24" s="572"/>
      <c r="CH24" s="572"/>
      <c r="CI24" s="572"/>
      <c r="CJ24" s="572"/>
      <c r="CK24" s="572"/>
      <c r="CL24" s="572"/>
      <c r="CM24" s="572"/>
      <c r="CN24" s="572"/>
      <c r="CO24" s="572"/>
      <c r="CP24" s="572"/>
      <c r="CQ24" s="572"/>
      <c r="CR24" s="572"/>
      <c r="CS24" s="572"/>
      <c r="CT24" s="572"/>
      <c r="CU24" s="572"/>
      <c r="CV24" s="572"/>
      <c r="CW24" s="572"/>
      <c r="CX24" s="572"/>
      <c r="CY24" s="572"/>
      <c r="CZ24" s="572"/>
      <c r="DA24" s="572"/>
      <c r="DB24" s="572"/>
      <c r="DC24" s="572"/>
      <c r="DD24" s="572"/>
      <c r="DE24" s="572"/>
      <c r="DF24" s="572"/>
      <c r="DG24" s="572"/>
      <c r="DH24" s="572"/>
      <c r="DI24" s="572"/>
      <c r="DJ24" s="572"/>
      <c r="DK24" s="572"/>
      <c r="DL24" s="572"/>
      <c r="DM24" s="572"/>
      <c r="DN24" s="572"/>
      <c r="DO24" s="572"/>
      <c r="DP24" s="572"/>
      <c r="DQ24" s="572"/>
      <c r="DR24" s="572"/>
      <c r="DS24" s="572"/>
      <c r="DT24" s="572"/>
      <c r="DU24" s="572"/>
      <c r="DV24" s="572"/>
      <c r="DW24" s="572"/>
      <c r="DX24" s="572"/>
      <c r="DY24" s="572"/>
      <c r="DZ24" s="572"/>
      <c r="EA24" s="572"/>
      <c r="EB24" s="572"/>
      <c r="EC24" s="572"/>
      <c r="ED24" s="572"/>
      <c r="EE24" s="572"/>
      <c r="EF24" s="572"/>
      <c r="EG24" s="572"/>
      <c r="EH24" s="572"/>
      <c r="EI24" s="572"/>
      <c r="EJ24" s="572"/>
      <c r="EK24" s="572"/>
      <c r="EL24" s="572"/>
      <c r="EM24" s="572"/>
      <c r="EN24" s="572"/>
      <c r="EO24" s="572"/>
      <c r="EP24" s="572"/>
      <c r="EQ24" s="572"/>
      <c r="ER24" s="572"/>
      <c r="ES24" s="572"/>
      <c r="ET24" s="572"/>
      <c r="EU24" s="572"/>
      <c r="EV24" s="572"/>
      <c r="EW24" s="572"/>
      <c r="EX24" s="572"/>
      <c r="EY24" s="572"/>
      <c r="EZ24" s="572"/>
      <c r="FA24" s="572"/>
      <c r="FB24" s="572"/>
      <c r="FC24" s="572"/>
      <c r="FD24" s="572"/>
      <c r="FE24" s="572"/>
      <c r="FF24" s="572"/>
      <c r="FG24" s="572"/>
      <c r="FH24" s="572"/>
      <c r="FI24" s="572"/>
      <c r="FJ24" s="572"/>
      <c r="FK24" s="572"/>
      <c r="FL24" s="572"/>
      <c r="FM24" s="572"/>
      <c r="FN24" s="572"/>
      <c r="FO24" s="572"/>
      <c r="FP24" s="572"/>
      <c r="FQ24" s="572"/>
      <c r="FR24" s="572"/>
      <c r="FS24" s="572"/>
      <c r="FT24" s="572"/>
      <c r="FU24" s="572"/>
      <c r="FV24" s="572"/>
      <c r="FW24" s="572"/>
      <c r="FX24" s="572"/>
      <c r="FY24" s="572"/>
      <c r="FZ24" s="572"/>
      <c r="GA24" s="572"/>
      <c r="GB24" s="572"/>
      <c r="GC24" s="572"/>
      <c r="GD24" s="572"/>
      <c r="GE24" s="572"/>
      <c r="GF24" s="572"/>
      <c r="GG24" s="572"/>
      <c r="GH24" s="572"/>
      <c r="GI24" s="572"/>
      <c r="GJ24" s="572"/>
      <c r="GK24" s="572"/>
      <c r="GL24" s="572"/>
      <c r="GM24" s="572"/>
      <c r="GN24" s="572"/>
      <c r="GO24" s="572"/>
      <c r="GP24" s="572"/>
      <c r="GQ24" s="572"/>
      <c r="GR24" s="572"/>
      <c r="GS24" s="572"/>
      <c r="GT24" s="572"/>
      <c r="GU24" s="572"/>
      <c r="GV24" s="572"/>
      <c r="GW24" s="572"/>
      <c r="GX24" s="572"/>
      <c r="GY24" s="572"/>
      <c r="GZ24" s="572"/>
      <c r="HA24" s="572"/>
      <c r="HB24" s="572"/>
      <c r="HC24" s="572"/>
      <c r="HD24" s="572"/>
      <c r="HE24" s="572"/>
      <c r="HF24" s="572"/>
      <c r="HG24" s="572"/>
      <c r="HH24" s="572"/>
      <c r="HI24" s="572"/>
      <c r="HJ24" s="572"/>
      <c r="HK24" s="572"/>
      <c r="HL24" s="572"/>
      <c r="HM24" s="572"/>
      <c r="HN24" s="572"/>
      <c r="HO24" s="572"/>
      <c r="HP24" s="572"/>
      <c r="HQ24" s="572"/>
      <c r="HR24" s="572"/>
      <c r="HS24" s="572"/>
      <c r="HT24" s="572"/>
      <c r="HU24" s="572"/>
      <c r="HV24" s="572"/>
      <c r="HW24" s="572"/>
      <c r="HX24" s="572"/>
      <c r="HY24" s="572"/>
      <c r="HZ24" s="572"/>
      <c r="IA24" s="572"/>
      <c r="IB24" s="572"/>
      <c r="IC24" s="572"/>
      <c r="ID24" s="572"/>
      <c r="IE24" s="572"/>
      <c r="IF24" s="572"/>
      <c r="IG24" s="572"/>
      <c r="IH24" s="572"/>
      <c r="II24" s="572"/>
      <c r="IJ24" s="572"/>
      <c r="IK24" s="572"/>
      <c r="IL24" s="572"/>
      <c r="IM24" s="572"/>
      <c r="IN24" s="572"/>
      <c r="IO24" s="572"/>
      <c r="IP24" s="572"/>
      <c r="IQ24" s="572"/>
      <c r="IR24" s="572"/>
      <c r="IS24" s="572"/>
      <c r="IT24" s="572"/>
      <c r="IU24" s="572"/>
      <c r="IV24" s="572"/>
      <c r="IW24" s="572"/>
      <c r="IX24" s="572"/>
      <c r="IY24" s="572"/>
      <c r="IZ24" s="572"/>
      <c r="JA24" s="572"/>
      <c r="JB24" s="572"/>
      <c r="JC24" s="572"/>
      <c r="JD24" s="572"/>
      <c r="JE24" s="572"/>
      <c r="JF24" s="572"/>
      <c r="JG24" s="572"/>
      <c r="JH24" s="572"/>
      <c r="JI24" s="572"/>
      <c r="JJ24" s="572"/>
      <c r="JK24" s="572"/>
      <c r="JL24" s="572"/>
      <c r="JM24" s="572"/>
      <c r="JN24" s="572"/>
      <c r="JO24" s="572"/>
      <c r="JP24" s="572"/>
      <c r="JQ24" s="572"/>
      <c r="JR24" s="572"/>
      <c r="JS24" s="572"/>
      <c r="JT24" s="572"/>
      <c r="JU24" s="572"/>
      <c r="JV24" s="572"/>
      <c r="JW24" s="572"/>
      <c r="JX24" s="572"/>
      <c r="JY24" s="572"/>
      <c r="JZ24" s="572"/>
      <c r="KA24" s="572"/>
      <c r="KB24" s="572"/>
      <c r="KC24" s="572"/>
      <c r="KD24" s="572"/>
      <c r="KE24" s="572"/>
      <c r="KF24" s="572"/>
      <c r="KG24" s="572"/>
      <c r="KH24" s="572"/>
      <c r="KI24" s="572"/>
      <c r="KJ24" s="572"/>
      <c r="KK24" s="572"/>
      <c r="KL24" s="572"/>
      <c r="KM24" s="572"/>
      <c r="KN24" s="572"/>
      <c r="KO24" s="572"/>
      <c r="KP24" s="572"/>
      <c r="KQ24" s="572"/>
      <c r="KR24" s="572"/>
      <c r="KS24" s="572"/>
      <c r="KT24" s="572"/>
      <c r="KU24" s="572"/>
      <c r="KV24" s="572"/>
      <c r="KW24" s="572"/>
      <c r="KX24" s="572"/>
      <c r="KY24" s="572"/>
      <c r="KZ24" s="572"/>
      <c r="LA24" s="572"/>
      <c r="LB24" s="572"/>
      <c r="LC24" s="572"/>
      <c r="LD24" s="572"/>
      <c r="LE24" s="572"/>
      <c r="LF24" s="572"/>
      <c r="LG24" s="572"/>
      <c r="LH24" s="572"/>
      <c r="LI24" s="572"/>
      <c r="LJ24" s="572"/>
      <c r="LK24" s="572"/>
      <c r="LL24" s="572"/>
      <c r="LM24" s="572"/>
      <c r="LN24" s="572"/>
      <c r="LO24" s="572"/>
      <c r="LP24" s="572"/>
      <c r="LQ24" s="572"/>
      <c r="LR24" s="572"/>
      <c r="LS24" s="572"/>
      <c r="LT24" s="572"/>
      <c r="LU24" s="572"/>
      <c r="LV24" s="572"/>
      <c r="LW24" s="572"/>
      <c r="LX24" s="572"/>
      <c r="LY24" s="572"/>
      <c r="LZ24" s="572"/>
      <c r="MA24" s="572"/>
      <c r="MB24" s="572"/>
      <c r="MC24" s="572"/>
      <c r="MD24" s="572"/>
      <c r="ME24" s="572"/>
      <c r="MF24" s="572"/>
      <c r="MG24" s="572"/>
      <c r="MH24" s="572"/>
      <c r="MI24" s="572"/>
      <c r="MJ24" s="572"/>
      <c r="MK24" s="572"/>
      <c r="ML24" s="572"/>
      <c r="MM24" s="572"/>
      <c r="MN24" s="572"/>
      <c r="MO24" s="572"/>
      <c r="MP24" s="572"/>
      <c r="MQ24" s="572"/>
      <c r="MR24" s="572"/>
      <c r="MS24" s="572"/>
      <c r="MT24" s="572"/>
      <c r="MU24" s="572"/>
      <c r="MV24" s="572"/>
      <c r="MW24" s="572"/>
      <c r="MX24" s="572"/>
      <c r="MY24" s="572"/>
      <c r="MZ24" s="572"/>
      <c r="NA24" s="572"/>
      <c r="NB24" s="572"/>
      <c r="NC24" s="572"/>
      <c r="ND24" s="572"/>
      <c r="NE24" s="572"/>
      <c r="NF24" s="572"/>
      <c r="NG24" s="572"/>
      <c r="NH24" s="572"/>
      <c r="NI24" s="572"/>
      <c r="NJ24" s="572"/>
      <c r="NK24" s="572"/>
      <c r="NL24" s="572"/>
      <c r="NM24" s="572"/>
      <c r="NN24" s="572"/>
      <c r="NO24" s="572"/>
      <c r="NP24" s="572"/>
      <c r="NQ24" s="572"/>
      <c r="NR24" s="572"/>
      <c r="NS24" s="572"/>
      <c r="NT24" s="572"/>
      <c r="NU24" s="572"/>
      <c r="NV24" s="572"/>
      <c r="NW24" s="572"/>
      <c r="NX24" s="572"/>
      <c r="NY24" s="572"/>
      <c r="NZ24" s="572"/>
      <c r="OA24" s="572"/>
      <c r="OB24" s="572"/>
      <c r="OC24" s="572"/>
      <c r="OD24" s="572"/>
      <c r="OE24" s="572"/>
      <c r="OF24" s="572"/>
      <c r="OG24" s="572"/>
      <c r="OH24" s="572"/>
      <c r="OI24" s="572"/>
      <c r="OJ24" s="572"/>
      <c r="OK24" s="572"/>
      <c r="OL24" s="572"/>
      <c r="OM24" s="572"/>
      <c r="ON24" s="572"/>
      <c r="OO24" s="572"/>
      <c r="OP24" s="572"/>
      <c r="OQ24" s="572"/>
      <c r="OR24" s="572"/>
      <c r="OS24" s="572"/>
      <c r="OT24" s="572"/>
      <c r="OU24" s="572"/>
      <c r="OV24" s="572"/>
      <c r="OW24" s="572"/>
      <c r="OX24" s="572"/>
      <c r="OY24" s="572"/>
      <c r="OZ24" s="572"/>
      <c r="PA24" s="572"/>
      <c r="PB24" s="572"/>
      <c r="PC24" s="572"/>
      <c r="PD24" s="572"/>
      <c r="PE24" s="572"/>
      <c r="PF24" s="572"/>
      <c r="PG24" s="572"/>
      <c r="PH24" s="572"/>
      <c r="PI24" s="572"/>
      <c r="PJ24" s="572"/>
      <c r="PK24" s="572"/>
      <c r="PL24" s="572"/>
      <c r="PM24" s="572"/>
      <c r="PN24" s="572"/>
      <c r="PO24" s="572"/>
      <c r="PP24" s="572"/>
      <c r="PQ24" s="572"/>
      <c r="PR24" s="572"/>
      <c r="PS24" s="572"/>
      <c r="PT24" s="572"/>
      <c r="PU24" s="572"/>
      <c r="PV24" s="572"/>
      <c r="PW24" s="572"/>
      <c r="PX24" s="572"/>
      <c r="PY24" s="572"/>
      <c r="PZ24" s="572"/>
      <c r="QA24" s="572"/>
      <c r="QB24" s="572"/>
      <c r="QC24" s="572"/>
      <c r="QD24" s="572"/>
      <c r="QE24" s="572"/>
      <c r="QF24" s="572"/>
      <c r="QG24" s="572"/>
      <c r="QH24" s="572"/>
      <c r="QI24" s="572"/>
      <c r="QJ24" s="572"/>
      <c r="QK24" s="572"/>
      <c r="QL24" s="572"/>
      <c r="QM24" s="572"/>
      <c r="QN24" s="572"/>
      <c r="QO24" s="572"/>
      <c r="QP24" s="572"/>
      <c r="QQ24" s="572"/>
      <c r="QR24" s="572"/>
      <c r="QS24" s="572"/>
      <c r="QT24" s="572"/>
      <c r="QU24" s="572"/>
      <c r="QV24" s="572"/>
      <c r="QW24" s="572"/>
      <c r="QX24" s="572"/>
      <c r="QY24" s="572"/>
      <c r="QZ24" s="572"/>
      <c r="RA24" s="572"/>
      <c r="RB24" s="572"/>
      <c r="RC24" s="572"/>
      <c r="RD24" s="572"/>
      <c r="RE24" s="572"/>
      <c r="RF24" s="572"/>
      <c r="RG24" s="572"/>
      <c r="RH24" s="572"/>
      <c r="RI24" s="572"/>
      <c r="RJ24" s="572"/>
      <c r="RK24" s="572"/>
      <c r="RL24" s="572"/>
      <c r="RM24" s="572"/>
      <c r="RN24" s="572"/>
      <c r="RO24" s="572"/>
      <c r="RP24" s="572"/>
      <c r="RQ24" s="572"/>
      <c r="RR24" s="572"/>
      <c r="RS24" s="572"/>
      <c r="RT24" s="572"/>
      <c r="RU24" s="572"/>
      <c r="RV24" s="572"/>
      <c r="RW24" s="572"/>
      <c r="RX24" s="572"/>
      <c r="RY24" s="572"/>
      <c r="RZ24" s="572"/>
      <c r="SA24" s="572"/>
      <c r="SB24" s="572"/>
      <c r="SC24" s="572"/>
      <c r="SD24" s="572"/>
      <c r="SE24" s="572"/>
      <c r="SF24" s="572"/>
      <c r="SG24" s="572"/>
      <c r="SH24" s="572"/>
      <c r="SI24" s="572"/>
      <c r="SJ24" s="572"/>
      <c r="SK24" s="572"/>
      <c r="SL24" s="572"/>
      <c r="SM24" s="572"/>
      <c r="SN24" s="572"/>
      <c r="SO24" s="572"/>
      <c r="SP24" s="572"/>
      <c r="SQ24" s="572"/>
      <c r="SR24" s="572"/>
      <c r="SS24" s="572"/>
      <c r="ST24" s="572"/>
      <c r="SU24" s="572"/>
      <c r="SV24" s="572"/>
      <c r="SW24" s="572"/>
      <c r="SX24" s="572"/>
      <c r="SY24" s="572"/>
      <c r="SZ24" s="572"/>
      <c r="TA24" s="572"/>
      <c r="TB24" s="572"/>
      <c r="TC24" s="572"/>
      <c r="TD24" s="572"/>
      <c r="TE24" s="572"/>
      <c r="TF24" s="572"/>
      <c r="TG24" s="572"/>
      <c r="TH24" s="572"/>
      <c r="TI24" s="572"/>
      <c r="TJ24" s="572"/>
      <c r="TK24" s="572"/>
      <c r="TL24" s="572"/>
      <c r="TM24" s="572"/>
      <c r="TN24" s="572"/>
      <c r="TO24" s="572"/>
      <c r="TP24" s="572"/>
      <c r="TQ24" s="572"/>
      <c r="TR24" s="572"/>
      <c r="TS24" s="572"/>
      <c r="TT24" s="572"/>
      <c r="TU24" s="572"/>
      <c r="TV24" s="572"/>
      <c r="TW24" s="572"/>
      <c r="TX24" s="572"/>
      <c r="TY24" s="572"/>
      <c r="TZ24" s="572"/>
      <c r="UA24" s="572"/>
      <c r="UB24" s="572"/>
      <c r="UC24" s="572"/>
      <c r="UD24" s="572"/>
      <c r="UE24" s="572"/>
      <c r="UF24" s="572"/>
      <c r="UG24" s="572"/>
      <c r="UH24" s="572"/>
      <c r="UI24" s="572"/>
      <c r="UJ24" s="572"/>
      <c r="UK24" s="572"/>
      <c r="UL24" s="572"/>
      <c r="UM24" s="572"/>
      <c r="UN24" s="572"/>
      <c r="UO24" s="572"/>
      <c r="UP24" s="572"/>
      <c r="UQ24" s="572"/>
      <c r="UR24" s="572"/>
      <c r="US24" s="572"/>
      <c r="UT24" s="572"/>
      <c r="UU24" s="572"/>
      <c r="UV24" s="572"/>
      <c r="UW24" s="572"/>
      <c r="UX24" s="572"/>
      <c r="UY24" s="572"/>
      <c r="UZ24" s="572"/>
      <c r="VA24" s="572"/>
      <c r="VB24" s="572"/>
      <c r="VC24" s="572"/>
      <c r="VD24" s="572"/>
      <c r="VE24" s="572"/>
      <c r="VF24" s="572"/>
      <c r="VG24" s="572"/>
      <c r="VH24" s="572"/>
      <c r="VI24" s="572"/>
      <c r="VJ24" s="572"/>
      <c r="VK24" s="572"/>
      <c r="VL24" s="572"/>
      <c r="VM24" s="572"/>
      <c r="VN24" s="572"/>
      <c r="VO24" s="572"/>
      <c r="VP24" s="572"/>
      <c r="VQ24" s="572"/>
      <c r="VR24" s="572"/>
      <c r="VS24" s="572"/>
      <c r="VT24" s="572"/>
      <c r="VU24" s="572"/>
      <c r="VV24" s="572"/>
      <c r="VW24" s="572"/>
      <c r="VX24" s="572"/>
      <c r="VY24" s="572"/>
      <c r="VZ24" s="572"/>
      <c r="WA24" s="572"/>
      <c r="WB24" s="572"/>
      <c r="WC24" s="572"/>
      <c r="WD24" s="572"/>
      <c r="WE24" s="572"/>
      <c r="WF24" s="572"/>
      <c r="WG24" s="572"/>
      <c r="WH24" s="572"/>
      <c r="WI24" s="572"/>
      <c r="WJ24" s="572"/>
      <c r="WK24" s="572"/>
      <c r="WL24" s="572"/>
      <c r="WM24" s="572"/>
      <c r="WN24" s="572"/>
      <c r="WO24" s="572"/>
      <c r="WP24" s="572"/>
      <c r="WQ24" s="572"/>
      <c r="WR24" s="572"/>
      <c r="WS24" s="572"/>
      <c r="WT24" s="572"/>
      <c r="WU24" s="572"/>
      <c r="WV24" s="572"/>
      <c r="WW24" s="572"/>
      <c r="WX24" s="572"/>
      <c r="WY24" s="572"/>
      <c r="WZ24" s="572"/>
      <c r="XA24" s="572"/>
      <c r="XB24" s="572"/>
      <c r="XC24" s="572"/>
      <c r="XD24" s="572"/>
      <c r="XE24" s="572"/>
      <c r="XF24" s="572"/>
      <c r="XG24" s="572"/>
      <c r="XH24" s="572"/>
      <c r="XI24" s="572"/>
      <c r="XJ24" s="572"/>
      <c r="XK24" s="572"/>
      <c r="XL24" s="572"/>
      <c r="XM24" s="572"/>
      <c r="XN24" s="572"/>
      <c r="XO24" s="572"/>
      <c r="XP24" s="572"/>
      <c r="XQ24" s="572"/>
      <c r="XR24" s="572"/>
      <c r="XS24" s="572"/>
      <c r="XT24" s="572"/>
      <c r="XU24" s="572"/>
      <c r="XV24" s="572"/>
      <c r="XW24" s="572"/>
      <c r="XX24" s="572"/>
      <c r="XY24" s="572"/>
      <c r="XZ24" s="572"/>
      <c r="YA24" s="572"/>
      <c r="YB24" s="572"/>
      <c r="YC24" s="572"/>
      <c r="YD24" s="572"/>
      <c r="YE24" s="572"/>
      <c r="YF24" s="572"/>
      <c r="YG24" s="572"/>
      <c r="YH24" s="572"/>
      <c r="YI24" s="572"/>
      <c r="YJ24" s="572"/>
      <c r="YK24" s="572"/>
      <c r="YL24" s="572"/>
      <c r="YM24" s="572"/>
      <c r="YN24" s="572"/>
      <c r="YO24" s="572"/>
      <c r="YP24" s="572"/>
      <c r="YQ24" s="572"/>
      <c r="YR24" s="572"/>
      <c r="YS24" s="572"/>
      <c r="YT24" s="572"/>
      <c r="YU24" s="572"/>
      <c r="YV24" s="572"/>
      <c r="YW24" s="572"/>
      <c r="YX24" s="572"/>
      <c r="YY24" s="572"/>
      <c r="YZ24" s="572"/>
      <c r="ZA24" s="572"/>
      <c r="ZB24" s="572"/>
      <c r="ZC24" s="572"/>
      <c r="ZD24" s="572"/>
      <c r="ZE24" s="572"/>
      <c r="ZF24" s="572"/>
      <c r="ZG24" s="572"/>
      <c r="ZH24" s="572"/>
      <c r="ZI24" s="572"/>
      <c r="ZJ24" s="572"/>
      <c r="ZK24" s="572"/>
      <c r="ZL24" s="572"/>
      <c r="ZM24" s="572"/>
      <c r="ZN24" s="572"/>
      <c r="ZO24" s="572"/>
      <c r="ZP24" s="572"/>
      <c r="ZQ24" s="572"/>
      <c r="ZR24" s="572"/>
      <c r="ZS24" s="572"/>
      <c r="ZT24" s="572"/>
      <c r="ZU24" s="572"/>
      <c r="ZV24" s="572"/>
      <c r="ZW24" s="572"/>
      <c r="ZX24" s="572"/>
      <c r="ZY24" s="572"/>
      <c r="ZZ24" s="572"/>
      <c r="AAA24" s="572"/>
      <c r="AAB24" s="572"/>
      <c r="AAC24" s="572"/>
      <c r="AAD24" s="572"/>
      <c r="AAE24" s="572"/>
      <c r="AAF24" s="572"/>
      <c r="AAG24" s="572"/>
      <c r="AAH24" s="572"/>
      <c r="AAI24" s="572"/>
      <c r="AAJ24" s="572"/>
      <c r="AAK24" s="572"/>
      <c r="AAL24" s="572"/>
      <c r="AAM24" s="572"/>
      <c r="AAN24" s="572"/>
      <c r="AAO24" s="572"/>
      <c r="AAP24" s="572"/>
      <c r="AAQ24" s="572"/>
      <c r="AAR24" s="572"/>
      <c r="AAS24" s="572"/>
      <c r="AAT24" s="572"/>
      <c r="AAU24" s="572"/>
      <c r="AAV24" s="572"/>
      <c r="AAW24" s="572"/>
      <c r="AAX24" s="572"/>
      <c r="AAY24" s="572"/>
      <c r="AAZ24" s="572"/>
      <c r="ABA24" s="572"/>
      <c r="ABB24" s="572"/>
      <c r="ABC24" s="572"/>
      <c r="ABD24" s="572"/>
      <c r="ABE24" s="572"/>
      <c r="ABF24" s="572"/>
      <c r="ABG24" s="572"/>
      <c r="ABH24" s="572"/>
      <c r="ABI24" s="572"/>
      <c r="ABJ24" s="572"/>
      <c r="ABK24" s="572"/>
      <c r="ABL24" s="572"/>
      <c r="ABM24" s="572"/>
      <c r="ABN24" s="572"/>
      <c r="ABO24" s="572"/>
      <c r="ABP24" s="572"/>
      <c r="ABQ24" s="572"/>
      <c r="ABR24" s="572"/>
      <c r="ABS24" s="572"/>
      <c r="ABT24" s="572"/>
      <c r="ABU24" s="572"/>
      <c r="ABV24" s="572"/>
      <c r="ABW24" s="572"/>
      <c r="ABX24" s="572"/>
      <c r="ABY24" s="572"/>
      <c r="ABZ24" s="572"/>
      <c r="ACA24" s="572"/>
      <c r="ACB24" s="572"/>
      <c r="ACC24" s="572"/>
      <c r="ACD24" s="572"/>
      <c r="ACE24" s="572"/>
      <c r="ACF24" s="572"/>
      <c r="ACG24" s="572"/>
      <c r="ACH24" s="572"/>
      <c r="ACI24" s="572"/>
      <c r="ACJ24" s="572"/>
      <c r="ACK24" s="572"/>
      <c r="ACL24" s="572"/>
      <c r="ACM24" s="572"/>
      <c r="ACN24" s="572"/>
      <c r="ACO24" s="572"/>
      <c r="ACP24" s="572"/>
      <c r="ACQ24" s="572"/>
      <c r="ACR24" s="572"/>
      <c r="ACS24" s="572"/>
      <c r="ACT24" s="572"/>
      <c r="ACU24" s="572"/>
      <c r="ACV24" s="572"/>
      <c r="ACW24" s="572"/>
      <c r="ACX24" s="572"/>
      <c r="ACY24" s="572"/>
      <c r="ACZ24" s="572"/>
      <c r="ADA24" s="572"/>
      <c r="ADB24" s="572"/>
      <c r="ADC24" s="572"/>
      <c r="ADD24" s="572"/>
      <c r="ADE24" s="572"/>
      <c r="ADF24" s="572"/>
      <c r="ADG24" s="572"/>
      <c r="ADH24" s="572"/>
      <c r="ADI24" s="572"/>
      <c r="ADJ24" s="572"/>
      <c r="ADK24" s="572"/>
      <c r="ADL24" s="572"/>
      <c r="ADM24" s="572"/>
      <c r="ADN24" s="572"/>
      <c r="ADO24" s="572"/>
      <c r="ADP24" s="572"/>
      <c r="ADQ24" s="572"/>
      <c r="ADR24" s="572"/>
      <c r="ADS24" s="572"/>
      <c r="ADT24" s="572"/>
      <c r="ADU24" s="572"/>
      <c r="ADV24" s="572"/>
      <c r="ADW24" s="572"/>
      <c r="ADX24" s="572"/>
      <c r="ADY24" s="572"/>
      <c r="ADZ24" s="572"/>
      <c r="AEA24" s="572"/>
      <c r="AEB24" s="572"/>
      <c r="AEC24" s="572"/>
      <c r="AED24" s="572"/>
      <c r="AEE24" s="572"/>
      <c r="AEF24" s="572"/>
      <c r="AEG24" s="572"/>
      <c r="AEH24" s="572"/>
      <c r="AEI24" s="572"/>
      <c r="AEJ24" s="572"/>
      <c r="AEK24" s="572"/>
      <c r="AEL24" s="572"/>
      <c r="AEM24" s="572"/>
      <c r="AEN24" s="572"/>
      <c r="AEO24" s="572"/>
      <c r="AEP24" s="572"/>
      <c r="AEQ24" s="572"/>
      <c r="AER24" s="572"/>
      <c r="AES24" s="572"/>
      <c r="AET24" s="572"/>
      <c r="AEU24" s="572"/>
      <c r="AEV24" s="572"/>
      <c r="AEW24" s="572"/>
      <c r="AEX24" s="572"/>
      <c r="AEY24" s="572"/>
      <c r="AEZ24" s="572"/>
      <c r="AFA24" s="572"/>
      <c r="AFB24" s="572"/>
      <c r="AFC24" s="572"/>
      <c r="AFD24" s="572"/>
      <c r="AFE24" s="572"/>
      <c r="AFF24" s="572"/>
      <c r="AFG24" s="572"/>
      <c r="AFH24" s="572"/>
      <c r="AFI24" s="572"/>
      <c r="AFJ24" s="572"/>
      <c r="AFK24" s="572"/>
      <c r="AFL24" s="572"/>
      <c r="AFM24" s="572"/>
      <c r="AFN24" s="572"/>
      <c r="AFO24" s="572"/>
      <c r="AFP24" s="572"/>
      <c r="AFQ24" s="572"/>
      <c r="AFR24" s="572"/>
      <c r="AFS24" s="572"/>
      <c r="AFT24" s="572"/>
      <c r="AFU24" s="572"/>
      <c r="AFV24" s="572"/>
      <c r="AFW24" s="572"/>
      <c r="AFX24" s="572"/>
      <c r="AFY24" s="572"/>
      <c r="AFZ24" s="572"/>
      <c r="AGA24" s="572"/>
      <c r="AGB24" s="572"/>
      <c r="AGC24" s="572"/>
      <c r="AGD24" s="572"/>
      <c r="AGE24" s="572"/>
      <c r="AGF24" s="572"/>
      <c r="AGG24" s="572"/>
      <c r="AGH24" s="572"/>
      <c r="AGI24" s="572"/>
      <c r="AGJ24" s="572"/>
      <c r="AGK24" s="572"/>
      <c r="AGL24" s="572"/>
      <c r="AGM24" s="572"/>
      <c r="AGN24" s="572"/>
      <c r="AGO24" s="572"/>
      <c r="AGP24" s="572"/>
      <c r="AGQ24" s="572"/>
      <c r="AGR24" s="572"/>
      <c r="AGS24" s="572"/>
      <c r="AGT24" s="572"/>
      <c r="AGU24" s="572"/>
      <c r="AGV24" s="572"/>
      <c r="AGW24" s="572"/>
      <c r="AGX24" s="572"/>
      <c r="AGY24" s="572"/>
      <c r="AGZ24" s="572"/>
      <c r="AHA24" s="572"/>
      <c r="AHB24" s="572"/>
      <c r="AHC24" s="572"/>
      <c r="AHD24" s="572"/>
      <c r="AHE24" s="572"/>
      <c r="AHF24" s="572"/>
      <c r="AHG24" s="572"/>
      <c r="AHH24" s="572"/>
      <c r="AHI24" s="572"/>
      <c r="AHJ24" s="572"/>
      <c r="AHK24" s="572"/>
      <c r="AHL24" s="572"/>
      <c r="AHM24" s="572"/>
      <c r="AHN24" s="572"/>
      <c r="AHO24" s="572"/>
      <c r="AHP24" s="572"/>
      <c r="AHQ24" s="572"/>
      <c r="AHR24" s="572"/>
      <c r="AHS24" s="572"/>
      <c r="AHT24" s="572"/>
      <c r="AHU24" s="572"/>
      <c r="AHV24" s="572"/>
      <c r="AHW24" s="572"/>
      <c r="AHX24" s="572"/>
      <c r="AHY24" s="572"/>
      <c r="AHZ24" s="572"/>
      <c r="AIA24" s="572"/>
      <c r="AIB24" s="572"/>
      <c r="AIC24" s="572"/>
      <c r="AID24" s="572"/>
      <c r="AIE24" s="572"/>
      <c r="AIF24" s="572"/>
      <c r="AIG24" s="572"/>
      <c r="AIH24" s="572"/>
      <c r="AII24" s="572"/>
      <c r="AIJ24" s="572"/>
      <c r="AIK24" s="572"/>
      <c r="AIL24" s="572"/>
      <c r="AIM24" s="572"/>
      <c r="AIN24" s="572"/>
      <c r="AIO24" s="572"/>
      <c r="AIP24" s="572"/>
      <c r="AIQ24" s="572"/>
      <c r="AIR24" s="572"/>
      <c r="AIS24" s="572"/>
      <c r="AIT24" s="572"/>
      <c r="AIU24" s="572"/>
      <c r="AIV24" s="572"/>
      <c r="AIW24" s="572"/>
      <c r="AIX24" s="572"/>
      <c r="AIY24" s="572"/>
      <c r="AIZ24" s="572"/>
      <c r="AJA24" s="572"/>
      <c r="AJB24" s="572"/>
      <c r="AJC24" s="572"/>
      <c r="AJD24" s="572"/>
      <c r="AJE24" s="572"/>
      <c r="AJF24" s="572"/>
      <c r="AJG24" s="572"/>
      <c r="AJH24" s="572"/>
      <c r="AJI24" s="572"/>
      <c r="AJJ24" s="572"/>
      <c r="AJK24" s="572"/>
      <c r="AJL24" s="572"/>
      <c r="AJM24" s="572"/>
      <c r="AJN24" s="572"/>
      <c r="AJO24" s="572"/>
      <c r="AJP24" s="572"/>
      <c r="AJQ24" s="572"/>
      <c r="AJR24" s="572"/>
      <c r="AJS24" s="572"/>
      <c r="AJT24" s="572"/>
      <c r="AJU24" s="572"/>
      <c r="AJV24" s="572"/>
      <c r="AJW24" s="572"/>
      <c r="AJX24" s="572"/>
      <c r="AJY24" s="572"/>
      <c r="AJZ24" s="572"/>
      <c r="AKA24" s="572"/>
      <c r="AKB24" s="572"/>
      <c r="AKC24" s="572"/>
      <c r="AKD24" s="572"/>
      <c r="AKE24" s="572"/>
      <c r="AKF24" s="572"/>
      <c r="AKG24" s="572"/>
      <c r="AKH24" s="572"/>
      <c r="AKI24" s="572"/>
      <c r="AKJ24" s="572"/>
      <c r="AKK24" s="572"/>
      <c r="AKL24" s="572"/>
      <c r="AKM24" s="572"/>
      <c r="AKN24" s="572"/>
      <c r="AKO24" s="572"/>
      <c r="AKP24" s="572"/>
      <c r="AKQ24" s="572"/>
      <c r="AKR24" s="572"/>
      <c r="AKS24" s="572"/>
      <c r="AKT24" s="572"/>
      <c r="AKU24" s="572"/>
      <c r="AKV24" s="572"/>
      <c r="AKW24" s="572"/>
      <c r="AKX24" s="572"/>
      <c r="AKY24" s="572"/>
      <c r="AKZ24" s="572"/>
      <c r="ALA24" s="572"/>
      <c r="ALB24" s="572"/>
      <c r="ALC24" s="572"/>
      <c r="ALD24" s="572"/>
      <c r="ALE24" s="572"/>
      <c r="ALF24" s="572"/>
      <c r="ALG24" s="572"/>
      <c r="ALH24" s="572"/>
      <c r="ALI24" s="572"/>
      <c r="ALJ24" s="572"/>
      <c r="ALK24" s="572"/>
      <c r="ALL24" s="572"/>
      <c r="ALM24" s="572"/>
      <c r="ALN24" s="572"/>
      <c r="ALO24" s="572"/>
      <c r="ALP24" s="572"/>
      <c r="ALQ24" s="572"/>
      <c r="ALR24" s="572"/>
      <c r="ALS24" s="572"/>
      <c r="ALT24" s="572"/>
      <c r="ALU24" s="572"/>
      <c r="ALV24" s="572"/>
      <c r="ALW24" s="572"/>
      <c r="ALX24" s="572"/>
      <c r="ALY24" s="572"/>
      <c r="ALZ24" s="572"/>
      <c r="AMA24" s="572"/>
      <c r="AMB24" s="572"/>
      <c r="AMC24" s="572"/>
      <c r="AMD24" s="572"/>
      <c r="AME24" s="572"/>
      <c r="AMF24" s="572"/>
      <c r="AMG24" s="572"/>
      <c r="AMH24" s="572"/>
      <c r="AMI24" s="572"/>
      <c r="AMJ24" s="572"/>
      <c r="AMK24" s="572"/>
      <c r="AML24" s="572"/>
      <c r="AMM24" s="572"/>
      <c r="AMN24" s="572"/>
      <c r="AMO24" s="572"/>
      <c r="AMP24" s="572"/>
      <c r="AMQ24" s="572"/>
      <c r="AMR24" s="572"/>
      <c r="AMS24" s="572"/>
      <c r="AMT24" s="572"/>
      <c r="AMU24" s="572"/>
      <c r="AMV24" s="572"/>
      <c r="AMW24" s="572"/>
      <c r="AMX24" s="572"/>
      <c r="AMY24" s="572"/>
      <c r="AMZ24" s="572"/>
      <c r="ANA24" s="572"/>
      <c r="ANB24" s="572"/>
      <c r="ANC24" s="572"/>
      <c r="AND24" s="572"/>
      <c r="ANE24" s="572"/>
      <c r="ANF24" s="572"/>
      <c r="ANG24" s="572"/>
      <c r="ANH24" s="572"/>
      <c r="ANI24" s="572"/>
      <c r="ANJ24" s="572"/>
      <c r="ANK24" s="572"/>
      <c r="ANL24" s="572"/>
      <c r="ANM24" s="572"/>
      <c r="ANN24" s="572"/>
      <c r="ANO24" s="572"/>
      <c r="ANP24" s="572"/>
      <c r="ANQ24" s="572"/>
      <c r="ANR24" s="572"/>
      <c r="ANS24" s="572"/>
      <c r="ANT24" s="572"/>
      <c r="ANU24" s="572"/>
      <c r="ANV24" s="572"/>
      <c r="ANW24" s="572"/>
      <c r="ANX24" s="572"/>
      <c r="ANY24" s="572"/>
      <c r="ANZ24" s="572"/>
      <c r="AOA24" s="572"/>
      <c r="AOB24" s="572"/>
      <c r="AOC24" s="572"/>
      <c r="AOD24" s="572"/>
      <c r="AOE24" s="572"/>
      <c r="AOF24" s="572"/>
      <c r="AOG24" s="572"/>
      <c r="AOH24" s="572"/>
      <c r="AOI24" s="572"/>
      <c r="AOJ24" s="572"/>
      <c r="AOK24" s="572"/>
      <c r="AOL24" s="572"/>
      <c r="AOM24" s="572"/>
      <c r="AON24" s="572"/>
      <c r="AOO24" s="572"/>
      <c r="AOP24" s="572"/>
      <c r="AOQ24" s="572"/>
      <c r="AOR24" s="572"/>
      <c r="AOS24" s="572"/>
      <c r="AOT24" s="572"/>
      <c r="AOU24" s="572"/>
      <c r="AOV24" s="572"/>
      <c r="AOW24" s="572"/>
      <c r="AOX24" s="572"/>
      <c r="AOY24" s="572"/>
      <c r="AOZ24" s="572"/>
      <c r="APA24" s="572"/>
      <c r="APB24" s="572"/>
      <c r="APC24" s="572"/>
      <c r="APD24" s="572"/>
      <c r="APE24" s="572"/>
      <c r="APF24" s="572"/>
      <c r="APG24" s="572"/>
      <c r="APH24" s="572"/>
      <c r="API24" s="572"/>
      <c r="APJ24" s="572"/>
      <c r="APK24" s="572"/>
      <c r="APL24" s="572"/>
      <c r="APM24" s="572"/>
      <c r="APN24" s="572"/>
      <c r="APO24" s="572"/>
      <c r="APP24" s="572"/>
      <c r="APQ24" s="572"/>
      <c r="APR24" s="572"/>
      <c r="APS24" s="572"/>
      <c r="APT24" s="572"/>
      <c r="APU24" s="572"/>
      <c r="APV24" s="572"/>
      <c r="APW24" s="572"/>
      <c r="APX24" s="572"/>
      <c r="APY24" s="572"/>
      <c r="APZ24" s="572"/>
      <c r="AQA24" s="572"/>
      <c r="AQB24" s="572"/>
      <c r="AQC24" s="572"/>
      <c r="AQD24" s="572"/>
      <c r="AQE24" s="572"/>
      <c r="AQF24" s="572"/>
      <c r="AQG24" s="572"/>
      <c r="AQH24" s="572"/>
      <c r="AQI24" s="572"/>
      <c r="AQJ24" s="572"/>
      <c r="AQK24" s="572"/>
      <c r="AQL24" s="572"/>
      <c r="AQM24" s="572"/>
      <c r="AQN24" s="572"/>
      <c r="AQO24" s="572"/>
      <c r="AQP24" s="572"/>
      <c r="AQQ24" s="572"/>
      <c r="AQR24" s="572"/>
      <c r="AQS24" s="572"/>
      <c r="AQT24" s="572"/>
      <c r="AQU24" s="572"/>
      <c r="AQV24" s="572"/>
      <c r="AQW24" s="572"/>
      <c r="AQX24" s="572"/>
      <c r="AQY24" s="572"/>
      <c r="AQZ24" s="572"/>
      <c r="ARA24" s="572"/>
      <c r="ARB24" s="572"/>
      <c r="ARC24" s="572"/>
      <c r="ARD24" s="572"/>
      <c r="ARE24" s="572"/>
      <c r="ARF24" s="572"/>
      <c r="ARG24" s="572"/>
      <c r="ARH24" s="572"/>
      <c r="ARI24" s="572"/>
      <c r="ARJ24" s="572"/>
      <c r="ARK24" s="572"/>
      <c r="ARL24" s="572"/>
      <c r="ARM24" s="572"/>
      <c r="ARN24" s="572"/>
      <c r="ARO24" s="572"/>
      <c r="ARP24" s="572"/>
      <c r="ARQ24" s="572"/>
      <c r="ARR24" s="572"/>
      <c r="ARS24" s="572"/>
      <c r="ART24" s="572"/>
      <c r="ARU24" s="572"/>
      <c r="ARV24" s="572"/>
      <c r="ARW24" s="572"/>
      <c r="ARX24" s="572"/>
      <c r="ARY24" s="572"/>
      <c r="ARZ24" s="572"/>
      <c r="ASA24" s="572"/>
      <c r="ASB24" s="572"/>
      <c r="ASC24" s="572"/>
      <c r="ASD24" s="572"/>
      <c r="ASE24" s="572"/>
      <c r="ASF24" s="572"/>
      <c r="ASG24" s="572"/>
      <c r="ASH24" s="572"/>
      <c r="ASI24" s="572"/>
      <c r="ASJ24" s="572"/>
      <c r="ASK24" s="572"/>
      <c r="ASL24" s="572"/>
      <c r="ASM24" s="572"/>
      <c r="ASN24" s="572"/>
      <c r="ASO24" s="572"/>
      <c r="ASP24" s="572"/>
      <c r="ASQ24" s="572"/>
      <c r="ASR24" s="572"/>
      <c r="ASS24" s="572"/>
      <c r="AST24" s="572"/>
      <c r="ASU24" s="572"/>
      <c r="ASV24" s="572"/>
      <c r="ASW24" s="572"/>
      <c r="ASX24" s="572"/>
      <c r="ASY24" s="572"/>
      <c r="ASZ24" s="572"/>
      <c r="ATA24" s="572"/>
      <c r="ATB24" s="572"/>
      <c r="ATC24" s="572"/>
      <c r="ATD24" s="572"/>
      <c r="ATE24" s="572"/>
      <c r="ATF24" s="572"/>
      <c r="ATG24" s="572"/>
      <c r="ATH24" s="572"/>
      <c r="ATI24" s="572"/>
      <c r="ATJ24" s="572"/>
      <c r="ATK24" s="572"/>
      <c r="ATL24" s="572"/>
      <c r="ATM24" s="572"/>
      <c r="ATN24" s="572"/>
      <c r="ATO24" s="572"/>
      <c r="ATP24" s="572"/>
      <c r="ATQ24" s="572"/>
      <c r="ATR24" s="572"/>
      <c r="ATS24" s="572"/>
      <c r="ATT24" s="572"/>
      <c r="ATU24" s="572"/>
      <c r="ATV24" s="572"/>
      <c r="ATW24" s="572"/>
      <c r="ATX24" s="572"/>
      <c r="ATY24" s="572"/>
      <c r="ATZ24" s="572"/>
      <c r="AUA24" s="572"/>
      <c r="AUB24" s="572"/>
      <c r="AUC24" s="572"/>
      <c r="AUD24" s="572"/>
      <c r="AUE24" s="572"/>
      <c r="AUF24" s="572"/>
      <c r="AUG24" s="572"/>
      <c r="AUH24" s="572"/>
      <c r="AUI24" s="572"/>
      <c r="AUJ24" s="572"/>
      <c r="AUK24" s="572"/>
      <c r="AUL24" s="572"/>
      <c r="AUM24" s="572"/>
      <c r="AUN24" s="572"/>
      <c r="AUO24" s="572"/>
      <c r="AUP24" s="572"/>
      <c r="AUQ24" s="572"/>
      <c r="AUR24" s="572"/>
      <c r="AUS24" s="572"/>
      <c r="AUT24" s="572"/>
      <c r="AUU24" s="572"/>
      <c r="AUV24" s="572"/>
      <c r="AUW24" s="572"/>
      <c r="AUX24" s="572"/>
      <c r="AUY24" s="572"/>
      <c r="AUZ24" s="572"/>
      <c r="AVA24" s="572"/>
      <c r="AVB24" s="572"/>
      <c r="AVC24" s="572"/>
      <c r="AVD24" s="572"/>
      <c r="AVE24" s="572"/>
      <c r="AVF24" s="572"/>
      <c r="AVG24" s="572"/>
      <c r="AVH24" s="572"/>
      <c r="AVI24" s="572"/>
      <c r="AVJ24" s="572"/>
      <c r="AVK24" s="572"/>
      <c r="AVL24" s="572"/>
      <c r="AVM24" s="572"/>
      <c r="AVN24" s="572"/>
      <c r="AVO24" s="572"/>
      <c r="AVP24" s="572"/>
      <c r="AVQ24" s="572"/>
      <c r="AVR24" s="572"/>
      <c r="AVS24" s="572"/>
      <c r="AVT24" s="572"/>
      <c r="AVU24" s="572"/>
      <c r="AVV24" s="572"/>
      <c r="AVW24" s="572"/>
      <c r="AVX24" s="572"/>
      <c r="AVY24" s="572"/>
      <c r="AVZ24" s="572"/>
      <c r="AWA24" s="572"/>
      <c r="AWB24" s="572"/>
      <c r="AWC24" s="572"/>
      <c r="AWD24" s="572"/>
      <c r="AWE24" s="572"/>
      <c r="AWF24" s="572"/>
      <c r="AWG24" s="572"/>
      <c r="AWH24" s="572"/>
      <c r="AWI24" s="572"/>
      <c r="AWJ24" s="572"/>
      <c r="AWK24" s="572"/>
      <c r="AWL24" s="572"/>
      <c r="AWM24" s="572"/>
      <c r="AWN24" s="572"/>
      <c r="AWO24" s="572"/>
      <c r="AWP24" s="572"/>
      <c r="AWQ24" s="572"/>
      <c r="AWR24" s="572"/>
      <c r="AWS24" s="572"/>
      <c r="AWT24" s="572"/>
      <c r="AWU24" s="572"/>
      <c r="AWV24" s="572"/>
      <c r="AWW24" s="572"/>
      <c r="AWX24" s="572"/>
      <c r="AWY24" s="572"/>
      <c r="AWZ24" s="572"/>
      <c r="AXA24" s="572"/>
      <c r="AXB24" s="572"/>
      <c r="AXC24" s="572"/>
      <c r="AXD24" s="572"/>
      <c r="AXE24" s="572"/>
      <c r="AXF24" s="572"/>
      <c r="AXG24" s="572"/>
      <c r="AXH24" s="572"/>
      <c r="AXI24" s="572"/>
      <c r="AXJ24" s="572"/>
      <c r="AXK24" s="572"/>
      <c r="AXL24" s="572"/>
      <c r="AXM24" s="572"/>
      <c r="AXN24" s="572"/>
      <c r="AXO24" s="572"/>
      <c r="AXP24" s="572"/>
      <c r="AXQ24" s="572"/>
      <c r="AXR24" s="572"/>
      <c r="AXS24" s="572"/>
      <c r="AXT24" s="572"/>
      <c r="AXU24" s="572"/>
      <c r="AXV24" s="572"/>
      <c r="AXW24" s="572"/>
      <c r="AXX24" s="572"/>
      <c r="AXY24" s="572"/>
      <c r="AXZ24" s="572"/>
      <c r="AYA24" s="572"/>
      <c r="AYB24" s="572"/>
      <c r="AYC24" s="572"/>
      <c r="AYD24" s="572"/>
      <c r="AYE24" s="572"/>
      <c r="AYF24" s="572"/>
      <c r="AYG24" s="572"/>
      <c r="AYH24" s="572"/>
      <c r="AYI24" s="572"/>
      <c r="AYJ24" s="572"/>
      <c r="AYK24" s="572"/>
      <c r="AYL24" s="572"/>
      <c r="AYM24" s="572"/>
      <c r="AYN24" s="572"/>
      <c r="AYO24" s="572"/>
      <c r="AYP24" s="572"/>
      <c r="AYQ24" s="572"/>
      <c r="AYR24" s="572"/>
      <c r="AYS24" s="572"/>
      <c r="AYT24" s="572"/>
      <c r="AYU24" s="572"/>
      <c r="AYV24" s="572"/>
      <c r="AYW24" s="572"/>
      <c r="AYX24" s="572"/>
      <c r="AYY24" s="572"/>
      <c r="AYZ24" s="572"/>
      <c r="AZA24" s="572"/>
      <c r="AZB24" s="572"/>
      <c r="AZC24" s="572"/>
      <c r="AZD24" s="572"/>
      <c r="AZE24" s="572"/>
      <c r="AZF24" s="572"/>
      <c r="AZG24" s="572"/>
      <c r="AZH24" s="572"/>
      <c r="AZI24" s="572"/>
      <c r="AZJ24" s="572"/>
      <c r="AZK24" s="572"/>
      <c r="AZL24" s="572"/>
      <c r="AZM24" s="572"/>
      <c r="AZN24" s="572"/>
      <c r="AZO24" s="572"/>
      <c r="AZP24" s="572"/>
      <c r="AZQ24" s="572"/>
      <c r="AZR24" s="572"/>
      <c r="AZS24" s="572"/>
      <c r="AZT24" s="572"/>
      <c r="AZU24" s="572"/>
      <c r="AZV24" s="572"/>
      <c r="AZW24" s="572"/>
      <c r="AZX24" s="572"/>
      <c r="AZY24" s="572"/>
      <c r="AZZ24" s="572"/>
      <c r="BAA24" s="572"/>
      <c r="BAB24" s="572"/>
      <c r="BAC24" s="572"/>
      <c r="BAD24" s="572"/>
      <c r="BAE24" s="572"/>
      <c r="BAF24" s="572"/>
      <c r="BAG24" s="572"/>
      <c r="BAH24" s="572"/>
      <c r="BAI24" s="572"/>
      <c r="BAJ24" s="572"/>
      <c r="BAK24" s="572"/>
      <c r="BAL24" s="572"/>
      <c r="BAM24" s="572"/>
      <c r="BAN24" s="572"/>
      <c r="BAO24" s="572"/>
      <c r="BAP24" s="572"/>
      <c r="BAQ24" s="572"/>
      <c r="BAR24" s="572"/>
      <c r="BAS24" s="572"/>
      <c r="BAT24" s="572"/>
      <c r="BAU24" s="572"/>
      <c r="BAV24" s="572"/>
      <c r="BAW24" s="572"/>
      <c r="BAX24" s="572"/>
      <c r="BAY24" s="572"/>
      <c r="BAZ24" s="572"/>
      <c r="BBA24" s="572"/>
      <c r="BBB24" s="572"/>
      <c r="BBC24" s="572"/>
      <c r="BBD24" s="572"/>
      <c r="BBE24" s="572"/>
      <c r="BBF24" s="572"/>
      <c r="BBG24" s="572"/>
      <c r="BBH24" s="572"/>
      <c r="BBI24" s="572"/>
      <c r="BBJ24" s="572"/>
      <c r="BBK24" s="572"/>
      <c r="BBL24" s="572"/>
      <c r="BBM24" s="572"/>
      <c r="BBN24" s="572"/>
      <c r="BBO24" s="572"/>
      <c r="BBP24" s="572"/>
      <c r="BBQ24" s="572"/>
      <c r="BBR24" s="572"/>
      <c r="BBS24" s="572"/>
      <c r="BBT24" s="572"/>
      <c r="BBU24" s="572"/>
      <c r="BBV24" s="572"/>
      <c r="BBW24" s="572"/>
      <c r="BBX24" s="572"/>
      <c r="BBY24" s="572"/>
      <c r="BBZ24" s="572"/>
      <c r="BCA24" s="572"/>
      <c r="BCB24" s="572"/>
      <c r="BCC24" s="572"/>
      <c r="BCD24" s="572"/>
      <c r="BCE24" s="572"/>
      <c r="BCF24" s="572"/>
      <c r="BCG24" s="572"/>
      <c r="BCH24" s="572"/>
      <c r="BCI24" s="572"/>
      <c r="BCJ24" s="572"/>
      <c r="BCK24" s="572"/>
      <c r="BCL24" s="572"/>
      <c r="BCM24" s="572"/>
      <c r="BCN24" s="572"/>
      <c r="BCO24" s="572"/>
      <c r="BCP24" s="572"/>
      <c r="BCQ24" s="572"/>
      <c r="BCR24" s="572"/>
      <c r="BCS24" s="572"/>
      <c r="BCT24" s="572"/>
      <c r="BCU24" s="572"/>
      <c r="BCV24" s="572"/>
      <c r="BCW24" s="572"/>
      <c r="BCX24" s="572"/>
      <c r="BCY24" s="572"/>
      <c r="BCZ24" s="572"/>
      <c r="BDA24" s="572"/>
      <c r="BDB24" s="572"/>
      <c r="BDC24" s="572"/>
      <c r="BDD24" s="572"/>
      <c r="BDE24" s="572"/>
      <c r="BDF24" s="572"/>
      <c r="BDG24" s="572"/>
      <c r="BDH24" s="572"/>
      <c r="BDI24" s="572"/>
      <c r="BDJ24" s="572"/>
      <c r="BDK24" s="572"/>
      <c r="BDL24" s="572"/>
      <c r="BDM24" s="572"/>
      <c r="BDN24" s="572"/>
      <c r="BDO24" s="572"/>
      <c r="BDP24" s="572"/>
      <c r="BDQ24" s="572"/>
      <c r="BDR24" s="572"/>
      <c r="BDS24" s="572"/>
      <c r="BDT24" s="572"/>
      <c r="BDU24" s="572"/>
      <c r="BDV24" s="572"/>
      <c r="BDW24" s="572"/>
      <c r="BDX24" s="572"/>
      <c r="BDY24" s="572"/>
      <c r="BDZ24" s="572"/>
    </row>
    <row r="25" spans="1:1482" s="573" customFormat="1" ht="15">
      <c r="A25" s="379" t="str">
        <f>+'P6'!B5</f>
        <v>6. Promoción integral de la sostenibilidad ambiental en la cadena</v>
      </c>
      <c r="B25" s="380">
        <f>SUM(B26:B27)</f>
        <v>5584085558</v>
      </c>
      <c r="C25" s="380">
        <f>SUM(C26:C27)</f>
        <v>11168171116</v>
      </c>
      <c r="D25" s="380">
        <f t="shared" ref="D25:U25" si="19">SUM(D26:D27)</f>
        <v>11168171116</v>
      </c>
      <c r="E25" s="380">
        <f t="shared" si="19"/>
        <v>11168171116</v>
      </c>
      <c r="F25" s="380">
        <f t="shared" si="19"/>
        <v>11168171116</v>
      </c>
      <c r="G25" s="380">
        <f t="shared" si="19"/>
        <v>7446950980</v>
      </c>
      <c r="H25" s="380">
        <f t="shared" si="19"/>
        <v>7446950980</v>
      </c>
      <c r="I25" s="380">
        <f t="shared" si="19"/>
        <v>11168171116</v>
      </c>
      <c r="J25" s="380">
        <f t="shared" si="19"/>
        <v>7446950980</v>
      </c>
      <c r="K25" s="380">
        <f t="shared" si="19"/>
        <v>7446950980</v>
      </c>
      <c r="L25" s="380">
        <f t="shared" si="19"/>
        <v>10256971116</v>
      </c>
      <c r="M25" s="380">
        <f t="shared" si="19"/>
        <v>7446950980</v>
      </c>
      <c r="N25" s="380">
        <f t="shared" si="19"/>
        <v>7446950980</v>
      </c>
      <c r="O25" s="380">
        <f t="shared" si="19"/>
        <v>10256971116</v>
      </c>
      <c r="P25" s="380">
        <f t="shared" si="19"/>
        <v>7446950980</v>
      </c>
      <c r="Q25" s="380">
        <f t="shared" si="19"/>
        <v>7446950980</v>
      </c>
      <c r="R25" s="380">
        <f t="shared" si="19"/>
        <v>10256971116</v>
      </c>
      <c r="S25" s="380">
        <f t="shared" si="19"/>
        <v>7446950980</v>
      </c>
      <c r="T25" s="380">
        <f t="shared" si="19"/>
        <v>7446950980</v>
      </c>
      <c r="U25" s="380">
        <f t="shared" si="19"/>
        <v>10256971116</v>
      </c>
      <c r="V25" s="380">
        <f>SUM(V26:V27)</f>
        <v>176922335402</v>
      </c>
      <c r="W25" s="570">
        <f t="shared" si="18"/>
        <v>6.2263644352249667E-2</v>
      </c>
      <c r="X25" s="572"/>
      <c r="Y25" s="572"/>
      <c r="Z25" s="572"/>
      <c r="AA25" s="572"/>
      <c r="AB25" s="572"/>
      <c r="AC25" s="572"/>
      <c r="AD25" s="572"/>
      <c r="AE25" s="572"/>
      <c r="AF25" s="572"/>
      <c r="AG25" s="572"/>
      <c r="AH25" s="572"/>
      <c r="AI25" s="572"/>
      <c r="AJ25" s="572"/>
      <c r="AK25" s="572"/>
      <c r="AL25" s="572"/>
      <c r="AM25" s="572"/>
      <c r="AN25" s="572"/>
      <c r="AO25" s="572"/>
      <c r="AP25" s="572"/>
      <c r="AQ25" s="572"/>
      <c r="AR25" s="572"/>
      <c r="AS25" s="572"/>
      <c r="AT25" s="572"/>
      <c r="AU25" s="572"/>
      <c r="AV25" s="572"/>
      <c r="AW25" s="572"/>
      <c r="AX25" s="572"/>
      <c r="AY25" s="572"/>
      <c r="AZ25" s="572"/>
      <c r="BA25" s="572"/>
      <c r="BB25" s="572"/>
      <c r="BC25" s="572"/>
      <c r="BD25" s="572"/>
      <c r="BE25" s="572"/>
      <c r="BF25" s="572"/>
      <c r="BG25" s="572"/>
      <c r="BH25" s="572"/>
      <c r="BI25" s="572"/>
      <c r="BJ25" s="572"/>
      <c r="BK25" s="572"/>
      <c r="BL25" s="572"/>
      <c r="BM25" s="572"/>
      <c r="BN25" s="572"/>
      <c r="BO25" s="572"/>
      <c r="BP25" s="572"/>
      <c r="BQ25" s="572"/>
      <c r="BR25" s="572"/>
      <c r="BS25" s="572"/>
      <c r="BT25" s="572"/>
      <c r="BU25" s="572"/>
      <c r="BV25" s="572"/>
      <c r="BW25" s="572"/>
      <c r="BX25" s="572"/>
      <c r="BY25" s="572"/>
      <c r="BZ25" s="572"/>
      <c r="CA25" s="572"/>
      <c r="CB25" s="572"/>
      <c r="CC25" s="572"/>
      <c r="CD25" s="572"/>
      <c r="CE25" s="572"/>
      <c r="CF25" s="572"/>
      <c r="CG25" s="572"/>
      <c r="CH25" s="572"/>
      <c r="CI25" s="572"/>
      <c r="CJ25" s="572"/>
      <c r="CK25" s="572"/>
      <c r="CL25" s="572"/>
      <c r="CM25" s="572"/>
      <c r="CN25" s="572"/>
      <c r="CO25" s="572"/>
      <c r="CP25" s="572"/>
      <c r="CQ25" s="572"/>
      <c r="CR25" s="572"/>
      <c r="CS25" s="572"/>
      <c r="CT25" s="572"/>
      <c r="CU25" s="572"/>
      <c r="CV25" s="572"/>
      <c r="CW25" s="572"/>
      <c r="CX25" s="572"/>
      <c r="CY25" s="572"/>
      <c r="CZ25" s="572"/>
      <c r="DA25" s="572"/>
      <c r="DB25" s="572"/>
      <c r="DC25" s="572"/>
      <c r="DD25" s="572"/>
      <c r="DE25" s="572"/>
      <c r="DF25" s="572"/>
      <c r="DG25" s="572"/>
      <c r="DH25" s="572"/>
      <c r="DI25" s="572"/>
      <c r="DJ25" s="572"/>
      <c r="DK25" s="572"/>
      <c r="DL25" s="572"/>
      <c r="DM25" s="572"/>
      <c r="DN25" s="572"/>
      <c r="DO25" s="572"/>
      <c r="DP25" s="572"/>
      <c r="DQ25" s="572"/>
      <c r="DR25" s="572"/>
      <c r="DS25" s="572"/>
      <c r="DT25" s="572"/>
      <c r="DU25" s="572"/>
      <c r="DV25" s="572"/>
      <c r="DW25" s="572"/>
      <c r="DX25" s="572"/>
      <c r="DY25" s="572"/>
      <c r="DZ25" s="572"/>
      <c r="EA25" s="572"/>
      <c r="EB25" s="572"/>
      <c r="EC25" s="572"/>
      <c r="ED25" s="572"/>
      <c r="EE25" s="572"/>
      <c r="EF25" s="572"/>
      <c r="EG25" s="572"/>
      <c r="EH25" s="572"/>
      <c r="EI25" s="572"/>
      <c r="EJ25" s="572"/>
      <c r="EK25" s="572"/>
      <c r="EL25" s="572"/>
      <c r="EM25" s="572"/>
      <c r="EN25" s="572"/>
      <c r="EO25" s="572"/>
      <c r="EP25" s="572"/>
      <c r="EQ25" s="572"/>
      <c r="ER25" s="572"/>
      <c r="ES25" s="572"/>
      <c r="ET25" s="572"/>
      <c r="EU25" s="572"/>
      <c r="EV25" s="572"/>
      <c r="EW25" s="572"/>
      <c r="EX25" s="572"/>
      <c r="EY25" s="572"/>
      <c r="EZ25" s="572"/>
      <c r="FA25" s="572"/>
      <c r="FB25" s="572"/>
      <c r="FC25" s="572"/>
      <c r="FD25" s="572"/>
      <c r="FE25" s="572"/>
      <c r="FF25" s="572"/>
      <c r="FG25" s="572"/>
      <c r="FH25" s="572"/>
      <c r="FI25" s="572"/>
      <c r="FJ25" s="572"/>
      <c r="FK25" s="572"/>
      <c r="FL25" s="572"/>
      <c r="FM25" s="572"/>
      <c r="FN25" s="572"/>
      <c r="FO25" s="572"/>
      <c r="FP25" s="572"/>
      <c r="FQ25" s="572"/>
      <c r="FR25" s="572"/>
      <c r="FS25" s="572"/>
      <c r="FT25" s="572"/>
      <c r="FU25" s="572"/>
      <c r="FV25" s="572"/>
      <c r="FW25" s="572"/>
      <c r="FX25" s="572"/>
      <c r="FY25" s="572"/>
      <c r="FZ25" s="572"/>
      <c r="GA25" s="572"/>
      <c r="GB25" s="572"/>
      <c r="GC25" s="572"/>
      <c r="GD25" s="572"/>
      <c r="GE25" s="572"/>
      <c r="GF25" s="572"/>
      <c r="GG25" s="572"/>
      <c r="GH25" s="572"/>
      <c r="GI25" s="572"/>
      <c r="GJ25" s="572"/>
      <c r="GK25" s="572"/>
      <c r="GL25" s="572"/>
      <c r="GM25" s="572"/>
      <c r="GN25" s="572"/>
      <c r="GO25" s="572"/>
      <c r="GP25" s="572"/>
      <c r="GQ25" s="572"/>
      <c r="GR25" s="572"/>
      <c r="GS25" s="572"/>
      <c r="GT25" s="572"/>
      <c r="GU25" s="572"/>
      <c r="GV25" s="572"/>
      <c r="GW25" s="572"/>
      <c r="GX25" s="572"/>
      <c r="GY25" s="572"/>
      <c r="GZ25" s="572"/>
      <c r="HA25" s="572"/>
      <c r="HB25" s="572"/>
      <c r="HC25" s="572"/>
      <c r="HD25" s="572"/>
      <c r="HE25" s="572"/>
      <c r="HF25" s="572"/>
      <c r="HG25" s="572"/>
      <c r="HH25" s="572"/>
      <c r="HI25" s="572"/>
      <c r="HJ25" s="572"/>
      <c r="HK25" s="572"/>
      <c r="HL25" s="572"/>
      <c r="HM25" s="572"/>
      <c r="HN25" s="572"/>
      <c r="HO25" s="572"/>
      <c r="HP25" s="572"/>
      <c r="HQ25" s="572"/>
      <c r="HR25" s="572"/>
      <c r="HS25" s="572"/>
      <c r="HT25" s="572"/>
      <c r="HU25" s="572"/>
      <c r="HV25" s="572"/>
      <c r="HW25" s="572"/>
      <c r="HX25" s="572"/>
      <c r="HY25" s="572"/>
      <c r="HZ25" s="572"/>
      <c r="IA25" s="572"/>
      <c r="IB25" s="572"/>
      <c r="IC25" s="572"/>
      <c r="ID25" s="572"/>
      <c r="IE25" s="572"/>
      <c r="IF25" s="572"/>
      <c r="IG25" s="572"/>
      <c r="IH25" s="572"/>
      <c r="II25" s="572"/>
      <c r="IJ25" s="572"/>
      <c r="IK25" s="572"/>
      <c r="IL25" s="572"/>
      <c r="IM25" s="572"/>
      <c r="IN25" s="572"/>
      <c r="IO25" s="572"/>
      <c r="IP25" s="572"/>
      <c r="IQ25" s="572"/>
      <c r="IR25" s="572"/>
      <c r="IS25" s="572"/>
      <c r="IT25" s="572"/>
      <c r="IU25" s="572"/>
      <c r="IV25" s="572"/>
      <c r="IW25" s="572"/>
      <c r="IX25" s="572"/>
      <c r="IY25" s="572"/>
      <c r="IZ25" s="572"/>
      <c r="JA25" s="572"/>
      <c r="JB25" s="572"/>
      <c r="JC25" s="572"/>
      <c r="JD25" s="572"/>
      <c r="JE25" s="572"/>
      <c r="JF25" s="572"/>
      <c r="JG25" s="572"/>
      <c r="JH25" s="572"/>
      <c r="JI25" s="572"/>
      <c r="JJ25" s="572"/>
      <c r="JK25" s="572"/>
      <c r="JL25" s="572"/>
      <c r="JM25" s="572"/>
      <c r="JN25" s="572"/>
      <c r="JO25" s="572"/>
      <c r="JP25" s="572"/>
      <c r="JQ25" s="572"/>
      <c r="JR25" s="572"/>
      <c r="JS25" s="572"/>
      <c r="JT25" s="572"/>
      <c r="JU25" s="572"/>
      <c r="JV25" s="572"/>
      <c r="JW25" s="572"/>
      <c r="JX25" s="572"/>
      <c r="JY25" s="572"/>
      <c r="JZ25" s="572"/>
      <c r="KA25" s="572"/>
      <c r="KB25" s="572"/>
      <c r="KC25" s="572"/>
      <c r="KD25" s="572"/>
      <c r="KE25" s="572"/>
      <c r="KF25" s="572"/>
      <c r="KG25" s="572"/>
      <c r="KH25" s="572"/>
      <c r="KI25" s="572"/>
      <c r="KJ25" s="572"/>
      <c r="KK25" s="572"/>
      <c r="KL25" s="572"/>
      <c r="KM25" s="572"/>
      <c r="KN25" s="572"/>
      <c r="KO25" s="572"/>
      <c r="KP25" s="572"/>
      <c r="KQ25" s="572"/>
      <c r="KR25" s="572"/>
      <c r="KS25" s="572"/>
      <c r="KT25" s="572"/>
      <c r="KU25" s="572"/>
      <c r="KV25" s="572"/>
      <c r="KW25" s="572"/>
      <c r="KX25" s="572"/>
      <c r="KY25" s="572"/>
      <c r="KZ25" s="572"/>
      <c r="LA25" s="572"/>
      <c r="LB25" s="572"/>
      <c r="LC25" s="572"/>
      <c r="LD25" s="572"/>
      <c r="LE25" s="572"/>
      <c r="LF25" s="572"/>
      <c r="LG25" s="572"/>
      <c r="LH25" s="572"/>
      <c r="LI25" s="572"/>
      <c r="LJ25" s="572"/>
      <c r="LK25" s="572"/>
      <c r="LL25" s="572"/>
      <c r="LM25" s="572"/>
      <c r="LN25" s="572"/>
      <c r="LO25" s="572"/>
      <c r="LP25" s="572"/>
      <c r="LQ25" s="572"/>
      <c r="LR25" s="572"/>
      <c r="LS25" s="572"/>
      <c r="LT25" s="572"/>
      <c r="LU25" s="572"/>
      <c r="LV25" s="572"/>
      <c r="LW25" s="572"/>
      <c r="LX25" s="572"/>
      <c r="LY25" s="572"/>
      <c r="LZ25" s="572"/>
      <c r="MA25" s="572"/>
      <c r="MB25" s="572"/>
      <c r="MC25" s="572"/>
      <c r="MD25" s="572"/>
      <c r="ME25" s="572"/>
      <c r="MF25" s="572"/>
      <c r="MG25" s="572"/>
      <c r="MH25" s="572"/>
      <c r="MI25" s="572"/>
      <c r="MJ25" s="572"/>
      <c r="MK25" s="572"/>
      <c r="ML25" s="572"/>
      <c r="MM25" s="572"/>
      <c r="MN25" s="572"/>
      <c r="MO25" s="572"/>
      <c r="MP25" s="572"/>
      <c r="MQ25" s="572"/>
      <c r="MR25" s="572"/>
      <c r="MS25" s="572"/>
      <c r="MT25" s="572"/>
      <c r="MU25" s="572"/>
      <c r="MV25" s="572"/>
      <c r="MW25" s="572"/>
      <c r="MX25" s="572"/>
      <c r="MY25" s="572"/>
      <c r="MZ25" s="572"/>
      <c r="NA25" s="572"/>
      <c r="NB25" s="572"/>
      <c r="NC25" s="572"/>
      <c r="ND25" s="572"/>
      <c r="NE25" s="572"/>
      <c r="NF25" s="572"/>
      <c r="NG25" s="572"/>
      <c r="NH25" s="572"/>
      <c r="NI25" s="572"/>
      <c r="NJ25" s="572"/>
      <c r="NK25" s="572"/>
      <c r="NL25" s="572"/>
      <c r="NM25" s="572"/>
      <c r="NN25" s="572"/>
      <c r="NO25" s="572"/>
      <c r="NP25" s="572"/>
      <c r="NQ25" s="572"/>
      <c r="NR25" s="572"/>
      <c r="NS25" s="572"/>
      <c r="NT25" s="572"/>
      <c r="NU25" s="572"/>
      <c r="NV25" s="572"/>
      <c r="NW25" s="572"/>
      <c r="NX25" s="572"/>
      <c r="NY25" s="572"/>
      <c r="NZ25" s="572"/>
      <c r="OA25" s="572"/>
      <c r="OB25" s="572"/>
      <c r="OC25" s="572"/>
      <c r="OD25" s="572"/>
      <c r="OE25" s="572"/>
      <c r="OF25" s="572"/>
      <c r="OG25" s="572"/>
      <c r="OH25" s="572"/>
      <c r="OI25" s="572"/>
      <c r="OJ25" s="572"/>
      <c r="OK25" s="572"/>
      <c r="OL25" s="572"/>
      <c r="OM25" s="572"/>
      <c r="ON25" s="572"/>
      <c r="OO25" s="572"/>
      <c r="OP25" s="572"/>
      <c r="OQ25" s="572"/>
      <c r="OR25" s="572"/>
      <c r="OS25" s="572"/>
      <c r="OT25" s="572"/>
      <c r="OU25" s="572"/>
      <c r="OV25" s="572"/>
      <c r="OW25" s="572"/>
      <c r="OX25" s="572"/>
      <c r="OY25" s="572"/>
      <c r="OZ25" s="572"/>
      <c r="PA25" s="572"/>
      <c r="PB25" s="572"/>
      <c r="PC25" s="572"/>
      <c r="PD25" s="572"/>
      <c r="PE25" s="572"/>
      <c r="PF25" s="572"/>
      <c r="PG25" s="572"/>
      <c r="PH25" s="572"/>
      <c r="PI25" s="572"/>
      <c r="PJ25" s="572"/>
      <c r="PK25" s="572"/>
      <c r="PL25" s="572"/>
      <c r="PM25" s="572"/>
      <c r="PN25" s="572"/>
      <c r="PO25" s="572"/>
      <c r="PP25" s="572"/>
      <c r="PQ25" s="572"/>
      <c r="PR25" s="572"/>
      <c r="PS25" s="572"/>
      <c r="PT25" s="572"/>
      <c r="PU25" s="572"/>
      <c r="PV25" s="572"/>
      <c r="PW25" s="572"/>
      <c r="PX25" s="572"/>
      <c r="PY25" s="572"/>
      <c r="PZ25" s="572"/>
      <c r="QA25" s="572"/>
      <c r="QB25" s="572"/>
      <c r="QC25" s="572"/>
      <c r="QD25" s="572"/>
      <c r="QE25" s="572"/>
      <c r="QF25" s="572"/>
      <c r="QG25" s="572"/>
      <c r="QH25" s="572"/>
      <c r="QI25" s="572"/>
      <c r="QJ25" s="572"/>
      <c r="QK25" s="572"/>
      <c r="QL25" s="572"/>
      <c r="QM25" s="572"/>
      <c r="QN25" s="572"/>
      <c r="QO25" s="572"/>
      <c r="QP25" s="572"/>
      <c r="QQ25" s="572"/>
      <c r="QR25" s="572"/>
      <c r="QS25" s="572"/>
      <c r="QT25" s="572"/>
      <c r="QU25" s="572"/>
      <c r="QV25" s="572"/>
      <c r="QW25" s="572"/>
      <c r="QX25" s="572"/>
      <c r="QY25" s="572"/>
      <c r="QZ25" s="572"/>
      <c r="RA25" s="572"/>
      <c r="RB25" s="572"/>
      <c r="RC25" s="572"/>
      <c r="RD25" s="572"/>
      <c r="RE25" s="572"/>
      <c r="RF25" s="572"/>
      <c r="RG25" s="572"/>
      <c r="RH25" s="572"/>
      <c r="RI25" s="572"/>
      <c r="RJ25" s="572"/>
      <c r="RK25" s="572"/>
      <c r="RL25" s="572"/>
      <c r="RM25" s="572"/>
      <c r="RN25" s="572"/>
      <c r="RO25" s="572"/>
      <c r="RP25" s="572"/>
      <c r="RQ25" s="572"/>
      <c r="RR25" s="572"/>
      <c r="RS25" s="572"/>
      <c r="RT25" s="572"/>
      <c r="RU25" s="572"/>
      <c r="RV25" s="572"/>
      <c r="RW25" s="572"/>
      <c r="RX25" s="572"/>
      <c r="RY25" s="572"/>
      <c r="RZ25" s="572"/>
      <c r="SA25" s="572"/>
      <c r="SB25" s="572"/>
      <c r="SC25" s="572"/>
      <c r="SD25" s="572"/>
      <c r="SE25" s="572"/>
      <c r="SF25" s="572"/>
      <c r="SG25" s="572"/>
      <c r="SH25" s="572"/>
      <c r="SI25" s="572"/>
      <c r="SJ25" s="572"/>
      <c r="SK25" s="572"/>
      <c r="SL25" s="572"/>
      <c r="SM25" s="572"/>
      <c r="SN25" s="572"/>
      <c r="SO25" s="572"/>
      <c r="SP25" s="572"/>
      <c r="SQ25" s="572"/>
      <c r="SR25" s="572"/>
      <c r="SS25" s="572"/>
      <c r="ST25" s="572"/>
      <c r="SU25" s="572"/>
      <c r="SV25" s="572"/>
      <c r="SW25" s="572"/>
      <c r="SX25" s="572"/>
      <c r="SY25" s="572"/>
      <c r="SZ25" s="572"/>
      <c r="TA25" s="572"/>
      <c r="TB25" s="572"/>
      <c r="TC25" s="572"/>
      <c r="TD25" s="572"/>
      <c r="TE25" s="572"/>
      <c r="TF25" s="572"/>
      <c r="TG25" s="572"/>
      <c r="TH25" s="572"/>
      <c r="TI25" s="572"/>
      <c r="TJ25" s="572"/>
      <c r="TK25" s="572"/>
      <c r="TL25" s="572"/>
      <c r="TM25" s="572"/>
      <c r="TN25" s="572"/>
      <c r="TO25" s="572"/>
      <c r="TP25" s="572"/>
      <c r="TQ25" s="572"/>
      <c r="TR25" s="572"/>
      <c r="TS25" s="572"/>
      <c r="TT25" s="572"/>
      <c r="TU25" s="572"/>
      <c r="TV25" s="572"/>
      <c r="TW25" s="572"/>
      <c r="TX25" s="572"/>
      <c r="TY25" s="572"/>
      <c r="TZ25" s="572"/>
      <c r="UA25" s="572"/>
      <c r="UB25" s="572"/>
      <c r="UC25" s="572"/>
      <c r="UD25" s="572"/>
      <c r="UE25" s="572"/>
      <c r="UF25" s="572"/>
      <c r="UG25" s="572"/>
      <c r="UH25" s="572"/>
      <c r="UI25" s="572"/>
      <c r="UJ25" s="572"/>
      <c r="UK25" s="572"/>
      <c r="UL25" s="572"/>
      <c r="UM25" s="572"/>
      <c r="UN25" s="572"/>
      <c r="UO25" s="572"/>
      <c r="UP25" s="572"/>
      <c r="UQ25" s="572"/>
      <c r="UR25" s="572"/>
      <c r="US25" s="572"/>
      <c r="UT25" s="572"/>
      <c r="UU25" s="572"/>
      <c r="UV25" s="572"/>
      <c r="UW25" s="572"/>
      <c r="UX25" s="572"/>
      <c r="UY25" s="572"/>
      <c r="UZ25" s="572"/>
      <c r="VA25" s="572"/>
      <c r="VB25" s="572"/>
      <c r="VC25" s="572"/>
      <c r="VD25" s="572"/>
      <c r="VE25" s="572"/>
      <c r="VF25" s="572"/>
      <c r="VG25" s="572"/>
      <c r="VH25" s="572"/>
      <c r="VI25" s="572"/>
      <c r="VJ25" s="572"/>
      <c r="VK25" s="572"/>
      <c r="VL25" s="572"/>
      <c r="VM25" s="572"/>
      <c r="VN25" s="572"/>
      <c r="VO25" s="572"/>
      <c r="VP25" s="572"/>
      <c r="VQ25" s="572"/>
      <c r="VR25" s="572"/>
      <c r="VS25" s="572"/>
      <c r="VT25" s="572"/>
      <c r="VU25" s="572"/>
      <c r="VV25" s="572"/>
      <c r="VW25" s="572"/>
      <c r="VX25" s="572"/>
      <c r="VY25" s="572"/>
      <c r="VZ25" s="572"/>
      <c r="WA25" s="572"/>
      <c r="WB25" s="572"/>
      <c r="WC25" s="572"/>
      <c r="WD25" s="572"/>
      <c r="WE25" s="572"/>
      <c r="WF25" s="572"/>
      <c r="WG25" s="572"/>
      <c r="WH25" s="572"/>
      <c r="WI25" s="572"/>
      <c r="WJ25" s="572"/>
      <c r="WK25" s="572"/>
      <c r="WL25" s="572"/>
      <c r="WM25" s="572"/>
      <c r="WN25" s="572"/>
      <c r="WO25" s="572"/>
      <c r="WP25" s="572"/>
      <c r="WQ25" s="572"/>
      <c r="WR25" s="572"/>
      <c r="WS25" s="572"/>
      <c r="WT25" s="572"/>
      <c r="WU25" s="572"/>
      <c r="WV25" s="572"/>
      <c r="WW25" s="572"/>
      <c r="WX25" s="572"/>
      <c r="WY25" s="572"/>
      <c r="WZ25" s="572"/>
      <c r="XA25" s="572"/>
      <c r="XB25" s="572"/>
      <c r="XC25" s="572"/>
      <c r="XD25" s="572"/>
      <c r="XE25" s="572"/>
      <c r="XF25" s="572"/>
      <c r="XG25" s="572"/>
      <c r="XH25" s="572"/>
      <c r="XI25" s="572"/>
      <c r="XJ25" s="572"/>
      <c r="XK25" s="572"/>
      <c r="XL25" s="572"/>
      <c r="XM25" s="572"/>
      <c r="XN25" s="572"/>
      <c r="XO25" s="572"/>
      <c r="XP25" s="572"/>
      <c r="XQ25" s="572"/>
      <c r="XR25" s="572"/>
      <c r="XS25" s="572"/>
      <c r="XT25" s="572"/>
      <c r="XU25" s="572"/>
      <c r="XV25" s="572"/>
      <c r="XW25" s="572"/>
      <c r="XX25" s="572"/>
      <c r="XY25" s="572"/>
      <c r="XZ25" s="572"/>
      <c r="YA25" s="572"/>
      <c r="YB25" s="572"/>
      <c r="YC25" s="572"/>
      <c r="YD25" s="572"/>
      <c r="YE25" s="572"/>
      <c r="YF25" s="572"/>
      <c r="YG25" s="572"/>
      <c r="YH25" s="572"/>
      <c r="YI25" s="572"/>
      <c r="YJ25" s="572"/>
      <c r="YK25" s="572"/>
      <c r="YL25" s="572"/>
      <c r="YM25" s="572"/>
      <c r="YN25" s="572"/>
      <c r="YO25" s="572"/>
      <c r="YP25" s="572"/>
      <c r="YQ25" s="572"/>
      <c r="YR25" s="572"/>
      <c r="YS25" s="572"/>
      <c r="YT25" s="572"/>
      <c r="YU25" s="572"/>
      <c r="YV25" s="572"/>
      <c r="YW25" s="572"/>
      <c r="YX25" s="572"/>
      <c r="YY25" s="572"/>
      <c r="YZ25" s="572"/>
      <c r="ZA25" s="572"/>
      <c r="ZB25" s="572"/>
      <c r="ZC25" s="572"/>
      <c r="ZD25" s="572"/>
      <c r="ZE25" s="572"/>
      <c r="ZF25" s="572"/>
      <c r="ZG25" s="572"/>
      <c r="ZH25" s="572"/>
      <c r="ZI25" s="572"/>
      <c r="ZJ25" s="572"/>
      <c r="ZK25" s="572"/>
      <c r="ZL25" s="572"/>
      <c r="ZM25" s="572"/>
      <c r="ZN25" s="572"/>
      <c r="ZO25" s="572"/>
      <c r="ZP25" s="572"/>
      <c r="ZQ25" s="572"/>
      <c r="ZR25" s="572"/>
      <c r="ZS25" s="572"/>
      <c r="ZT25" s="572"/>
      <c r="ZU25" s="572"/>
      <c r="ZV25" s="572"/>
      <c r="ZW25" s="572"/>
      <c r="ZX25" s="572"/>
      <c r="ZY25" s="572"/>
      <c r="ZZ25" s="572"/>
      <c r="AAA25" s="572"/>
      <c r="AAB25" s="572"/>
      <c r="AAC25" s="572"/>
      <c r="AAD25" s="572"/>
      <c r="AAE25" s="572"/>
      <c r="AAF25" s="572"/>
      <c r="AAG25" s="572"/>
      <c r="AAH25" s="572"/>
      <c r="AAI25" s="572"/>
      <c r="AAJ25" s="572"/>
      <c r="AAK25" s="572"/>
      <c r="AAL25" s="572"/>
      <c r="AAM25" s="572"/>
      <c r="AAN25" s="572"/>
      <c r="AAO25" s="572"/>
      <c r="AAP25" s="572"/>
      <c r="AAQ25" s="572"/>
      <c r="AAR25" s="572"/>
      <c r="AAS25" s="572"/>
      <c r="AAT25" s="572"/>
      <c r="AAU25" s="572"/>
      <c r="AAV25" s="572"/>
      <c r="AAW25" s="572"/>
      <c r="AAX25" s="572"/>
      <c r="AAY25" s="572"/>
      <c r="AAZ25" s="572"/>
      <c r="ABA25" s="572"/>
      <c r="ABB25" s="572"/>
      <c r="ABC25" s="572"/>
      <c r="ABD25" s="572"/>
      <c r="ABE25" s="572"/>
      <c r="ABF25" s="572"/>
      <c r="ABG25" s="572"/>
      <c r="ABH25" s="572"/>
      <c r="ABI25" s="572"/>
      <c r="ABJ25" s="572"/>
      <c r="ABK25" s="572"/>
      <c r="ABL25" s="572"/>
      <c r="ABM25" s="572"/>
      <c r="ABN25" s="572"/>
      <c r="ABO25" s="572"/>
      <c r="ABP25" s="572"/>
      <c r="ABQ25" s="572"/>
      <c r="ABR25" s="572"/>
      <c r="ABS25" s="572"/>
      <c r="ABT25" s="572"/>
      <c r="ABU25" s="572"/>
      <c r="ABV25" s="572"/>
      <c r="ABW25" s="572"/>
      <c r="ABX25" s="572"/>
      <c r="ABY25" s="572"/>
      <c r="ABZ25" s="572"/>
      <c r="ACA25" s="572"/>
      <c r="ACB25" s="572"/>
      <c r="ACC25" s="572"/>
      <c r="ACD25" s="572"/>
      <c r="ACE25" s="572"/>
      <c r="ACF25" s="572"/>
      <c r="ACG25" s="572"/>
      <c r="ACH25" s="572"/>
      <c r="ACI25" s="572"/>
      <c r="ACJ25" s="572"/>
      <c r="ACK25" s="572"/>
      <c r="ACL25" s="572"/>
      <c r="ACM25" s="572"/>
      <c r="ACN25" s="572"/>
      <c r="ACO25" s="572"/>
      <c r="ACP25" s="572"/>
      <c r="ACQ25" s="572"/>
      <c r="ACR25" s="572"/>
      <c r="ACS25" s="572"/>
      <c r="ACT25" s="572"/>
      <c r="ACU25" s="572"/>
      <c r="ACV25" s="572"/>
      <c r="ACW25" s="572"/>
      <c r="ACX25" s="572"/>
      <c r="ACY25" s="572"/>
      <c r="ACZ25" s="572"/>
      <c r="ADA25" s="572"/>
      <c r="ADB25" s="572"/>
      <c r="ADC25" s="572"/>
      <c r="ADD25" s="572"/>
      <c r="ADE25" s="572"/>
      <c r="ADF25" s="572"/>
      <c r="ADG25" s="572"/>
      <c r="ADH25" s="572"/>
      <c r="ADI25" s="572"/>
      <c r="ADJ25" s="572"/>
      <c r="ADK25" s="572"/>
      <c r="ADL25" s="572"/>
      <c r="ADM25" s="572"/>
      <c r="ADN25" s="572"/>
      <c r="ADO25" s="572"/>
      <c r="ADP25" s="572"/>
      <c r="ADQ25" s="572"/>
      <c r="ADR25" s="572"/>
      <c r="ADS25" s="572"/>
      <c r="ADT25" s="572"/>
      <c r="ADU25" s="572"/>
      <c r="ADV25" s="572"/>
      <c r="ADW25" s="572"/>
      <c r="ADX25" s="572"/>
      <c r="ADY25" s="572"/>
      <c r="ADZ25" s="572"/>
      <c r="AEA25" s="572"/>
      <c r="AEB25" s="572"/>
      <c r="AEC25" s="572"/>
      <c r="AED25" s="572"/>
      <c r="AEE25" s="572"/>
      <c r="AEF25" s="572"/>
      <c r="AEG25" s="572"/>
      <c r="AEH25" s="572"/>
      <c r="AEI25" s="572"/>
      <c r="AEJ25" s="572"/>
      <c r="AEK25" s="572"/>
      <c r="AEL25" s="572"/>
      <c r="AEM25" s="572"/>
      <c r="AEN25" s="572"/>
      <c r="AEO25" s="572"/>
      <c r="AEP25" s="572"/>
      <c r="AEQ25" s="572"/>
      <c r="AER25" s="572"/>
      <c r="AES25" s="572"/>
      <c r="AET25" s="572"/>
      <c r="AEU25" s="572"/>
      <c r="AEV25" s="572"/>
      <c r="AEW25" s="572"/>
      <c r="AEX25" s="572"/>
      <c r="AEY25" s="572"/>
      <c r="AEZ25" s="572"/>
      <c r="AFA25" s="572"/>
      <c r="AFB25" s="572"/>
      <c r="AFC25" s="572"/>
      <c r="AFD25" s="572"/>
      <c r="AFE25" s="572"/>
      <c r="AFF25" s="572"/>
      <c r="AFG25" s="572"/>
      <c r="AFH25" s="572"/>
      <c r="AFI25" s="572"/>
      <c r="AFJ25" s="572"/>
      <c r="AFK25" s="572"/>
      <c r="AFL25" s="572"/>
      <c r="AFM25" s="572"/>
      <c r="AFN25" s="572"/>
      <c r="AFO25" s="572"/>
      <c r="AFP25" s="572"/>
      <c r="AFQ25" s="572"/>
      <c r="AFR25" s="572"/>
      <c r="AFS25" s="572"/>
      <c r="AFT25" s="572"/>
      <c r="AFU25" s="572"/>
      <c r="AFV25" s="572"/>
      <c r="AFW25" s="572"/>
      <c r="AFX25" s="572"/>
      <c r="AFY25" s="572"/>
      <c r="AFZ25" s="572"/>
      <c r="AGA25" s="572"/>
      <c r="AGB25" s="572"/>
      <c r="AGC25" s="572"/>
      <c r="AGD25" s="572"/>
      <c r="AGE25" s="572"/>
      <c r="AGF25" s="572"/>
      <c r="AGG25" s="572"/>
      <c r="AGH25" s="572"/>
      <c r="AGI25" s="572"/>
      <c r="AGJ25" s="572"/>
      <c r="AGK25" s="572"/>
      <c r="AGL25" s="572"/>
      <c r="AGM25" s="572"/>
      <c r="AGN25" s="572"/>
      <c r="AGO25" s="572"/>
      <c r="AGP25" s="572"/>
      <c r="AGQ25" s="572"/>
      <c r="AGR25" s="572"/>
      <c r="AGS25" s="572"/>
      <c r="AGT25" s="572"/>
      <c r="AGU25" s="572"/>
      <c r="AGV25" s="572"/>
      <c r="AGW25" s="572"/>
      <c r="AGX25" s="572"/>
      <c r="AGY25" s="572"/>
      <c r="AGZ25" s="572"/>
      <c r="AHA25" s="572"/>
      <c r="AHB25" s="572"/>
      <c r="AHC25" s="572"/>
      <c r="AHD25" s="572"/>
      <c r="AHE25" s="572"/>
      <c r="AHF25" s="572"/>
      <c r="AHG25" s="572"/>
      <c r="AHH25" s="572"/>
      <c r="AHI25" s="572"/>
      <c r="AHJ25" s="572"/>
      <c r="AHK25" s="572"/>
      <c r="AHL25" s="572"/>
      <c r="AHM25" s="572"/>
      <c r="AHN25" s="572"/>
      <c r="AHO25" s="572"/>
      <c r="AHP25" s="572"/>
      <c r="AHQ25" s="572"/>
      <c r="AHR25" s="572"/>
      <c r="AHS25" s="572"/>
      <c r="AHT25" s="572"/>
      <c r="AHU25" s="572"/>
      <c r="AHV25" s="572"/>
      <c r="AHW25" s="572"/>
      <c r="AHX25" s="572"/>
      <c r="AHY25" s="572"/>
      <c r="AHZ25" s="572"/>
      <c r="AIA25" s="572"/>
      <c r="AIB25" s="572"/>
      <c r="AIC25" s="572"/>
      <c r="AID25" s="572"/>
      <c r="AIE25" s="572"/>
      <c r="AIF25" s="572"/>
      <c r="AIG25" s="572"/>
      <c r="AIH25" s="572"/>
      <c r="AII25" s="572"/>
      <c r="AIJ25" s="572"/>
      <c r="AIK25" s="572"/>
      <c r="AIL25" s="572"/>
      <c r="AIM25" s="572"/>
      <c r="AIN25" s="572"/>
      <c r="AIO25" s="572"/>
      <c r="AIP25" s="572"/>
      <c r="AIQ25" s="572"/>
      <c r="AIR25" s="572"/>
      <c r="AIS25" s="572"/>
      <c r="AIT25" s="572"/>
      <c r="AIU25" s="572"/>
      <c r="AIV25" s="572"/>
      <c r="AIW25" s="572"/>
      <c r="AIX25" s="572"/>
      <c r="AIY25" s="572"/>
      <c r="AIZ25" s="572"/>
      <c r="AJA25" s="572"/>
      <c r="AJB25" s="572"/>
      <c r="AJC25" s="572"/>
      <c r="AJD25" s="572"/>
      <c r="AJE25" s="572"/>
      <c r="AJF25" s="572"/>
      <c r="AJG25" s="572"/>
      <c r="AJH25" s="572"/>
      <c r="AJI25" s="572"/>
      <c r="AJJ25" s="572"/>
      <c r="AJK25" s="572"/>
      <c r="AJL25" s="572"/>
      <c r="AJM25" s="572"/>
      <c r="AJN25" s="572"/>
      <c r="AJO25" s="572"/>
      <c r="AJP25" s="572"/>
      <c r="AJQ25" s="572"/>
      <c r="AJR25" s="572"/>
      <c r="AJS25" s="572"/>
      <c r="AJT25" s="572"/>
      <c r="AJU25" s="572"/>
      <c r="AJV25" s="572"/>
      <c r="AJW25" s="572"/>
      <c r="AJX25" s="572"/>
      <c r="AJY25" s="572"/>
      <c r="AJZ25" s="572"/>
      <c r="AKA25" s="572"/>
      <c r="AKB25" s="572"/>
      <c r="AKC25" s="572"/>
      <c r="AKD25" s="572"/>
      <c r="AKE25" s="572"/>
      <c r="AKF25" s="572"/>
      <c r="AKG25" s="572"/>
      <c r="AKH25" s="572"/>
      <c r="AKI25" s="572"/>
      <c r="AKJ25" s="572"/>
      <c r="AKK25" s="572"/>
      <c r="AKL25" s="572"/>
      <c r="AKM25" s="572"/>
      <c r="AKN25" s="572"/>
      <c r="AKO25" s="572"/>
      <c r="AKP25" s="572"/>
      <c r="AKQ25" s="572"/>
      <c r="AKR25" s="572"/>
      <c r="AKS25" s="572"/>
      <c r="AKT25" s="572"/>
      <c r="AKU25" s="572"/>
      <c r="AKV25" s="572"/>
      <c r="AKW25" s="572"/>
      <c r="AKX25" s="572"/>
      <c r="AKY25" s="572"/>
      <c r="AKZ25" s="572"/>
      <c r="ALA25" s="572"/>
      <c r="ALB25" s="572"/>
      <c r="ALC25" s="572"/>
      <c r="ALD25" s="572"/>
      <c r="ALE25" s="572"/>
      <c r="ALF25" s="572"/>
      <c r="ALG25" s="572"/>
      <c r="ALH25" s="572"/>
      <c r="ALI25" s="572"/>
      <c r="ALJ25" s="572"/>
      <c r="ALK25" s="572"/>
      <c r="ALL25" s="572"/>
      <c r="ALM25" s="572"/>
      <c r="ALN25" s="572"/>
      <c r="ALO25" s="572"/>
      <c r="ALP25" s="572"/>
      <c r="ALQ25" s="572"/>
      <c r="ALR25" s="572"/>
      <c r="ALS25" s="572"/>
      <c r="ALT25" s="572"/>
      <c r="ALU25" s="572"/>
      <c r="ALV25" s="572"/>
      <c r="ALW25" s="572"/>
      <c r="ALX25" s="572"/>
      <c r="ALY25" s="572"/>
      <c r="ALZ25" s="572"/>
      <c r="AMA25" s="572"/>
      <c r="AMB25" s="572"/>
      <c r="AMC25" s="572"/>
      <c r="AMD25" s="572"/>
      <c r="AME25" s="572"/>
      <c r="AMF25" s="572"/>
      <c r="AMG25" s="572"/>
      <c r="AMH25" s="572"/>
      <c r="AMI25" s="572"/>
      <c r="AMJ25" s="572"/>
      <c r="AMK25" s="572"/>
      <c r="AML25" s="572"/>
      <c r="AMM25" s="572"/>
      <c r="AMN25" s="572"/>
      <c r="AMO25" s="572"/>
      <c r="AMP25" s="572"/>
      <c r="AMQ25" s="572"/>
      <c r="AMR25" s="572"/>
      <c r="AMS25" s="572"/>
      <c r="AMT25" s="572"/>
      <c r="AMU25" s="572"/>
      <c r="AMV25" s="572"/>
      <c r="AMW25" s="572"/>
      <c r="AMX25" s="572"/>
      <c r="AMY25" s="572"/>
      <c r="AMZ25" s="572"/>
      <c r="ANA25" s="572"/>
      <c r="ANB25" s="572"/>
      <c r="ANC25" s="572"/>
      <c r="AND25" s="572"/>
      <c r="ANE25" s="572"/>
      <c r="ANF25" s="572"/>
      <c r="ANG25" s="572"/>
      <c r="ANH25" s="572"/>
      <c r="ANI25" s="572"/>
      <c r="ANJ25" s="572"/>
      <c r="ANK25" s="572"/>
      <c r="ANL25" s="572"/>
      <c r="ANM25" s="572"/>
      <c r="ANN25" s="572"/>
      <c r="ANO25" s="572"/>
      <c r="ANP25" s="572"/>
      <c r="ANQ25" s="572"/>
      <c r="ANR25" s="572"/>
      <c r="ANS25" s="572"/>
      <c r="ANT25" s="572"/>
      <c r="ANU25" s="572"/>
      <c r="ANV25" s="572"/>
      <c r="ANW25" s="572"/>
      <c r="ANX25" s="572"/>
      <c r="ANY25" s="572"/>
      <c r="ANZ25" s="572"/>
      <c r="AOA25" s="572"/>
      <c r="AOB25" s="572"/>
      <c r="AOC25" s="572"/>
      <c r="AOD25" s="572"/>
      <c r="AOE25" s="572"/>
      <c r="AOF25" s="572"/>
      <c r="AOG25" s="572"/>
      <c r="AOH25" s="572"/>
      <c r="AOI25" s="572"/>
      <c r="AOJ25" s="572"/>
      <c r="AOK25" s="572"/>
      <c r="AOL25" s="572"/>
      <c r="AOM25" s="572"/>
      <c r="AON25" s="572"/>
      <c r="AOO25" s="572"/>
      <c r="AOP25" s="572"/>
      <c r="AOQ25" s="572"/>
      <c r="AOR25" s="572"/>
      <c r="AOS25" s="572"/>
      <c r="AOT25" s="572"/>
      <c r="AOU25" s="572"/>
      <c r="AOV25" s="572"/>
      <c r="AOW25" s="572"/>
      <c r="AOX25" s="572"/>
      <c r="AOY25" s="572"/>
      <c r="AOZ25" s="572"/>
      <c r="APA25" s="572"/>
      <c r="APB25" s="572"/>
      <c r="APC25" s="572"/>
      <c r="APD25" s="572"/>
      <c r="APE25" s="572"/>
      <c r="APF25" s="572"/>
      <c r="APG25" s="572"/>
      <c r="APH25" s="572"/>
      <c r="API25" s="572"/>
      <c r="APJ25" s="572"/>
      <c r="APK25" s="572"/>
      <c r="APL25" s="572"/>
      <c r="APM25" s="572"/>
      <c r="APN25" s="572"/>
      <c r="APO25" s="572"/>
      <c r="APP25" s="572"/>
      <c r="APQ25" s="572"/>
      <c r="APR25" s="572"/>
      <c r="APS25" s="572"/>
      <c r="APT25" s="572"/>
      <c r="APU25" s="572"/>
      <c r="APV25" s="572"/>
      <c r="APW25" s="572"/>
      <c r="APX25" s="572"/>
      <c r="APY25" s="572"/>
      <c r="APZ25" s="572"/>
      <c r="AQA25" s="572"/>
      <c r="AQB25" s="572"/>
      <c r="AQC25" s="572"/>
      <c r="AQD25" s="572"/>
      <c r="AQE25" s="572"/>
      <c r="AQF25" s="572"/>
      <c r="AQG25" s="572"/>
      <c r="AQH25" s="572"/>
      <c r="AQI25" s="572"/>
      <c r="AQJ25" s="572"/>
      <c r="AQK25" s="572"/>
      <c r="AQL25" s="572"/>
      <c r="AQM25" s="572"/>
      <c r="AQN25" s="572"/>
      <c r="AQO25" s="572"/>
      <c r="AQP25" s="572"/>
      <c r="AQQ25" s="572"/>
      <c r="AQR25" s="572"/>
      <c r="AQS25" s="572"/>
      <c r="AQT25" s="572"/>
      <c r="AQU25" s="572"/>
      <c r="AQV25" s="572"/>
      <c r="AQW25" s="572"/>
      <c r="AQX25" s="572"/>
      <c r="AQY25" s="572"/>
      <c r="AQZ25" s="572"/>
      <c r="ARA25" s="572"/>
      <c r="ARB25" s="572"/>
      <c r="ARC25" s="572"/>
      <c r="ARD25" s="572"/>
      <c r="ARE25" s="572"/>
      <c r="ARF25" s="572"/>
      <c r="ARG25" s="572"/>
      <c r="ARH25" s="572"/>
      <c r="ARI25" s="572"/>
      <c r="ARJ25" s="572"/>
      <c r="ARK25" s="572"/>
      <c r="ARL25" s="572"/>
      <c r="ARM25" s="572"/>
      <c r="ARN25" s="572"/>
      <c r="ARO25" s="572"/>
      <c r="ARP25" s="572"/>
      <c r="ARQ25" s="572"/>
      <c r="ARR25" s="572"/>
      <c r="ARS25" s="572"/>
      <c r="ART25" s="572"/>
      <c r="ARU25" s="572"/>
      <c r="ARV25" s="572"/>
      <c r="ARW25" s="572"/>
      <c r="ARX25" s="572"/>
      <c r="ARY25" s="572"/>
      <c r="ARZ25" s="572"/>
      <c r="ASA25" s="572"/>
      <c r="ASB25" s="572"/>
      <c r="ASC25" s="572"/>
      <c r="ASD25" s="572"/>
      <c r="ASE25" s="572"/>
      <c r="ASF25" s="572"/>
      <c r="ASG25" s="572"/>
      <c r="ASH25" s="572"/>
      <c r="ASI25" s="572"/>
      <c r="ASJ25" s="572"/>
      <c r="ASK25" s="572"/>
      <c r="ASL25" s="572"/>
      <c r="ASM25" s="572"/>
      <c r="ASN25" s="572"/>
      <c r="ASO25" s="572"/>
      <c r="ASP25" s="572"/>
      <c r="ASQ25" s="572"/>
      <c r="ASR25" s="572"/>
      <c r="ASS25" s="572"/>
      <c r="AST25" s="572"/>
      <c r="ASU25" s="572"/>
      <c r="ASV25" s="572"/>
      <c r="ASW25" s="572"/>
      <c r="ASX25" s="572"/>
      <c r="ASY25" s="572"/>
      <c r="ASZ25" s="572"/>
      <c r="ATA25" s="572"/>
      <c r="ATB25" s="572"/>
      <c r="ATC25" s="572"/>
      <c r="ATD25" s="572"/>
      <c r="ATE25" s="572"/>
      <c r="ATF25" s="572"/>
      <c r="ATG25" s="572"/>
      <c r="ATH25" s="572"/>
      <c r="ATI25" s="572"/>
      <c r="ATJ25" s="572"/>
      <c r="ATK25" s="572"/>
      <c r="ATL25" s="572"/>
      <c r="ATM25" s="572"/>
      <c r="ATN25" s="572"/>
      <c r="ATO25" s="572"/>
      <c r="ATP25" s="572"/>
      <c r="ATQ25" s="572"/>
      <c r="ATR25" s="572"/>
      <c r="ATS25" s="572"/>
      <c r="ATT25" s="572"/>
      <c r="ATU25" s="572"/>
      <c r="ATV25" s="572"/>
      <c r="ATW25" s="572"/>
      <c r="ATX25" s="572"/>
      <c r="ATY25" s="572"/>
      <c r="ATZ25" s="572"/>
      <c r="AUA25" s="572"/>
      <c r="AUB25" s="572"/>
      <c r="AUC25" s="572"/>
      <c r="AUD25" s="572"/>
      <c r="AUE25" s="572"/>
      <c r="AUF25" s="572"/>
      <c r="AUG25" s="572"/>
      <c r="AUH25" s="572"/>
      <c r="AUI25" s="572"/>
      <c r="AUJ25" s="572"/>
      <c r="AUK25" s="572"/>
      <c r="AUL25" s="572"/>
      <c r="AUM25" s="572"/>
      <c r="AUN25" s="572"/>
      <c r="AUO25" s="572"/>
      <c r="AUP25" s="572"/>
      <c r="AUQ25" s="572"/>
      <c r="AUR25" s="572"/>
      <c r="AUS25" s="572"/>
      <c r="AUT25" s="572"/>
      <c r="AUU25" s="572"/>
      <c r="AUV25" s="572"/>
      <c r="AUW25" s="572"/>
      <c r="AUX25" s="572"/>
      <c r="AUY25" s="572"/>
      <c r="AUZ25" s="572"/>
      <c r="AVA25" s="572"/>
      <c r="AVB25" s="572"/>
      <c r="AVC25" s="572"/>
      <c r="AVD25" s="572"/>
      <c r="AVE25" s="572"/>
      <c r="AVF25" s="572"/>
      <c r="AVG25" s="572"/>
      <c r="AVH25" s="572"/>
      <c r="AVI25" s="572"/>
      <c r="AVJ25" s="572"/>
      <c r="AVK25" s="572"/>
      <c r="AVL25" s="572"/>
      <c r="AVM25" s="572"/>
      <c r="AVN25" s="572"/>
      <c r="AVO25" s="572"/>
      <c r="AVP25" s="572"/>
      <c r="AVQ25" s="572"/>
      <c r="AVR25" s="572"/>
      <c r="AVS25" s="572"/>
      <c r="AVT25" s="572"/>
      <c r="AVU25" s="572"/>
      <c r="AVV25" s="572"/>
      <c r="AVW25" s="572"/>
      <c r="AVX25" s="572"/>
      <c r="AVY25" s="572"/>
      <c r="AVZ25" s="572"/>
      <c r="AWA25" s="572"/>
      <c r="AWB25" s="572"/>
      <c r="AWC25" s="572"/>
      <c r="AWD25" s="572"/>
      <c r="AWE25" s="572"/>
      <c r="AWF25" s="572"/>
      <c r="AWG25" s="572"/>
      <c r="AWH25" s="572"/>
      <c r="AWI25" s="572"/>
      <c r="AWJ25" s="572"/>
      <c r="AWK25" s="572"/>
      <c r="AWL25" s="572"/>
      <c r="AWM25" s="572"/>
      <c r="AWN25" s="572"/>
      <c r="AWO25" s="572"/>
      <c r="AWP25" s="572"/>
      <c r="AWQ25" s="572"/>
      <c r="AWR25" s="572"/>
      <c r="AWS25" s="572"/>
      <c r="AWT25" s="572"/>
      <c r="AWU25" s="572"/>
      <c r="AWV25" s="572"/>
      <c r="AWW25" s="572"/>
      <c r="AWX25" s="572"/>
      <c r="AWY25" s="572"/>
      <c r="AWZ25" s="572"/>
      <c r="AXA25" s="572"/>
      <c r="AXB25" s="572"/>
      <c r="AXC25" s="572"/>
      <c r="AXD25" s="572"/>
      <c r="AXE25" s="572"/>
      <c r="AXF25" s="572"/>
      <c r="AXG25" s="572"/>
      <c r="AXH25" s="572"/>
      <c r="AXI25" s="572"/>
      <c r="AXJ25" s="572"/>
      <c r="AXK25" s="572"/>
      <c r="AXL25" s="572"/>
      <c r="AXM25" s="572"/>
      <c r="AXN25" s="572"/>
      <c r="AXO25" s="572"/>
      <c r="AXP25" s="572"/>
      <c r="AXQ25" s="572"/>
      <c r="AXR25" s="572"/>
      <c r="AXS25" s="572"/>
      <c r="AXT25" s="572"/>
      <c r="AXU25" s="572"/>
      <c r="AXV25" s="572"/>
      <c r="AXW25" s="572"/>
      <c r="AXX25" s="572"/>
      <c r="AXY25" s="572"/>
      <c r="AXZ25" s="572"/>
      <c r="AYA25" s="572"/>
      <c r="AYB25" s="572"/>
      <c r="AYC25" s="572"/>
      <c r="AYD25" s="572"/>
      <c r="AYE25" s="572"/>
      <c r="AYF25" s="572"/>
      <c r="AYG25" s="572"/>
      <c r="AYH25" s="572"/>
      <c r="AYI25" s="572"/>
      <c r="AYJ25" s="572"/>
      <c r="AYK25" s="572"/>
      <c r="AYL25" s="572"/>
      <c r="AYM25" s="572"/>
      <c r="AYN25" s="572"/>
      <c r="AYO25" s="572"/>
      <c r="AYP25" s="572"/>
      <c r="AYQ25" s="572"/>
      <c r="AYR25" s="572"/>
      <c r="AYS25" s="572"/>
      <c r="AYT25" s="572"/>
      <c r="AYU25" s="572"/>
      <c r="AYV25" s="572"/>
      <c r="AYW25" s="572"/>
      <c r="AYX25" s="572"/>
      <c r="AYY25" s="572"/>
      <c r="AYZ25" s="572"/>
      <c r="AZA25" s="572"/>
      <c r="AZB25" s="572"/>
      <c r="AZC25" s="572"/>
      <c r="AZD25" s="572"/>
      <c r="AZE25" s="572"/>
      <c r="AZF25" s="572"/>
      <c r="AZG25" s="572"/>
      <c r="AZH25" s="572"/>
      <c r="AZI25" s="572"/>
      <c r="AZJ25" s="572"/>
      <c r="AZK25" s="572"/>
      <c r="AZL25" s="572"/>
      <c r="AZM25" s="572"/>
      <c r="AZN25" s="572"/>
      <c r="AZO25" s="572"/>
      <c r="AZP25" s="572"/>
      <c r="AZQ25" s="572"/>
      <c r="AZR25" s="572"/>
      <c r="AZS25" s="572"/>
      <c r="AZT25" s="572"/>
      <c r="AZU25" s="572"/>
      <c r="AZV25" s="572"/>
      <c r="AZW25" s="572"/>
      <c r="AZX25" s="572"/>
      <c r="AZY25" s="572"/>
      <c r="AZZ25" s="572"/>
      <c r="BAA25" s="572"/>
      <c r="BAB25" s="572"/>
      <c r="BAC25" s="572"/>
      <c r="BAD25" s="572"/>
      <c r="BAE25" s="572"/>
      <c r="BAF25" s="572"/>
      <c r="BAG25" s="572"/>
      <c r="BAH25" s="572"/>
      <c r="BAI25" s="572"/>
      <c r="BAJ25" s="572"/>
      <c r="BAK25" s="572"/>
      <c r="BAL25" s="572"/>
      <c r="BAM25" s="572"/>
      <c r="BAN25" s="572"/>
      <c r="BAO25" s="572"/>
      <c r="BAP25" s="572"/>
      <c r="BAQ25" s="572"/>
      <c r="BAR25" s="572"/>
      <c r="BAS25" s="572"/>
      <c r="BAT25" s="572"/>
      <c r="BAU25" s="572"/>
      <c r="BAV25" s="572"/>
      <c r="BAW25" s="572"/>
      <c r="BAX25" s="572"/>
      <c r="BAY25" s="572"/>
      <c r="BAZ25" s="572"/>
      <c r="BBA25" s="572"/>
      <c r="BBB25" s="572"/>
      <c r="BBC25" s="572"/>
      <c r="BBD25" s="572"/>
      <c r="BBE25" s="572"/>
      <c r="BBF25" s="572"/>
      <c r="BBG25" s="572"/>
      <c r="BBH25" s="572"/>
      <c r="BBI25" s="572"/>
      <c r="BBJ25" s="572"/>
      <c r="BBK25" s="572"/>
      <c r="BBL25" s="572"/>
      <c r="BBM25" s="572"/>
      <c r="BBN25" s="572"/>
      <c r="BBO25" s="572"/>
      <c r="BBP25" s="572"/>
      <c r="BBQ25" s="572"/>
      <c r="BBR25" s="572"/>
      <c r="BBS25" s="572"/>
      <c r="BBT25" s="572"/>
      <c r="BBU25" s="572"/>
      <c r="BBV25" s="572"/>
      <c r="BBW25" s="572"/>
      <c r="BBX25" s="572"/>
      <c r="BBY25" s="572"/>
      <c r="BBZ25" s="572"/>
      <c r="BCA25" s="572"/>
      <c r="BCB25" s="572"/>
      <c r="BCC25" s="572"/>
      <c r="BCD25" s="572"/>
      <c r="BCE25" s="572"/>
      <c r="BCF25" s="572"/>
      <c r="BCG25" s="572"/>
      <c r="BCH25" s="572"/>
      <c r="BCI25" s="572"/>
      <c r="BCJ25" s="572"/>
      <c r="BCK25" s="572"/>
      <c r="BCL25" s="572"/>
      <c r="BCM25" s="572"/>
      <c r="BCN25" s="572"/>
      <c r="BCO25" s="572"/>
      <c r="BCP25" s="572"/>
      <c r="BCQ25" s="572"/>
      <c r="BCR25" s="572"/>
      <c r="BCS25" s="572"/>
      <c r="BCT25" s="572"/>
      <c r="BCU25" s="572"/>
      <c r="BCV25" s="572"/>
      <c r="BCW25" s="572"/>
      <c r="BCX25" s="572"/>
      <c r="BCY25" s="572"/>
      <c r="BCZ25" s="572"/>
      <c r="BDA25" s="572"/>
      <c r="BDB25" s="572"/>
      <c r="BDC25" s="572"/>
      <c r="BDD25" s="572"/>
      <c r="BDE25" s="572"/>
      <c r="BDF25" s="572"/>
      <c r="BDG25" s="572"/>
      <c r="BDH25" s="572"/>
      <c r="BDI25" s="572"/>
      <c r="BDJ25" s="572"/>
      <c r="BDK25" s="572"/>
      <c r="BDL25" s="572"/>
      <c r="BDM25" s="572"/>
      <c r="BDN25" s="572"/>
      <c r="BDO25" s="572"/>
      <c r="BDP25" s="572"/>
      <c r="BDQ25" s="572"/>
      <c r="BDR25" s="572"/>
      <c r="BDS25" s="572"/>
      <c r="BDT25" s="572"/>
      <c r="BDU25" s="572"/>
      <c r="BDV25" s="572"/>
      <c r="BDW25" s="572"/>
      <c r="BDX25" s="572"/>
      <c r="BDY25" s="572"/>
      <c r="BDZ25" s="572"/>
    </row>
    <row r="26" spans="1:1482" s="577" customFormat="1">
      <c r="A26" s="375" t="str">
        <f>+'P6'!B8</f>
        <v>6.1. Promoción de la gestión efectiva y sostenible del agua, el suelo y la biodiversidad, en la producción de cacao y sus derivados</v>
      </c>
      <c r="B26" s="384">
        <f>+'P6'!E8</f>
        <v>2155890599</v>
      </c>
      <c r="C26" s="384">
        <f>+'P6'!F8</f>
        <v>4311781198</v>
      </c>
      <c r="D26" s="384">
        <f>+'P6'!G8</f>
        <v>4311781198</v>
      </c>
      <c r="E26" s="384">
        <f>+'P6'!H8</f>
        <v>4311781198</v>
      </c>
      <c r="F26" s="384">
        <f>+'P6'!I8</f>
        <v>4311781198</v>
      </c>
      <c r="G26" s="384">
        <f>+'P6'!J8</f>
        <v>2854957990</v>
      </c>
      <c r="H26" s="384">
        <f>+'P6'!K8</f>
        <v>2854957990</v>
      </c>
      <c r="I26" s="384">
        <f>+'P6'!L8</f>
        <v>4311781198</v>
      </c>
      <c r="J26" s="384">
        <f>+'P6'!M8</f>
        <v>2854957990</v>
      </c>
      <c r="K26" s="384">
        <f>+'P6'!N8</f>
        <v>2854957990</v>
      </c>
      <c r="L26" s="384">
        <f>+'P6'!O8</f>
        <v>4196981198</v>
      </c>
      <c r="M26" s="384">
        <f>+'P6'!P8</f>
        <v>2854957990</v>
      </c>
      <c r="N26" s="384">
        <f>+'P6'!Q8</f>
        <v>2854957990</v>
      </c>
      <c r="O26" s="384">
        <f>+'P6'!R8</f>
        <v>4196981198</v>
      </c>
      <c r="P26" s="384">
        <f>+'P6'!S8</f>
        <v>2854957990</v>
      </c>
      <c r="Q26" s="384">
        <f>+'P6'!T8</f>
        <v>2854957990</v>
      </c>
      <c r="R26" s="384">
        <f>+'P6'!U8</f>
        <v>4196981198</v>
      </c>
      <c r="S26" s="384">
        <f>+'P6'!V8</f>
        <v>2854957990</v>
      </c>
      <c r="T26" s="384">
        <f>+'P6'!W8</f>
        <v>2854957990</v>
      </c>
      <c r="U26" s="384">
        <f>+'P6'!X8</f>
        <v>4196981198</v>
      </c>
      <c r="V26" s="384">
        <f>+'P6'!Y8</f>
        <v>69052301281</v>
      </c>
      <c r="W26" s="575">
        <f t="shared" si="18"/>
        <v>2.4301329274765922E-2</v>
      </c>
      <c r="X26" s="572"/>
      <c r="Y26" s="572"/>
      <c r="Z26" s="572"/>
      <c r="AA26" s="572"/>
      <c r="AB26" s="572"/>
      <c r="AC26" s="572"/>
      <c r="AD26" s="572"/>
      <c r="AE26" s="572"/>
      <c r="AF26" s="572"/>
      <c r="AG26" s="572"/>
      <c r="AH26" s="572"/>
      <c r="AI26" s="572"/>
      <c r="AJ26" s="572"/>
      <c r="AK26" s="572"/>
      <c r="AL26" s="572"/>
      <c r="AM26" s="572"/>
      <c r="AN26" s="572"/>
      <c r="AO26" s="572"/>
      <c r="AP26" s="572"/>
      <c r="AQ26" s="572"/>
      <c r="AR26" s="572"/>
      <c r="AS26" s="572"/>
      <c r="AT26" s="572"/>
      <c r="AU26" s="572"/>
      <c r="AV26" s="572"/>
      <c r="AW26" s="572"/>
      <c r="AX26" s="572"/>
      <c r="AY26" s="572"/>
      <c r="AZ26" s="572"/>
      <c r="BA26" s="572"/>
      <c r="BB26" s="572"/>
      <c r="BC26" s="572"/>
      <c r="BD26" s="572"/>
      <c r="BE26" s="572"/>
      <c r="BF26" s="572"/>
      <c r="BG26" s="572"/>
      <c r="BH26" s="572"/>
      <c r="BI26" s="572"/>
      <c r="BJ26" s="572"/>
      <c r="BK26" s="572"/>
      <c r="BL26" s="572"/>
      <c r="BM26" s="572"/>
      <c r="BN26" s="572"/>
      <c r="BO26" s="572"/>
      <c r="BP26" s="572"/>
      <c r="BQ26" s="572"/>
      <c r="BR26" s="572"/>
      <c r="BS26" s="572"/>
      <c r="BT26" s="572"/>
      <c r="BU26" s="572"/>
      <c r="BV26" s="572"/>
      <c r="BW26" s="572"/>
      <c r="BX26" s="572"/>
      <c r="BY26" s="572"/>
      <c r="BZ26" s="572"/>
      <c r="CA26" s="572"/>
      <c r="CB26" s="572"/>
      <c r="CC26" s="572"/>
      <c r="CD26" s="572"/>
      <c r="CE26" s="572"/>
      <c r="CF26" s="572"/>
      <c r="CG26" s="572"/>
      <c r="CH26" s="572"/>
      <c r="CI26" s="572"/>
      <c r="CJ26" s="572"/>
      <c r="CK26" s="572"/>
      <c r="CL26" s="572"/>
      <c r="CM26" s="572"/>
      <c r="CN26" s="572"/>
      <c r="CO26" s="572"/>
      <c r="CP26" s="572"/>
      <c r="CQ26" s="572"/>
      <c r="CR26" s="572"/>
      <c r="CS26" s="572"/>
      <c r="CT26" s="572"/>
      <c r="CU26" s="572"/>
      <c r="CV26" s="572"/>
      <c r="CW26" s="572"/>
      <c r="CX26" s="572"/>
      <c r="CY26" s="572"/>
      <c r="CZ26" s="572"/>
      <c r="DA26" s="572"/>
      <c r="DB26" s="572"/>
      <c r="DC26" s="572"/>
      <c r="DD26" s="572"/>
      <c r="DE26" s="572"/>
      <c r="DF26" s="572"/>
      <c r="DG26" s="572"/>
      <c r="DH26" s="572"/>
      <c r="DI26" s="572"/>
      <c r="DJ26" s="572"/>
      <c r="DK26" s="572"/>
      <c r="DL26" s="572"/>
      <c r="DM26" s="572"/>
      <c r="DN26" s="572"/>
      <c r="DO26" s="572"/>
      <c r="DP26" s="572"/>
      <c r="DQ26" s="572"/>
      <c r="DR26" s="572"/>
      <c r="DS26" s="572"/>
      <c r="DT26" s="572"/>
      <c r="DU26" s="572"/>
      <c r="DV26" s="572"/>
      <c r="DW26" s="572"/>
      <c r="DX26" s="572"/>
      <c r="DY26" s="572"/>
      <c r="DZ26" s="572"/>
      <c r="EA26" s="572"/>
      <c r="EB26" s="572"/>
      <c r="EC26" s="572"/>
      <c r="ED26" s="572"/>
      <c r="EE26" s="572"/>
      <c r="EF26" s="572"/>
      <c r="EG26" s="572"/>
      <c r="EH26" s="572"/>
      <c r="EI26" s="572"/>
      <c r="EJ26" s="572"/>
      <c r="EK26" s="572"/>
      <c r="EL26" s="572"/>
      <c r="EM26" s="572"/>
      <c r="EN26" s="572"/>
      <c r="EO26" s="572"/>
      <c r="EP26" s="572"/>
      <c r="EQ26" s="572"/>
      <c r="ER26" s="572"/>
      <c r="ES26" s="572"/>
      <c r="ET26" s="572"/>
      <c r="EU26" s="572"/>
      <c r="EV26" s="572"/>
      <c r="EW26" s="572"/>
      <c r="EX26" s="572"/>
      <c r="EY26" s="572"/>
      <c r="EZ26" s="572"/>
      <c r="FA26" s="572"/>
      <c r="FB26" s="572"/>
      <c r="FC26" s="572"/>
      <c r="FD26" s="572"/>
      <c r="FE26" s="572"/>
      <c r="FF26" s="572"/>
      <c r="FG26" s="572"/>
      <c r="FH26" s="572"/>
      <c r="FI26" s="572"/>
      <c r="FJ26" s="572"/>
      <c r="FK26" s="572"/>
      <c r="FL26" s="572"/>
      <c r="FM26" s="572"/>
      <c r="FN26" s="572"/>
      <c r="FO26" s="572"/>
      <c r="FP26" s="572"/>
      <c r="FQ26" s="572"/>
      <c r="FR26" s="572"/>
      <c r="FS26" s="572"/>
      <c r="FT26" s="572"/>
      <c r="FU26" s="572"/>
      <c r="FV26" s="572"/>
      <c r="FW26" s="572"/>
      <c r="FX26" s="572"/>
      <c r="FY26" s="572"/>
      <c r="FZ26" s="572"/>
      <c r="GA26" s="572"/>
      <c r="GB26" s="572"/>
      <c r="GC26" s="572"/>
      <c r="GD26" s="572"/>
      <c r="GE26" s="572"/>
      <c r="GF26" s="572"/>
      <c r="GG26" s="572"/>
      <c r="GH26" s="572"/>
      <c r="GI26" s="572"/>
      <c r="GJ26" s="572"/>
      <c r="GK26" s="572"/>
      <c r="GL26" s="572"/>
      <c r="GM26" s="572"/>
      <c r="GN26" s="572"/>
      <c r="GO26" s="572"/>
      <c r="GP26" s="572"/>
      <c r="GQ26" s="572"/>
      <c r="GR26" s="572"/>
      <c r="GS26" s="572"/>
      <c r="GT26" s="572"/>
      <c r="GU26" s="572"/>
      <c r="GV26" s="572"/>
      <c r="GW26" s="572"/>
      <c r="GX26" s="572"/>
      <c r="GY26" s="572"/>
      <c r="GZ26" s="572"/>
      <c r="HA26" s="572"/>
      <c r="HB26" s="572"/>
      <c r="HC26" s="572"/>
      <c r="HD26" s="572"/>
      <c r="HE26" s="572"/>
      <c r="HF26" s="572"/>
      <c r="HG26" s="572"/>
      <c r="HH26" s="572"/>
      <c r="HI26" s="572"/>
      <c r="HJ26" s="572"/>
      <c r="HK26" s="572"/>
      <c r="HL26" s="572"/>
      <c r="HM26" s="572"/>
      <c r="HN26" s="572"/>
      <c r="HO26" s="572"/>
      <c r="HP26" s="572"/>
      <c r="HQ26" s="572"/>
      <c r="HR26" s="572"/>
      <c r="HS26" s="572"/>
      <c r="HT26" s="572"/>
      <c r="HU26" s="572"/>
      <c r="HV26" s="572"/>
      <c r="HW26" s="572"/>
      <c r="HX26" s="572"/>
      <c r="HY26" s="572"/>
      <c r="HZ26" s="572"/>
      <c r="IA26" s="572"/>
      <c r="IB26" s="572"/>
      <c r="IC26" s="572"/>
      <c r="ID26" s="572"/>
      <c r="IE26" s="572"/>
      <c r="IF26" s="572"/>
      <c r="IG26" s="572"/>
      <c r="IH26" s="572"/>
      <c r="II26" s="572"/>
      <c r="IJ26" s="572"/>
      <c r="IK26" s="572"/>
      <c r="IL26" s="572"/>
      <c r="IM26" s="572"/>
      <c r="IN26" s="572"/>
      <c r="IO26" s="572"/>
      <c r="IP26" s="572"/>
      <c r="IQ26" s="572"/>
      <c r="IR26" s="572"/>
      <c r="IS26" s="572"/>
      <c r="IT26" s="572"/>
      <c r="IU26" s="572"/>
      <c r="IV26" s="572"/>
      <c r="IW26" s="572"/>
      <c r="IX26" s="572"/>
      <c r="IY26" s="572"/>
      <c r="IZ26" s="572"/>
      <c r="JA26" s="572"/>
      <c r="JB26" s="572"/>
      <c r="JC26" s="572"/>
      <c r="JD26" s="572"/>
      <c r="JE26" s="572"/>
      <c r="JF26" s="572"/>
      <c r="JG26" s="572"/>
      <c r="JH26" s="572"/>
      <c r="JI26" s="572"/>
      <c r="JJ26" s="572"/>
      <c r="JK26" s="572"/>
      <c r="JL26" s="572"/>
      <c r="JM26" s="572"/>
      <c r="JN26" s="572"/>
      <c r="JO26" s="572"/>
      <c r="JP26" s="572"/>
      <c r="JQ26" s="572"/>
      <c r="JR26" s="572"/>
      <c r="JS26" s="572"/>
      <c r="JT26" s="572"/>
      <c r="JU26" s="572"/>
      <c r="JV26" s="572"/>
      <c r="JW26" s="572"/>
      <c r="JX26" s="572"/>
      <c r="JY26" s="572"/>
      <c r="JZ26" s="572"/>
      <c r="KA26" s="572"/>
      <c r="KB26" s="572"/>
      <c r="KC26" s="572"/>
      <c r="KD26" s="572"/>
      <c r="KE26" s="572"/>
      <c r="KF26" s="572"/>
      <c r="KG26" s="572"/>
      <c r="KH26" s="572"/>
      <c r="KI26" s="572"/>
      <c r="KJ26" s="572"/>
      <c r="KK26" s="572"/>
      <c r="KL26" s="572"/>
      <c r="KM26" s="572"/>
      <c r="KN26" s="572"/>
      <c r="KO26" s="572"/>
      <c r="KP26" s="572"/>
      <c r="KQ26" s="572"/>
      <c r="KR26" s="572"/>
      <c r="KS26" s="572"/>
      <c r="KT26" s="572"/>
      <c r="KU26" s="572"/>
      <c r="KV26" s="572"/>
      <c r="KW26" s="572"/>
      <c r="KX26" s="572"/>
      <c r="KY26" s="572"/>
      <c r="KZ26" s="572"/>
      <c r="LA26" s="572"/>
      <c r="LB26" s="572"/>
      <c r="LC26" s="572"/>
      <c r="LD26" s="572"/>
      <c r="LE26" s="572"/>
      <c r="LF26" s="572"/>
      <c r="LG26" s="572"/>
      <c r="LH26" s="572"/>
      <c r="LI26" s="572"/>
      <c r="LJ26" s="572"/>
      <c r="LK26" s="572"/>
      <c r="LL26" s="572"/>
      <c r="LM26" s="572"/>
      <c r="LN26" s="572"/>
      <c r="LO26" s="572"/>
      <c r="LP26" s="572"/>
      <c r="LQ26" s="572"/>
      <c r="LR26" s="572"/>
      <c r="LS26" s="572"/>
      <c r="LT26" s="572"/>
      <c r="LU26" s="572"/>
      <c r="LV26" s="572"/>
      <c r="LW26" s="572"/>
      <c r="LX26" s="572"/>
      <c r="LY26" s="572"/>
      <c r="LZ26" s="572"/>
      <c r="MA26" s="572"/>
      <c r="MB26" s="572"/>
      <c r="MC26" s="572"/>
      <c r="MD26" s="572"/>
      <c r="ME26" s="572"/>
      <c r="MF26" s="572"/>
      <c r="MG26" s="572"/>
      <c r="MH26" s="572"/>
      <c r="MI26" s="572"/>
      <c r="MJ26" s="572"/>
      <c r="MK26" s="572"/>
      <c r="ML26" s="572"/>
      <c r="MM26" s="572"/>
      <c r="MN26" s="572"/>
      <c r="MO26" s="572"/>
      <c r="MP26" s="572"/>
      <c r="MQ26" s="572"/>
      <c r="MR26" s="572"/>
      <c r="MS26" s="572"/>
      <c r="MT26" s="572"/>
      <c r="MU26" s="572"/>
      <c r="MV26" s="572"/>
      <c r="MW26" s="572"/>
      <c r="MX26" s="572"/>
      <c r="MY26" s="572"/>
      <c r="MZ26" s="572"/>
      <c r="NA26" s="572"/>
      <c r="NB26" s="572"/>
      <c r="NC26" s="572"/>
      <c r="ND26" s="572"/>
      <c r="NE26" s="572"/>
      <c r="NF26" s="572"/>
      <c r="NG26" s="572"/>
      <c r="NH26" s="572"/>
      <c r="NI26" s="572"/>
      <c r="NJ26" s="572"/>
      <c r="NK26" s="572"/>
      <c r="NL26" s="572"/>
      <c r="NM26" s="572"/>
      <c r="NN26" s="572"/>
      <c r="NO26" s="572"/>
      <c r="NP26" s="572"/>
      <c r="NQ26" s="572"/>
      <c r="NR26" s="572"/>
      <c r="NS26" s="572"/>
      <c r="NT26" s="572"/>
      <c r="NU26" s="572"/>
      <c r="NV26" s="572"/>
      <c r="NW26" s="572"/>
      <c r="NX26" s="572"/>
      <c r="NY26" s="572"/>
      <c r="NZ26" s="572"/>
      <c r="OA26" s="572"/>
      <c r="OB26" s="572"/>
      <c r="OC26" s="572"/>
      <c r="OD26" s="572"/>
      <c r="OE26" s="572"/>
      <c r="OF26" s="572"/>
      <c r="OG26" s="572"/>
      <c r="OH26" s="572"/>
      <c r="OI26" s="572"/>
      <c r="OJ26" s="572"/>
      <c r="OK26" s="572"/>
      <c r="OL26" s="572"/>
      <c r="OM26" s="572"/>
      <c r="ON26" s="572"/>
      <c r="OO26" s="572"/>
      <c r="OP26" s="572"/>
      <c r="OQ26" s="572"/>
      <c r="OR26" s="572"/>
      <c r="OS26" s="572"/>
      <c r="OT26" s="572"/>
      <c r="OU26" s="572"/>
      <c r="OV26" s="572"/>
      <c r="OW26" s="572"/>
      <c r="OX26" s="572"/>
      <c r="OY26" s="572"/>
      <c r="OZ26" s="572"/>
      <c r="PA26" s="572"/>
      <c r="PB26" s="572"/>
      <c r="PC26" s="572"/>
      <c r="PD26" s="572"/>
      <c r="PE26" s="572"/>
      <c r="PF26" s="572"/>
      <c r="PG26" s="572"/>
      <c r="PH26" s="572"/>
      <c r="PI26" s="572"/>
      <c r="PJ26" s="572"/>
      <c r="PK26" s="572"/>
      <c r="PL26" s="572"/>
      <c r="PM26" s="572"/>
      <c r="PN26" s="572"/>
      <c r="PO26" s="572"/>
      <c r="PP26" s="572"/>
      <c r="PQ26" s="572"/>
      <c r="PR26" s="572"/>
      <c r="PS26" s="572"/>
      <c r="PT26" s="572"/>
      <c r="PU26" s="572"/>
      <c r="PV26" s="572"/>
      <c r="PW26" s="572"/>
      <c r="PX26" s="572"/>
      <c r="PY26" s="572"/>
      <c r="PZ26" s="572"/>
      <c r="QA26" s="572"/>
      <c r="QB26" s="572"/>
      <c r="QC26" s="572"/>
      <c r="QD26" s="572"/>
      <c r="QE26" s="572"/>
      <c r="QF26" s="572"/>
      <c r="QG26" s="572"/>
      <c r="QH26" s="572"/>
      <c r="QI26" s="572"/>
      <c r="QJ26" s="572"/>
      <c r="QK26" s="572"/>
      <c r="QL26" s="572"/>
      <c r="QM26" s="572"/>
      <c r="QN26" s="572"/>
      <c r="QO26" s="572"/>
      <c r="QP26" s="572"/>
      <c r="QQ26" s="572"/>
      <c r="QR26" s="572"/>
      <c r="QS26" s="572"/>
      <c r="QT26" s="572"/>
      <c r="QU26" s="572"/>
      <c r="QV26" s="572"/>
      <c r="QW26" s="572"/>
      <c r="QX26" s="572"/>
      <c r="QY26" s="572"/>
      <c r="QZ26" s="572"/>
      <c r="RA26" s="572"/>
      <c r="RB26" s="572"/>
      <c r="RC26" s="572"/>
      <c r="RD26" s="572"/>
      <c r="RE26" s="572"/>
      <c r="RF26" s="572"/>
      <c r="RG26" s="572"/>
      <c r="RH26" s="572"/>
      <c r="RI26" s="572"/>
      <c r="RJ26" s="572"/>
      <c r="RK26" s="572"/>
      <c r="RL26" s="572"/>
      <c r="RM26" s="572"/>
      <c r="RN26" s="572"/>
      <c r="RO26" s="572"/>
      <c r="RP26" s="572"/>
      <c r="RQ26" s="572"/>
      <c r="RR26" s="572"/>
      <c r="RS26" s="572"/>
      <c r="RT26" s="572"/>
      <c r="RU26" s="572"/>
      <c r="RV26" s="572"/>
      <c r="RW26" s="572"/>
      <c r="RX26" s="572"/>
      <c r="RY26" s="572"/>
      <c r="RZ26" s="572"/>
      <c r="SA26" s="572"/>
      <c r="SB26" s="572"/>
      <c r="SC26" s="572"/>
      <c r="SD26" s="572"/>
      <c r="SE26" s="572"/>
      <c r="SF26" s="572"/>
      <c r="SG26" s="572"/>
      <c r="SH26" s="572"/>
      <c r="SI26" s="572"/>
      <c r="SJ26" s="572"/>
      <c r="SK26" s="572"/>
      <c r="SL26" s="572"/>
      <c r="SM26" s="572"/>
      <c r="SN26" s="572"/>
      <c r="SO26" s="572"/>
      <c r="SP26" s="572"/>
      <c r="SQ26" s="572"/>
      <c r="SR26" s="572"/>
      <c r="SS26" s="572"/>
      <c r="ST26" s="572"/>
      <c r="SU26" s="572"/>
      <c r="SV26" s="572"/>
      <c r="SW26" s="572"/>
      <c r="SX26" s="572"/>
      <c r="SY26" s="572"/>
      <c r="SZ26" s="572"/>
      <c r="TA26" s="572"/>
      <c r="TB26" s="572"/>
      <c r="TC26" s="572"/>
      <c r="TD26" s="572"/>
      <c r="TE26" s="572"/>
      <c r="TF26" s="572"/>
      <c r="TG26" s="572"/>
      <c r="TH26" s="572"/>
      <c r="TI26" s="572"/>
      <c r="TJ26" s="572"/>
      <c r="TK26" s="572"/>
      <c r="TL26" s="572"/>
      <c r="TM26" s="572"/>
      <c r="TN26" s="572"/>
      <c r="TO26" s="572"/>
      <c r="TP26" s="572"/>
      <c r="TQ26" s="572"/>
      <c r="TR26" s="572"/>
      <c r="TS26" s="572"/>
      <c r="TT26" s="572"/>
      <c r="TU26" s="572"/>
      <c r="TV26" s="572"/>
      <c r="TW26" s="572"/>
      <c r="TX26" s="572"/>
      <c r="TY26" s="572"/>
      <c r="TZ26" s="572"/>
      <c r="UA26" s="572"/>
      <c r="UB26" s="572"/>
      <c r="UC26" s="572"/>
      <c r="UD26" s="572"/>
      <c r="UE26" s="572"/>
      <c r="UF26" s="572"/>
      <c r="UG26" s="572"/>
      <c r="UH26" s="572"/>
      <c r="UI26" s="572"/>
      <c r="UJ26" s="572"/>
      <c r="UK26" s="572"/>
      <c r="UL26" s="572"/>
      <c r="UM26" s="572"/>
      <c r="UN26" s="572"/>
      <c r="UO26" s="572"/>
      <c r="UP26" s="572"/>
      <c r="UQ26" s="572"/>
      <c r="UR26" s="572"/>
      <c r="US26" s="572"/>
      <c r="UT26" s="572"/>
      <c r="UU26" s="572"/>
      <c r="UV26" s="572"/>
      <c r="UW26" s="572"/>
      <c r="UX26" s="572"/>
      <c r="UY26" s="572"/>
      <c r="UZ26" s="572"/>
      <c r="VA26" s="572"/>
      <c r="VB26" s="572"/>
      <c r="VC26" s="572"/>
      <c r="VD26" s="572"/>
      <c r="VE26" s="572"/>
      <c r="VF26" s="572"/>
      <c r="VG26" s="572"/>
      <c r="VH26" s="572"/>
      <c r="VI26" s="572"/>
      <c r="VJ26" s="572"/>
      <c r="VK26" s="572"/>
      <c r="VL26" s="572"/>
      <c r="VM26" s="572"/>
      <c r="VN26" s="572"/>
      <c r="VO26" s="572"/>
      <c r="VP26" s="572"/>
      <c r="VQ26" s="572"/>
      <c r="VR26" s="572"/>
      <c r="VS26" s="572"/>
      <c r="VT26" s="572"/>
      <c r="VU26" s="572"/>
      <c r="VV26" s="572"/>
      <c r="VW26" s="572"/>
      <c r="VX26" s="572"/>
      <c r="VY26" s="572"/>
      <c r="VZ26" s="572"/>
      <c r="WA26" s="572"/>
      <c r="WB26" s="572"/>
      <c r="WC26" s="572"/>
      <c r="WD26" s="572"/>
      <c r="WE26" s="572"/>
      <c r="WF26" s="572"/>
      <c r="WG26" s="572"/>
      <c r="WH26" s="572"/>
      <c r="WI26" s="572"/>
      <c r="WJ26" s="572"/>
      <c r="WK26" s="572"/>
      <c r="WL26" s="572"/>
      <c r="WM26" s="572"/>
      <c r="WN26" s="572"/>
      <c r="WO26" s="572"/>
      <c r="WP26" s="572"/>
      <c r="WQ26" s="572"/>
      <c r="WR26" s="572"/>
      <c r="WS26" s="572"/>
      <c r="WT26" s="572"/>
      <c r="WU26" s="572"/>
      <c r="WV26" s="572"/>
      <c r="WW26" s="572"/>
      <c r="WX26" s="572"/>
      <c r="WY26" s="572"/>
      <c r="WZ26" s="572"/>
      <c r="XA26" s="572"/>
      <c r="XB26" s="572"/>
      <c r="XC26" s="572"/>
      <c r="XD26" s="572"/>
      <c r="XE26" s="572"/>
      <c r="XF26" s="572"/>
      <c r="XG26" s="572"/>
      <c r="XH26" s="572"/>
      <c r="XI26" s="572"/>
      <c r="XJ26" s="572"/>
      <c r="XK26" s="572"/>
      <c r="XL26" s="572"/>
      <c r="XM26" s="572"/>
      <c r="XN26" s="572"/>
      <c r="XO26" s="572"/>
      <c r="XP26" s="572"/>
      <c r="XQ26" s="572"/>
      <c r="XR26" s="572"/>
      <c r="XS26" s="572"/>
      <c r="XT26" s="572"/>
      <c r="XU26" s="572"/>
      <c r="XV26" s="572"/>
      <c r="XW26" s="572"/>
      <c r="XX26" s="572"/>
      <c r="XY26" s="572"/>
      <c r="XZ26" s="572"/>
      <c r="YA26" s="572"/>
      <c r="YB26" s="572"/>
      <c r="YC26" s="572"/>
      <c r="YD26" s="572"/>
      <c r="YE26" s="572"/>
      <c r="YF26" s="572"/>
      <c r="YG26" s="572"/>
      <c r="YH26" s="572"/>
      <c r="YI26" s="572"/>
      <c r="YJ26" s="572"/>
      <c r="YK26" s="572"/>
      <c r="YL26" s="572"/>
      <c r="YM26" s="572"/>
      <c r="YN26" s="572"/>
      <c r="YO26" s="572"/>
      <c r="YP26" s="572"/>
      <c r="YQ26" s="572"/>
      <c r="YR26" s="572"/>
      <c r="YS26" s="572"/>
      <c r="YT26" s="572"/>
      <c r="YU26" s="572"/>
      <c r="YV26" s="572"/>
      <c r="YW26" s="572"/>
      <c r="YX26" s="572"/>
      <c r="YY26" s="572"/>
      <c r="YZ26" s="572"/>
      <c r="ZA26" s="572"/>
      <c r="ZB26" s="572"/>
      <c r="ZC26" s="572"/>
      <c r="ZD26" s="572"/>
      <c r="ZE26" s="572"/>
      <c r="ZF26" s="572"/>
      <c r="ZG26" s="572"/>
      <c r="ZH26" s="572"/>
      <c r="ZI26" s="572"/>
      <c r="ZJ26" s="572"/>
      <c r="ZK26" s="572"/>
      <c r="ZL26" s="572"/>
      <c r="ZM26" s="572"/>
      <c r="ZN26" s="572"/>
      <c r="ZO26" s="572"/>
      <c r="ZP26" s="572"/>
      <c r="ZQ26" s="572"/>
      <c r="ZR26" s="572"/>
      <c r="ZS26" s="572"/>
      <c r="ZT26" s="572"/>
      <c r="ZU26" s="572"/>
      <c r="ZV26" s="572"/>
      <c r="ZW26" s="572"/>
      <c r="ZX26" s="572"/>
      <c r="ZY26" s="572"/>
      <c r="ZZ26" s="572"/>
      <c r="AAA26" s="572"/>
      <c r="AAB26" s="572"/>
      <c r="AAC26" s="572"/>
      <c r="AAD26" s="572"/>
      <c r="AAE26" s="572"/>
      <c r="AAF26" s="572"/>
      <c r="AAG26" s="572"/>
      <c r="AAH26" s="572"/>
      <c r="AAI26" s="572"/>
      <c r="AAJ26" s="572"/>
      <c r="AAK26" s="572"/>
      <c r="AAL26" s="572"/>
      <c r="AAM26" s="572"/>
      <c r="AAN26" s="572"/>
      <c r="AAO26" s="572"/>
      <c r="AAP26" s="572"/>
      <c r="AAQ26" s="572"/>
      <c r="AAR26" s="572"/>
      <c r="AAS26" s="572"/>
      <c r="AAT26" s="572"/>
      <c r="AAU26" s="572"/>
      <c r="AAV26" s="572"/>
      <c r="AAW26" s="572"/>
      <c r="AAX26" s="572"/>
      <c r="AAY26" s="572"/>
      <c r="AAZ26" s="572"/>
      <c r="ABA26" s="572"/>
      <c r="ABB26" s="572"/>
      <c r="ABC26" s="572"/>
      <c r="ABD26" s="572"/>
      <c r="ABE26" s="572"/>
      <c r="ABF26" s="572"/>
      <c r="ABG26" s="572"/>
      <c r="ABH26" s="572"/>
      <c r="ABI26" s="572"/>
      <c r="ABJ26" s="572"/>
      <c r="ABK26" s="572"/>
      <c r="ABL26" s="572"/>
      <c r="ABM26" s="572"/>
      <c r="ABN26" s="572"/>
      <c r="ABO26" s="572"/>
      <c r="ABP26" s="572"/>
      <c r="ABQ26" s="572"/>
      <c r="ABR26" s="572"/>
      <c r="ABS26" s="572"/>
      <c r="ABT26" s="572"/>
      <c r="ABU26" s="572"/>
      <c r="ABV26" s="572"/>
      <c r="ABW26" s="572"/>
      <c r="ABX26" s="572"/>
      <c r="ABY26" s="572"/>
      <c r="ABZ26" s="572"/>
      <c r="ACA26" s="572"/>
      <c r="ACB26" s="572"/>
      <c r="ACC26" s="572"/>
      <c r="ACD26" s="572"/>
      <c r="ACE26" s="572"/>
      <c r="ACF26" s="572"/>
      <c r="ACG26" s="572"/>
      <c r="ACH26" s="572"/>
      <c r="ACI26" s="572"/>
      <c r="ACJ26" s="572"/>
      <c r="ACK26" s="572"/>
      <c r="ACL26" s="572"/>
      <c r="ACM26" s="572"/>
      <c r="ACN26" s="572"/>
      <c r="ACO26" s="572"/>
      <c r="ACP26" s="572"/>
      <c r="ACQ26" s="572"/>
      <c r="ACR26" s="572"/>
      <c r="ACS26" s="572"/>
      <c r="ACT26" s="572"/>
      <c r="ACU26" s="572"/>
      <c r="ACV26" s="572"/>
      <c r="ACW26" s="572"/>
      <c r="ACX26" s="572"/>
      <c r="ACY26" s="572"/>
      <c r="ACZ26" s="572"/>
      <c r="ADA26" s="572"/>
      <c r="ADB26" s="572"/>
      <c r="ADC26" s="572"/>
      <c r="ADD26" s="572"/>
      <c r="ADE26" s="572"/>
      <c r="ADF26" s="572"/>
      <c r="ADG26" s="572"/>
      <c r="ADH26" s="572"/>
      <c r="ADI26" s="572"/>
      <c r="ADJ26" s="572"/>
      <c r="ADK26" s="572"/>
      <c r="ADL26" s="572"/>
      <c r="ADM26" s="572"/>
      <c r="ADN26" s="572"/>
      <c r="ADO26" s="572"/>
      <c r="ADP26" s="572"/>
      <c r="ADQ26" s="572"/>
      <c r="ADR26" s="572"/>
      <c r="ADS26" s="572"/>
      <c r="ADT26" s="572"/>
      <c r="ADU26" s="572"/>
      <c r="ADV26" s="572"/>
      <c r="ADW26" s="572"/>
      <c r="ADX26" s="572"/>
      <c r="ADY26" s="572"/>
      <c r="ADZ26" s="572"/>
      <c r="AEA26" s="572"/>
      <c r="AEB26" s="572"/>
      <c r="AEC26" s="572"/>
      <c r="AED26" s="572"/>
      <c r="AEE26" s="572"/>
      <c r="AEF26" s="572"/>
      <c r="AEG26" s="572"/>
      <c r="AEH26" s="572"/>
      <c r="AEI26" s="572"/>
      <c r="AEJ26" s="572"/>
      <c r="AEK26" s="572"/>
      <c r="AEL26" s="572"/>
      <c r="AEM26" s="572"/>
      <c r="AEN26" s="572"/>
      <c r="AEO26" s="572"/>
      <c r="AEP26" s="572"/>
      <c r="AEQ26" s="572"/>
      <c r="AER26" s="572"/>
      <c r="AES26" s="572"/>
      <c r="AET26" s="572"/>
      <c r="AEU26" s="572"/>
      <c r="AEV26" s="572"/>
      <c r="AEW26" s="572"/>
      <c r="AEX26" s="572"/>
      <c r="AEY26" s="572"/>
      <c r="AEZ26" s="572"/>
      <c r="AFA26" s="572"/>
      <c r="AFB26" s="572"/>
      <c r="AFC26" s="572"/>
      <c r="AFD26" s="572"/>
      <c r="AFE26" s="572"/>
      <c r="AFF26" s="572"/>
      <c r="AFG26" s="572"/>
      <c r="AFH26" s="572"/>
      <c r="AFI26" s="572"/>
      <c r="AFJ26" s="572"/>
      <c r="AFK26" s="572"/>
      <c r="AFL26" s="572"/>
      <c r="AFM26" s="572"/>
      <c r="AFN26" s="572"/>
      <c r="AFO26" s="572"/>
      <c r="AFP26" s="572"/>
      <c r="AFQ26" s="572"/>
      <c r="AFR26" s="572"/>
      <c r="AFS26" s="572"/>
      <c r="AFT26" s="572"/>
      <c r="AFU26" s="572"/>
      <c r="AFV26" s="572"/>
      <c r="AFW26" s="572"/>
      <c r="AFX26" s="572"/>
      <c r="AFY26" s="572"/>
      <c r="AFZ26" s="572"/>
      <c r="AGA26" s="572"/>
      <c r="AGB26" s="572"/>
      <c r="AGC26" s="572"/>
      <c r="AGD26" s="572"/>
      <c r="AGE26" s="572"/>
      <c r="AGF26" s="572"/>
      <c r="AGG26" s="572"/>
      <c r="AGH26" s="572"/>
      <c r="AGI26" s="572"/>
      <c r="AGJ26" s="572"/>
      <c r="AGK26" s="572"/>
      <c r="AGL26" s="572"/>
      <c r="AGM26" s="572"/>
      <c r="AGN26" s="572"/>
      <c r="AGO26" s="572"/>
      <c r="AGP26" s="572"/>
      <c r="AGQ26" s="572"/>
      <c r="AGR26" s="572"/>
      <c r="AGS26" s="572"/>
      <c r="AGT26" s="572"/>
      <c r="AGU26" s="572"/>
      <c r="AGV26" s="572"/>
      <c r="AGW26" s="572"/>
      <c r="AGX26" s="572"/>
      <c r="AGY26" s="572"/>
      <c r="AGZ26" s="572"/>
      <c r="AHA26" s="572"/>
      <c r="AHB26" s="572"/>
      <c r="AHC26" s="572"/>
      <c r="AHD26" s="572"/>
      <c r="AHE26" s="572"/>
      <c r="AHF26" s="572"/>
      <c r="AHG26" s="572"/>
      <c r="AHH26" s="572"/>
      <c r="AHI26" s="572"/>
      <c r="AHJ26" s="572"/>
      <c r="AHK26" s="572"/>
      <c r="AHL26" s="572"/>
      <c r="AHM26" s="572"/>
      <c r="AHN26" s="572"/>
      <c r="AHO26" s="572"/>
      <c r="AHP26" s="572"/>
      <c r="AHQ26" s="572"/>
      <c r="AHR26" s="572"/>
      <c r="AHS26" s="572"/>
      <c r="AHT26" s="572"/>
      <c r="AHU26" s="572"/>
      <c r="AHV26" s="572"/>
      <c r="AHW26" s="572"/>
      <c r="AHX26" s="572"/>
      <c r="AHY26" s="572"/>
      <c r="AHZ26" s="572"/>
      <c r="AIA26" s="572"/>
      <c r="AIB26" s="572"/>
      <c r="AIC26" s="572"/>
      <c r="AID26" s="572"/>
      <c r="AIE26" s="572"/>
      <c r="AIF26" s="572"/>
      <c r="AIG26" s="572"/>
      <c r="AIH26" s="572"/>
      <c r="AII26" s="572"/>
      <c r="AIJ26" s="572"/>
      <c r="AIK26" s="572"/>
      <c r="AIL26" s="572"/>
      <c r="AIM26" s="572"/>
      <c r="AIN26" s="572"/>
      <c r="AIO26" s="572"/>
      <c r="AIP26" s="572"/>
      <c r="AIQ26" s="572"/>
      <c r="AIR26" s="572"/>
      <c r="AIS26" s="572"/>
      <c r="AIT26" s="572"/>
      <c r="AIU26" s="572"/>
      <c r="AIV26" s="572"/>
      <c r="AIW26" s="572"/>
      <c r="AIX26" s="572"/>
      <c r="AIY26" s="572"/>
      <c r="AIZ26" s="572"/>
      <c r="AJA26" s="572"/>
      <c r="AJB26" s="572"/>
      <c r="AJC26" s="572"/>
      <c r="AJD26" s="572"/>
      <c r="AJE26" s="572"/>
      <c r="AJF26" s="572"/>
      <c r="AJG26" s="572"/>
      <c r="AJH26" s="572"/>
      <c r="AJI26" s="572"/>
      <c r="AJJ26" s="572"/>
      <c r="AJK26" s="572"/>
      <c r="AJL26" s="572"/>
      <c r="AJM26" s="572"/>
      <c r="AJN26" s="572"/>
      <c r="AJO26" s="572"/>
      <c r="AJP26" s="572"/>
      <c r="AJQ26" s="572"/>
      <c r="AJR26" s="572"/>
      <c r="AJS26" s="572"/>
      <c r="AJT26" s="572"/>
      <c r="AJU26" s="572"/>
      <c r="AJV26" s="572"/>
      <c r="AJW26" s="572"/>
      <c r="AJX26" s="572"/>
      <c r="AJY26" s="572"/>
      <c r="AJZ26" s="572"/>
      <c r="AKA26" s="572"/>
      <c r="AKB26" s="572"/>
      <c r="AKC26" s="572"/>
      <c r="AKD26" s="572"/>
      <c r="AKE26" s="572"/>
      <c r="AKF26" s="572"/>
      <c r="AKG26" s="572"/>
      <c r="AKH26" s="572"/>
      <c r="AKI26" s="572"/>
      <c r="AKJ26" s="572"/>
      <c r="AKK26" s="572"/>
      <c r="AKL26" s="572"/>
      <c r="AKM26" s="572"/>
      <c r="AKN26" s="572"/>
      <c r="AKO26" s="572"/>
      <c r="AKP26" s="572"/>
      <c r="AKQ26" s="572"/>
      <c r="AKR26" s="572"/>
      <c r="AKS26" s="572"/>
      <c r="AKT26" s="572"/>
      <c r="AKU26" s="572"/>
      <c r="AKV26" s="572"/>
      <c r="AKW26" s="572"/>
      <c r="AKX26" s="572"/>
      <c r="AKY26" s="572"/>
      <c r="AKZ26" s="572"/>
      <c r="ALA26" s="572"/>
      <c r="ALB26" s="572"/>
      <c r="ALC26" s="572"/>
      <c r="ALD26" s="572"/>
      <c r="ALE26" s="572"/>
      <c r="ALF26" s="572"/>
      <c r="ALG26" s="572"/>
      <c r="ALH26" s="572"/>
      <c r="ALI26" s="572"/>
      <c r="ALJ26" s="572"/>
      <c r="ALK26" s="572"/>
      <c r="ALL26" s="572"/>
      <c r="ALM26" s="572"/>
      <c r="ALN26" s="572"/>
      <c r="ALO26" s="572"/>
      <c r="ALP26" s="572"/>
      <c r="ALQ26" s="572"/>
      <c r="ALR26" s="572"/>
      <c r="ALS26" s="572"/>
      <c r="ALT26" s="572"/>
      <c r="ALU26" s="572"/>
      <c r="ALV26" s="572"/>
      <c r="ALW26" s="572"/>
      <c r="ALX26" s="572"/>
      <c r="ALY26" s="572"/>
      <c r="ALZ26" s="572"/>
      <c r="AMA26" s="572"/>
      <c r="AMB26" s="572"/>
      <c r="AMC26" s="572"/>
      <c r="AMD26" s="572"/>
      <c r="AME26" s="572"/>
      <c r="AMF26" s="572"/>
      <c r="AMG26" s="572"/>
      <c r="AMH26" s="572"/>
      <c r="AMI26" s="572"/>
      <c r="AMJ26" s="572"/>
      <c r="AMK26" s="572"/>
      <c r="AML26" s="572"/>
      <c r="AMM26" s="572"/>
      <c r="AMN26" s="572"/>
      <c r="AMO26" s="572"/>
      <c r="AMP26" s="572"/>
      <c r="AMQ26" s="572"/>
      <c r="AMR26" s="572"/>
      <c r="AMS26" s="572"/>
      <c r="AMT26" s="572"/>
      <c r="AMU26" s="572"/>
      <c r="AMV26" s="572"/>
      <c r="AMW26" s="572"/>
      <c r="AMX26" s="572"/>
      <c r="AMY26" s="572"/>
      <c r="AMZ26" s="572"/>
      <c r="ANA26" s="572"/>
      <c r="ANB26" s="572"/>
      <c r="ANC26" s="572"/>
      <c r="AND26" s="572"/>
      <c r="ANE26" s="572"/>
      <c r="ANF26" s="572"/>
      <c r="ANG26" s="572"/>
      <c r="ANH26" s="572"/>
      <c r="ANI26" s="572"/>
      <c r="ANJ26" s="572"/>
      <c r="ANK26" s="572"/>
      <c r="ANL26" s="572"/>
      <c r="ANM26" s="572"/>
      <c r="ANN26" s="572"/>
      <c r="ANO26" s="572"/>
      <c r="ANP26" s="572"/>
      <c r="ANQ26" s="572"/>
      <c r="ANR26" s="572"/>
      <c r="ANS26" s="572"/>
      <c r="ANT26" s="572"/>
      <c r="ANU26" s="572"/>
      <c r="ANV26" s="572"/>
      <c r="ANW26" s="572"/>
      <c r="ANX26" s="572"/>
      <c r="ANY26" s="572"/>
      <c r="ANZ26" s="572"/>
      <c r="AOA26" s="572"/>
      <c r="AOB26" s="572"/>
      <c r="AOC26" s="572"/>
      <c r="AOD26" s="572"/>
      <c r="AOE26" s="572"/>
      <c r="AOF26" s="572"/>
      <c r="AOG26" s="572"/>
      <c r="AOH26" s="572"/>
      <c r="AOI26" s="572"/>
      <c r="AOJ26" s="572"/>
      <c r="AOK26" s="572"/>
      <c r="AOL26" s="572"/>
      <c r="AOM26" s="572"/>
      <c r="AON26" s="572"/>
      <c r="AOO26" s="572"/>
      <c r="AOP26" s="572"/>
      <c r="AOQ26" s="572"/>
      <c r="AOR26" s="572"/>
      <c r="AOS26" s="572"/>
      <c r="AOT26" s="572"/>
      <c r="AOU26" s="572"/>
      <c r="AOV26" s="572"/>
      <c r="AOW26" s="572"/>
      <c r="AOX26" s="572"/>
      <c r="AOY26" s="572"/>
      <c r="AOZ26" s="572"/>
      <c r="APA26" s="572"/>
      <c r="APB26" s="572"/>
      <c r="APC26" s="572"/>
      <c r="APD26" s="572"/>
      <c r="APE26" s="572"/>
      <c r="APF26" s="572"/>
      <c r="APG26" s="572"/>
      <c r="APH26" s="572"/>
      <c r="API26" s="572"/>
      <c r="APJ26" s="572"/>
      <c r="APK26" s="572"/>
      <c r="APL26" s="572"/>
      <c r="APM26" s="572"/>
      <c r="APN26" s="572"/>
      <c r="APO26" s="572"/>
      <c r="APP26" s="572"/>
      <c r="APQ26" s="572"/>
      <c r="APR26" s="572"/>
      <c r="APS26" s="572"/>
      <c r="APT26" s="572"/>
      <c r="APU26" s="572"/>
      <c r="APV26" s="572"/>
      <c r="APW26" s="572"/>
      <c r="APX26" s="572"/>
      <c r="APY26" s="572"/>
      <c r="APZ26" s="572"/>
      <c r="AQA26" s="572"/>
      <c r="AQB26" s="572"/>
      <c r="AQC26" s="572"/>
      <c r="AQD26" s="572"/>
      <c r="AQE26" s="572"/>
      <c r="AQF26" s="572"/>
      <c r="AQG26" s="572"/>
      <c r="AQH26" s="572"/>
      <c r="AQI26" s="572"/>
      <c r="AQJ26" s="572"/>
      <c r="AQK26" s="572"/>
      <c r="AQL26" s="572"/>
      <c r="AQM26" s="572"/>
      <c r="AQN26" s="572"/>
      <c r="AQO26" s="572"/>
      <c r="AQP26" s="572"/>
      <c r="AQQ26" s="572"/>
      <c r="AQR26" s="572"/>
      <c r="AQS26" s="572"/>
      <c r="AQT26" s="572"/>
      <c r="AQU26" s="572"/>
      <c r="AQV26" s="572"/>
      <c r="AQW26" s="572"/>
      <c r="AQX26" s="572"/>
      <c r="AQY26" s="572"/>
      <c r="AQZ26" s="572"/>
      <c r="ARA26" s="572"/>
      <c r="ARB26" s="572"/>
      <c r="ARC26" s="572"/>
      <c r="ARD26" s="572"/>
      <c r="ARE26" s="572"/>
      <c r="ARF26" s="572"/>
      <c r="ARG26" s="572"/>
      <c r="ARH26" s="572"/>
      <c r="ARI26" s="572"/>
      <c r="ARJ26" s="572"/>
      <c r="ARK26" s="572"/>
      <c r="ARL26" s="572"/>
      <c r="ARM26" s="572"/>
      <c r="ARN26" s="572"/>
      <c r="ARO26" s="572"/>
      <c r="ARP26" s="572"/>
      <c r="ARQ26" s="572"/>
      <c r="ARR26" s="572"/>
      <c r="ARS26" s="572"/>
      <c r="ART26" s="572"/>
      <c r="ARU26" s="572"/>
      <c r="ARV26" s="572"/>
      <c r="ARW26" s="572"/>
      <c r="ARX26" s="572"/>
      <c r="ARY26" s="572"/>
      <c r="ARZ26" s="572"/>
      <c r="ASA26" s="572"/>
      <c r="ASB26" s="572"/>
      <c r="ASC26" s="572"/>
      <c r="ASD26" s="572"/>
      <c r="ASE26" s="572"/>
      <c r="ASF26" s="572"/>
      <c r="ASG26" s="572"/>
      <c r="ASH26" s="572"/>
      <c r="ASI26" s="572"/>
      <c r="ASJ26" s="572"/>
      <c r="ASK26" s="572"/>
      <c r="ASL26" s="572"/>
      <c r="ASM26" s="572"/>
      <c r="ASN26" s="572"/>
      <c r="ASO26" s="572"/>
      <c r="ASP26" s="572"/>
      <c r="ASQ26" s="572"/>
      <c r="ASR26" s="572"/>
      <c r="ASS26" s="572"/>
      <c r="AST26" s="572"/>
      <c r="ASU26" s="572"/>
      <c r="ASV26" s="572"/>
      <c r="ASW26" s="572"/>
      <c r="ASX26" s="572"/>
      <c r="ASY26" s="572"/>
      <c r="ASZ26" s="572"/>
      <c r="ATA26" s="572"/>
      <c r="ATB26" s="572"/>
      <c r="ATC26" s="572"/>
      <c r="ATD26" s="572"/>
      <c r="ATE26" s="572"/>
      <c r="ATF26" s="572"/>
      <c r="ATG26" s="572"/>
      <c r="ATH26" s="572"/>
      <c r="ATI26" s="572"/>
      <c r="ATJ26" s="572"/>
      <c r="ATK26" s="572"/>
      <c r="ATL26" s="572"/>
      <c r="ATM26" s="572"/>
      <c r="ATN26" s="572"/>
      <c r="ATO26" s="572"/>
      <c r="ATP26" s="572"/>
      <c r="ATQ26" s="572"/>
      <c r="ATR26" s="572"/>
      <c r="ATS26" s="572"/>
      <c r="ATT26" s="572"/>
      <c r="ATU26" s="572"/>
      <c r="ATV26" s="572"/>
      <c r="ATW26" s="572"/>
      <c r="ATX26" s="572"/>
      <c r="ATY26" s="572"/>
      <c r="ATZ26" s="572"/>
      <c r="AUA26" s="572"/>
      <c r="AUB26" s="572"/>
      <c r="AUC26" s="572"/>
      <c r="AUD26" s="572"/>
      <c r="AUE26" s="572"/>
      <c r="AUF26" s="572"/>
      <c r="AUG26" s="572"/>
      <c r="AUH26" s="572"/>
      <c r="AUI26" s="572"/>
      <c r="AUJ26" s="572"/>
      <c r="AUK26" s="572"/>
      <c r="AUL26" s="572"/>
      <c r="AUM26" s="572"/>
      <c r="AUN26" s="572"/>
      <c r="AUO26" s="572"/>
      <c r="AUP26" s="572"/>
      <c r="AUQ26" s="572"/>
      <c r="AUR26" s="572"/>
      <c r="AUS26" s="572"/>
      <c r="AUT26" s="572"/>
      <c r="AUU26" s="572"/>
      <c r="AUV26" s="572"/>
      <c r="AUW26" s="572"/>
      <c r="AUX26" s="572"/>
      <c r="AUY26" s="572"/>
      <c r="AUZ26" s="572"/>
      <c r="AVA26" s="572"/>
      <c r="AVB26" s="572"/>
      <c r="AVC26" s="572"/>
      <c r="AVD26" s="572"/>
      <c r="AVE26" s="572"/>
      <c r="AVF26" s="572"/>
      <c r="AVG26" s="572"/>
      <c r="AVH26" s="572"/>
      <c r="AVI26" s="572"/>
      <c r="AVJ26" s="572"/>
      <c r="AVK26" s="572"/>
      <c r="AVL26" s="572"/>
      <c r="AVM26" s="572"/>
      <c r="AVN26" s="572"/>
      <c r="AVO26" s="572"/>
      <c r="AVP26" s="572"/>
      <c r="AVQ26" s="572"/>
      <c r="AVR26" s="572"/>
      <c r="AVS26" s="572"/>
      <c r="AVT26" s="572"/>
      <c r="AVU26" s="572"/>
      <c r="AVV26" s="572"/>
      <c r="AVW26" s="572"/>
      <c r="AVX26" s="572"/>
      <c r="AVY26" s="572"/>
      <c r="AVZ26" s="572"/>
      <c r="AWA26" s="572"/>
      <c r="AWB26" s="572"/>
      <c r="AWC26" s="572"/>
      <c r="AWD26" s="572"/>
      <c r="AWE26" s="572"/>
      <c r="AWF26" s="572"/>
      <c r="AWG26" s="572"/>
      <c r="AWH26" s="572"/>
      <c r="AWI26" s="572"/>
      <c r="AWJ26" s="572"/>
      <c r="AWK26" s="572"/>
      <c r="AWL26" s="572"/>
      <c r="AWM26" s="572"/>
      <c r="AWN26" s="572"/>
      <c r="AWO26" s="572"/>
      <c r="AWP26" s="572"/>
      <c r="AWQ26" s="572"/>
      <c r="AWR26" s="572"/>
      <c r="AWS26" s="572"/>
      <c r="AWT26" s="572"/>
      <c r="AWU26" s="572"/>
      <c r="AWV26" s="572"/>
      <c r="AWW26" s="572"/>
      <c r="AWX26" s="572"/>
      <c r="AWY26" s="572"/>
      <c r="AWZ26" s="572"/>
      <c r="AXA26" s="572"/>
      <c r="AXB26" s="572"/>
      <c r="AXC26" s="572"/>
      <c r="AXD26" s="572"/>
      <c r="AXE26" s="572"/>
      <c r="AXF26" s="572"/>
      <c r="AXG26" s="572"/>
      <c r="AXH26" s="572"/>
      <c r="AXI26" s="572"/>
      <c r="AXJ26" s="572"/>
      <c r="AXK26" s="572"/>
      <c r="AXL26" s="572"/>
      <c r="AXM26" s="572"/>
      <c r="AXN26" s="572"/>
      <c r="AXO26" s="572"/>
      <c r="AXP26" s="572"/>
      <c r="AXQ26" s="572"/>
      <c r="AXR26" s="572"/>
      <c r="AXS26" s="572"/>
      <c r="AXT26" s="572"/>
      <c r="AXU26" s="572"/>
      <c r="AXV26" s="572"/>
      <c r="AXW26" s="572"/>
      <c r="AXX26" s="572"/>
      <c r="AXY26" s="572"/>
      <c r="AXZ26" s="572"/>
      <c r="AYA26" s="572"/>
      <c r="AYB26" s="572"/>
      <c r="AYC26" s="572"/>
      <c r="AYD26" s="572"/>
      <c r="AYE26" s="572"/>
      <c r="AYF26" s="572"/>
      <c r="AYG26" s="572"/>
      <c r="AYH26" s="572"/>
      <c r="AYI26" s="572"/>
      <c r="AYJ26" s="572"/>
      <c r="AYK26" s="572"/>
      <c r="AYL26" s="572"/>
      <c r="AYM26" s="572"/>
      <c r="AYN26" s="572"/>
      <c r="AYO26" s="572"/>
      <c r="AYP26" s="572"/>
      <c r="AYQ26" s="572"/>
      <c r="AYR26" s="572"/>
      <c r="AYS26" s="572"/>
      <c r="AYT26" s="572"/>
      <c r="AYU26" s="572"/>
      <c r="AYV26" s="572"/>
      <c r="AYW26" s="572"/>
      <c r="AYX26" s="572"/>
      <c r="AYY26" s="572"/>
      <c r="AYZ26" s="572"/>
      <c r="AZA26" s="572"/>
      <c r="AZB26" s="572"/>
      <c r="AZC26" s="572"/>
      <c r="AZD26" s="572"/>
      <c r="AZE26" s="572"/>
      <c r="AZF26" s="572"/>
      <c r="AZG26" s="572"/>
      <c r="AZH26" s="572"/>
      <c r="AZI26" s="572"/>
      <c r="AZJ26" s="572"/>
      <c r="AZK26" s="572"/>
      <c r="AZL26" s="572"/>
      <c r="AZM26" s="572"/>
      <c r="AZN26" s="572"/>
      <c r="AZO26" s="572"/>
      <c r="AZP26" s="572"/>
      <c r="AZQ26" s="572"/>
      <c r="AZR26" s="572"/>
      <c r="AZS26" s="572"/>
      <c r="AZT26" s="572"/>
      <c r="AZU26" s="572"/>
      <c r="AZV26" s="572"/>
      <c r="AZW26" s="572"/>
      <c r="AZX26" s="572"/>
      <c r="AZY26" s="572"/>
      <c r="AZZ26" s="572"/>
      <c r="BAA26" s="572"/>
      <c r="BAB26" s="572"/>
      <c r="BAC26" s="572"/>
      <c r="BAD26" s="572"/>
      <c r="BAE26" s="572"/>
      <c r="BAF26" s="572"/>
      <c r="BAG26" s="572"/>
      <c r="BAH26" s="572"/>
      <c r="BAI26" s="572"/>
      <c r="BAJ26" s="572"/>
      <c r="BAK26" s="572"/>
      <c r="BAL26" s="572"/>
      <c r="BAM26" s="572"/>
      <c r="BAN26" s="572"/>
      <c r="BAO26" s="572"/>
      <c r="BAP26" s="572"/>
      <c r="BAQ26" s="572"/>
      <c r="BAR26" s="572"/>
      <c r="BAS26" s="572"/>
      <c r="BAT26" s="572"/>
      <c r="BAU26" s="572"/>
      <c r="BAV26" s="572"/>
      <c r="BAW26" s="572"/>
      <c r="BAX26" s="572"/>
      <c r="BAY26" s="572"/>
      <c r="BAZ26" s="572"/>
      <c r="BBA26" s="572"/>
      <c r="BBB26" s="572"/>
      <c r="BBC26" s="572"/>
      <c r="BBD26" s="572"/>
      <c r="BBE26" s="572"/>
      <c r="BBF26" s="572"/>
      <c r="BBG26" s="572"/>
      <c r="BBH26" s="572"/>
      <c r="BBI26" s="572"/>
      <c r="BBJ26" s="572"/>
      <c r="BBK26" s="572"/>
      <c r="BBL26" s="572"/>
      <c r="BBM26" s="572"/>
      <c r="BBN26" s="572"/>
      <c r="BBO26" s="572"/>
      <c r="BBP26" s="572"/>
      <c r="BBQ26" s="572"/>
      <c r="BBR26" s="572"/>
      <c r="BBS26" s="572"/>
      <c r="BBT26" s="572"/>
      <c r="BBU26" s="572"/>
      <c r="BBV26" s="572"/>
      <c r="BBW26" s="572"/>
      <c r="BBX26" s="572"/>
      <c r="BBY26" s="572"/>
      <c r="BBZ26" s="572"/>
      <c r="BCA26" s="572"/>
      <c r="BCB26" s="572"/>
      <c r="BCC26" s="572"/>
      <c r="BCD26" s="572"/>
      <c r="BCE26" s="572"/>
      <c r="BCF26" s="572"/>
      <c r="BCG26" s="572"/>
      <c r="BCH26" s="572"/>
      <c r="BCI26" s="572"/>
      <c r="BCJ26" s="572"/>
      <c r="BCK26" s="572"/>
      <c r="BCL26" s="572"/>
      <c r="BCM26" s="572"/>
      <c r="BCN26" s="572"/>
      <c r="BCO26" s="572"/>
      <c r="BCP26" s="572"/>
      <c r="BCQ26" s="572"/>
      <c r="BCR26" s="572"/>
      <c r="BCS26" s="572"/>
      <c r="BCT26" s="572"/>
      <c r="BCU26" s="572"/>
      <c r="BCV26" s="572"/>
      <c r="BCW26" s="572"/>
      <c r="BCX26" s="572"/>
      <c r="BCY26" s="572"/>
      <c r="BCZ26" s="572"/>
      <c r="BDA26" s="572"/>
      <c r="BDB26" s="572"/>
      <c r="BDC26" s="572"/>
      <c r="BDD26" s="572"/>
      <c r="BDE26" s="572"/>
      <c r="BDF26" s="572"/>
      <c r="BDG26" s="572"/>
      <c r="BDH26" s="572"/>
      <c r="BDI26" s="572"/>
      <c r="BDJ26" s="572"/>
      <c r="BDK26" s="572"/>
      <c r="BDL26" s="572"/>
      <c r="BDM26" s="572"/>
      <c r="BDN26" s="572"/>
      <c r="BDO26" s="572"/>
      <c r="BDP26" s="572"/>
      <c r="BDQ26" s="572"/>
      <c r="BDR26" s="572"/>
      <c r="BDS26" s="572"/>
      <c r="BDT26" s="572"/>
      <c r="BDU26" s="572"/>
      <c r="BDV26" s="572"/>
      <c r="BDW26" s="572"/>
      <c r="BDX26" s="572"/>
      <c r="BDY26" s="572"/>
      <c r="BDZ26" s="572"/>
    </row>
    <row r="27" spans="1:1482" s="577" customFormat="1">
      <c r="A27" s="375" t="str">
        <f>+'P6'!B9</f>
        <v>6.2. Mejora de la gestión de la variabilidad y cambio climático de la cadena</v>
      </c>
      <c r="B27" s="384">
        <f>+'P6'!E9</f>
        <v>3428194959</v>
      </c>
      <c r="C27" s="384">
        <f>+'P6'!F9</f>
        <v>6856389918</v>
      </c>
      <c r="D27" s="384">
        <f>+'P6'!G9</f>
        <v>6856389918</v>
      </c>
      <c r="E27" s="384">
        <f>+'P6'!H9</f>
        <v>6856389918</v>
      </c>
      <c r="F27" s="384">
        <f>+'P6'!I9</f>
        <v>6856389918</v>
      </c>
      <c r="G27" s="384">
        <f>+'P6'!J9</f>
        <v>4591992990</v>
      </c>
      <c r="H27" s="384">
        <f>+'P6'!K9</f>
        <v>4591992990</v>
      </c>
      <c r="I27" s="384">
        <f>+'P6'!L9</f>
        <v>6856389918</v>
      </c>
      <c r="J27" s="384">
        <f>+'P6'!M9</f>
        <v>4591992990</v>
      </c>
      <c r="K27" s="384">
        <f>+'P6'!N9</f>
        <v>4591992990</v>
      </c>
      <c r="L27" s="384">
        <f>+'P6'!O9</f>
        <v>6059989918</v>
      </c>
      <c r="M27" s="384">
        <f>+'P6'!P9</f>
        <v>4591992990</v>
      </c>
      <c r="N27" s="384">
        <f>+'P6'!Q9</f>
        <v>4591992990</v>
      </c>
      <c r="O27" s="384">
        <f>+'P6'!R9</f>
        <v>6059989918</v>
      </c>
      <c r="P27" s="384">
        <f>+'P6'!S9</f>
        <v>4591992990</v>
      </c>
      <c r="Q27" s="384">
        <f>+'P6'!T9</f>
        <v>4591992990</v>
      </c>
      <c r="R27" s="384">
        <f>+'P6'!U9</f>
        <v>6059989918</v>
      </c>
      <c r="S27" s="384">
        <f>+'P6'!V9</f>
        <v>4591992990</v>
      </c>
      <c r="T27" s="384">
        <f>+'P6'!W9</f>
        <v>4591992990</v>
      </c>
      <c r="U27" s="384">
        <f>+'P6'!X9</f>
        <v>6059989918</v>
      </c>
      <c r="V27" s="384">
        <f>+'P6'!Y9</f>
        <v>107870034121</v>
      </c>
      <c r="W27" s="575">
        <f t="shared" si="18"/>
        <v>3.7962315077483745E-2</v>
      </c>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c r="AT27" s="572"/>
      <c r="AU27" s="572"/>
      <c r="AV27" s="572"/>
      <c r="AW27" s="572"/>
      <c r="AX27" s="572"/>
      <c r="AY27" s="572"/>
      <c r="AZ27" s="572"/>
      <c r="BA27" s="572"/>
      <c r="BB27" s="572"/>
      <c r="BC27" s="572"/>
      <c r="BD27" s="572"/>
      <c r="BE27" s="572"/>
      <c r="BF27" s="572"/>
      <c r="BG27" s="572"/>
      <c r="BH27" s="572"/>
      <c r="BI27" s="572"/>
      <c r="BJ27" s="572"/>
      <c r="BK27" s="572"/>
      <c r="BL27" s="572"/>
      <c r="BM27" s="572"/>
      <c r="BN27" s="572"/>
      <c r="BO27" s="572"/>
      <c r="BP27" s="572"/>
      <c r="BQ27" s="572"/>
      <c r="BR27" s="572"/>
      <c r="BS27" s="572"/>
      <c r="BT27" s="572"/>
      <c r="BU27" s="572"/>
      <c r="BV27" s="572"/>
      <c r="BW27" s="572"/>
      <c r="BX27" s="572"/>
      <c r="BY27" s="572"/>
      <c r="BZ27" s="572"/>
      <c r="CA27" s="572"/>
      <c r="CB27" s="572"/>
      <c r="CC27" s="572"/>
      <c r="CD27" s="572"/>
      <c r="CE27" s="572"/>
      <c r="CF27" s="572"/>
      <c r="CG27" s="572"/>
      <c r="CH27" s="572"/>
      <c r="CI27" s="572"/>
      <c r="CJ27" s="572"/>
      <c r="CK27" s="572"/>
      <c r="CL27" s="572"/>
      <c r="CM27" s="572"/>
      <c r="CN27" s="572"/>
      <c r="CO27" s="572"/>
      <c r="CP27" s="572"/>
      <c r="CQ27" s="572"/>
      <c r="CR27" s="572"/>
      <c r="CS27" s="572"/>
      <c r="CT27" s="572"/>
      <c r="CU27" s="572"/>
      <c r="CV27" s="572"/>
      <c r="CW27" s="572"/>
      <c r="CX27" s="572"/>
      <c r="CY27" s="572"/>
      <c r="CZ27" s="572"/>
      <c r="DA27" s="572"/>
      <c r="DB27" s="572"/>
      <c r="DC27" s="572"/>
      <c r="DD27" s="572"/>
      <c r="DE27" s="572"/>
      <c r="DF27" s="572"/>
      <c r="DG27" s="572"/>
      <c r="DH27" s="572"/>
      <c r="DI27" s="572"/>
      <c r="DJ27" s="572"/>
      <c r="DK27" s="572"/>
      <c r="DL27" s="572"/>
      <c r="DM27" s="572"/>
      <c r="DN27" s="572"/>
      <c r="DO27" s="572"/>
      <c r="DP27" s="572"/>
      <c r="DQ27" s="572"/>
      <c r="DR27" s="572"/>
      <c r="DS27" s="572"/>
      <c r="DT27" s="572"/>
      <c r="DU27" s="572"/>
      <c r="DV27" s="572"/>
      <c r="DW27" s="572"/>
      <c r="DX27" s="572"/>
      <c r="DY27" s="572"/>
      <c r="DZ27" s="572"/>
      <c r="EA27" s="572"/>
      <c r="EB27" s="572"/>
      <c r="EC27" s="572"/>
      <c r="ED27" s="572"/>
      <c r="EE27" s="572"/>
      <c r="EF27" s="572"/>
      <c r="EG27" s="572"/>
      <c r="EH27" s="572"/>
      <c r="EI27" s="572"/>
      <c r="EJ27" s="572"/>
      <c r="EK27" s="572"/>
      <c r="EL27" s="572"/>
      <c r="EM27" s="572"/>
      <c r="EN27" s="572"/>
      <c r="EO27" s="572"/>
      <c r="EP27" s="572"/>
      <c r="EQ27" s="572"/>
      <c r="ER27" s="572"/>
      <c r="ES27" s="572"/>
      <c r="ET27" s="572"/>
      <c r="EU27" s="572"/>
      <c r="EV27" s="572"/>
      <c r="EW27" s="572"/>
      <c r="EX27" s="572"/>
      <c r="EY27" s="572"/>
      <c r="EZ27" s="572"/>
      <c r="FA27" s="572"/>
      <c r="FB27" s="572"/>
      <c r="FC27" s="572"/>
      <c r="FD27" s="572"/>
      <c r="FE27" s="572"/>
      <c r="FF27" s="572"/>
      <c r="FG27" s="572"/>
      <c r="FH27" s="572"/>
      <c r="FI27" s="572"/>
      <c r="FJ27" s="572"/>
      <c r="FK27" s="572"/>
      <c r="FL27" s="572"/>
      <c r="FM27" s="572"/>
      <c r="FN27" s="572"/>
      <c r="FO27" s="572"/>
      <c r="FP27" s="572"/>
      <c r="FQ27" s="572"/>
      <c r="FR27" s="572"/>
      <c r="FS27" s="572"/>
      <c r="FT27" s="572"/>
      <c r="FU27" s="572"/>
      <c r="FV27" s="572"/>
      <c r="FW27" s="572"/>
      <c r="FX27" s="572"/>
      <c r="FY27" s="572"/>
      <c r="FZ27" s="572"/>
      <c r="GA27" s="572"/>
      <c r="GB27" s="572"/>
      <c r="GC27" s="572"/>
      <c r="GD27" s="572"/>
      <c r="GE27" s="572"/>
      <c r="GF27" s="572"/>
      <c r="GG27" s="572"/>
      <c r="GH27" s="572"/>
      <c r="GI27" s="572"/>
      <c r="GJ27" s="572"/>
      <c r="GK27" s="572"/>
      <c r="GL27" s="572"/>
      <c r="GM27" s="572"/>
      <c r="GN27" s="572"/>
      <c r="GO27" s="572"/>
      <c r="GP27" s="572"/>
      <c r="GQ27" s="572"/>
      <c r="GR27" s="572"/>
      <c r="GS27" s="572"/>
      <c r="GT27" s="572"/>
      <c r="GU27" s="572"/>
      <c r="GV27" s="572"/>
      <c r="GW27" s="572"/>
      <c r="GX27" s="572"/>
      <c r="GY27" s="572"/>
      <c r="GZ27" s="572"/>
      <c r="HA27" s="572"/>
      <c r="HB27" s="572"/>
      <c r="HC27" s="572"/>
      <c r="HD27" s="572"/>
      <c r="HE27" s="572"/>
      <c r="HF27" s="572"/>
      <c r="HG27" s="572"/>
      <c r="HH27" s="572"/>
      <c r="HI27" s="572"/>
      <c r="HJ27" s="572"/>
      <c r="HK27" s="572"/>
      <c r="HL27" s="572"/>
      <c r="HM27" s="572"/>
      <c r="HN27" s="572"/>
      <c r="HO27" s="572"/>
      <c r="HP27" s="572"/>
      <c r="HQ27" s="572"/>
      <c r="HR27" s="572"/>
      <c r="HS27" s="572"/>
      <c r="HT27" s="572"/>
      <c r="HU27" s="572"/>
      <c r="HV27" s="572"/>
      <c r="HW27" s="572"/>
      <c r="HX27" s="572"/>
      <c r="HY27" s="572"/>
      <c r="HZ27" s="572"/>
      <c r="IA27" s="572"/>
      <c r="IB27" s="572"/>
      <c r="IC27" s="572"/>
      <c r="ID27" s="572"/>
      <c r="IE27" s="572"/>
      <c r="IF27" s="572"/>
      <c r="IG27" s="572"/>
      <c r="IH27" s="572"/>
      <c r="II27" s="572"/>
      <c r="IJ27" s="572"/>
      <c r="IK27" s="572"/>
      <c r="IL27" s="572"/>
      <c r="IM27" s="572"/>
      <c r="IN27" s="572"/>
      <c r="IO27" s="572"/>
      <c r="IP27" s="572"/>
      <c r="IQ27" s="572"/>
      <c r="IR27" s="572"/>
      <c r="IS27" s="572"/>
      <c r="IT27" s="572"/>
      <c r="IU27" s="572"/>
      <c r="IV27" s="572"/>
      <c r="IW27" s="572"/>
      <c r="IX27" s="572"/>
      <c r="IY27" s="572"/>
      <c r="IZ27" s="572"/>
      <c r="JA27" s="572"/>
      <c r="JB27" s="572"/>
      <c r="JC27" s="572"/>
      <c r="JD27" s="572"/>
      <c r="JE27" s="572"/>
      <c r="JF27" s="572"/>
      <c r="JG27" s="572"/>
      <c r="JH27" s="572"/>
      <c r="JI27" s="572"/>
      <c r="JJ27" s="572"/>
      <c r="JK27" s="572"/>
      <c r="JL27" s="572"/>
      <c r="JM27" s="572"/>
      <c r="JN27" s="572"/>
      <c r="JO27" s="572"/>
      <c r="JP27" s="572"/>
      <c r="JQ27" s="572"/>
      <c r="JR27" s="572"/>
      <c r="JS27" s="572"/>
      <c r="JT27" s="572"/>
      <c r="JU27" s="572"/>
      <c r="JV27" s="572"/>
      <c r="JW27" s="572"/>
      <c r="JX27" s="572"/>
      <c r="JY27" s="572"/>
      <c r="JZ27" s="572"/>
      <c r="KA27" s="572"/>
      <c r="KB27" s="572"/>
      <c r="KC27" s="572"/>
      <c r="KD27" s="572"/>
      <c r="KE27" s="572"/>
      <c r="KF27" s="572"/>
      <c r="KG27" s="572"/>
      <c r="KH27" s="572"/>
      <c r="KI27" s="572"/>
      <c r="KJ27" s="572"/>
      <c r="KK27" s="572"/>
      <c r="KL27" s="572"/>
      <c r="KM27" s="572"/>
      <c r="KN27" s="572"/>
      <c r="KO27" s="572"/>
      <c r="KP27" s="572"/>
      <c r="KQ27" s="572"/>
      <c r="KR27" s="572"/>
      <c r="KS27" s="572"/>
      <c r="KT27" s="572"/>
      <c r="KU27" s="572"/>
      <c r="KV27" s="572"/>
      <c r="KW27" s="572"/>
      <c r="KX27" s="572"/>
      <c r="KY27" s="572"/>
      <c r="KZ27" s="572"/>
      <c r="LA27" s="572"/>
      <c r="LB27" s="572"/>
      <c r="LC27" s="572"/>
      <c r="LD27" s="572"/>
      <c r="LE27" s="572"/>
      <c r="LF27" s="572"/>
      <c r="LG27" s="572"/>
      <c r="LH27" s="572"/>
      <c r="LI27" s="572"/>
      <c r="LJ27" s="572"/>
      <c r="LK27" s="572"/>
      <c r="LL27" s="572"/>
      <c r="LM27" s="572"/>
      <c r="LN27" s="572"/>
      <c r="LO27" s="572"/>
      <c r="LP27" s="572"/>
      <c r="LQ27" s="572"/>
      <c r="LR27" s="572"/>
      <c r="LS27" s="572"/>
      <c r="LT27" s="572"/>
      <c r="LU27" s="572"/>
      <c r="LV27" s="572"/>
      <c r="LW27" s="572"/>
      <c r="LX27" s="572"/>
      <c r="LY27" s="572"/>
      <c r="LZ27" s="572"/>
      <c r="MA27" s="572"/>
      <c r="MB27" s="572"/>
      <c r="MC27" s="572"/>
      <c r="MD27" s="572"/>
      <c r="ME27" s="572"/>
      <c r="MF27" s="572"/>
      <c r="MG27" s="572"/>
      <c r="MH27" s="572"/>
      <c r="MI27" s="572"/>
      <c r="MJ27" s="572"/>
      <c r="MK27" s="572"/>
      <c r="ML27" s="572"/>
      <c r="MM27" s="572"/>
      <c r="MN27" s="572"/>
      <c r="MO27" s="572"/>
      <c r="MP27" s="572"/>
      <c r="MQ27" s="572"/>
      <c r="MR27" s="572"/>
      <c r="MS27" s="572"/>
      <c r="MT27" s="572"/>
      <c r="MU27" s="572"/>
      <c r="MV27" s="572"/>
      <c r="MW27" s="572"/>
      <c r="MX27" s="572"/>
      <c r="MY27" s="572"/>
      <c r="MZ27" s="572"/>
      <c r="NA27" s="572"/>
      <c r="NB27" s="572"/>
      <c r="NC27" s="572"/>
      <c r="ND27" s="572"/>
      <c r="NE27" s="572"/>
      <c r="NF27" s="572"/>
      <c r="NG27" s="572"/>
      <c r="NH27" s="572"/>
      <c r="NI27" s="572"/>
      <c r="NJ27" s="572"/>
      <c r="NK27" s="572"/>
      <c r="NL27" s="572"/>
      <c r="NM27" s="572"/>
      <c r="NN27" s="572"/>
      <c r="NO27" s="572"/>
      <c r="NP27" s="572"/>
      <c r="NQ27" s="572"/>
      <c r="NR27" s="572"/>
      <c r="NS27" s="572"/>
      <c r="NT27" s="572"/>
      <c r="NU27" s="572"/>
      <c r="NV27" s="572"/>
      <c r="NW27" s="572"/>
      <c r="NX27" s="572"/>
      <c r="NY27" s="572"/>
      <c r="NZ27" s="572"/>
      <c r="OA27" s="572"/>
      <c r="OB27" s="572"/>
      <c r="OC27" s="572"/>
      <c r="OD27" s="572"/>
      <c r="OE27" s="572"/>
      <c r="OF27" s="572"/>
      <c r="OG27" s="572"/>
      <c r="OH27" s="572"/>
      <c r="OI27" s="572"/>
      <c r="OJ27" s="572"/>
      <c r="OK27" s="572"/>
      <c r="OL27" s="572"/>
      <c r="OM27" s="572"/>
      <c r="ON27" s="572"/>
      <c r="OO27" s="572"/>
      <c r="OP27" s="572"/>
      <c r="OQ27" s="572"/>
      <c r="OR27" s="572"/>
      <c r="OS27" s="572"/>
      <c r="OT27" s="572"/>
      <c r="OU27" s="572"/>
      <c r="OV27" s="572"/>
      <c r="OW27" s="572"/>
      <c r="OX27" s="572"/>
      <c r="OY27" s="572"/>
      <c r="OZ27" s="572"/>
      <c r="PA27" s="572"/>
      <c r="PB27" s="572"/>
      <c r="PC27" s="572"/>
      <c r="PD27" s="572"/>
      <c r="PE27" s="572"/>
      <c r="PF27" s="572"/>
      <c r="PG27" s="572"/>
      <c r="PH27" s="572"/>
      <c r="PI27" s="572"/>
      <c r="PJ27" s="572"/>
      <c r="PK27" s="572"/>
      <c r="PL27" s="572"/>
      <c r="PM27" s="572"/>
      <c r="PN27" s="572"/>
      <c r="PO27" s="572"/>
      <c r="PP27" s="572"/>
      <c r="PQ27" s="572"/>
      <c r="PR27" s="572"/>
      <c r="PS27" s="572"/>
      <c r="PT27" s="572"/>
      <c r="PU27" s="572"/>
      <c r="PV27" s="572"/>
      <c r="PW27" s="572"/>
      <c r="PX27" s="572"/>
      <c r="PY27" s="572"/>
      <c r="PZ27" s="572"/>
      <c r="QA27" s="572"/>
      <c r="QB27" s="572"/>
      <c r="QC27" s="572"/>
      <c r="QD27" s="572"/>
      <c r="QE27" s="572"/>
      <c r="QF27" s="572"/>
      <c r="QG27" s="572"/>
      <c r="QH27" s="572"/>
      <c r="QI27" s="572"/>
      <c r="QJ27" s="572"/>
      <c r="QK27" s="572"/>
      <c r="QL27" s="572"/>
      <c r="QM27" s="572"/>
      <c r="QN27" s="572"/>
      <c r="QO27" s="572"/>
      <c r="QP27" s="572"/>
      <c r="QQ27" s="572"/>
      <c r="QR27" s="572"/>
      <c r="QS27" s="572"/>
      <c r="QT27" s="572"/>
      <c r="QU27" s="572"/>
      <c r="QV27" s="572"/>
      <c r="QW27" s="572"/>
      <c r="QX27" s="572"/>
      <c r="QY27" s="572"/>
      <c r="QZ27" s="572"/>
      <c r="RA27" s="572"/>
      <c r="RB27" s="572"/>
      <c r="RC27" s="572"/>
      <c r="RD27" s="572"/>
      <c r="RE27" s="572"/>
      <c r="RF27" s="572"/>
      <c r="RG27" s="572"/>
      <c r="RH27" s="572"/>
      <c r="RI27" s="572"/>
      <c r="RJ27" s="572"/>
      <c r="RK27" s="572"/>
      <c r="RL27" s="572"/>
      <c r="RM27" s="572"/>
      <c r="RN27" s="572"/>
      <c r="RO27" s="572"/>
      <c r="RP27" s="572"/>
      <c r="RQ27" s="572"/>
      <c r="RR27" s="572"/>
      <c r="RS27" s="572"/>
      <c r="RT27" s="572"/>
      <c r="RU27" s="572"/>
      <c r="RV27" s="572"/>
      <c r="RW27" s="572"/>
      <c r="RX27" s="572"/>
      <c r="RY27" s="572"/>
      <c r="RZ27" s="572"/>
      <c r="SA27" s="572"/>
      <c r="SB27" s="572"/>
      <c r="SC27" s="572"/>
      <c r="SD27" s="572"/>
      <c r="SE27" s="572"/>
      <c r="SF27" s="572"/>
      <c r="SG27" s="572"/>
      <c r="SH27" s="572"/>
      <c r="SI27" s="572"/>
      <c r="SJ27" s="572"/>
      <c r="SK27" s="572"/>
      <c r="SL27" s="572"/>
      <c r="SM27" s="572"/>
      <c r="SN27" s="572"/>
      <c r="SO27" s="572"/>
      <c r="SP27" s="572"/>
      <c r="SQ27" s="572"/>
      <c r="SR27" s="572"/>
      <c r="SS27" s="572"/>
      <c r="ST27" s="572"/>
      <c r="SU27" s="572"/>
      <c r="SV27" s="572"/>
      <c r="SW27" s="572"/>
      <c r="SX27" s="572"/>
      <c r="SY27" s="572"/>
      <c r="SZ27" s="572"/>
      <c r="TA27" s="572"/>
      <c r="TB27" s="572"/>
      <c r="TC27" s="572"/>
      <c r="TD27" s="572"/>
      <c r="TE27" s="572"/>
      <c r="TF27" s="572"/>
      <c r="TG27" s="572"/>
      <c r="TH27" s="572"/>
      <c r="TI27" s="572"/>
      <c r="TJ27" s="572"/>
      <c r="TK27" s="572"/>
      <c r="TL27" s="572"/>
      <c r="TM27" s="572"/>
      <c r="TN27" s="572"/>
      <c r="TO27" s="572"/>
      <c r="TP27" s="572"/>
      <c r="TQ27" s="572"/>
      <c r="TR27" s="572"/>
      <c r="TS27" s="572"/>
      <c r="TT27" s="572"/>
      <c r="TU27" s="572"/>
      <c r="TV27" s="572"/>
      <c r="TW27" s="572"/>
      <c r="TX27" s="572"/>
      <c r="TY27" s="572"/>
      <c r="TZ27" s="572"/>
      <c r="UA27" s="572"/>
      <c r="UB27" s="572"/>
      <c r="UC27" s="572"/>
      <c r="UD27" s="572"/>
      <c r="UE27" s="572"/>
      <c r="UF27" s="572"/>
      <c r="UG27" s="572"/>
      <c r="UH27" s="572"/>
      <c r="UI27" s="572"/>
      <c r="UJ27" s="572"/>
      <c r="UK27" s="572"/>
      <c r="UL27" s="572"/>
      <c r="UM27" s="572"/>
      <c r="UN27" s="572"/>
      <c r="UO27" s="572"/>
      <c r="UP27" s="572"/>
      <c r="UQ27" s="572"/>
      <c r="UR27" s="572"/>
      <c r="US27" s="572"/>
      <c r="UT27" s="572"/>
      <c r="UU27" s="572"/>
      <c r="UV27" s="572"/>
      <c r="UW27" s="572"/>
      <c r="UX27" s="572"/>
      <c r="UY27" s="572"/>
      <c r="UZ27" s="572"/>
      <c r="VA27" s="572"/>
      <c r="VB27" s="572"/>
      <c r="VC27" s="572"/>
      <c r="VD27" s="572"/>
      <c r="VE27" s="572"/>
      <c r="VF27" s="572"/>
      <c r="VG27" s="572"/>
      <c r="VH27" s="572"/>
      <c r="VI27" s="572"/>
      <c r="VJ27" s="572"/>
      <c r="VK27" s="572"/>
      <c r="VL27" s="572"/>
      <c r="VM27" s="572"/>
      <c r="VN27" s="572"/>
      <c r="VO27" s="572"/>
      <c r="VP27" s="572"/>
      <c r="VQ27" s="572"/>
      <c r="VR27" s="572"/>
      <c r="VS27" s="572"/>
      <c r="VT27" s="572"/>
      <c r="VU27" s="572"/>
      <c r="VV27" s="572"/>
      <c r="VW27" s="572"/>
      <c r="VX27" s="572"/>
      <c r="VY27" s="572"/>
      <c r="VZ27" s="572"/>
      <c r="WA27" s="572"/>
      <c r="WB27" s="572"/>
      <c r="WC27" s="572"/>
      <c r="WD27" s="572"/>
      <c r="WE27" s="572"/>
      <c r="WF27" s="572"/>
      <c r="WG27" s="572"/>
      <c r="WH27" s="572"/>
      <c r="WI27" s="572"/>
      <c r="WJ27" s="572"/>
      <c r="WK27" s="572"/>
      <c r="WL27" s="572"/>
      <c r="WM27" s="572"/>
      <c r="WN27" s="572"/>
      <c r="WO27" s="572"/>
      <c r="WP27" s="572"/>
      <c r="WQ27" s="572"/>
      <c r="WR27" s="572"/>
      <c r="WS27" s="572"/>
      <c r="WT27" s="572"/>
      <c r="WU27" s="572"/>
      <c r="WV27" s="572"/>
      <c r="WW27" s="572"/>
      <c r="WX27" s="572"/>
      <c r="WY27" s="572"/>
      <c r="WZ27" s="572"/>
      <c r="XA27" s="572"/>
      <c r="XB27" s="572"/>
      <c r="XC27" s="572"/>
      <c r="XD27" s="572"/>
      <c r="XE27" s="572"/>
      <c r="XF27" s="572"/>
      <c r="XG27" s="572"/>
      <c r="XH27" s="572"/>
      <c r="XI27" s="572"/>
      <c r="XJ27" s="572"/>
      <c r="XK27" s="572"/>
      <c r="XL27" s="572"/>
      <c r="XM27" s="572"/>
      <c r="XN27" s="572"/>
      <c r="XO27" s="572"/>
      <c r="XP27" s="572"/>
      <c r="XQ27" s="572"/>
      <c r="XR27" s="572"/>
      <c r="XS27" s="572"/>
      <c r="XT27" s="572"/>
      <c r="XU27" s="572"/>
      <c r="XV27" s="572"/>
      <c r="XW27" s="572"/>
      <c r="XX27" s="572"/>
      <c r="XY27" s="572"/>
      <c r="XZ27" s="572"/>
      <c r="YA27" s="572"/>
      <c r="YB27" s="572"/>
      <c r="YC27" s="572"/>
      <c r="YD27" s="572"/>
      <c r="YE27" s="572"/>
      <c r="YF27" s="572"/>
      <c r="YG27" s="572"/>
      <c r="YH27" s="572"/>
      <c r="YI27" s="572"/>
      <c r="YJ27" s="572"/>
      <c r="YK27" s="572"/>
      <c r="YL27" s="572"/>
      <c r="YM27" s="572"/>
      <c r="YN27" s="572"/>
      <c r="YO27" s="572"/>
      <c r="YP27" s="572"/>
      <c r="YQ27" s="572"/>
      <c r="YR27" s="572"/>
      <c r="YS27" s="572"/>
      <c r="YT27" s="572"/>
      <c r="YU27" s="572"/>
      <c r="YV27" s="572"/>
      <c r="YW27" s="572"/>
      <c r="YX27" s="572"/>
      <c r="YY27" s="572"/>
      <c r="YZ27" s="572"/>
      <c r="ZA27" s="572"/>
      <c r="ZB27" s="572"/>
      <c r="ZC27" s="572"/>
      <c r="ZD27" s="572"/>
      <c r="ZE27" s="572"/>
      <c r="ZF27" s="572"/>
      <c r="ZG27" s="572"/>
      <c r="ZH27" s="572"/>
      <c r="ZI27" s="572"/>
      <c r="ZJ27" s="572"/>
      <c r="ZK27" s="572"/>
      <c r="ZL27" s="572"/>
      <c r="ZM27" s="572"/>
      <c r="ZN27" s="572"/>
      <c r="ZO27" s="572"/>
      <c r="ZP27" s="572"/>
      <c r="ZQ27" s="572"/>
      <c r="ZR27" s="572"/>
      <c r="ZS27" s="572"/>
      <c r="ZT27" s="572"/>
      <c r="ZU27" s="572"/>
      <c r="ZV27" s="572"/>
      <c r="ZW27" s="572"/>
      <c r="ZX27" s="572"/>
      <c r="ZY27" s="572"/>
      <c r="ZZ27" s="572"/>
      <c r="AAA27" s="572"/>
      <c r="AAB27" s="572"/>
      <c r="AAC27" s="572"/>
      <c r="AAD27" s="572"/>
      <c r="AAE27" s="572"/>
      <c r="AAF27" s="572"/>
      <c r="AAG27" s="572"/>
      <c r="AAH27" s="572"/>
      <c r="AAI27" s="572"/>
      <c r="AAJ27" s="572"/>
      <c r="AAK27" s="572"/>
      <c r="AAL27" s="572"/>
      <c r="AAM27" s="572"/>
      <c r="AAN27" s="572"/>
      <c r="AAO27" s="572"/>
      <c r="AAP27" s="572"/>
      <c r="AAQ27" s="572"/>
      <c r="AAR27" s="572"/>
      <c r="AAS27" s="572"/>
      <c r="AAT27" s="572"/>
      <c r="AAU27" s="572"/>
      <c r="AAV27" s="572"/>
      <c r="AAW27" s="572"/>
      <c r="AAX27" s="572"/>
      <c r="AAY27" s="572"/>
      <c r="AAZ27" s="572"/>
      <c r="ABA27" s="572"/>
      <c r="ABB27" s="572"/>
      <c r="ABC27" s="572"/>
      <c r="ABD27" s="572"/>
      <c r="ABE27" s="572"/>
      <c r="ABF27" s="572"/>
      <c r="ABG27" s="572"/>
      <c r="ABH27" s="572"/>
      <c r="ABI27" s="572"/>
      <c r="ABJ27" s="572"/>
      <c r="ABK27" s="572"/>
      <c r="ABL27" s="572"/>
      <c r="ABM27" s="572"/>
      <c r="ABN27" s="572"/>
      <c r="ABO27" s="572"/>
      <c r="ABP27" s="572"/>
      <c r="ABQ27" s="572"/>
      <c r="ABR27" s="572"/>
      <c r="ABS27" s="572"/>
      <c r="ABT27" s="572"/>
      <c r="ABU27" s="572"/>
      <c r="ABV27" s="572"/>
      <c r="ABW27" s="572"/>
      <c r="ABX27" s="572"/>
      <c r="ABY27" s="572"/>
      <c r="ABZ27" s="572"/>
      <c r="ACA27" s="572"/>
      <c r="ACB27" s="572"/>
      <c r="ACC27" s="572"/>
      <c r="ACD27" s="572"/>
      <c r="ACE27" s="572"/>
      <c r="ACF27" s="572"/>
      <c r="ACG27" s="572"/>
      <c r="ACH27" s="572"/>
      <c r="ACI27" s="572"/>
      <c r="ACJ27" s="572"/>
      <c r="ACK27" s="572"/>
      <c r="ACL27" s="572"/>
      <c r="ACM27" s="572"/>
      <c r="ACN27" s="572"/>
      <c r="ACO27" s="572"/>
      <c r="ACP27" s="572"/>
      <c r="ACQ27" s="572"/>
      <c r="ACR27" s="572"/>
      <c r="ACS27" s="572"/>
      <c r="ACT27" s="572"/>
      <c r="ACU27" s="572"/>
      <c r="ACV27" s="572"/>
      <c r="ACW27" s="572"/>
      <c r="ACX27" s="572"/>
      <c r="ACY27" s="572"/>
      <c r="ACZ27" s="572"/>
      <c r="ADA27" s="572"/>
      <c r="ADB27" s="572"/>
      <c r="ADC27" s="572"/>
      <c r="ADD27" s="572"/>
      <c r="ADE27" s="572"/>
      <c r="ADF27" s="572"/>
      <c r="ADG27" s="572"/>
      <c r="ADH27" s="572"/>
      <c r="ADI27" s="572"/>
      <c r="ADJ27" s="572"/>
      <c r="ADK27" s="572"/>
      <c r="ADL27" s="572"/>
      <c r="ADM27" s="572"/>
      <c r="ADN27" s="572"/>
      <c r="ADO27" s="572"/>
      <c r="ADP27" s="572"/>
      <c r="ADQ27" s="572"/>
      <c r="ADR27" s="572"/>
      <c r="ADS27" s="572"/>
      <c r="ADT27" s="572"/>
      <c r="ADU27" s="572"/>
      <c r="ADV27" s="572"/>
      <c r="ADW27" s="572"/>
      <c r="ADX27" s="572"/>
      <c r="ADY27" s="572"/>
      <c r="ADZ27" s="572"/>
      <c r="AEA27" s="572"/>
      <c r="AEB27" s="572"/>
      <c r="AEC27" s="572"/>
      <c r="AED27" s="572"/>
      <c r="AEE27" s="572"/>
      <c r="AEF27" s="572"/>
      <c r="AEG27" s="572"/>
      <c r="AEH27" s="572"/>
      <c r="AEI27" s="572"/>
      <c r="AEJ27" s="572"/>
      <c r="AEK27" s="572"/>
      <c r="AEL27" s="572"/>
      <c r="AEM27" s="572"/>
      <c r="AEN27" s="572"/>
      <c r="AEO27" s="572"/>
      <c r="AEP27" s="572"/>
      <c r="AEQ27" s="572"/>
      <c r="AER27" s="572"/>
      <c r="AES27" s="572"/>
      <c r="AET27" s="572"/>
      <c r="AEU27" s="572"/>
      <c r="AEV27" s="572"/>
      <c r="AEW27" s="572"/>
      <c r="AEX27" s="572"/>
      <c r="AEY27" s="572"/>
      <c r="AEZ27" s="572"/>
      <c r="AFA27" s="572"/>
      <c r="AFB27" s="572"/>
      <c r="AFC27" s="572"/>
      <c r="AFD27" s="572"/>
      <c r="AFE27" s="572"/>
      <c r="AFF27" s="572"/>
      <c r="AFG27" s="572"/>
      <c r="AFH27" s="572"/>
      <c r="AFI27" s="572"/>
      <c r="AFJ27" s="572"/>
      <c r="AFK27" s="572"/>
      <c r="AFL27" s="572"/>
      <c r="AFM27" s="572"/>
      <c r="AFN27" s="572"/>
      <c r="AFO27" s="572"/>
      <c r="AFP27" s="572"/>
      <c r="AFQ27" s="572"/>
      <c r="AFR27" s="572"/>
      <c r="AFS27" s="572"/>
      <c r="AFT27" s="572"/>
      <c r="AFU27" s="572"/>
      <c r="AFV27" s="572"/>
      <c r="AFW27" s="572"/>
      <c r="AFX27" s="572"/>
      <c r="AFY27" s="572"/>
      <c r="AFZ27" s="572"/>
      <c r="AGA27" s="572"/>
      <c r="AGB27" s="572"/>
      <c r="AGC27" s="572"/>
      <c r="AGD27" s="572"/>
      <c r="AGE27" s="572"/>
      <c r="AGF27" s="572"/>
      <c r="AGG27" s="572"/>
      <c r="AGH27" s="572"/>
      <c r="AGI27" s="572"/>
      <c r="AGJ27" s="572"/>
      <c r="AGK27" s="572"/>
      <c r="AGL27" s="572"/>
      <c r="AGM27" s="572"/>
      <c r="AGN27" s="572"/>
      <c r="AGO27" s="572"/>
      <c r="AGP27" s="572"/>
      <c r="AGQ27" s="572"/>
      <c r="AGR27" s="572"/>
      <c r="AGS27" s="572"/>
      <c r="AGT27" s="572"/>
      <c r="AGU27" s="572"/>
      <c r="AGV27" s="572"/>
      <c r="AGW27" s="572"/>
      <c r="AGX27" s="572"/>
      <c r="AGY27" s="572"/>
      <c r="AGZ27" s="572"/>
      <c r="AHA27" s="572"/>
      <c r="AHB27" s="572"/>
      <c r="AHC27" s="572"/>
      <c r="AHD27" s="572"/>
      <c r="AHE27" s="572"/>
      <c r="AHF27" s="572"/>
      <c r="AHG27" s="572"/>
      <c r="AHH27" s="572"/>
      <c r="AHI27" s="572"/>
      <c r="AHJ27" s="572"/>
      <c r="AHK27" s="572"/>
      <c r="AHL27" s="572"/>
      <c r="AHM27" s="572"/>
      <c r="AHN27" s="572"/>
      <c r="AHO27" s="572"/>
      <c r="AHP27" s="572"/>
      <c r="AHQ27" s="572"/>
      <c r="AHR27" s="572"/>
      <c r="AHS27" s="572"/>
      <c r="AHT27" s="572"/>
      <c r="AHU27" s="572"/>
      <c r="AHV27" s="572"/>
      <c r="AHW27" s="572"/>
      <c r="AHX27" s="572"/>
      <c r="AHY27" s="572"/>
      <c r="AHZ27" s="572"/>
      <c r="AIA27" s="572"/>
      <c r="AIB27" s="572"/>
      <c r="AIC27" s="572"/>
      <c r="AID27" s="572"/>
      <c r="AIE27" s="572"/>
      <c r="AIF27" s="572"/>
      <c r="AIG27" s="572"/>
      <c r="AIH27" s="572"/>
      <c r="AII27" s="572"/>
      <c r="AIJ27" s="572"/>
      <c r="AIK27" s="572"/>
      <c r="AIL27" s="572"/>
      <c r="AIM27" s="572"/>
      <c r="AIN27" s="572"/>
      <c r="AIO27" s="572"/>
      <c r="AIP27" s="572"/>
      <c r="AIQ27" s="572"/>
      <c r="AIR27" s="572"/>
      <c r="AIS27" s="572"/>
      <c r="AIT27" s="572"/>
      <c r="AIU27" s="572"/>
      <c r="AIV27" s="572"/>
      <c r="AIW27" s="572"/>
      <c r="AIX27" s="572"/>
      <c r="AIY27" s="572"/>
      <c r="AIZ27" s="572"/>
      <c r="AJA27" s="572"/>
      <c r="AJB27" s="572"/>
      <c r="AJC27" s="572"/>
      <c r="AJD27" s="572"/>
      <c r="AJE27" s="572"/>
      <c r="AJF27" s="572"/>
      <c r="AJG27" s="572"/>
      <c r="AJH27" s="572"/>
      <c r="AJI27" s="572"/>
      <c r="AJJ27" s="572"/>
      <c r="AJK27" s="572"/>
      <c r="AJL27" s="572"/>
      <c r="AJM27" s="572"/>
      <c r="AJN27" s="572"/>
      <c r="AJO27" s="572"/>
      <c r="AJP27" s="572"/>
      <c r="AJQ27" s="572"/>
      <c r="AJR27" s="572"/>
      <c r="AJS27" s="572"/>
      <c r="AJT27" s="572"/>
      <c r="AJU27" s="572"/>
      <c r="AJV27" s="572"/>
      <c r="AJW27" s="572"/>
      <c r="AJX27" s="572"/>
      <c r="AJY27" s="572"/>
      <c r="AJZ27" s="572"/>
      <c r="AKA27" s="572"/>
      <c r="AKB27" s="572"/>
      <c r="AKC27" s="572"/>
      <c r="AKD27" s="572"/>
      <c r="AKE27" s="572"/>
      <c r="AKF27" s="572"/>
      <c r="AKG27" s="572"/>
      <c r="AKH27" s="572"/>
      <c r="AKI27" s="572"/>
      <c r="AKJ27" s="572"/>
      <c r="AKK27" s="572"/>
      <c r="AKL27" s="572"/>
      <c r="AKM27" s="572"/>
      <c r="AKN27" s="572"/>
      <c r="AKO27" s="572"/>
      <c r="AKP27" s="572"/>
      <c r="AKQ27" s="572"/>
      <c r="AKR27" s="572"/>
      <c r="AKS27" s="572"/>
      <c r="AKT27" s="572"/>
      <c r="AKU27" s="572"/>
      <c r="AKV27" s="572"/>
      <c r="AKW27" s="572"/>
      <c r="AKX27" s="572"/>
      <c r="AKY27" s="572"/>
      <c r="AKZ27" s="572"/>
      <c r="ALA27" s="572"/>
      <c r="ALB27" s="572"/>
      <c r="ALC27" s="572"/>
      <c r="ALD27" s="572"/>
      <c r="ALE27" s="572"/>
      <c r="ALF27" s="572"/>
      <c r="ALG27" s="572"/>
      <c r="ALH27" s="572"/>
      <c r="ALI27" s="572"/>
      <c r="ALJ27" s="572"/>
      <c r="ALK27" s="572"/>
      <c r="ALL27" s="572"/>
      <c r="ALM27" s="572"/>
      <c r="ALN27" s="572"/>
      <c r="ALO27" s="572"/>
      <c r="ALP27" s="572"/>
      <c r="ALQ27" s="572"/>
      <c r="ALR27" s="572"/>
      <c r="ALS27" s="572"/>
      <c r="ALT27" s="572"/>
      <c r="ALU27" s="572"/>
      <c r="ALV27" s="572"/>
      <c r="ALW27" s="572"/>
      <c r="ALX27" s="572"/>
      <c r="ALY27" s="572"/>
      <c r="ALZ27" s="572"/>
      <c r="AMA27" s="572"/>
      <c r="AMB27" s="572"/>
      <c r="AMC27" s="572"/>
      <c r="AMD27" s="572"/>
      <c r="AME27" s="572"/>
      <c r="AMF27" s="572"/>
      <c r="AMG27" s="572"/>
      <c r="AMH27" s="572"/>
      <c r="AMI27" s="572"/>
      <c r="AMJ27" s="572"/>
      <c r="AMK27" s="572"/>
      <c r="AML27" s="572"/>
      <c r="AMM27" s="572"/>
      <c r="AMN27" s="572"/>
      <c r="AMO27" s="572"/>
      <c r="AMP27" s="572"/>
      <c r="AMQ27" s="572"/>
      <c r="AMR27" s="572"/>
      <c r="AMS27" s="572"/>
      <c r="AMT27" s="572"/>
      <c r="AMU27" s="572"/>
      <c r="AMV27" s="572"/>
      <c r="AMW27" s="572"/>
      <c r="AMX27" s="572"/>
      <c r="AMY27" s="572"/>
      <c r="AMZ27" s="572"/>
      <c r="ANA27" s="572"/>
      <c r="ANB27" s="572"/>
      <c r="ANC27" s="572"/>
      <c r="AND27" s="572"/>
      <c r="ANE27" s="572"/>
      <c r="ANF27" s="572"/>
      <c r="ANG27" s="572"/>
      <c r="ANH27" s="572"/>
      <c r="ANI27" s="572"/>
      <c r="ANJ27" s="572"/>
      <c r="ANK27" s="572"/>
      <c r="ANL27" s="572"/>
      <c r="ANM27" s="572"/>
      <c r="ANN27" s="572"/>
      <c r="ANO27" s="572"/>
      <c r="ANP27" s="572"/>
      <c r="ANQ27" s="572"/>
      <c r="ANR27" s="572"/>
      <c r="ANS27" s="572"/>
      <c r="ANT27" s="572"/>
      <c r="ANU27" s="572"/>
      <c r="ANV27" s="572"/>
      <c r="ANW27" s="572"/>
      <c r="ANX27" s="572"/>
      <c r="ANY27" s="572"/>
      <c r="ANZ27" s="572"/>
      <c r="AOA27" s="572"/>
      <c r="AOB27" s="572"/>
      <c r="AOC27" s="572"/>
      <c r="AOD27" s="572"/>
      <c r="AOE27" s="572"/>
      <c r="AOF27" s="572"/>
      <c r="AOG27" s="572"/>
      <c r="AOH27" s="572"/>
      <c r="AOI27" s="572"/>
      <c r="AOJ27" s="572"/>
      <c r="AOK27" s="572"/>
      <c r="AOL27" s="572"/>
      <c r="AOM27" s="572"/>
      <c r="AON27" s="572"/>
      <c r="AOO27" s="572"/>
      <c r="AOP27" s="572"/>
      <c r="AOQ27" s="572"/>
      <c r="AOR27" s="572"/>
      <c r="AOS27" s="572"/>
      <c r="AOT27" s="572"/>
      <c r="AOU27" s="572"/>
      <c r="AOV27" s="572"/>
      <c r="AOW27" s="572"/>
      <c r="AOX27" s="572"/>
      <c r="AOY27" s="572"/>
      <c r="AOZ27" s="572"/>
      <c r="APA27" s="572"/>
      <c r="APB27" s="572"/>
      <c r="APC27" s="572"/>
      <c r="APD27" s="572"/>
      <c r="APE27" s="572"/>
      <c r="APF27" s="572"/>
      <c r="APG27" s="572"/>
      <c r="APH27" s="572"/>
      <c r="API27" s="572"/>
      <c r="APJ27" s="572"/>
      <c r="APK27" s="572"/>
      <c r="APL27" s="572"/>
      <c r="APM27" s="572"/>
      <c r="APN27" s="572"/>
      <c r="APO27" s="572"/>
      <c r="APP27" s="572"/>
      <c r="APQ27" s="572"/>
      <c r="APR27" s="572"/>
      <c r="APS27" s="572"/>
      <c r="APT27" s="572"/>
      <c r="APU27" s="572"/>
      <c r="APV27" s="572"/>
      <c r="APW27" s="572"/>
      <c r="APX27" s="572"/>
      <c r="APY27" s="572"/>
      <c r="APZ27" s="572"/>
      <c r="AQA27" s="572"/>
      <c r="AQB27" s="572"/>
      <c r="AQC27" s="572"/>
      <c r="AQD27" s="572"/>
      <c r="AQE27" s="572"/>
      <c r="AQF27" s="572"/>
      <c r="AQG27" s="572"/>
      <c r="AQH27" s="572"/>
      <c r="AQI27" s="572"/>
      <c r="AQJ27" s="572"/>
      <c r="AQK27" s="572"/>
      <c r="AQL27" s="572"/>
      <c r="AQM27" s="572"/>
      <c r="AQN27" s="572"/>
      <c r="AQO27" s="572"/>
      <c r="AQP27" s="572"/>
      <c r="AQQ27" s="572"/>
      <c r="AQR27" s="572"/>
      <c r="AQS27" s="572"/>
      <c r="AQT27" s="572"/>
      <c r="AQU27" s="572"/>
      <c r="AQV27" s="572"/>
      <c r="AQW27" s="572"/>
      <c r="AQX27" s="572"/>
      <c r="AQY27" s="572"/>
      <c r="AQZ27" s="572"/>
      <c r="ARA27" s="572"/>
      <c r="ARB27" s="572"/>
      <c r="ARC27" s="572"/>
      <c r="ARD27" s="572"/>
      <c r="ARE27" s="572"/>
      <c r="ARF27" s="572"/>
      <c r="ARG27" s="572"/>
      <c r="ARH27" s="572"/>
      <c r="ARI27" s="572"/>
      <c r="ARJ27" s="572"/>
      <c r="ARK27" s="572"/>
      <c r="ARL27" s="572"/>
      <c r="ARM27" s="572"/>
      <c r="ARN27" s="572"/>
      <c r="ARO27" s="572"/>
      <c r="ARP27" s="572"/>
      <c r="ARQ27" s="572"/>
      <c r="ARR27" s="572"/>
      <c r="ARS27" s="572"/>
      <c r="ART27" s="572"/>
      <c r="ARU27" s="572"/>
      <c r="ARV27" s="572"/>
      <c r="ARW27" s="572"/>
      <c r="ARX27" s="572"/>
      <c r="ARY27" s="572"/>
      <c r="ARZ27" s="572"/>
      <c r="ASA27" s="572"/>
      <c r="ASB27" s="572"/>
      <c r="ASC27" s="572"/>
      <c r="ASD27" s="572"/>
      <c r="ASE27" s="572"/>
      <c r="ASF27" s="572"/>
      <c r="ASG27" s="572"/>
      <c r="ASH27" s="572"/>
      <c r="ASI27" s="572"/>
      <c r="ASJ27" s="572"/>
      <c r="ASK27" s="572"/>
      <c r="ASL27" s="572"/>
      <c r="ASM27" s="572"/>
      <c r="ASN27" s="572"/>
      <c r="ASO27" s="572"/>
      <c r="ASP27" s="572"/>
      <c r="ASQ27" s="572"/>
      <c r="ASR27" s="572"/>
      <c r="ASS27" s="572"/>
      <c r="AST27" s="572"/>
      <c r="ASU27" s="572"/>
      <c r="ASV27" s="572"/>
      <c r="ASW27" s="572"/>
      <c r="ASX27" s="572"/>
      <c r="ASY27" s="572"/>
      <c r="ASZ27" s="572"/>
      <c r="ATA27" s="572"/>
      <c r="ATB27" s="572"/>
      <c r="ATC27" s="572"/>
      <c r="ATD27" s="572"/>
      <c r="ATE27" s="572"/>
      <c r="ATF27" s="572"/>
      <c r="ATG27" s="572"/>
      <c r="ATH27" s="572"/>
      <c r="ATI27" s="572"/>
      <c r="ATJ27" s="572"/>
      <c r="ATK27" s="572"/>
      <c r="ATL27" s="572"/>
      <c r="ATM27" s="572"/>
      <c r="ATN27" s="572"/>
      <c r="ATO27" s="572"/>
      <c r="ATP27" s="572"/>
      <c r="ATQ27" s="572"/>
      <c r="ATR27" s="572"/>
      <c r="ATS27" s="572"/>
      <c r="ATT27" s="572"/>
      <c r="ATU27" s="572"/>
      <c r="ATV27" s="572"/>
      <c r="ATW27" s="572"/>
      <c r="ATX27" s="572"/>
      <c r="ATY27" s="572"/>
      <c r="ATZ27" s="572"/>
      <c r="AUA27" s="572"/>
      <c r="AUB27" s="572"/>
      <c r="AUC27" s="572"/>
      <c r="AUD27" s="572"/>
      <c r="AUE27" s="572"/>
      <c r="AUF27" s="572"/>
      <c r="AUG27" s="572"/>
      <c r="AUH27" s="572"/>
      <c r="AUI27" s="572"/>
      <c r="AUJ27" s="572"/>
      <c r="AUK27" s="572"/>
      <c r="AUL27" s="572"/>
      <c r="AUM27" s="572"/>
      <c r="AUN27" s="572"/>
      <c r="AUO27" s="572"/>
      <c r="AUP27" s="572"/>
      <c r="AUQ27" s="572"/>
      <c r="AUR27" s="572"/>
      <c r="AUS27" s="572"/>
      <c r="AUT27" s="572"/>
      <c r="AUU27" s="572"/>
      <c r="AUV27" s="572"/>
      <c r="AUW27" s="572"/>
      <c r="AUX27" s="572"/>
      <c r="AUY27" s="572"/>
      <c r="AUZ27" s="572"/>
      <c r="AVA27" s="572"/>
      <c r="AVB27" s="572"/>
      <c r="AVC27" s="572"/>
      <c r="AVD27" s="572"/>
      <c r="AVE27" s="572"/>
      <c r="AVF27" s="572"/>
      <c r="AVG27" s="572"/>
      <c r="AVH27" s="572"/>
      <c r="AVI27" s="572"/>
      <c r="AVJ27" s="572"/>
      <c r="AVK27" s="572"/>
      <c r="AVL27" s="572"/>
      <c r="AVM27" s="572"/>
      <c r="AVN27" s="572"/>
      <c r="AVO27" s="572"/>
      <c r="AVP27" s="572"/>
      <c r="AVQ27" s="572"/>
      <c r="AVR27" s="572"/>
      <c r="AVS27" s="572"/>
      <c r="AVT27" s="572"/>
      <c r="AVU27" s="572"/>
      <c r="AVV27" s="572"/>
      <c r="AVW27" s="572"/>
      <c r="AVX27" s="572"/>
      <c r="AVY27" s="572"/>
      <c r="AVZ27" s="572"/>
      <c r="AWA27" s="572"/>
      <c r="AWB27" s="572"/>
      <c r="AWC27" s="572"/>
      <c r="AWD27" s="572"/>
      <c r="AWE27" s="572"/>
      <c r="AWF27" s="572"/>
      <c r="AWG27" s="572"/>
      <c r="AWH27" s="572"/>
      <c r="AWI27" s="572"/>
      <c r="AWJ27" s="572"/>
      <c r="AWK27" s="572"/>
      <c r="AWL27" s="572"/>
      <c r="AWM27" s="572"/>
      <c r="AWN27" s="572"/>
      <c r="AWO27" s="572"/>
      <c r="AWP27" s="572"/>
      <c r="AWQ27" s="572"/>
      <c r="AWR27" s="572"/>
      <c r="AWS27" s="572"/>
      <c r="AWT27" s="572"/>
      <c r="AWU27" s="572"/>
      <c r="AWV27" s="572"/>
      <c r="AWW27" s="572"/>
      <c r="AWX27" s="572"/>
      <c r="AWY27" s="572"/>
      <c r="AWZ27" s="572"/>
      <c r="AXA27" s="572"/>
      <c r="AXB27" s="572"/>
      <c r="AXC27" s="572"/>
      <c r="AXD27" s="572"/>
      <c r="AXE27" s="572"/>
      <c r="AXF27" s="572"/>
      <c r="AXG27" s="572"/>
      <c r="AXH27" s="572"/>
      <c r="AXI27" s="572"/>
      <c r="AXJ27" s="572"/>
      <c r="AXK27" s="572"/>
      <c r="AXL27" s="572"/>
      <c r="AXM27" s="572"/>
      <c r="AXN27" s="572"/>
      <c r="AXO27" s="572"/>
      <c r="AXP27" s="572"/>
      <c r="AXQ27" s="572"/>
      <c r="AXR27" s="572"/>
      <c r="AXS27" s="572"/>
      <c r="AXT27" s="572"/>
      <c r="AXU27" s="572"/>
      <c r="AXV27" s="572"/>
      <c r="AXW27" s="572"/>
      <c r="AXX27" s="572"/>
      <c r="AXY27" s="572"/>
      <c r="AXZ27" s="572"/>
      <c r="AYA27" s="572"/>
      <c r="AYB27" s="572"/>
      <c r="AYC27" s="572"/>
      <c r="AYD27" s="572"/>
      <c r="AYE27" s="572"/>
      <c r="AYF27" s="572"/>
      <c r="AYG27" s="572"/>
      <c r="AYH27" s="572"/>
      <c r="AYI27" s="572"/>
      <c r="AYJ27" s="572"/>
      <c r="AYK27" s="572"/>
      <c r="AYL27" s="572"/>
      <c r="AYM27" s="572"/>
      <c r="AYN27" s="572"/>
      <c r="AYO27" s="572"/>
      <c r="AYP27" s="572"/>
      <c r="AYQ27" s="572"/>
      <c r="AYR27" s="572"/>
      <c r="AYS27" s="572"/>
      <c r="AYT27" s="572"/>
      <c r="AYU27" s="572"/>
      <c r="AYV27" s="572"/>
      <c r="AYW27" s="572"/>
      <c r="AYX27" s="572"/>
      <c r="AYY27" s="572"/>
      <c r="AYZ27" s="572"/>
      <c r="AZA27" s="572"/>
      <c r="AZB27" s="572"/>
      <c r="AZC27" s="572"/>
      <c r="AZD27" s="572"/>
      <c r="AZE27" s="572"/>
      <c r="AZF27" s="572"/>
      <c r="AZG27" s="572"/>
      <c r="AZH27" s="572"/>
      <c r="AZI27" s="572"/>
      <c r="AZJ27" s="572"/>
      <c r="AZK27" s="572"/>
      <c r="AZL27" s="572"/>
      <c r="AZM27" s="572"/>
      <c r="AZN27" s="572"/>
      <c r="AZO27" s="572"/>
      <c r="AZP27" s="572"/>
      <c r="AZQ27" s="572"/>
      <c r="AZR27" s="572"/>
      <c r="AZS27" s="572"/>
      <c r="AZT27" s="572"/>
      <c r="AZU27" s="572"/>
      <c r="AZV27" s="572"/>
      <c r="AZW27" s="572"/>
      <c r="AZX27" s="572"/>
      <c r="AZY27" s="572"/>
      <c r="AZZ27" s="572"/>
      <c r="BAA27" s="572"/>
      <c r="BAB27" s="572"/>
      <c r="BAC27" s="572"/>
      <c r="BAD27" s="572"/>
      <c r="BAE27" s="572"/>
      <c r="BAF27" s="572"/>
      <c r="BAG27" s="572"/>
      <c r="BAH27" s="572"/>
      <c r="BAI27" s="572"/>
      <c r="BAJ27" s="572"/>
      <c r="BAK27" s="572"/>
      <c r="BAL27" s="572"/>
      <c r="BAM27" s="572"/>
      <c r="BAN27" s="572"/>
      <c r="BAO27" s="572"/>
      <c r="BAP27" s="572"/>
      <c r="BAQ27" s="572"/>
      <c r="BAR27" s="572"/>
      <c r="BAS27" s="572"/>
      <c r="BAT27" s="572"/>
      <c r="BAU27" s="572"/>
      <c r="BAV27" s="572"/>
      <c r="BAW27" s="572"/>
      <c r="BAX27" s="572"/>
      <c r="BAY27" s="572"/>
      <c r="BAZ27" s="572"/>
      <c r="BBA27" s="572"/>
      <c r="BBB27" s="572"/>
      <c r="BBC27" s="572"/>
      <c r="BBD27" s="572"/>
      <c r="BBE27" s="572"/>
      <c r="BBF27" s="572"/>
      <c r="BBG27" s="572"/>
      <c r="BBH27" s="572"/>
      <c r="BBI27" s="572"/>
      <c r="BBJ27" s="572"/>
      <c r="BBK27" s="572"/>
      <c r="BBL27" s="572"/>
      <c r="BBM27" s="572"/>
      <c r="BBN27" s="572"/>
      <c r="BBO27" s="572"/>
      <c r="BBP27" s="572"/>
      <c r="BBQ27" s="572"/>
      <c r="BBR27" s="572"/>
      <c r="BBS27" s="572"/>
      <c r="BBT27" s="572"/>
      <c r="BBU27" s="572"/>
      <c r="BBV27" s="572"/>
      <c r="BBW27" s="572"/>
      <c r="BBX27" s="572"/>
      <c r="BBY27" s="572"/>
      <c r="BBZ27" s="572"/>
      <c r="BCA27" s="572"/>
      <c r="BCB27" s="572"/>
      <c r="BCC27" s="572"/>
      <c r="BCD27" s="572"/>
      <c r="BCE27" s="572"/>
      <c r="BCF27" s="572"/>
      <c r="BCG27" s="572"/>
      <c r="BCH27" s="572"/>
      <c r="BCI27" s="572"/>
      <c r="BCJ27" s="572"/>
      <c r="BCK27" s="572"/>
      <c r="BCL27" s="572"/>
      <c r="BCM27" s="572"/>
      <c r="BCN27" s="572"/>
      <c r="BCO27" s="572"/>
      <c r="BCP27" s="572"/>
      <c r="BCQ27" s="572"/>
      <c r="BCR27" s="572"/>
      <c r="BCS27" s="572"/>
      <c r="BCT27" s="572"/>
      <c r="BCU27" s="572"/>
      <c r="BCV27" s="572"/>
      <c r="BCW27" s="572"/>
      <c r="BCX27" s="572"/>
      <c r="BCY27" s="572"/>
      <c r="BCZ27" s="572"/>
      <c r="BDA27" s="572"/>
      <c r="BDB27" s="572"/>
      <c r="BDC27" s="572"/>
      <c r="BDD27" s="572"/>
      <c r="BDE27" s="572"/>
      <c r="BDF27" s="572"/>
      <c r="BDG27" s="572"/>
      <c r="BDH27" s="572"/>
      <c r="BDI27" s="572"/>
      <c r="BDJ27" s="572"/>
      <c r="BDK27" s="572"/>
      <c r="BDL27" s="572"/>
      <c r="BDM27" s="572"/>
      <c r="BDN27" s="572"/>
      <c r="BDO27" s="572"/>
      <c r="BDP27" s="572"/>
      <c r="BDQ27" s="572"/>
      <c r="BDR27" s="572"/>
      <c r="BDS27" s="572"/>
      <c r="BDT27" s="572"/>
      <c r="BDU27" s="572"/>
      <c r="BDV27" s="572"/>
      <c r="BDW27" s="572"/>
      <c r="BDX27" s="572"/>
      <c r="BDY27" s="572"/>
      <c r="BDZ27" s="572"/>
    </row>
    <row r="28" spans="1:1482" s="573" customFormat="1" ht="15">
      <c r="A28" s="379" t="str">
        <f>+'P7'!B5</f>
        <v>7. Fortalecimiento del desarrollo tecnológico y la innovación agroindustrial de la cadena</v>
      </c>
      <c r="B28" s="380">
        <f>SUM(B29:B31)</f>
        <v>6842919219.1428585</v>
      </c>
      <c r="C28" s="380">
        <f t="shared" ref="C28:U28" si="20">SUM(C29:C31)</f>
        <v>21678315783.979904</v>
      </c>
      <c r="D28" s="380">
        <f t="shared" si="20"/>
        <v>17767941133.445145</v>
      </c>
      <c r="E28" s="380">
        <f t="shared" si="20"/>
        <v>17767941133.445145</v>
      </c>
      <c r="F28" s="380">
        <f t="shared" si="20"/>
        <v>17767941133.445145</v>
      </c>
      <c r="G28" s="380">
        <f t="shared" si="20"/>
        <v>17767941133.445145</v>
      </c>
      <c r="H28" s="380">
        <f t="shared" si="20"/>
        <v>17767941133.445145</v>
      </c>
      <c r="I28" s="380">
        <f t="shared" si="20"/>
        <v>17635308248.857143</v>
      </c>
      <c r="J28" s="380">
        <f t="shared" si="20"/>
        <v>17544168248.857143</v>
      </c>
      <c r="K28" s="380">
        <f t="shared" si="20"/>
        <v>17544168248.857143</v>
      </c>
      <c r="L28" s="380">
        <f t="shared" si="20"/>
        <v>17544168248.857143</v>
      </c>
      <c r="M28" s="380">
        <f t="shared" si="20"/>
        <v>17544168248.857143</v>
      </c>
      <c r="N28" s="380">
        <f t="shared" si="20"/>
        <v>17544168248.857143</v>
      </c>
      <c r="O28" s="380">
        <f t="shared" si="20"/>
        <v>17544168248.857143</v>
      </c>
      <c r="P28" s="380">
        <f t="shared" si="20"/>
        <v>17544168248.857143</v>
      </c>
      <c r="Q28" s="380">
        <f t="shared" si="20"/>
        <v>17544168248.857143</v>
      </c>
      <c r="R28" s="380">
        <f t="shared" si="20"/>
        <v>17544168248.857143</v>
      </c>
      <c r="S28" s="380">
        <f t="shared" si="20"/>
        <v>17544168248.857143</v>
      </c>
      <c r="T28" s="380">
        <f t="shared" si="20"/>
        <v>17544168248.857143</v>
      </c>
      <c r="U28" s="380">
        <f t="shared" si="20"/>
        <v>17544168248.857143</v>
      </c>
      <c r="V28" s="380">
        <f>SUM(V29:V31)</f>
        <v>345526267905.49127</v>
      </c>
      <c r="W28" s="570">
        <f t="shared" si="18"/>
        <v>0.12159982294120478</v>
      </c>
      <c r="X28" s="572"/>
      <c r="Y28" s="572"/>
      <c r="Z28" s="572"/>
      <c r="AA28" s="572"/>
      <c r="AB28" s="572"/>
      <c r="AC28" s="572"/>
      <c r="AD28" s="572"/>
      <c r="AE28" s="572"/>
      <c r="AF28" s="572"/>
      <c r="AG28" s="572"/>
      <c r="AH28" s="572"/>
      <c r="AI28" s="572"/>
      <c r="AJ28" s="572"/>
      <c r="AK28" s="572"/>
      <c r="AL28" s="572"/>
      <c r="AM28" s="572"/>
      <c r="AN28" s="572"/>
      <c r="AO28" s="572"/>
      <c r="AP28" s="572"/>
      <c r="AQ28" s="572"/>
      <c r="AR28" s="572"/>
      <c r="AS28" s="572"/>
      <c r="AT28" s="572"/>
      <c r="AU28" s="572"/>
      <c r="AV28" s="572"/>
      <c r="AW28" s="572"/>
      <c r="AX28" s="572"/>
      <c r="AY28" s="572"/>
      <c r="AZ28" s="572"/>
      <c r="BA28" s="572"/>
      <c r="BB28" s="572"/>
      <c r="BC28" s="572"/>
      <c r="BD28" s="572"/>
      <c r="BE28" s="572"/>
      <c r="BF28" s="572"/>
      <c r="BG28" s="572"/>
      <c r="BH28" s="572"/>
      <c r="BI28" s="572"/>
      <c r="BJ28" s="572"/>
      <c r="BK28" s="572"/>
      <c r="BL28" s="572"/>
      <c r="BM28" s="572"/>
      <c r="BN28" s="572"/>
      <c r="BO28" s="572"/>
      <c r="BP28" s="572"/>
      <c r="BQ28" s="572"/>
      <c r="BR28" s="572"/>
      <c r="BS28" s="572"/>
      <c r="BT28" s="572"/>
      <c r="BU28" s="572"/>
      <c r="BV28" s="572"/>
      <c r="BW28" s="572"/>
      <c r="BX28" s="572"/>
      <c r="BY28" s="572"/>
      <c r="BZ28" s="572"/>
      <c r="CA28" s="572"/>
      <c r="CB28" s="572"/>
      <c r="CC28" s="572"/>
      <c r="CD28" s="572"/>
      <c r="CE28" s="572"/>
      <c r="CF28" s="572"/>
      <c r="CG28" s="572"/>
      <c r="CH28" s="572"/>
      <c r="CI28" s="572"/>
      <c r="CJ28" s="572"/>
      <c r="CK28" s="572"/>
      <c r="CL28" s="572"/>
      <c r="CM28" s="572"/>
      <c r="CN28" s="572"/>
      <c r="CO28" s="572"/>
      <c r="CP28" s="572"/>
      <c r="CQ28" s="572"/>
      <c r="CR28" s="572"/>
      <c r="CS28" s="572"/>
      <c r="CT28" s="572"/>
      <c r="CU28" s="572"/>
      <c r="CV28" s="572"/>
      <c r="CW28" s="572"/>
      <c r="CX28" s="572"/>
      <c r="CY28" s="572"/>
      <c r="CZ28" s="572"/>
      <c r="DA28" s="572"/>
      <c r="DB28" s="572"/>
      <c r="DC28" s="572"/>
      <c r="DD28" s="572"/>
      <c r="DE28" s="572"/>
      <c r="DF28" s="572"/>
      <c r="DG28" s="572"/>
      <c r="DH28" s="572"/>
      <c r="DI28" s="572"/>
      <c r="DJ28" s="572"/>
      <c r="DK28" s="572"/>
      <c r="DL28" s="572"/>
      <c r="DM28" s="572"/>
      <c r="DN28" s="572"/>
      <c r="DO28" s="572"/>
      <c r="DP28" s="572"/>
      <c r="DQ28" s="572"/>
      <c r="DR28" s="572"/>
      <c r="DS28" s="572"/>
      <c r="DT28" s="572"/>
      <c r="DU28" s="572"/>
      <c r="DV28" s="572"/>
      <c r="DW28" s="572"/>
      <c r="DX28" s="572"/>
      <c r="DY28" s="572"/>
      <c r="DZ28" s="572"/>
      <c r="EA28" s="572"/>
      <c r="EB28" s="572"/>
      <c r="EC28" s="572"/>
      <c r="ED28" s="572"/>
      <c r="EE28" s="572"/>
      <c r="EF28" s="572"/>
      <c r="EG28" s="572"/>
      <c r="EH28" s="572"/>
      <c r="EI28" s="572"/>
      <c r="EJ28" s="572"/>
      <c r="EK28" s="572"/>
      <c r="EL28" s="572"/>
      <c r="EM28" s="572"/>
      <c r="EN28" s="572"/>
      <c r="EO28" s="572"/>
      <c r="EP28" s="572"/>
      <c r="EQ28" s="572"/>
      <c r="ER28" s="572"/>
      <c r="ES28" s="572"/>
      <c r="ET28" s="572"/>
      <c r="EU28" s="572"/>
      <c r="EV28" s="572"/>
      <c r="EW28" s="572"/>
      <c r="EX28" s="572"/>
      <c r="EY28" s="572"/>
      <c r="EZ28" s="572"/>
      <c r="FA28" s="572"/>
      <c r="FB28" s="572"/>
      <c r="FC28" s="572"/>
      <c r="FD28" s="572"/>
      <c r="FE28" s="572"/>
      <c r="FF28" s="572"/>
      <c r="FG28" s="572"/>
      <c r="FH28" s="572"/>
      <c r="FI28" s="572"/>
      <c r="FJ28" s="572"/>
      <c r="FK28" s="572"/>
      <c r="FL28" s="572"/>
      <c r="FM28" s="572"/>
      <c r="FN28" s="572"/>
      <c r="FO28" s="572"/>
      <c r="FP28" s="572"/>
      <c r="FQ28" s="572"/>
      <c r="FR28" s="572"/>
      <c r="FS28" s="572"/>
      <c r="FT28" s="572"/>
      <c r="FU28" s="572"/>
      <c r="FV28" s="572"/>
      <c r="FW28" s="572"/>
      <c r="FX28" s="572"/>
      <c r="FY28" s="572"/>
      <c r="FZ28" s="572"/>
      <c r="GA28" s="572"/>
      <c r="GB28" s="572"/>
      <c r="GC28" s="572"/>
      <c r="GD28" s="572"/>
      <c r="GE28" s="572"/>
      <c r="GF28" s="572"/>
      <c r="GG28" s="572"/>
      <c r="GH28" s="572"/>
      <c r="GI28" s="572"/>
      <c r="GJ28" s="572"/>
      <c r="GK28" s="572"/>
      <c r="GL28" s="572"/>
      <c r="GM28" s="572"/>
      <c r="GN28" s="572"/>
      <c r="GO28" s="572"/>
      <c r="GP28" s="572"/>
      <c r="GQ28" s="572"/>
      <c r="GR28" s="572"/>
      <c r="GS28" s="572"/>
      <c r="GT28" s="572"/>
      <c r="GU28" s="572"/>
      <c r="GV28" s="572"/>
      <c r="GW28" s="572"/>
      <c r="GX28" s="572"/>
      <c r="GY28" s="572"/>
      <c r="GZ28" s="572"/>
      <c r="HA28" s="572"/>
      <c r="HB28" s="572"/>
      <c r="HC28" s="572"/>
      <c r="HD28" s="572"/>
      <c r="HE28" s="572"/>
      <c r="HF28" s="572"/>
      <c r="HG28" s="572"/>
      <c r="HH28" s="572"/>
      <c r="HI28" s="572"/>
      <c r="HJ28" s="572"/>
      <c r="HK28" s="572"/>
      <c r="HL28" s="572"/>
      <c r="HM28" s="572"/>
      <c r="HN28" s="572"/>
      <c r="HO28" s="572"/>
      <c r="HP28" s="572"/>
      <c r="HQ28" s="572"/>
      <c r="HR28" s="572"/>
      <c r="HS28" s="572"/>
      <c r="HT28" s="572"/>
      <c r="HU28" s="572"/>
      <c r="HV28" s="572"/>
      <c r="HW28" s="572"/>
      <c r="HX28" s="572"/>
      <c r="HY28" s="572"/>
      <c r="HZ28" s="572"/>
      <c r="IA28" s="572"/>
      <c r="IB28" s="572"/>
      <c r="IC28" s="572"/>
      <c r="ID28" s="572"/>
      <c r="IE28" s="572"/>
      <c r="IF28" s="572"/>
      <c r="IG28" s="572"/>
      <c r="IH28" s="572"/>
      <c r="II28" s="572"/>
      <c r="IJ28" s="572"/>
      <c r="IK28" s="572"/>
      <c r="IL28" s="572"/>
      <c r="IM28" s="572"/>
      <c r="IN28" s="572"/>
      <c r="IO28" s="572"/>
      <c r="IP28" s="572"/>
      <c r="IQ28" s="572"/>
      <c r="IR28" s="572"/>
      <c r="IS28" s="572"/>
      <c r="IT28" s="572"/>
      <c r="IU28" s="572"/>
      <c r="IV28" s="572"/>
      <c r="IW28" s="572"/>
      <c r="IX28" s="572"/>
      <c r="IY28" s="572"/>
      <c r="IZ28" s="572"/>
      <c r="JA28" s="572"/>
      <c r="JB28" s="572"/>
      <c r="JC28" s="572"/>
      <c r="JD28" s="572"/>
      <c r="JE28" s="572"/>
      <c r="JF28" s="572"/>
      <c r="JG28" s="572"/>
      <c r="JH28" s="572"/>
      <c r="JI28" s="572"/>
      <c r="JJ28" s="572"/>
      <c r="JK28" s="572"/>
      <c r="JL28" s="572"/>
      <c r="JM28" s="572"/>
      <c r="JN28" s="572"/>
      <c r="JO28" s="572"/>
      <c r="JP28" s="572"/>
      <c r="JQ28" s="572"/>
      <c r="JR28" s="572"/>
      <c r="JS28" s="572"/>
      <c r="JT28" s="572"/>
      <c r="JU28" s="572"/>
      <c r="JV28" s="572"/>
      <c r="JW28" s="572"/>
      <c r="JX28" s="572"/>
      <c r="JY28" s="572"/>
      <c r="JZ28" s="572"/>
      <c r="KA28" s="572"/>
      <c r="KB28" s="572"/>
      <c r="KC28" s="572"/>
      <c r="KD28" s="572"/>
      <c r="KE28" s="572"/>
      <c r="KF28" s="572"/>
      <c r="KG28" s="572"/>
      <c r="KH28" s="572"/>
      <c r="KI28" s="572"/>
      <c r="KJ28" s="572"/>
      <c r="KK28" s="572"/>
      <c r="KL28" s="572"/>
      <c r="KM28" s="572"/>
      <c r="KN28" s="572"/>
      <c r="KO28" s="572"/>
      <c r="KP28" s="572"/>
      <c r="KQ28" s="572"/>
      <c r="KR28" s="572"/>
      <c r="KS28" s="572"/>
      <c r="KT28" s="572"/>
      <c r="KU28" s="572"/>
      <c r="KV28" s="572"/>
      <c r="KW28" s="572"/>
      <c r="KX28" s="572"/>
      <c r="KY28" s="572"/>
      <c r="KZ28" s="572"/>
      <c r="LA28" s="572"/>
      <c r="LB28" s="572"/>
      <c r="LC28" s="572"/>
      <c r="LD28" s="572"/>
      <c r="LE28" s="572"/>
      <c r="LF28" s="572"/>
      <c r="LG28" s="572"/>
      <c r="LH28" s="572"/>
      <c r="LI28" s="572"/>
      <c r="LJ28" s="572"/>
      <c r="LK28" s="572"/>
      <c r="LL28" s="572"/>
      <c r="LM28" s="572"/>
      <c r="LN28" s="572"/>
      <c r="LO28" s="572"/>
      <c r="LP28" s="572"/>
      <c r="LQ28" s="572"/>
      <c r="LR28" s="572"/>
      <c r="LS28" s="572"/>
      <c r="LT28" s="572"/>
      <c r="LU28" s="572"/>
      <c r="LV28" s="572"/>
      <c r="LW28" s="572"/>
      <c r="LX28" s="572"/>
      <c r="LY28" s="572"/>
      <c r="LZ28" s="572"/>
      <c r="MA28" s="572"/>
      <c r="MB28" s="572"/>
      <c r="MC28" s="572"/>
      <c r="MD28" s="572"/>
      <c r="ME28" s="572"/>
      <c r="MF28" s="572"/>
      <c r="MG28" s="572"/>
      <c r="MH28" s="572"/>
      <c r="MI28" s="572"/>
      <c r="MJ28" s="572"/>
      <c r="MK28" s="572"/>
      <c r="ML28" s="572"/>
      <c r="MM28" s="572"/>
      <c r="MN28" s="572"/>
      <c r="MO28" s="572"/>
      <c r="MP28" s="572"/>
      <c r="MQ28" s="572"/>
      <c r="MR28" s="572"/>
      <c r="MS28" s="572"/>
      <c r="MT28" s="572"/>
      <c r="MU28" s="572"/>
      <c r="MV28" s="572"/>
      <c r="MW28" s="572"/>
      <c r="MX28" s="572"/>
      <c r="MY28" s="572"/>
      <c r="MZ28" s="572"/>
      <c r="NA28" s="572"/>
      <c r="NB28" s="572"/>
      <c r="NC28" s="572"/>
      <c r="ND28" s="572"/>
      <c r="NE28" s="572"/>
      <c r="NF28" s="572"/>
      <c r="NG28" s="572"/>
      <c r="NH28" s="572"/>
      <c r="NI28" s="572"/>
      <c r="NJ28" s="572"/>
      <c r="NK28" s="572"/>
      <c r="NL28" s="572"/>
      <c r="NM28" s="572"/>
      <c r="NN28" s="572"/>
      <c r="NO28" s="572"/>
      <c r="NP28" s="572"/>
      <c r="NQ28" s="572"/>
      <c r="NR28" s="572"/>
      <c r="NS28" s="572"/>
      <c r="NT28" s="572"/>
      <c r="NU28" s="572"/>
      <c r="NV28" s="572"/>
      <c r="NW28" s="572"/>
      <c r="NX28" s="572"/>
      <c r="NY28" s="572"/>
      <c r="NZ28" s="572"/>
      <c r="OA28" s="572"/>
      <c r="OB28" s="572"/>
      <c r="OC28" s="572"/>
      <c r="OD28" s="572"/>
      <c r="OE28" s="572"/>
      <c r="OF28" s="572"/>
      <c r="OG28" s="572"/>
      <c r="OH28" s="572"/>
      <c r="OI28" s="572"/>
      <c r="OJ28" s="572"/>
      <c r="OK28" s="572"/>
      <c r="OL28" s="572"/>
      <c r="OM28" s="572"/>
      <c r="ON28" s="572"/>
      <c r="OO28" s="572"/>
      <c r="OP28" s="572"/>
      <c r="OQ28" s="572"/>
      <c r="OR28" s="572"/>
      <c r="OS28" s="572"/>
      <c r="OT28" s="572"/>
      <c r="OU28" s="572"/>
      <c r="OV28" s="572"/>
      <c r="OW28" s="572"/>
      <c r="OX28" s="572"/>
      <c r="OY28" s="572"/>
      <c r="OZ28" s="572"/>
      <c r="PA28" s="572"/>
      <c r="PB28" s="572"/>
      <c r="PC28" s="572"/>
      <c r="PD28" s="572"/>
      <c r="PE28" s="572"/>
      <c r="PF28" s="572"/>
      <c r="PG28" s="572"/>
      <c r="PH28" s="572"/>
      <c r="PI28" s="572"/>
      <c r="PJ28" s="572"/>
      <c r="PK28" s="572"/>
      <c r="PL28" s="572"/>
      <c r="PM28" s="572"/>
      <c r="PN28" s="572"/>
      <c r="PO28" s="572"/>
      <c r="PP28" s="572"/>
      <c r="PQ28" s="572"/>
      <c r="PR28" s="572"/>
      <c r="PS28" s="572"/>
      <c r="PT28" s="572"/>
      <c r="PU28" s="572"/>
      <c r="PV28" s="572"/>
      <c r="PW28" s="572"/>
      <c r="PX28" s="572"/>
      <c r="PY28" s="572"/>
      <c r="PZ28" s="572"/>
      <c r="QA28" s="572"/>
      <c r="QB28" s="572"/>
      <c r="QC28" s="572"/>
      <c r="QD28" s="572"/>
      <c r="QE28" s="572"/>
      <c r="QF28" s="572"/>
      <c r="QG28" s="572"/>
      <c r="QH28" s="572"/>
      <c r="QI28" s="572"/>
      <c r="QJ28" s="572"/>
      <c r="QK28" s="572"/>
      <c r="QL28" s="572"/>
      <c r="QM28" s="572"/>
      <c r="QN28" s="572"/>
      <c r="QO28" s="572"/>
      <c r="QP28" s="572"/>
      <c r="QQ28" s="572"/>
      <c r="QR28" s="572"/>
      <c r="QS28" s="572"/>
      <c r="QT28" s="572"/>
      <c r="QU28" s="572"/>
      <c r="QV28" s="572"/>
      <c r="QW28" s="572"/>
      <c r="QX28" s="572"/>
      <c r="QY28" s="572"/>
      <c r="QZ28" s="572"/>
      <c r="RA28" s="572"/>
      <c r="RB28" s="572"/>
      <c r="RC28" s="572"/>
      <c r="RD28" s="572"/>
      <c r="RE28" s="572"/>
      <c r="RF28" s="572"/>
      <c r="RG28" s="572"/>
      <c r="RH28" s="572"/>
      <c r="RI28" s="572"/>
      <c r="RJ28" s="572"/>
      <c r="RK28" s="572"/>
      <c r="RL28" s="572"/>
      <c r="RM28" s="572"/>
      <c r="RN28" s="572"/>
      <c r="RO28" s="572"/>
      <c r="RP28" s="572"/>
      <c r="RQ28" s="572"/>
      <c r="RR28" s="572"/>
      <c r="RS28" s="572"/>
      <c r="RT28" s="572"/>
      <c r="RU28" s="572"/>
      <c r="RV28" s="572"/>
      <c r="RW28" s="572"/>
      <c r="RX28" s="572"/>
      <c r="RY28" s="572"/>
      <c r="RZ28" s="572"/>
      <c r="SA28" s="572"/>
      <c r="SB28" s="572"/>
      <c r="SC28" s="572"/>
      <c r="SD28" s="572"/>
      <c r="SE28" s="572"/>
      <c r="SF28" s="572"/>
      <c r="SG28" s="572"/>
      <c r="SH28" s="572"/>
      <c r="SI28" s="572"/>
      <c r="SJ28" s="572"/>
      <c r="SK28" s="572"/>
      <c r="SL28" s="572"/>
      <c r="SM28" s="572"/>
      <c r="SN28" s="572"/>
      <c r="SO28" s="572"/>
      <c r="SP28" s="572"/>
      <c r="SQ28" s="572"/>
      <c r="SR28" s="572"/>
      <c r="SS28" s="572"/>
      <c r="ST28" s="572"/>
      <c r="SU28" s="572"/>
      <c r="SV28" s="572"/>
      <c r="SW28" s="572"/>
      <c r="SX28" s="572"/>
      <c r="SY28" s="572"/>
      <c r="SZ28" s="572"/>
      <c r="TA28" s="572"/>
      <c r="TB28" s="572"/>
      <c r="TC28" s="572"/>
      <c r="TD28" s="572"/>
      <c r="TE28" s="572"/>
      <c r="TF28" s="572"/>
      <c r="TG28" s="572"/>
      <c r="TH28" s="572"/>
      <c r="TI28" s="572"/>
      <c r="TJ28" s="572"/>
      <c r="TK28" s="572"/>
      <c r="TL28" s="572"/>
      <c r="TM28" s="572"/>
      <c r="TN28" s="572"/>
      <c r="TO28" s="572"/>
      <c r="TP28" s="572"/>
      <c r="TQ28" s="572"/>
      <c r="TR28" s="572"/>
      <c r="TS28" s="572"/>
      <c r="TT28" s="572"/>
      <c r="TU28" s="572"/>
      <c r="TV28" s="572"/>
      <c r="TW28" s="572"/>
      <c r="TX28" s="572"/>
      <c r="TY28" s="572"/>
      <c r="TZ28" s="572"/>
      <c r="UA28" s="572"/>
      <c r="UB28" s="572"/>
      <c r="UC28" s="572"/>
      <c r="UD28" s="572"/>
      <c r="UE28" s="572"/>
      <c r="UF28" s="572"/>
      <c r="UG28" s="572"/>
      <c r="UH28" s="572"/>
      <c r="UI28" s="572"/>
      <c r="UJ28" s="572"/>
      <c r="UK28" s="572"/>
      <c r="UL28" s="572"/>
      <c r="UM28" s="572"/>
      <c r="UN28" s="572"/>
      <c r="UO28" s="572"/>
      <c r="UP28" s="572"/>
      <c r="UQ28" s="572"/>
      <c r="UR28" s="572"/>
      <c r="US28" s="572"/>
      <c r="UT28" s="572"/>
      <c r="UU28" s="572"/>
      <c r="UV28" s="572"/>
      <c r="UW28" s="572"/>
      <c r="UX28" s="572"/>
      <c r="UY28" s="572"/>
      <c r="UZ28" s="572"/>
      <c r="VA28" s="572"/>
      <c r="VB28" s="572"/>
      <c r="VC28" s="572"/>
      <c r="VD28" s="572"/>
      <c r="VE28" s="572"/>
      <c r="VF28" s="572"/>
      <c r="VG28" s="572"/>
      <c r="VH28" s="572"/>
      <c r="VI28" s="572"/>
      <c r="VJ28" s="572"/>
      <c r="VK28" s="572"/>
      <c r="VL28" s="572"/>
      <c r="VM28" s="572"/>
      <c r="VN28" s="572"/>
      <c r="VO28" s="572"/>
      <c r="VP28" s="572"/>
      <c r="VQ28" s="572"/>
      <c r="VR28" s="572"/>
      <c r="VS28" s="572"/>
      <c r="VT28" s="572"/>
      <c r="VU28" s="572"/>
      <c r="VV28" s="572"/>
      <c r="VW28" s="572"/>
      <c r="VX28" s="572"/>
      <c r="VY28" s="572"/>
      <c r="VZ28" s="572"/>
      <c r="WA28" s="572"/>
      <c r="WB28" s="572"/>
      <c r="WC28" s="572"/>
      <c r="WD28" s="572"/>
      <c r="WE28" s="572"/>
      <c r="WF28" s="572"/>
      <c r="WG28" s="572"/>
      <c r="WH28" s="572"/>
      <c r="WI28" s="572"/>
      <c r="WJ28" s="572"/>
      <c r="WK28" s="572"/>
      <c r="WL28" s="572"/>
      <c r="WM28" s="572"/>
      <c r="WN28" s="572"/>
      <c r="WO28" s="572"/>
      <c r="WP28" s="572"/>
      <c r="WQ28" s="572"/>
      <c r="WR28" s="572"/>
      <c r="WS28" s="572"/>
      <c r="WT28" s="572"/>
      <c r="WU28" s="572"/>
      <c r="WV28" s="572"/>
      <c r="WW28" s="572"/>
      <c r="WX28" s="572"/>
      <c r="WY28" s="572"/>
      <c r="WZ28" s="572"/>
      <c r="XA28" s="572"/>
      <c r="XB28" s="572"/>
      <c r="XC28" s="572"/>
      <c r="XD28" s="572"/>
      <c r="XE28" s="572"/>
      <c r="XF28" s="572"/>
      <c r="XG28" s="572"/>
      <c r="XH28" s="572"/>
      <c r="XI28" s="572"/>
      <c r="XJ28" s="572"/>
      <c r="XK28" s="572"/>
      <c r="XL28" s="572"/>
      <c r="XM28" s="572"/>
      <c r="XN28" s="572"/>
      <c r="XO28" s="572"/>
      <c r="XP28" s="572"/>
      <c r="XQ28" s="572"/>
      <c r="XR28" s="572"/>
      <c r="XS28" s="572"/>
      <c r="XT28" s="572"/>
      <c r="XU28" s="572"/>
      <c r="XV28" s="572"/>
      <c r="XW28" s="572"/>
      <c r="XX28" s="572"/>
      <c r="XY28" s="572"/>
      <c r="XZ28" s="572"/>
      <c r="YA28" s="572"/>
      <c r="YB28" s="572"/>
      <c r="YC28" s="572"/>
      <c r="YD28" s="572"/>
      <c r="YE28" s="572"/>
      <c r="YF28" s="572"/>
      <c r="YG28" s="572"/>
      <c r="YH28" s="572"/>
      <c r="YI28" s="572"/>
      <c r="YJ28" s="572"/>
      <c r="YK28" s="572"/>
      <c r="YL28" s="572"/>
      <c r="YM28" s="572"/>
      <c r="YN28" s="572"/>
      <c r="YO28" s="572"/>
      <c r="YP28" s="572"/>
      <c r="YQ28" s="572"/>
      <c r="YR28" s="572"/>
      <c r="YS28" s="572"/>
      <c r="YT28" s="572"/>
      <c r="YU28" s="572"/>
      <c r="YV28" s="572"/>
      <c r="YW28" s="572"/>
      <c r="YX28" s="572"/>
      <c r="YY28" s="572"/>
      <c r="YZ28" s="572"/>
      <c r="ZA28" s="572"/>
      <c r="ZB28" s="572"/>
      <c r="ZC28" s="572"/>
      <c r="ZD28" s="572"/>
      <c r="ZE28" s="572"/>
      <c r="ZF28" s="572"/>
      <c r="ZG28" s="572"/>
      <c r="ZH28" s="572"/>
      <c r="ZI28" s="572"/>
      <c r="ZJ28" s="572"/>
      <c r="ZK28" s="572"/>
      <c r="ZL28" s="572"/>
      <c r="ZM28" s="572"/>
      <c r="ZN28" s="572"/>
      <c r="ZO28" s="572"/>
      <c r="ZP28" s="572"/>
      <c r="ZQ28" s="572"/>
      <c r="ZR28" s="572"/>
      <c r="ZS28" s="572"/>
      <c r="ZT28" s="572"/>
      <c r="ZU28" s="572"/>
      <c r="ZV28" s="572"/>
      <c r="ZW28" s="572"/>
      <c r="ZX28" s="572"/>
      <c r="ZY28" s="572"/>
      <c r="ZZ28" s="572"/>
      <c r="AAA28" s="572"/>
      <c r="AAB28" s="572"/>
      <c r="AAC28" s="572"/>
      <c r="AAD28" s="572"/>
      <c r="AAE28" s="572"/>
      <c r="AAF28" s="572"/>
      <c r="AAG28" s="572"/>
      <c r="AAH28" s="572"/>
      <c r="AAI28" s="572"/>
      <c r="AAJ28" s="572"/>
      <c r="AAK28" s="572"/>
      <c r="AAL28" s="572"/>
      <c r="AAM28" s="572"/>
      <c r="AAN28" s="572"/>
      <c r="AAO28" s="572"/>
      <c r="AAP28" s="572"/>
      <c r="AAQ28" s="572"/>
      <c r="AAR28" s="572"/>
      <c r="AAS28" s="572"/>
      <c r="AAT28" s="572"/>
      <c r="AAU28" s="572"/>
      <c r="AAV28" s="572"/>
      <c r="AAW28" s="572"/>
      <c r="AAX28" s="572"/>
      <c r="AAY28" s="572"/>
      <c r="AAZ28" s="572"/>
      <c r="ABA28" s="572"/>
      <c r="ABB28" s="572"/>
      <c r="ABC28" s="572"/>
      <c r="ABD28" s="572"/>
      <c r="ABE28" s="572"/>
      <c r="ABF28" s="572"/>
      <c r="ABG28" s="572"/>
      <c r="ABH28" s="572"/>
      <c r="ABI28" s="572"/>
      <c r="ABJ28" s="572"/>
      <c r="ABK28" s="572"/>
      <c r="ABL28" s="572"/>
      <c r="ABM28" s="572"/>
      <c r="ABN28" s="572"/>
      <c r="ABO28" s="572"/>
      <c r="ABP28" s="572"/>
      <c r="ABQ28" s="572"/>
      <c r="ABR28" s="572"/>
      <c r="ABS28" s="572"/>
      <c r="ABT28" s="572"/>
      <c r="ABU28" s="572"/>
      <c r="ABV28" s="572"/>
      <c r="ABW28" s="572"/>
      <c r="ABX28" s="572"/>
      <c r="ABY28" s="572"/>
      <c r="ABZ28" s="572"/>
      <c r="ACA28" s="572"/>
      <c r="ACB28" s="572"/>
      <c r="ACC28" s="572"/>
      <c r="ACD28" s="572"/>
      <c r="ACE28" s="572"/>
      <c r="ACF28" s="572"/>
      <c r="ACG28" s="572"/>
      <c r="ACH28" s="572"/>
      <c r="ACI28" s="572"/>
      <c r="ACJ28" s="572"/>
      <c r="ACK28" s="572"/>
      <c r="ACL28" s="572"/>
      <c r="ACM28" s="572"/>
      <c r="ACN28" s="572"/>
      <c r="ACO28" s="572"/>
      <c r="ACP28" s="572"/>
      <c r="ACQ28" s="572"/>
      <c r="ACR28" s="572"/>
      <c r="ACS28" s="572"/>
      <c r="ACT28" s="572"/>
      <c r="ACU28" s="572"/>
      <c r="ACV28" s="572"/>
      <c r="ACW28" s="572"/>
      <c r="ACX28" s="572"/>
      <c r="ACY28" s="572"/>
      <c r="ACZ28" s="572"/>
      <c r="ADA28" s="572"/>
      <c r="ADB28" s="572"/>
      <c r="ADC28" s="572"/>
      <c r="ADD28" s="572"/>
      <c r="ADE28" s="572"/>
      <c r="ADF28" s="572"/>
      <c r="ADG28" s="572"/>
      <c r="ADH28" s="572"/>
      <c r="ADI28" s="572"/>
      <c r="ADJ28" s="572"/>
      <c r="ADK28" s="572"/>
      <c r="ADL28" s="572"/>
      <c r="ADM28" s="572"/>
      <c r="ADN28" s="572"/>
      <c r="ADO28" s="572"/>
      <c r="ADP28" s="572"/>
      <c r="ADQ28" s="572"/>
      <c r="ADR28" s="572"/>
      <c r="ADS28" s="572"/>
      <c r="ADT28" s="572"/>
      <c r="ADU28" s="572"/>
      <c r="ADV28" s="572"/>
      <c r="ADW28" s="572"/>
      <c r="ADX28" s="572"/>
      <c r="ADY28" s="572"/>
      <c r="ADZ28" s="572"/>
      <c r="AEA28" s="572"/>
      <c r="AEB28" s="572"/>
      <c r="AEC28" s="572"/>
      <c r="AED28" s="572"/>
      <c r="AEE28" s="572"/>
      <c r="AEF28" s="572"/>
      <c r="AEG28" s="572"/>
      <c r="AEH28" s="572"/>
      <c r="AEI28" s="572"/>
      <c r="AEJ28" s="572"/>
      <c r="AEK28" s="572"/>
      <c r="AEL28" s="572"/>
      <c r="AEM28" s="572"/>
      <c r="AEN28" s="572"/>
      <c r="AEO28" s="572"/>
      <c r="AEP28" s="572"/>
      <c r="AEQ28" s="572"/>
      <c r="AER28" s="572"/>
      <c r="AES28" s="572"/>
      <c r="AET28" s="572"/>
      <c r="AEU28" s="572"/>
      <c r="AEV28" s="572"/>
      <c r="AEW28" s="572"/>
      <c r="AEX28" s="572"/>
      <c r="AEY28" s="572"/>
      <c r="AEZ28" s="572"/>
      <c r="AFA28" s="572"/>
      <c r="AFB28" s="572"/>
      <c r="AFC28" s="572"/>
      <c r="AFD28" s="572"/>
      <c r="AFE28" s="572"/>
      <c r="AFF28" s="572"/>
      <c r="AFG28" s="572"/>
      <c r="AFH28" s="572"/>
      <c r="AFI28" s="572"/>
      <c r="AFJ28" s="572"/>
      <c r="AFK28" s="572"/>
      <c r="AFL28" s="572"/>
      <c r="AFM28" s="572"/>
      <c r="AFN28" s="572"/>
      <c r="AFO28" s="572"/>
      <c r="AFP28" s="572"/>
      <c r="AFQ28" s="572"/>
      <c r="AFR28" s="572"/>
      <c r="AFS28" s="572"/>
      <c r="AFT28" s="572"/>
      <c r="AFU28" s="572"/>
      <c r="AFV28" s="572"/>
      <c r="AFW28" s="572"/>
      <c r="AFX28" s="572"/>
      <c r="AFY28" s="572"/>
      <c r="AFZ28" s="572"/>
      <c r="AGA28" s="572"/>
      <c r="AGB28" s="572"/>
      <c r="AGC28" s="572"/>
      <c r="AGD28" s="572"/>
      <c r="AGE28" s="572"/>
      <c r="AGF28" s="572"/>
      <c r="AGG28" s="572"/>
      <c r="AGH28" s="572"/>
      <c r="AGI28" s="572"/>
      <c r="AGJ28" s="572"/>
      <c r="AGK28" s="572"/>
      <c r="AGL28" s="572"/>
      <c r="AGM28" s="572"/>
      <c r="AGN28" s="572"/>
      <c r="AGO28" s="572"/>
      <c r="AGP28" s="572"/>
      <c r="AGQ28" s="572"/>
      <c r="AGR28" s="572"/>
      <c r="AGS28" s="572"/>
      <c r="AGT28" s="572"/>
      <c r="AGU28" s="572"/>
      <c r="AGV28" s="572"/>
      <c r="AGW28" s="572"/>
      <c r="AGX28" s="572"/>
      <c r="AGY28" s="572"/>
      <c r="AGZ28" s="572"/>
      <c r="AHA28" s="572"/>
      <c r="AHB28" s="572"/>
      <c r="AHC28" s="572"/>
      <c r="AHD28" s="572"/>
      <c r="AHE28" s="572"/>
      <c r="AHF28" s="572"/>
      <c r="AHG28" s="572"/>
      <c r="AHH28" s="572"/>
      <c r="AHI28" s="572"/>
      <c r="AHJ28" s="572"/>
      <c r="AHK28" s="572"/>
      <c r="AHL28" s="572"/>
      <c r="AHM28" s="572"/>
      <c r="AHN28" s="572"/>
      <c r="AHO28" s="572"/>
      <c r="AHP28" s="572"/>
      <c r="AHQ28" s="572"/>
      <c r="AHR28" s="572"/>
      <c r="AHS28" s="572"/>
      <c r="AHT28" s="572"/>
      <c r="AHU28" s="572"/>
      <c r="AHV28" s="572"/>
      <c r="AHW28" s="572"/>
      <c r="AHX28" s="572"/>
      <c r="AHY28" s="572"/>
      <c r="AHZ28" s="572"/>
      <c r="AIA28" s="572"/>
      <c r="AIB28" s="572"/>
      <c r="AIC28" s="572"/>
      <c r="AID28" s="572"/>
      <c r="AIE28" s="572"/>
      <c r="AIF28" s="572"/>
      <c r="AIG28" s="572"/>
      <c r="AIH28" s="572"/>
      <c r="AII28" s="572"/>
      <c r="AIJ28" s="572"/>
      <c r="AIK28" s="572"/>
      <c r="AIL28" s="572"/>
      <c r="AIM28" s="572"/>
      <c r="AIN28" s="572"/>
      <c r="AIO28" s="572"/>
      <c r="AIP28" s="572"/>
      <c r="AIQ28" s="572"/>
      <c r="AIR28" s="572"/>
      <c r="AIS28" s="572"/>
      <c r="AIT28" s="572"/>
      <c r="AIU28" s="572"/>
      <c r="AIV28" s="572"/>
      <c r="AIW28" s="572"/>
      <c r="AIX28" s="572"/>
      <c r="AIY28" s="572"/>
      <c r="AIZ28" s="572"/>
      <c r="AJA28" s="572"/>
      <c r="AJB28" s="572"/>
      <c r="AJC28" s="572"/>
      <c r="AJD28" s="572"/>
      <c r="AJE28" s="572"/>
      <c r="AJF28" s="572"/>
      <c r="AJG28" s="572"/>
      <c r="AJH28" s="572"/>
      <c r="AJI28" s="572"/>
      <c r="AJJ28" s="572"/>
      <c r="AJK28" s="572"/>
      <c r="AJL28" s="572"/>
      <c r="AJM28" s="572"/>
      <c r="AJN28" s="572"/>
      <c r="AJO28" s="572"/>
      <c r="AJP28" s="572"/>
      <c r="AJQ28" s="572"/>
      <c r="AJR28" s="572"/>
      <c r="AJS28" s="572"/>
      <c r="AJT28" s="572"/>
      <c r="AJU28" s="572"/>
      <c r="AJV28" s="572"/>
      <c r="AJW28" s="572"/>
      <c r="AJX28" s="572"/>
      <c r="AJY28" s="572"/>
      <c r="AJZ28" s="572"/>
      <c r="AKA28" s="572"/>
      <c r="AKB28" s="572"/>
      <c r="AKC28" s="572"/>
      <c r="AKD28" s="572"/>
      <c r="AKE28" s="572"/>
      <c r="AKF28" s="572"/>
      <c r="AKG28" s="572"/>
      <c r="AKH28" s="572"/>
      <c r="AKI28" s="572"/>
      <c r="AKJ28" s="572"/>
      <c r="AKK28" s="572"/>
      <c r="AKL28" s="572"/>
      <c r="AKM28" s="572"/>
      <c r="AKN28" s="572"/>
      <c r="AKO28" s="572"/>
      <c r="AKP28" s="572"/>
      <c r="AKQ28" s="572"/>
      <c r="AKR28" s="572"/>
      <c r="AKS28" s="572"/>
      <c r="AKT28" s="572"/>
      <c r="AKU28" s="572"/>
      <c r="AKV28" s="572"/>
      <c r="AKW28" s="572"/>
      <c r="AKX28" s="572"/>
      <c r="AKY28" s="572"/>
      <c r="AKZ28" s="572"/>
      <c r="ALA28" s="572"/>
      <c r="ALB28" s="572"/>
      <c r="ALC28" s="572"/>
      <c r="ALD28" s="572"/>
      <c r="ALE28" s="572"/>
      <c r="ALF28" s="572"/>
      <c r="ALG28" s="572"/>
      <c r="ALH28" s="572"/>
      <c r="ALI28" s="572"/>
      <c r="ALJ28" s="572"/>
      <c r="ALK28" s="572"/>
      <c r="ALL28" s="572"/>
      <c r="ALM28" s="572"/>
      <c r="ALN28" s="572"/>
      <c r="ALO28" s="572"/>
      <c r="ALP28" s="572"/>
      <c r="ALQ28" s="572"/>
      <c r="ALR28" s="572"/>
      <c r="ALS28" s="572"/>
      <c r="ALT28" s="572"/>
      <c r="ALU28" s="572"/>
      <c r="ALV28" s="572"/>
      <c r="ALW28" s="572"/>
      <c r="ALX28" s="572"/>
      <c r="ALY28" s="572"/>
      <c r="ALZ28" s="572"/>
      <c r="AMA28" s="572"/>
      <c r="AMB28" s="572"/>
      <c r="AMC28" s="572"/>
      <c r="AMD28" s="572"/>
      <c r="AME28" s="572"/>
      <c r="AMF28" s="572"/>
      <c r="AMG28" s="572"/>
      <c r="AMH28" s="572"/>
      <c r="AMI28" s="572"/>
      <c r="AMJ28" s="572"/>
      <c r="AMK28" s="572"/>
      <c r="AML28" s="572"/>
      <c r="AMM28" s="572"/>
      <c r="AMN28" s="572"/>
      <c r="AMO28" s="572"/>
      <c r="AMP28" s="572"/>
      <c r="AMQ28" s="572"/>
      <c r="AMR28" s="572"/>
      <c r="AMS28" s="572"/>
      <c r="AMT28" s="572"/>
      <c r="AMU28" s="572"/>
      <c r="AMV28" s="572"/>
      <c r="AMW28" s="572"/>
      <c r="AMX28" s="572"/>
      <c r="AMY28" s="572"/>
      <c r="AMZ28" s="572"/>
      <c r="ANA28" s="572"/>
      <c r="ANB28" s="572"/>
      <c r="ANC28" s="572"/>
      <c r="AND28" s="572"/>
      <c r="ANE28" s="572"/>
      <c r="ANF28" s="572"/>
      <c r="ANG28" s="572"/>
      <c r="ANH28" s="572"/>
      <c r="ANI28" s="572"/>
      <c r="ANJ28" s="572"/>
      <c r="ANK28" s="572"/>
      <c r="ANL28" s="572"/>
      <c r="ANM28" s="572"/>
      <c r="ANN28" s="572"/>
      <c r="ANO28" s="572"/>
      <c r="ANP28" s="572"/>
      <c r="ANQ28" s="572"/>
      <c r="ANR28" s="572"/>
      <c r="ANS28" s="572"/>
      <c r="ANT28" s="572"/>
      <c r="ANU28" s="572"/>
      <c r="ANV28" s="572"/>
      <c r="ANW28" s="572"/>
      <c r="ANX28" s="572"/>
      <c r="ANY28" s="572"/>
      <c r="ANZ28" s="572"/>
      <c r="AOA28" s="572"/>
      <c r="AOB28" s="572"/>
      <c r="AOC28" s="572"/>
      <c r="AOD28" s="572"/>
      <c r="AOE28" s="572"/>
      <c r="AOF28" s="572"/>
      <c r="AOG28" s="572"/>
      <c r="AOH28" s="572"/>
      <c r="AOI28" s="572"/>
      <c r="AOJ28" s="572"/>
      <c r="AOK28" s="572"/>
      <c r="AOL28" s="572"/>
      <c r="AOM28" s="572"/>
      <c r="AON28" s="572"/>
      <c r="AOO28" s="572"/>
      <c r="AOP28" s="572"/>
      <c r="AOQ28" s="572"/>
      <c r="AOR28" s="572"/>
      <c r="AOS28" s="572"/>
      <c r="AOT28" s="572"/>
      <c r="AOU28" s="572"/>
      <c r="AOV28" s="572"/>
      <c r="AOW28" s="572"/>
      <c r="AOX28" s="572"/>
      <c r="AOY28" s="572"/>
      <c r="AOZ28" s="572"/>
      <c r="APA28" s="572"/>
      <c r="APB28" s="572"/>
      <c r="APC28" s="572"/>
      <c r="APD28" s="572"/>
      <c r="APE28" s="572"/>
      <c r="APF28" s="572"/>
      <c r="APG28" s="572"/>
      <c r="APH28" s="572"/>
      <c r="API28" s="572"/>
      <c r="APJ28" s="572"/>
      <c r="APK28" s="572"/>
      <c r="APL28" s="572"/>
      <c r="APM28" s="572"/>
      <c r="APN28" s="572"/>
      <c r="APO28" s="572"/>
      <c r="APP28" s="572"/>
      <c r="APQ28" s="572"/>
      <c r="APR28" s="572"/>
      <c r="APS28" s="572"/>
      <c r="APT28" s="572"/>
      <c r="APU28" s="572"/>
      <c r="APV28" s="572"/>
      <c r="APW28" s="572"/>
      <c r="APX28" s="572"/>
      <c r="APY28" s="572"/>
      <c r="APZ28" s="572"/>
      <c r="AQA28" s="572"/>
      <c r="AQB28" s="572"/>
      <c r="AQC28" s="572"/>
      <c r="AQD28" s="572"/>
      <c r="AQE28" s="572"/>
      <c r="AQF28" s="572"/>
      <c r="AQG28" s="572"/>
      <c r="AQH28" s="572"/>
      <c r="AQI28" s="572"/>
      <c r="AQJ28" s="572"/>
      <c r="AQK28" s="572"/>
      <c r="AQL28" s="572"/>
      <c r="AQM28" s="572"/>
      <c r="AQN28" s="572"/>
      <c r="AQO28" s="572"/>
      <c r="AQP28" s="572"/>
      <c r="AQQ28" s="572"/>
      <c r="AQR28" s="572"/>
      <c r="AQS28" s="572"/>
      <c r="AQT28" s="572"/>
      <c r="AQU28" s="572"/>
      <c r="AQV28" s="572"/>
      <c r="AQW28" s="572"/>
      <c r="AQX28" s="572"/>
      <c r="AQY28" s="572"/>
      <c r="AQZ28" s="572"/>
      <c r="ARA28" s="572"/>
      <c r="ARB28" s="572"/>
      <c r="ARC28" s="572"/>
      <c r="ARD28" s="572"/>
      <c r="ARE28" s="572"/>
      <c r="ARF28" s="572"/>
      <c r="ARG28" s="572"/>
      <c r="ARH28" s="572"/>
      <c r="ARI28" s="572"/>
      <c r="ARJ28" s="572"/>
      <c r="ARK28" s="572"/>
      <c r="ARL28" s="572"/>
      <c r="ARM28" s="572"/>
      <c r="ARN28" s="572"/>
      <c r="ARO28" s="572"/>
      <c r="ARP28" s="572"/>
      <c r="ARQ28" s="572"/>
      <c r="ARR28" s="572"/>
      <c r="ARS28" s="572"/>
      <c r="ART28" s="572"/>
      <c r="ARU28" s="572"/>
      <c r="ARV28" s="572"/>
      <c r="ARW28" s="572"/>
      <c r="ARX28" s="572"/>
      <c r="ARY28" s="572"/>
      <c r="ARZ28" s="572"/>
      <c r="ASA28" s="572"/>
      <c r="ASB28" s="572"/>
      <c r="ASC28" s="572"/>
      <c r="ASD28" s="572"/>
      <c r="ASE28" s="572"/>
      <c r="ASF28" s="572"/>
      <c r="ASG28" s="572"/>
      <c r="ASH28" s="572"/>
      <c r="ASI28" s="572"/>
      <c r="ASJ28" s="572"/>
      <c r="ASK28" s="572"/>
      <c r="ASL28" s="572"/>
      <c r="ASM28" s="572"/>
      <c r="ASN28" s="572"/>
      <c r="ASO28" s="572"/>
      <c r="ASP28" s="572"/>
      <c r="ASQ28" s="572"/>
      <c r="ASR28" s="572"/>
      <c r="ASS28" s="572"/>
      <c r="AST28" s="572"/>
      <c r="ASU28" s="572"/>
      <c r="ASV28" s="572"/>
      <c r="ASW28" s="572"/>
      <c r="ASX28" s="572"/>
      <c r="ASY28" s="572"/>
      <c r="ASZ28" s="572"/>
      <c r="ATA28" s="572"/>
      <c r="ATB28" s="572"/>
      <c r="ATC28" s="572"/>
      <c r="ATD28" s="572"/>
      <c r="ATE28" s="572"/>
      <c r="ATF28" s="572"/>
      <c r="ATG28" s="572"/>
      <c r="ATH28" s="572"/>
      <c r="ATI28" s="572"/>
      <c r="ATJ28" s="572"/>
      <c r="ATK28" s="572"/>
      <c r="ATL28" s="572"/>
      <c r="ATM28" s="572"/>
      <c r="ATN28" s="572"/>
      <c r="ATO28" s="572"/>
      <c r="ATP28" s="572"/>
      <c r="ATQ28" s="572"/>
      <c r="ATR28" s="572"/>
      <c r="ATS28" s="572"/>
      <c r="ATT28" s="572"/>
      <c r="ATU28" s="572"/>
      <c r="ATV28" s="572"/>
      <c r="ATW28" s="572"/>
      <c r="ATX28" s="572"/>
      <c r="ATY28" s="572"/>
      <c r="ATZ28" s="572"/>
      <c r="AUA28" s="572"/>
      <c r="AUB28" s="572"/>
      <c r="AUC28" s="572"/>
      <c r="AUD28" s="572"/>
      <c r="AUE28" s="572"/>
      <c r="AUF28" s="572"/>
      <c r="AUG28" s="572"/>
      <c r="AUH28" s="572"/>
      <c r="AUI28" s="572"/>
      <c r="AUJ28" s="572"/>
      <c r="AUK28" s="572"/>
      <c r="AUL28" s="572"/>
      <c r="AUM28" s="572"/>
      <c r="AUN28" s="572"/>
      <c r="AUO28" s="572"/>
      <c r="AUP28" s="572"/>
      <c r="AUQ28" s="572"/>
      <c r="AUR28" s="572"/>
      <c r="AUS28" s="572"/>
      <c r="AUT28" s="572"/>
      <c r="AUU28" s="572"/>
      <c r="AUV28" s="572"/>
      <c r="AUW28" s="572"/>
      <c r="AUX28" s="572"/>
      <c r="AUY28" s="572"/>
      <c r="AUZ28" s="572"/>
      <c r="AVA28" s="572"/>
      <c r="AVB28" s="572"/>
      <c r="AVC28" s="572"/>
      <c r="AVD28" s="572"/>
      <c r="AVE28" s="572"/>
      <c r="AVF28" s="572"/>
      <c r="AVG28" s="572"/>
      <c r="AVH28" s="572"/>
      <c r="AVI28" s="572"/>
      <c r="AVJ28" s="572"/>
      <c r="AVK28" s="572"/>
      <c r="AVL28" s="572"/>
      <c r="AVM28" s="572"/>
      <c r="AVN28" s="572"/>
      <c r="AVO28" s="572"/>
      <c r="AVP28" s="572"/>
      <c r="AVQ28" s="572"/>
      <c r="AVR28" s="572"/>
      <c r="AVS28" s="572"/>
      <c r="AVT28" s="572"/>
      <c r="AVU28" s="572"/>
      <c r="AVV28" s="572"/>
      <c r="AVW28" s="572"/>
      <c r="AVX28" s="572"/>
      <c r="AVY28" s="572"/>
      <c r="AVZ28" s="572"/>
      <c r="AWA28" s="572"/>
      <c r="AWB28" s="572"/>
      <c r="AWC28" s="572"/>
      <c r="AWD28" s="572"/>
      <c r="AWE28" s="572"/>
      <c r="AWF28" s="572"/>
      <c r="AWG28" s="572"/>
      <c r="AWH28" s="572"/>
      <c r="AWI28" s="572"/>
      <c r="AWJ28" s="572"/>
      <c r="AWK28" s="572"/>
      <c r="AWL28" s="572"/>
      <c r="AWM28" s="572"/>
      <c r="AWN28" s="572"/>
      <c r="AWO28" s="572"/>
      <c r="AWP28" s="572"/>
      <c r="AWQ28" s="572"/>
      <c r="AWR28" s="572"/>
      <c r="AWS28" s="572"/>
      <c r="AWT28" s="572"/>
      <c r="AWU28" s="572"/>
      <c r="AWV28" s="572"/>
      <c r="AWW28" s="572"/>
      <c r="AWX28" s="572"/>
      <c r="AWY28" s="572"/>
      <c r="AWZ28" s="572"/>
      <c r="AXA28" s="572"/>
      <c r="AXB28" s="572"/>
      <c r="AXC28" s="572"/>
      <c r="AXD28" s="572"/>
      <c r="AXE28" s="572"/>
      <c r="AXF28" s="572"/>
      <c r="AXG28" s="572"/>
      <c r="AXH28" s="572"/>
      <c r="AXI28" s="572"/>
      <c r="AXJ28" s="572"/>
      <c r="AXK28" s="572"/>
      <c r="AXL28" s="572"/>
      <c r="AXM28" s="572"/>
      <c r="AXN28" s="572"/>
      <c r="AXO28" s="572"/>
      <c r="AXP28" s="572"/>
      <c r="AXQ28" s="572"/>
      <c r="AXR28" s="572"/>
      <c r="AXS28" s="572"/>
      <c r="AXT28" s="572"/>
      <c r="AXU28" s="572"/>
      <c r="AXV28" s="572"/>
      <c r="AXW28" s="572"/>
      <c r="AXX28" s="572"/>
      <c r="AXY28" s="572"/>
      <c r="AXZ28" s="572"/>
      <c r="AYA28" s="572"/>
      <c r="AYB28" s="572"/>
      <c r="AYC28" s="572"/>
      <c r="AYD28" s="572"/>
      <c r="AYE28" s="572"/>
      <c r="AYF28" s="572"/>
      <c r="AYG28" s="572"/>
      <c r="AYH28" s="572"/>
      <c r="AYI28" s="572"/>
      <c r="AYJ28" s="572"/>
      <c r="AYK28" s="572"/>
      <c r="AYL28" s="572"/>
      <c r="AYM28" s="572"/>
      <c r="AYN28" s="572"/>
      <c r="AYO28" s="572"/>
      <c r="AYP28" s="572"/>
      <c r="AYQ28" s="572"/>
      <c r="AYR28" s="572"/>
      <c r="AYS28" s="572"/>
      <c r="AYT28" s="572"/>
      <c r="AYU28" s="572"/>
      <c r="AYV28" s="572"/>
      <c r="AYW28" s="572"/>
      <c r="AYX28" s="572"/>
      <c r="AYY28" s="572"/>
      <c r="AYZ28" s="572"/>
      <c r="AZA28" s="572"/>
      <c r="AZB28" s="572"/>
      <c r="AZC28" s="572"/>
      <c r="AZD28" s="572"/>
      <c r="AZE28" s="572"/>
      <c r="AZF28" s="572"/>
      <c r="AZG28" s="572"/>
      <c r="AZH28" s="572"/>
      <c r="AZI28" s="572"/>
      <c r="AZJ28" s="572"/>
      <c r="AZK28" s="572"/>
      <c r="AZL28" s="572"/>
      <c r="AZM28" s="572"/>
      <c r="AZN28" s="572"/>
      <c r="AZO28" s="572"/>
      <c r="AZP28" s="572"/>
      <c r="AZQ28" s="572"/>
      <c r="AZR28" s="572"/>
      <c r="AZS28" s="572"/>
      <c r="AZT28" s="572"/>
      <c r="AZU28" s="572"/>
      <c r="AZV28" s="572"/>
      <c r="AZW28" s="572"/>
      <c r="AZX28" s="572"/>
      <c r="AZY28" s="572"/>
      <c r="AZZ28" s="572"/>
      <c r="BAA28" s="572"/>
      <c r="BAB28" s="572"/>
      <c r="BAC28" s="572"/>
      <c r="BAD28" s="572"/>
      <c r="BAE28" s="572"/>
      <c r="BAF28" s="572"/>
      <c r="BAG28" s="572"/>
      <c r="BAH28" s="572"/>
      <c r="BAI28" s="572"/>
      <c r="BAJ28" s="572"/>
      <c r="BAK28" s="572"/>
      <c r="BAL28" s="572"/>
      <c r="BAM28" s="572"/>
      <c r="BAN28" s="572"/>
      <c r="BAO28" s="572"/>
      <c r="BAP28" s="572"/>
      <c r="BAQ28" s="572"/>
      <c r="BAR28" s="572"/>
      <c r="BAS28" s="572"/>
      <c r="BAT28" s="572"/>
      <c r="BAU28" s="572"/>
      <c r="BAV28" s="572"/>
      <c r="BAW28" s="572"/>
      <c r="BAX28" s="572"/>
      <c r="BAY28" s="572"/>
      <c r="BAZ28" s="572"/>
      <c r="BBA28" s="572"/>
      <c r="BBB28" s="572"/>
      <c r="BBC28" s="572"/>
      <c r="BBD28" s="572"/>
      <c r="BBE28" s="572"/>
      <c r="BBF28" s="572"/>
      <c r="BBG28" s="572"/>
      <c r="BBH28" s="572"/>
      <c r="BBI28" s="572"/>
      <c r="BBJ28" s="572"/>
      <c r="BBK28" s="572"/>
      <c r="BBL28" s="572"/>
      <c r="BBM28" s="572"/>
      <c r="BBN28" s="572"/>
      <c r="BBO28" s="572"/>
      <c r="BBP28" s="572"/>
      <c r="BBQ28" s="572"/>
      <c r="BBR28" s="572"/>
      <c r="BBS28" s="572"/>
      <c r="BBT28" s="572"/>
      <c r="BBU28" s="572"/>
      <c r="BBV28" s="572"/>
      <c r="BBW28" s="572"/>
      <c r="BBX28" s="572"/>
      <c r="BBY28" s="572"/>
      <c r="BBZ28" s="572"/>
      <c r="BCA28" s="572"/>
      <c r="BCB28" s="572"/>
      <c r="BCC28" s="572"/>
      <c r="BCD28" s="572"/>
      <c r="BCE28" s="572"/>
      <c r="BCF28" s="572"/>
      <c r="BCG28" s="572"/>
      <c r="BCH28" s="572"/>
      <c r="BCI28" s="572"/>
      <c r="BCJ28" s="572"/>
      <c r="BCK28" s="572"/>
      <c r="BCL28" s="572"/>
      <c r="BCM28" s="572"/>
      <c r="BCN28" s="572"/>
      <c r="BCO28" s="572"/>
      <c r="BCP28" s="572"/>
      <c r="BCQ28" s="572"/>
      <c r="BCR28" s="572"/>
      <c r="BCS28" s="572"/>
      <c r="BCT28" s="572"/>
      <c r="BCU28" s="572"/>
      <c r="BCV28" s="572"/>
      <c r="BCW28" s="572"/>
      <c r="BCX28" s="572"/>
      <c r="BCY28" s="572"/>
      <c r="BCZ28" s="572"/>
      <c r="BDA28" s="572"/>
      <c r="BDB28" s="572"/>
      <c r="BDC28" s="572"/>
      <c r="BDD28" s="572"/>
      <c r="BDE28" s="572"/>
      <c r="BDF28" s="572"/>
      <c r="BDG28" s="572"/>
      <c r="BDH28" s="572"/>
      <c r="BDI28" s="572"/>
      <c r="BDJ28" s="572"/>
      <c r="BDK28" s="572"/>
      <c r="BDL28" s="572"/>
      <c r="BDM28" s="572"/>
      <c r="BDN28" s="572"/>
      <c r="BDO28" s="572"/>
      <c r="BDP28" s="572"/>
      <c r="BDQ28" s="572"/>
      <c r="BDR28" s="572"/>
      <c r="BDS28" s="572"/>
      <c r="BDT28" s="572"/>
      <c r="BDU28" s="572"/>
      <c r="BDV28" s="572"/>
      <c r="BDW28" s="572"/>
      <c r="BDX28" s="572"/>
      <c r="BDY28" s="572"/>
      <c r="BDZ28" s="572"/>
    </row>
    <row r="29" spans="1:1482" s="577" customFormat="1">
      <c r="A29" s="375" t="str">
        <f>+'P7'!B8</f>
        <v>7.1. Fortalecimiento de la ciencia, tecnología e innovación</v>
      </c>
      <c r="B29" s="384">
        <f>+'P7'!E8</f>
        <v>0</v>
      </c>
      <c r="C29" s="384">
        <f>+'P7'!F8</f>
        <v>6107842158.299428</v>
      </c>
      <c r="D29" s="384">
        <f>+'P7'!G8</f>
        <v>1838660470.2857141</v>
      </c>
      <c r="E29" s="384">
        <f>+'P7'!H8</f>
        <v>1838660470.2857141</v>
      </c>
      <c r="F29" s="384">
        <f>+'P7'!I8</f>
        <v>1838660470.2857141</v>
      </c>
      <c r="G29" s="384">
        <f>+'P7'!J8</f>
        <v>1838660470.2857141</v>
      </c>
      <c r="H29" s="384">
        <f>+'P7'!K8</f>
        <v>1838660470.2857141</v>
      </c>
      <c r="I29" s="384">
        <f>+'P7'!L8</f>
        <v>1838660470.2857141</v>
      </c>
      <c r="J29" s="384">
        <f>+'P7'!M8</f>
        <v>1747520470.2857141</v>
      </c>
      <c r="K29" s="384">
        <f>+'P7'!N8</f>
        <v>1747520470.2857141</v>
      </c>
      <c r="L29" s="384">
        <f>+'P7'!O8</f>
        <v>1747520470.2857141</v>
      </c>
      <c r="M29" s="384">
        <f>+'P7'!P8</f>
        <v>1747520470.2857141</v>
      </c>
      <c r="N29" s="384">
        <f>+'P7'!Q8</f>
        <v>1747520470.2857141</v>
      </c>
      <c r="O29" s="384">
        <f>+'P7'!R8</f>
        <v>1747520470.2857141</v>
      </c>
      <c r="P29" s="384">
        <f>+'P7'!S8</f>
        <v>1747520470.2857141</v>
      </c>
      <c r="Q29" s="384">
        <f>+'P7'!T8</f>
        <v>1747520470.2857141</v>
      </c>
      <c r="R29" s="384">
        <f>+'P7'!U8</f>
        <v>1747520470.2857141</v>
      </c>
      <c r="S29" s="384">
        <f>+'P7'!V8</f>
        <v>1747520470.2857141</v>
      </c>
      <c r="T29" s="384">
        <f>+'P7'!W8</f>
        <v>1747520470.2857141</v>
      </c>
      <c r="U29" s="384">
        <f>+'P7'!X8</f>
        <v>1747520470.2857141</v>
      </c>
      <c r="V29" s="384">
        <f>+'P7'!Y8</f>
        <v>38110050623.442268</v>
      </c>
      <c r="W29" s="575">
        <f t="shared" si="18"/>
        <v>1.3411933732802264E-2</v>
      </c>
      <c r="X29" s="572"/>
      <c r="Y29" s="572"/>
      <c r="Z29" s="572"/>
      <c r="AA29" s="572"/>
      <c r="AB29" s="572"/>
      <c r="AC29" s="572"/>
      <c r="AD29" s="572"/>
      <c r="AE29" s="572"/>
      <c r="AF29" s="572"/>
      <c r="AG29" s="572"/>
      <c r="AH29" s="572"/>
      <c r="AI29" s="572"/>
      <c r="AJ29" s="572"/>
      <c r="AK29" s="572"/>
      <c r="AL29" s="572"/>
      <c r="AM29" s="572"/>
      <c r="AN29" s="572"/>
      <c r="AO29" s="572"/>
      <c r="AP29" s="572"/>
      <c r="AQ29" s="572"/>
      <c r="AR29" s="572"/>
      <c r="AS29" s="572"/>
      <c r="AT29" s="572"/>
      <c r="AU29" s="572"/>
      <c r="AV29" s="572"/>
      <c r="AW29" s="572"/>
      <c r="AX29" s="572"/>
      <c r="AY29" s="572"/>
      <c r="AZ29" s="572"/>
      <c r="BA29" s="572"/>
      <c r="BB29" s="572"/>
      <c r="BC29" s="572"/>
      <c r="BD29" s="572"/>
      <c r="BE29" s="572"/>
      <c r="BF29" s="572"/>
      <c r="BG29" s="572"/>
      <c r="BH29" s="572"/>
      <c r="BI29" s="572"/>
      <c r="BJ29" s="572"/>
      <c r="BK29" s="572"/>
      <c r="BL29" s="572"/>
      <c r="BM29" s="572"/>
      <c r="BN29" s="572"/>
      <c r="BO29" s="572"/>
      <c r="BP29" s="572"/>
      <c r="BQ29" s="572"/>
      <c r="BR29" s="572"/>
      <c r="BS29" s="572"/>
      <c r="BT29" s="572"/>
      <c r="BU29" s="572"/>
      <c r="BV29" s="572"/>
      <c r="BW29" s="572"/>
      <c r="BX29" s="572"/>
      <c r="BY29" s="572"/>
      <c r="BZ29" s="572"/>
      <c r="CA29" s="572"/>
      <c r="CB29" s="572"/>
      <c r="CC29" s="572"/>
      <c r="CD29" s="572"/>
      <c r="CE29" s="572"/>
      <c r="CF29" s="572"/>
      <c r="CG29" s="572"/>
      <c r="CH29" s="572"/>
      <c r="CI29" s="572"/>
      <c r="CJ29" s="572"/>
      <c r="CK29" s="572"/>
      <c r="CL29" s="572"/>
      <c r="CM29" s="572"/>
      <c r="CN29" s="572"/>
      <c r="CO29" s="572"/>
      <c r="CP29" s="572"/>
      <c r="CQ29" s="572"/>
      <c r="CR29" s="572"/>
      <c r="CS29" s="572"/>
      <c r="CT29" s="572"/>
      <c r="CU29" s="572"/>
      <c r="CV29" s="572"/>
      <c r="CW29" s="572"/>
      <c r="CX29" s="572"/>
      <c r="CY29" s="572"/>
      <c r="CZ29" s="572"/>
      <c r="DA29" s="572"/>
      <c r="DB29" s="572"/>
      <c r="DC29" s="572"/>
      <c r="DD29" s="572"/>
      <c r="DE29" s="572"/>
      <c r="DF29" s="572"/>
      <c r="DG29" s="572"/>
      <c r="DH29" s="572"/>
      <c r="DI29" s="572"/>
      <c r="DJ29" s="572"/>
      <c r="DK29" s="572"/>
      <c r="DL29" s="572"/>
      <c r="DM29" s="572"/>
      <c r="DN29" s="572"/>
      <c r="DO29" s="572"/>
      <c r="DP29" s="572"/>
      <c r="DQ29" s="572"/>
      <c r="DR29" s="572"/>
      <c r="DS29" s="572"/>
      <c r="DT29" s="572"/>
      <c r="DU29" s="572"/>
      <c r="DV29" s="572"/>
      <c r="DW29" s="572"/>
      <c r="DX29" s="572"/>
      <c r="DY29" s="572"/>
      <c r="DZ29" s="572"/>
      <c r="EA29" s="572"/>
      <c r="EB29" s="572"/>
      <c r="EC29" s="572"/>
      <c r="ED29" s="572"/>
      <c r="EE29" s="572"/>
      <c r="EF29" s="572"/>
      <c r="EG29" s="572"/>
      <c r="EH29" s="572"/>
      <c r="EI29" s="572"/>
      <c r="EJ29" s="572"/>
      <c r="EK29" s="572"/>
      <c r="EL29" s="572"/>
      <c r="EM29" s="572"/>
      <c r="EN29" s="572"/>
      <c r="EO29" s="572"/>
      <c r="EP29" s="572"/>
      <c r="EQ29" s="572"/>
      <c r="ER29" s="572"/>
      <c r="ES29" s="572"/>
      <c r="ET29" s="572"/>
      <c r="EU29" s="572"/>
      <c r="EV29" s="572"/>
      <c r="EW29" s="572"/>
      <c r="EX29" s="572"/>
      <c r="EY29" s="572"/>
      <c r="EZ29" s="572"/>
      <c r="FA29" s="572"/>
      <c r="FB29" s="572"/>
      <c r="FC29" s="572"/>
      <c r="FD29" s="572"/>
      <c r="FE29" s="572"/>
      <c r="FF29" s="572"/>
      <c r="FG29" s="572"/>
      <c r="FH29" s="572"/>
      <c r="FI29" s="572"/>
      <c r="FJ29" s="572"/>
      <c r="FK29" s="572"/>
      <c r="FL29" s="572"/>
      <c r="FM29" s="572"/>
      <c r="FN29" s="572"/>
      <c r="FO29" s="572"/>
      <c r="FP29" s="572"/>
      <c r="FQ29" s="572"/>
      <c r="FR29" s="572"/>
      <c r="FS29" s="572"/>
      <c r="FT29" s="572"/>
      <c r="FU29" s="572"/>
      <c r="FV29" s="572"/>
      <c r="FW29" s="572"/>
      <c r="FX29" s="572"/>
      <c r="FY29" s="572"/>
      <c r="FZ29" s="572"/>
      <c r="GA29" s="572"/>
      <c r="GB29" s="572"/>
      <c r="GC29" s="572"/>
      <c r="GD29" s="572"/>
      <c r="GE29" s="572"/>
      <c r="GF29" s="572"/>
      <c r="GG29" s="572"/>
      <c r="GH29" s="572"/>
      <c r="GI29" s="572"/>
      <c r="GJ29" s="572"/>
      <c r="GK29" s="572"/>
      <c r="GL29" s="572"/>
      <c r="GM29" s="572"/>
      <c r="GN29" s="572"/>
      <c r="GO29" s="572"/>
      <c r="GP29" s="572"/>
      <c r="GQ29" s="572"/>
      <c r="GR29" s="572"/>
      <c r="GS29" s="572"/>
      <c r="GT29" s="572"/>
      <c r="GU29" s="572"/>
      <c r="GV29" s="572"/>
      <c r="GW29" s="572"/>
      <c r="GX29" s="572"/>
      <c r="GY29" s="572"/>
      <c r="GZ29" s="572"/>
      <c r="HA29" s="572"/>
      <c r="HB29" s="572"/>
      <c r="HC29" s="572"/>
      <c r="HD29" s="572"/>
      <c r="HE29" s="572"/>
      <c r="HF29" s="572"/>
      <c r="HG29" s="572"/>
      <c r="HH29" s="572"/>
      <c r="HI29" s="572"/>
      <c r="HJ29" s="572"/>
      <c r="HK29" s="572"/>
      <c r="HL29" s="572"/>
      <c r="HM29" s="572"/>
      <c r="HN29" s="572"/>
      <c r="HO29" s="572"/>
      <c r="HP29" s="572"/>
      <c r="HQ29" s="572"/>
      <c r="HR29" s="572"/>
      <c r="HS29" s="572"/>
      <c r="HT29" s="572"/>
      <c r="HU29" s="572"/>
      <c r="HV29" s="572"/>
      <c r="HW29" s="572"/>
      <c r="HX29" s="572"/>
      <c r="HY29" s="572"/>
      <c r="HZ29" s="572"/>
      <c r="IA29" s="572"/>
      <c r="IB29" s="572"/>
      <c r="IC29" s="572"/>
      <c r="ID29" s="572"/>
      <c r="IE29" s="572"/>
      <c r="IF29" s="572"/>
      <c r="IG29" s="572"/>
      <c r="IH29" s="572"/>
      <c r="II29" s="572"/>
      <c r="IJ29" s="572"/>
      <c r="IK29" s="572"/>
      <c r="IL29" s="572"/>
      <c r="IM29" s="572"/>
      <c r="IN29" s="572"/>
      <c r="IO29" s="572"/>
      <c r="IP29" s="572"/>
      <c r="IQ29" s="572"/>
      <c r="IR29" s="572"/>
      <c r="IS29" s="572"/>
      <c r="IT29" s="572"/>
      <c r="IU29" s="572"/>
      <c r="IV29" s="572"/>
      <c r="IW29" s="572"/>
      <c r="IX29" s="572"/>
      <c r="IY29" s="572"/>
      <c r="IZ29" s="572"/>
      <c r="JA29" s="572"/>
      <c r="JB29" s="572"/>
      <c r="JC29" s="572"/>
      <c r="JD29" s="572"/>
      <c r="JE29" s="572"/>
      <c r="JF29" s="572"/>
      <c r="JG29" s="572"/>
      <c r="JH29" s="572"/>
      <c r="JI29" s="572"/>
      <c r="JJ29" s="572"/>
      <c r="JK29" s="572"/>
      <c r="JL29" s="572"/>
      <c r="JM29" s="572"/>
      <c r="JN29" s="572"/>
      <c r="JO29" s="572"/>
      <c r="JP29" s="572"/>
      <c r="JQ29" s="572"/>
      <c r="JR29" s="572"/>
      <c r="JS29" s="572"/>
      <c r="JT29" s="572"/>
      <c r="JU29" s="572"/>
      <c r="JV29" s="572"/>
      <c r="JW29" s="572"/>
      <c r="JX29" s="572"/>
      <c r="JY29" s="572"/>
      <c r="JZ29" s="572"/>
      <c r="KA29" s="572"/>
      <c r="KB29" s="572"/>
      <c r="KC29" s="572"/>
      <c r="KD29" s="572"/>
      <c r="KE29" s="572"/>
      <c r="KF29" s="572"/>
      <c r="KG29" s="572"/>
      <c r="KH29" s="572"/>
      <c r="KI29" s="572"/>
      <c r="KJ29" s="572"/>
      <c r="KK29" s="572"/>
      <c r="KL29" s="572"/>
      <c r="KM29" s="572"/>
      <c r="KN29" s="572"/>
      <c r="KO29" s="572"/>
      <c r="KP29" s="572"/>
      <c r="KQ29" s="572"/>
      <c r="KR29" s="572"/>
      <c r="KS29" s="572"/>
      <c r="KT29" s="572"/>
      <c r="KU29" s="572"/>
      <c r="KV29" s="572"/>
      <c r="KW29" s="572"/>
      <c r="KX29" s="572"/>
      <c r="KY29" s="572"/>
      <c r="KZ29" s="572"/>
      <c r="LA29" s="572"/>
      <c r="LB29" s="572"/>
      <c r="LC29" s="572"/>
      <c r="LD29" s="572"/>
      <c r="LE29" s="572"/>
      <c r="LF29" s="572"/>
      <c r="LG29" s="572"/>
      <c r="LH29" s="572"/>
      <c r="LI29" s="572"/>
      <c r="LJ29" s="572"/>
      <c r="LK29" s="572"/>
      <c r="LL29" s="572"/>
      <c r="LM29" s="572"/>
      <c r="LN29" s="572"/>
      <c r="LO29" s="572"/>
      <c r="LP29" s="572"/>
      <c r="LQ29" s="572"/>
      <c r="LR29" s="572"/>
      <c r="LS29" s="572"/>
      <c r="LT29" s="572"/>
      <c r="LU29" s="572"/>
      <c r="LV29" s="572"/>
      <c r="LW29" s="572"/>
      <c r="LX29" s="572"/>
      <c r="LY29" s="572"/>
      <c r="LZ29" s="572"/>
      <c r="MA29" s="572"/>
      <c r="MB29" s="572"/>
      <c r="MC29" s="572"/>
      <c r="MD29" s="572"/>
      <c r="ME29" s="572"/>
      <c r="MF29" s="572"/>
      <c r="MG29" s="572"/>
      <c r="MH29" s="572"/>
      <c r="MI29" s="572"/>
      <c r="MJ29" s="572"/>
      <c r="MK29" s="572"/>
      <c r="ML29" s="572"/>
      <c r="MM29" s="572"/>
      <c r="MN29" s="572"/>
      <c r="MO29" s="572"/>
      <c r="MP29" s="572"/>
      <c r="MQ29" s="572"/>
      <c r="MR29" s="572"/>
      <c r="MS29" s="572"/>
      <c r="MT29" s="572"/>
      <c r="MU29" s="572"/>
      <c r="MV29" s="572"/>
      <c r="MW29" s="572"/>
      <c r="MX29" s="572"/>
      <c r="MY29" s="572"/>
      <c r="MZ29" s="572"/>
      <c r="NA29" s="572"/>
      <c r="NB29" s="572"/>
      <c r="NC29" s="572"/>
      <c r="ND29" s="572"/>
      <c r="NE29" s="572"/>
      <c r="NF29" s="572"/>
      <c r="NG29" s="572"/>
      <c r="NH29" s="572"/>
      <c r="NI29" s="572"/>
      <c r="NJ29" s="572"/>
      <c r="NK29" s="572"/>
      <c r="NL29" s="572"/>
      <c r="NM29" s="572"/>
      <c r="NN29" s="572"/>
      <c r="NO29" s="572"/>
      <c r="NP29" s="572"/>
      <c r="NQ29" s="572"/>
      <c r="NR29" s="572"/>
      <c r="NS29" s="572"/>
      <c r="NT29" s="572"/>
      <c r="NU29" s="572"/>
      <c r="NV29" s="572"/>
      <c r="NW29" s="572"/>
      <c r="NX29" s="572"/>
      <c r="NY29" s="572"/>
      <c r="NZ29" s="572"/>
      <c r="OA29" s="572"/>
      <c r="OB29" s="572"/>
      <c r="OC29" s="572"/>
      <c r="OD29" s="572"/>
      <c r="OE29" s="572"/>
      <c r="OF29" s="572"/>
      <c r="OG29" s="572"/>
      <c r="OH29" s="572"/>
      <c r="OI29" s="572"/>
      <c r="OJ29" s="572"/>
      <c r="OK29" s="572"/>
      <c r="OL29" s="572"/>
      <c r="OM29" s="572"/>
      <c r="ON29" s="572"/>
      <c r="OO29" s="572"/>
      <c r="OP29" s="572"/>
      <c r="OQ29" s="572"/>
      <c r="OR29" s="572"/>
      <c r="OS29" s="572"/>
      <c r="OT29" s="572"/>
      <c r="OU29" s="572"/>
      <c r="OV29" s="572"/>
      <c r="OW29" s="572"/>
      <c r="OX29" s="572"/>
      <c r="OY29" s="572"/>
      <c r="OZ29" s="572"/>
      <c r="PA29" s="572"/>
      <c r="PB29" s="572"/>
      <c r="PC29" s="572"/>
      <c r="PD29" s="572"/>
      <c r="PE29" s="572"/>
      <c r="PF29" s="572"/>
      <c r="PG29" s="572"/>
      <c r="PH29" s="572"/>
      <c r="PI29" s="572"/>
      <c r="PJ29" s="572"/>
      <c r="PK29" s="572"/>
      <c r="PL29" s="572"/>
      <c r="PM29" s="572"/>
      <c r="PN29" s="572"/>
      <c r="PO29" s="572"/>
      <c r="PP29" s="572"/>
      <c r="PQ29" s="572"/>
      <c r="PR29" s="572"/>
      <c r="PS29" s="572"/>
      <c r="PT29" s="572"/>
      <c r="PU29" s="572"/>
      <c r="PV29" s="572"/>
      <c r="PW29" s="572"/>
      <c r="PX29" s="572"/>
      <c r="PY29" s="572"/>
      <c r="PZ29" s="572"/>
      <c r="QA29" s="572"/>
      <c r="QB29" s="572"/>
      <c r="QC29" s="572"/>
      <c r="QD29" s="572"/>
      <c r="QE29" s="572"/>
      <c r="QF29" s="572"/>
      <c r="QG29" s="572"/>
      <c r="QH29" s="572"/>
      <c r="QI29" s="572"/>
      <c r="QJ29" s="572"/>
      <c r="QK29" s="572"/>
      <c r="QL29" s="572"/>
      <c r="QM29" s="572"/>
      <c r="QN29" s="572"/>
      <c r="QO29" s="572"/>
      <c r="QP29" s="572"/>
      <c r="QQ29" s="572"/>
      <c r="QR29" s="572"/>
      <c r="QS29" s="572"/>
      <c r="QT29" s="572"/>
      <c r="QU29" s="572"/>
      <c r="QV29" s="572"/>
      <c r="QW29" s="572"/>
      <c r="QX29" s="572"/>
      <c r="QY29" s="572"/>
      <c r="QZ29" s="572"/>
      <c r="RA29" s="572"/>
      <c r="RB29" s="572"/>
      <c r="RC29" s="572"/>
      <c r="RD29" s="572"/>
      <c r="RE29" s="572"/>
      <c r="RF29" s="572"/>
      <c r="RG29" s="572"/>
      <c r="RH29" s="572"/>
      <c r="RI29" s="572"/>
      <c r="RJ29" s="572"/>
      <c r="RK29" s="572"/>
      <c r="RL29" s="572"/>
      <c r="RM29" s="572"/>
      <c r="RN29" s="572"/>
      <c r="RO29" s="572"/>
      <c r="RP29" s="572"/>
      <c r="RQ29" s="572"/>
      <c r="RR29" s="572"/>
      <c r="RS29" s="572"/>
      <c r="RT29" s="572"/>
      <c r="RU29" s="572"/>
      <c r="RV29" s="572"/>
      <c r="RW29" s="572"/>
      <c r="RX29" s="572"/>
      <c r="RY29" s="572"/>
      <c r="RZ29" s="572"/>
      <c r="SA29" s="572"/>
      <c r="SB29" s="572"/>
      <c r="SC29" s="572"/>
      <c r="SD29" s="572"/>
      <c r="SE29" s="572"/>
      <c r="SF29" s="572"/>
      <c r="SG29" s="572"/>
      <c r="SH29" s="572"/>
      <c r="SI29" s="572"/>
      <c r="SJ29" s="572"/>
      <c r="SK29" s="572"/>
      <c r="SL29" s="572"/>
      <c r="SM29" s="572"/>
      <c r="SN29" s="572"/>
      <c r="SO29" s="572"/>
      <c r="SP29" s="572"/>
      <c r="SQ29" s="572"/>
      <c r="SR29" s="572"/>
      <c r="SS29" s="572"/>
      <c r="ST29" s="572"/>
      <c r="SU29" s="572"/>
      <c r="SV29" s="572"/>
      <c r="SW29" s="572"/>
      <c r="SX29" s="572"/>
      <c r="SY29" s="572"/>
      <c r="SZ29" s="572"/>
      <c r="TA29" s="572"/>
      <c r="TB29" s="572"/>
      <c r="TC29" s="572"/>
      <c r="TD29" s="572"/>
      <c r="TE29" s="572"/>
      <c r="TF29" s="572"/>
      <c r="TG29" s="572"/>
      <c r="TH29" s="572"/>
      <c r="TI29" s="572"/>
      <c r="TJ29" s="572"/>
      <c r="TK29" s="572"/>
      <c r="TL29" s="572"/>
      <c r="TM29" s="572"/>
      <c r="TN29" s="572"/>
      <c r="TO29" s="572"/>
      <c r="TP29" s="572"/>
      <c r="TQ29" s="572"/>
      <c r="TR29" s="572"/>
      <c r="TS29" s="572"/>
      <c r="TT29" s="572"/>
      <c r="TU29" s="572"/>
      <c r="TV29" s="572"/>
      <c r="TW29" s="572"/>
      <c r="TX29" s="572"/>
      <c r="TY29" s="572"/>
      <c r="TZ29" s="572"/>
      <c r="UA29" s="572"/>
      <c r="UB29" s="572"/>
      <c r="UC29" s="572"/>
      <c r="UD29" s="572"/>
      <c r="UE29" s="572"/>
      <c r="UF29" s="572"/>
      <c r="UG29" s="572"/>
      <c r="UH29" s="572"/>
      <c r="UI29" s="572"/>
      <c r="UJ29" s="572"/>
      <c r="UK29" s="572"/>
      <c r="UL29" s="572"/>
      <c r="UM29" s="572"/>
      <c r="UN29" s="572"/>
      <c r="UO29" s="572"/>
      <c r="UP29" s="572"/>
      <c r="UQ29" s="572"/>
      <c r="UR29" s="572"/>
      <c r="US29" s="572"/>
      <c r="UT29" s="572"/>
      <c r="UU29" s="572"/>
      <c r="UV29" s="572"/>
      <c r="UW29" s="572"/>
      <c r="UX29" s="572"/>
      <c r="UY29" s="572"/>
      <c r="UZ29" s="572"/>
      <c r="VA29" s="572"/>
      <c r="VB29" s="572"/>
      <c r="VC29" s="572"/>
      <c r="VD29" s="572"/>
      <c r="VE29" s="572"/>
      <c r="VF29" s="572"/>
      <c r="VG29" s="572"/>
      <c r="VH29" s="572"/>
      <c r="VI29" s="572"/>
      <c r="VJ29" s="572"/>
      <c r="VK29" s="572"/>
      <c r="VL29" s="572"/>
      <c r="VM29" s="572"/>
      <c r="VN29" s="572"/>
      <c r="VO29" s="572"/>
      <c r="VP29" s="572"/>
      <c r="VQ29" s="572"/>
      <c r="VR29" s="572"/>
      <c r="VS29" s="572"/>
      <c r="VT29" s="572"/>
      <c r="VU29" s="572"/>
      <c r="VV29" s="572"/>
      <c r="VW29" s="572"/>
      <c r="VX29" s="572"/>
      <c r="VY29" s="572"/>
      <c r="VZ29" s="572"/>
      <c r="WA29" s="572"/>
      <c r="WB29" s="572"/>
      <c r="WC29" s="572"/>
      <c r="WD29" s="572"/>
      <c r="WE29" s="572"/>
      <c r="WF29" s="572"/>
      <c r="WG29" s="572"/>
      <c r="WH29" s="572"/>
      <c r="WI29" s="572"/>
      <c r="WJ29" s="572"/>
      <c r="WK29" s="572"/>
      <c r="WL29" s="572"/>
      <c r="WM29" s="572"/>
      <c r="WN29" s="572"/>
      <c r="WO29" s="572"/>
      <c r="WP29" s="572"/>
      <c r="WQ29" s="572"/>
      <c r="WR29" s="572"/>
      <c r="WS29" s="572"/>
      <c r="WT29" s="572"/>
      <c r="WU29" s="572"/>
      <c r="WV29" s="572"/>
      <c r="WW29" s="572"/>
      <c r="WX29" s="572"/>
      <c r="WY29" s="572"/>
      <c r="WZ29" s="572"/>
      <c r="XA29" s="572"/>
      <c r="XB29" s="572"/>
      <c r="XC29" s="572"/>
      <c r="XD29" s="572"/>
      <c r="XE29" s="572"/>
      <c r="XF29" s="572"/>
      <c r="XG29" s="572"/>
      <c r="XH29" s="572"/>
      <c r="XI29" s="572"/>
      <c r="XJ29" s="572"/>
      <c r="XK29" s="572"/>
      <c r="XL29" s="572"/>
      <c r="XM29" s="572"/>
      <c r="XN29" s="572"/>
      <c r="XO29" s="572"/>
      <c r="XP29" s="572"/>
      <c r="XQ29" s="572"/>
      <c r="XR29" s="572"/>
      <c r="XS29" s="572"/>
      <c r="XT29" s="572"/>
      <c r="XU29" s="572"/>
      <c r="XV29" s="572"/>
      <c r="XW29" s="572"/>
      <c r="XX29" s="572"/>
      <c r="XY29" s="572"/>
      <c r="XZ29" s="572"/>
      <c r="YA29" s="572"/>
      <c r="YB29" s="572"/>
      <c r="YC29" s="572"/>
      <c r="YD29" s="572"/>
      <c r="YE29" s="572"/>
      <c r="YF29" s="572"/>
      <c r="YG29" s="572"/>
      <c r="YH29" s="572"/>
      <c r="YI29" s="572"/>
      <c r="YJ29" s="572"/>
      <c r="YK29" s="572"/>
      <c r="YL29" s="572"/>
      <c r="YM29" s="572"/>
      <c r="YN29" s="572"/>
      <c r="YO29" s="572"/>
      <c r="YP29" s="572"/>
      <c r="YQ29" s="572"/>
      <c r="YR29" s="572"/>
      <c r="YS29" s="572"/>
      <c r="YT29" s="572"/>
      <c r="YU29" s="572"/>
      <c r="YV29" s="572"/>
      <c r="YW29" s="572"/>
      <c r="YX29" s="572"/>
      <c r="YY29" s="572"/>
      <c r="YZ29" s="572"/>
      <c r="ZA29" s="572"/>
      <c r="ZB29" s="572"/>
      <c r="ZC29" s="572"/>
      <c r="ZD29" s="572"/>
      <c r="ZE29" s="572"/>
      <c r="ZF29" s="572"/>
      <c r="ZG29" s="572"/>
      <c r="ZH29" s="572"/>
      <c r="ZI29" s="572"/>
      <c r="ZJ29" s="572"/>
      <c r="ZK29" s="572"/>
      <c r="ZL29" s="572"/>
      <c r="ZM29" s="572"/>
      <c r="ZN29" s="572"/>
      <c r="ZO29" s="572"/>
      <c r="ZP29" s="572"/>
      <c r="ZQ29" s="572"/>
      <c r="ZR29" s="572"/>
      <c r="ZS29" s="572"/>
      <c r="ZT29" s="572"/>
      <c r="ZU29" s="572"/>
      <c r="ZV29" s="572"/>
      <c r="ZW29" s="572"/>
      <c r="ZX29" s="572"/>
      <c r="ZY29" s="572"/>
      <c r="ZZ29" s="572"/>
      <c r="AAA29" s="572"/>
      <c r="AAB29" s="572"/>
      <c r="AAC29" s="572"/>
      <c r="AAD29" s="572"/>
      <c r="AAE29" s="572"/>
      <c r="AAF29" s="572"/>
      <c r="AAG29" s="572"/>
      <c r="AAH29" s="572"/>
      <c r="AAI29" s="572"/>
      <c r="AAJ29" s="572"/>
      <c r="AAK29" s="572"/>
      <c r="AAL29" s="572"/>
      <c r="AAM29" s="572"/>
      <c r="AAN29" s="572"/>
      <c r="AAO29" s="572"/>
      <c r="AAP29" s="572"/>
      <c r="AAQ29" s="572"/>
      <c r="AAR29" s="572"/>
      <c r="AAS29" s="572"/>
      <c r="AAT29" s="572"/>
      <c r="AAU29" s="572"/>
      <c r="AAV29" s="572"/>
      <c r="AAW29" s="572"/>
      <c r="AAX29" s="572"/>
      <c r="AAY29" s="572"/>
      <c r="AAZ29" s="572"/>
      <c r="ABA29" s="572"/>
      <c r="ABB29" s="572"/>
      <c r="ABC29" s="572"/>
      <c r="ABD29" s="572"/>
      <c r="ABE29" s="572"/>
      <c r="ABF29" s="572"/>
      <c r="ABG29" s="572"/>
      <c r="ABH29" s="572"/>
      <c r="ABI29" s="572"/>
      <c r="ABJ29" s="572"/>
      <c r="ABK29" s="572"/>
      <c r="ABL29" s="572"/>
      <c r="ABM29" s="572"/>
      <c r="ABN29" s="572"/>
      <c r="ABO29" s="572"/>
      <c r="ABP29" s="572"/>
      <c r="ABQ29" s="572"/>
      <c r="ABR29" s="572"/>
      <c r="ABS29" s="572"/>
      <c r="ABT29" s="572"/>
      <c r="ABU29" s="572"/>
      <c r="ABV29" s="572"/>
      <c r="ABW29" s="572"/>
      <c r="ABX29" s="572"/>
      <c r="ABY29" s="572"/>
      <c r="ABZ29" s="572"/>
      <c r="ACA29" s="572"/>
      <c r="ACB29" s="572"/>
      <c r="ACC29" s="572"/>
      <c r="ACD29" s="572"/>
      <c r="ACE29" s="572"/>
      <c r="ACF29" s="572"/>
      <c r="ACG29" s="572"/>
      <c r="ACH29" s="572"/>
      <c r="ACI29" s="572"/>
      <c r="ACJ29" s="572"/>
      <c r="ACK29" s="572"/>
      <c r="ACL29" s="572"/>
      <c r="ACM29" s="572"/>
      <c r="ACN29" s="572"/>
      <c r="ACO29" s="572"/>
      <c r="ACP29" s="572"/>
      <c r="ACQ29" s="572"/>
      <c r="ACR29" s="572"/>
      <c r="ACS29" s="572"/>
      <c r="ACT29" s="572"/>
      <c r="ACU29" s="572"/>
      <c r="ACV29" s="572"/>
      <c r="ACW29" s="572"/>
      <c r="ACX29" s="572"/>
      <c r="ACY29" s="572"/>
      <c r="ACZ29" s="572"/>
      <c r="ADA29" s="572"/>
      <c r="ADB29" s="572"/>
      <c r="ADC29" s="572"/>
      <c r="ADD29" s="572"/>
      <c r="ADE29" s="572"/>
      <c r="ADF29" s="572"/>
      <c r="ADG29" s="572"/>
      <c r="ADH29" s="572"/>
      <c r="ADI29" s="572"/>
      <c r="ADJ29" s="572"/>
      <c r="ADK29" s="572"/>
      <c r="ADL29" s="572"/>
      <c r="ADM29" s="572"/>
      <c r="ADN29" s="572"/>
      <c r="ADO29" s="572"/>
      <c r="ADP29" s="572"/>
      <c r="ADQ29" s="572"/>
      <c r="ADR29" s="572"/>
      <c r="ADS29" s="572"/>
      <c r="ADT29" s="572"/>
      <c r="ADU29" s="572"/>
      <c r="ADV29" s="572"/>
      <c r="ADW29" s="572"/>
      <c r="ADX29" s="572"/>
      <c r="ADY29" s="572"/>
      <c r="ADZ29" s="572"/>
      <c r="AEA29" s="572"/>
      <c r="AEB29" s="572"/>
      <c r="AEC29" s="572"/>
      <c r="AED29" s="572"/>
      <c r="AEE29" s="572"/>
      <c r="AEF29" s="572"/>
      <c r="AEG29" s="572"/>
      <c r="AEH29" s="572"/>
      <c r="AEI29" s="572"/>
      <c r="AEJ29" s="572"/>
      <c r="AEK29" s="572"/>
      <c r="AEL29" s="572"/>
      <c r="AEM29" s="572"/>
      <c r="AEN29" s="572"/>
      <c r="AEO29" s="572"/>
      <c r="AEP29" s="572"/>
      <c r="AEQ29" s="572"/>
      <c r="AER29" s="572"/>
      <c r="AES29" s="572"/>
      <c r="AET29" s="572"/>
      <c r="AEU29" s="572"/>
      <c r="AEV29" s="572"/>
      <c r="AEW29" s="572"/>
      <c r="AEX29" s="572"/>
      <c r="AEY29" s="572"/>
      <c r="AEZ29" s="572"/>
      <c r="AFA29" s="572"/>
      <c r="AFB29" s="572"/>
      <c r="AFC29" s="572"/>
      <c r="AFD29" s="572"/>
      <c r="AFE29" s="572"/>
      <c r="AFF29" s="572"/>
      <c r="AFG29" s="572"/>
      <c r="AFH29" s="572"/>
      <c r="AFI29" s="572"/>
      <c r="AFJ29" s="572"/>
      <c r="AFK29" s="572"/>
      <c r="AFL29" s="572"/>
      <c r="AFM29" s="572"/>
      <c r="AFN29" s="572"/>
      <c r="AFO29" s="572"/>
      <c r="AFP29" s="572"/>
      <c r="AFQ29" s="572"/>
      <c r="AFR29" s="572"/>
      <c r="AFS29" s="572"/>
      <c r="AFT29" s="572"/>
      <c r="AFU29" s="572"/>
      <c r="AFV29" s="572"/>
      <c r="AFW29" s="572"/>
      <c r="AFX29" s="572"/>
      <c r="AFY29" s="572"/>
      <c r="AFZ29" s="572"/>
      <c r="AGA29" s="572"/>
      <c r="AGB29" s="572"/>
      <c r="AGC29" s="572"/>
      <c r="AGD29" s="572"/>
      <c r="AGE29" s="572"/>
      <c r="AGF29" s="572"/>
      <c r="AGG29" s="572"/>
      <c r="AGH29" s="572"/>
      <c r="AGI29" s="572"/>
      <c r="AGJ29" s="572"/>
      <c r="AGK29" s="572"/>
      <c r="AGL29" s="572"/>
      <c r="AGM29" s="572"/>
      <c r="AGN29" s="572"/>
      <c r="AGO29" s="572"/>
      <c r="AGP29" s="572"/>
      <c r="AGQ29" s="572"/>
      <c r="AGR29" s="572"/>
      <c r="AGS29" s="572"/>
      <c r="AGT29" s="572"/>
      <c r="AGU29" s="572"/>
      <c r="AGV29" s="572"/>
      <c r="AGW29" s="572"/>
      <c r="AGX29" s="572"/>
      <c r="AGY29" s="572"/>
      <c r="AGZ29" s="572"/>
      <c r="AHA29" s="572"/>
      <c r="AHB29" s="572"/>
      <c r="AHC29" s="572"/>
      <c r="AHD29" s="572"/>
      <c r="AHE29" s="572"/>
      <c r="AHF29" s="572"/>
      <c r="AHG29" s="572"/>
      <c r="AHH29" s="572"/>
      <c r="AHI29" s="572"/>
      <c r="AHJ29" s="572"/>
      <c r="AHK29" s="572"/>
      <c r="AHL29" s="572"/>
      <c r="AHM29" s="572"/>
      <c r="AHN29" s="572"/>
      <c r="AHO29" s="572"/>
      <c r="AHP29" s="572"/>
      <c r="AHQ29" s="572"/>
      <c r="AHR29" s="572"/>
      <c r="AHS29" s="572"/>
      <c r="AHT29" s="572"/>
      <c r="AHU29" s="572"/>
      <c r="AHV29" s="572"/>
      <c r="AHW29" s="572"/>
      <c r="AHX29" s="572"/>
      <c r="AHY29" s="572"/>
      <c r="AHZ29" s="572"/>
      <c r="AIA29" s="572"/>
      <c r="AIB29" s="572"/>
      <c r="AIC29" s="572"/>
      <c r="AID29" s="572"/>
      <c r="AIE29" s="572"/>
      <c r="AIF29" s="572"/>
      <c r="AIG29" s="572"/>
      <c r="AIH29" s="572"/>
      <c r="AII29" s="572"/>
      <c r="AIJ29" s="572"/>
      <c r="AIK29" s="572"/>
      <c r="AIL29" s="572"/>
      <c r="AIM29" s="572"/>
      <c r="AIN29" s="572"/>
      <c r="AIO29" s="572"/>
      <c r="AIP29" s="572"/>
      <c r="AIQ29" s="572"/>
      <c r="AIR29" s="572"/>
      <c r="AIS29" s="572"/>
      <c r="AIT29" s="572"/>
      <c r="AIU29" s="572"/>
      <c r="AIV29" s="572"/>
      <c r="AIW29" s="572"/>
      <c r="AIX29" s="572"/>
      <c r="AIY29" s="572"/>
      <c r="AIZ29" s="572"/>
      <c r="AJA29" s="572"/>
      <c r="AJB29" s="572"/>
      <c r="AJC29" s="572"/>
      <c r="AJD29" s="572"/>
      <c r="AJE29" s="572"/>
      <c r="AJF29" s="572"/>
      <c r="AJG29" s="572"/>
      <c r="AJH29" s="572"/>
      <c r="AJI29" s="572"/>
      <c r="AJJ29" s="572"/>
      <c r="AJK29" s="572"/>
      <c r="AJL29" s="572"/>
      <c r="AJM29" s="572"/>
      <c r="AJN29" s="572"/>
      <c r="AJO29" s="572"/>
      <c r="AJP29" s="572"/>
      <c r="AJQ29" s="572"/>
      <c r="AJR29" s="572"/>
      <c r="AJS29" s="572"/>
      <c r="AJT29" s="572"/>
      <c r="AJU29" s="572"/>
      <c r="AJV29" s="572"/>
      <c r="AJW29" s="572"/>
      <c r="AJX29" s="572"/>
      <c r="AJY29" s="572"/>
      <c r="AJZ29" s="572"/>
      <c r="AKA29" s="572"/>
      <c r="AKB29" s="572"/>
      <c r="AKC29" s="572"/>
      <c r="AKD29" s="572"/>
      <c r="AKE29" s="572"/>
      <c r="AKF29" s="572"/>
      <c r="AKG29" s="572"/>
      <c r="AKH29" s="572"/>
      <c r="AKI29" s="572"/>
      <c r="AKJ29" s="572"/>
      <c r="AKK29" s="572"/>
      <c r="AKL29" s="572"/>
      <c r="AKM29" s="572"/>
      <c r="AKN29" s="572"/>
      <c r="AKO29" s="572"/>
      <c r="AKP29" s="572"/>
      <c r="AKQ29" s="572"/>
      <c r="AKR29" s="572"/>
      <c r="AKS29" s="572"/>
      <c r="AKT29" s="572"/>
      <c r="AKU29" s="572"/>
      <c r="AKV29" s="572"/>
      <c r="AKW29" s="572"/>
      <c r="AKX29" s="572"/>
      <c r="AKY29" s="572"/>
      <c r="AKZ29" s="572"/>
      <c r="ALA29" s="572"/>
      <c r="ALB29" s="572"/>
      <c r="ALC29" s="572"/>
      <c r="ALD29" s="572"/>
      <c r="ALE29" s="572"/>
      <c r="ALF29" s="572"/>
      <c r="ALG29" s="572"/>
      <c r="ALH29" s="572"/>
      <c r="ALI29" s="572"/>
      <c r="ALJ29" s="572"/>
      <c r="ALK29" s="572"/>
      <c r="ALL29" s="572"/>
      <c r="ALM29" s="572"/>
      <c r="ALN29" s="572"/>
      <c r="ALO29" s="572"/>
      <c r="ALP29" s="572"/>
      <c r="ALQ29" s="572"/>
      <c r="ALR29" s="572"/>
      <c r="ALS29" s="572"/>
      <c r="ALT29" s="572"/>
      <c r="ALU29" s="572"/>
      <c r="ALV29" s="572"/>
      <c r="ALW29" s="572"/>
      <c r="ALX29" s="572"/>
      <c r="ALY29" s="572"/>
      <c r="ALZ29" s="572"/>
      <c r="AMA29" s="572"/>
      <c r="AMB29" s="572"/>
      <c r="AMC29" s="572"/>
      <c r="AMD29" s="572"/>
      <c r="AME29" s="572"/>
      <c r="AMF29" s="572"/>
      <c r="AMG29" s="572"/>
      <c r="AMH29" s="572"/>
      <c r="AMI29" s="572"/>
      <c r="AMJ29" s="572"/>
      <c r="AMK29" s="572"/>
      <c r="AML29" s="572"/>
      <c r="AMM29" s="572"/>
      <c r="AMN29" s="572"/>
      <c r="AMO29" s="572"/>
      <c r="AMP29" s="572"/>
      <c r="AMQ29" s="572"/>
      <c r="AMR29" s="572"/>
      <c r="AMS29" s="572"/>
      <c r="AMT29" s="572"/>
      <c r="AMU29" s="572"/>
      <c r="AMV29" s="572"/>
      <c r="AMW29" s="572"/>
      <c r="AMX29" s="572"/>
      <c r="AMY29" s="572"/>
      <c r="AMZ29" s="572"/>
      <c r="ANA29" s="572"/>
      <c r="ANB29" s="572"/>
      <c r="ANC29" s="572"/>
      <c r="AND29" s="572"/>
      <c r="ANE29" s="572"/>
      <c r="ANF29" s="572"/>
      <c r="ANG29" s="572"/>
      <c r="ANH29" s="572"/>
      <c r="ANI29" s="572"/>
      <c r="ANJ29" s="572"/>
      <c r="ANK29" s="572"/>
      <c r="ANL29" s="572"/>
      <c r="ANM29" s="572"/>
      <c r="ANN29" s="572"/>
      <c r="ANO29" s="572"/>
      <c r="ANP29" s="572"/>
      <c r="ANQ29" s="572"/>
      <c r="ANR29" s="572"/>
      <c r="ANS29" s="572"/>
      <c r="ANT29" s="572"/>
      <c r="ANU29" s="572"/>
      <c r="ANV29" s="572"/>
      <c r="ANW29" s="572"/>
      <c r="ANX29" s="572"/>
      <c r="ANY29" s="572"/>
      <c r="ANZ29" s="572"/>
      <c r="AOA29" s="572"/>
      <c r="AOB29" s="572"/>
      <c r="AOC29" s="572"/>
      <c r="AOD29" s="572"/>
      <c r="AOE29" s="572"/>
      <c r="AOF29" s="572"/>
      <c r="AOG29" s="572"/>
      <c r="AOH29" s="572"/>
      <c r="AOI29" s="572"/>
      <c r="AOJ29" s="572"/>
      <c r="AOK29" s="572"/>
      <c r="AOL29" s="572"/>
      <c r="AOM29" s="572"/>
      <c r="AON29" s="572"/>
      <c r="AOO29" s="572"/>
      <c r="AOP29" s="572"/>
      <c r="AOQ29" s="572"/>
      <c r="AOR29" s="572"/>
      <c r="AOS29" s="572"/>
      <c r="AOT29" s="572"/>
      <c r="AOU29" s="572"/>
      <c r="AOV29" s="572"/>
      <c r="AOW29" s="572"/>
      <c r="AOX29" s="572"/>
      <c r="AOY29" s="572"/>
      <c r="AOZ29" s="572"/>
      <c r="APA29" s="572"/>
      <c r="APB29" s="572"/>
      <c r="APC29" s="572"/>
      <c r="APD29" s="572"/>
      <c r="APE29" s="572"/>
      <c r="APF29" s="572"/>
      <c r="APG29" s="572"/>
      <c r="APH29" s="572"/>
      <c r="API29" s="572"/>
      <c r="APJ29" s="572"/>
      <c r="APK29" s="572"/>
      <c r="APL29" s="572"/>
      <c r="APM29" s="572"/>
      <c r="APN29" s="572"/>
      <c r="APO29" s="572"/>
      <c r="APP29" s="572"/>
      <c r="APQ29" s="572"/>
      <c r="APR29" s="572"/>
      <c r="APS29" s="572"/>
      <c r="APT29" s="572"/>
      <c r="APU29" s="572"/>
      <c r="APV29" s="572"/>
      <c r="APW29" s="572"/>
      <c r="APX29" s="572"/>
      <c r="APY29" s="572"/>
      <c r="APZ29" s="572"/>
      <c r="AQA29" s="572"/>
      <c r="AQB29" s="572"/>
      <c r="AQC29" s="572"/>
      <c r="AQD29" s="572"/>
      <c r="AQE29" s="572"/>
      <c r="AQF29" s="572"/>
      <c r="AQG29" s="572"/>
      <c r="AQH29" s="572"/>
      <c r="AQI29" s="572"/>
      <c r="AQJ29" s="572"/>
      <c r="AQK29" s="572"/>
      <c r="AQL29" s="572"/>
      <c r="AQM29" s="572"/>
      <c r="AQN29" s="572"/>
      <c r="AQO29" s="572"/>
      <c r="AQP29" s="572"/>
      <c r="AQQ29" s="572"/>
      <c r="AQR29" s="572"/>
      <c r="AQS29" s="572"/>
      <c r="AQT29" s="572"/>
      <c r="AQU29" s="572"/>
      <c r="AQV29" s="572"/>
      <c r="AQW29" s="572"/>
      <c r="AQX29" s="572"/>
      <c r="AQY29" s="572"/>
      <c r="AQZ29" s="572"/>
      <c r="ARA29" s="572"/>
      <c r="ARB29" s="572"/>
      <c r="ARC29" s="572"/>
      <c r="ARD29" s="572"/>
      <c r="ARE29" s="572"/>
      <c r="ARF29" s="572"/>
      <c r="ARG29" s="572"/>
      <c r="ARH29" s="572"/>
      <c r="ARI29" s="572"/>
      <c r="ARJ29" s="572"/>
      <c r="ARK29" s="572"/>
      <c r="ARL29" s="572"/>
      <c r="ARM29" s="572"/>
      <c r="ARN29" s="572"/>
      <c r="ARO29" s="572"/>
      <c r="ARP29" s="572"/>
      <c r="ARQ29" s="572"/>
      <c r="ARR29" s="572"/>
      <c r="ARS29" s="572"/>
      <c r="ART29" s="572"/>
      <c r="ARU29" s="572"/>
      <c r="ARV29" s="572"/>
      <c r="ARW29" s="572"/>
      <c r="ARX29" s="572"/>
      <c r="ARY29" s="572"/>
      <c r="ARZ29" s="572"/>
      <c r="ASA29" s="572"/>
      <c r="ASB29" s="572"/>
      <c r="ASC29" s="572"/>
      <c r="ASD29" s="572"/>
      <c r="ASE29" s="572"/>
      <c r="ASF29" s="572"/>
      <c r="ASG29" s="572"/>
      <c r="ASH29" s="572"/>
      <c r="ASI29" s="572"/>
      <c r="ASJ29" s="572"/>
      <c r="ASK29" s="572"/>
      <c r="ASL29" s="572"/>
      <c r="ASM29" s="572"/>
      <c r="ASN29" s="572"/>
      <c r="ASO29" s="572"/>
      <c r="ASP29" s="572"/>
      <c r="ASQ29" s="572"/>
      <c r="ASR29" s="572"/>
      <c r="ASS29" s="572"/>
      <c r="AST29" s="572"/>
      <c r="ASU29" s="572"/>
      <c r="ASV29" s="572"/>
      <c r="ASW29" s="572"/>
      <c r="ASX29" s="572"/>
      <c r="ASY29" s="572"/>
      <c r="ASZ29" s="572"/>
      <c r="ATA29" s="572"/>
      <c r="ATB29" s="572"/>
      <c r="ATC29" s="572"/>
      <c r="ATD29" s="572"/>
      <c r="ATE29" s="572"/>
      <c r="ATF29" s="572"/>
      <c r="ATG29" s="572"/>
      <c r="ATH29" s="572"/>
      <c r="ATI29" s="572"/>
      <c r="ATJ29" s="572"/>
      <c r="ATK29" s="572"/>
      <c r="ATL29" s="572"/>
      <c r="ATM29" s="572"/>
      <c r="ATN29" s="572"/>
      <c r="ATO29" s="572"/>
      <c r="ATP29" s="572"/>
      <c r="ATQ29" s="572"/>
      <c r="ATR29" s="572"/>
      <c r="ATS29" s="572"/>
      <c r="ATT29" s="572"/>
      <c r="ATU29" s="572"/>
      <c r="ATV29" s="572"/>
      <c r="ATW29" s="572"/>
      <c r="ATX29" s="572"/>
      <c r="ATY29" s="572"/>
      <c r="ATZ29" s="572"/>
      <c r="AUA29" s="572"/>
      <c r="AUB29" s="572"/>
      <c r="AUC29" s="572"/>
      <c r="AUD29" s="572"/>
      <c r="AUE29" s="572"/>
      <c r="AUF29" s="572"/>
      <c r="AUG29" s="572"/>
      <c r="AUH29" s="572"/>
      <c r="AUI29" s="572"/>
      <c r="AUJ29" s="572"/>
      <c r="AUK29" s="572"/>
      <c r="AUL29" s="572"/>
      <c r="AUM29" s="572"/>
      <c r="AUN29" s="572"/>
      <c r="AUO29" s="572"/>
      <c r="AUP29" s="572"/>
      <c r="AUQ29" s="572"/>
      <c r="AUR29" s="572"/>
      <c r="AUS29" s="572"/>
      <c r="AUT29" s="572"/>
      <c r="AUU29" s="572"/>
      <c r="AUV29" s="572"/>
      <c r="AUW29" s="572"/>
      <c r="AUX29" s="572"/>
      <c r="AUY29" s="572"/>
      <c r="AUZ29" s="572"/>
      <c r="AVA29" s="572"/>
      <c r="AVB29" s="572"/>
      <c r="AVC29" s="572"/>
      <c r="AVD29" s="572"/>
      <c r="AVE29" s="572"/>
      <c r="AVF29" s="572"/>
      <c r="AVG29" s="572"/>
      <c r="AVH29" s="572"/>
      <c r="AVI29" s="572"/>
      <c r="AVJ29" s="572"/>
      <c r="AVK29" s="572"/>
      <c r="AVL29" s="572"/>
      <c r="AVM29" s="572"/>
      <c r="AVN29" s="572"/>
      <c r="AVO29" s="572"/>
      <c r="AVP29" s="572"/>
      <c r="AVQ29" s="572"/>
      <c r="AVR29" s="572"/>
      <c r="AVS29" s="572"/>
      <c r="AVT29" s="572"/>
      <c r="AVU29" s="572"/>
      <c r="AVV29" s="572"/>
      <c r="AVW29" s="572"/>
      <c r="AVX29" s="572"/>
      <c r="AVY29" s="572"/>
      <c r="AVZ29" s="572"/>
      <c r="AWA29" s="572"/>
      <c r="AWB29" s="572"/>
      <c r="AWC29" s="572"/>
      <c r="AWD29" s="572"/>
      <c r="AWE29" s="572"/>
      <c r="AWF29" s="572"/>
      <c r="AWG29" s="572"/>
      <c r="AWH29" s="572"/>
      <c r="AWI29" s="572"/>
      <c r="AWJ29" s="572"/>
      <c r="AWK29" s="572"/>
      <c r="AWL29" s="572"/>
      <c r="AWM29" s="572"/>
      <c r="AWN29" s="572"/>
      <c r="AWO29" s="572"/>
      <c r="AWP29" s="572"/>
      <c r="AWQ29" s="572"/>
      <c r="AWR29" s="572"/>
      <c r="AWS29" s="572"/>
      <c r="AWT29" s="572"/>
      <c r="AWU29" s="572"/>
      <c r="AWV29" s="572"/>
      <c r="AWW29" s="572"/>
      <c r="AWX29" s="572"/>
      <c r="AWY29" s="572"/>
      <c r="AWZ29" s="572"/>
      <c r="AXA29" s="572"/>
      <c r="AXB29" s="572"/>
      <c r="AXC29" s="572"/>
      <c r="AXD29" s="572"/>
      <c r="AXE29" s="572"/>
      <c r="AXF29" s="572"/>
      <c r="AXG29" s="572"/>
      <c r="AXH29" s="572"/>
      <c r="AXI29" s="572"/>
      <c r="AXJ29" s="572"/>
      <c r="AXK29" s="572"/>
      <c r="AXL29" s="572"/>
      <c r="AXM29" s="572"/>
      <c r="AXN29" s="572"/>
      <c r="AXO29" s="572"/>
      <c r="AXP29" s="572"/>
      <c r="AXQ29" s="572"/>
      <c r="AXR29" s="572"/>
      <c r="AXS29" s="572"/>
      <c r="AXT29" s="572"/>
      <c r="AXU29" s="572"/>
      <c r="AXV29" s="572"/>
      <c r="AXW29" s="572"/>
      <c r="AXX29" s="572"/>
      <c r="AXY29" s="572"/>
      <c r="AXZ29" s="572"/>
      <c r="AYA29" s="572"/>
      <c r="AYB29" s="572"/>
      <c r="AYC29" s="572"/>
      <c r="AYD29" s="572"/>
      <c r="AYE29" s="572"/>
      <c r="AYF29" s="572"/>
      <c r="AYG29" s="572"/>
      <c r="AYH29" s="572"/>
      <c r="AYI29" s="572"/>
      <c r="AYJ29" s="572"/>
      <c r="AYK29" s="572"/>
      <c r="AYL29" s="572"/>
      <c r="AYM29" s="572"/>
      <c r="AYN29" s="572"/>
      <c r="AYO29" s="572"/>
      <c r="AYP29" s="572"/>
      <c r="AYQ29" s="572"/>
      <c r="AYR29" s="572"/>
      <c r="AYS29" s="572"/>
      <c r="AYT29" s="572"/>
      <c r="AYU29" s="572"/>
      <c r="AYV29" s="572"/>
      <c r="AYW29" s="572"/>
      <c r="AYX29" s="572"/>
      <c r="AYY29" s="572"/>
      <c r="AYZ29" s="572"/>
      <c r="AZA29" s="572"/>
      <c r="AZB29" s="572"/>
      <c r="AZC29" s="572"/>
      <c r="AZD29" s="572"/>
      <c r="AZE29" s="572"/>
      <c r="AZF29" s="572"/>
      <c r="AZG29" s="572"/>
      <c r="AZH29" s="572"/>
      <c r="AZI29" s="572"/>
      <c r="AZJ29" s="572"/>
      <c r="AZK29" s="572"/>
      <c r="AZL29" s="572"/>
      <c r="AZM29" s="572"/>
      <c r="AZN29" s="572"/>
      <c r="AZO29" s="572"/>
      <c r="AZP29" s="572"/>
      <c r="AZQ29" s="572"/>
      <c r="AZR29" s="572"/>
      <c r="AZS29" s="572"/>
      <c r="AZT29" s="572"/>
      <c r="AZU29" s="572"/>
      <c r="AZV29" s="572"/>
      <c r="AZW29" s="572"/>
      <c r="AZX29" s="572"/>
      <c r="AZY29" s="572"/>
      <c r="AZZ29" s="572"/>
      <c r="BAA29" s="572"/>
      <c r="BAB29" s="572"/>
      <c r="BAC29" s="572"/>
      <c r="BAD29" s="572"/>
      <c r="BAE29" s="572"/>
      <c r="BAF29" s="572"/>
      <c r="BAG29" s="572"/>
      <c r="BAH29" s="572"/>
      <c r="BAI29" s="572"/>
      <c r="BAJ29" s="572"/>
      <c r="BAK29" s="572"/>
      <c r="BAL29" s="572"/>
      <c r="BAM29" s="572"/>
      <c r="BAN29" s="572"/>
      <c r="BAO29" s="572"/>
      <c r="BAP29" s="572"/>
      <c r="BAQ29" s="572"/>
      <c r="BAR29" s="572"/>
      <c r="BAS29" s="572"/>
      <c r="BAT29" s="572"/>
      <c r="BAU29" s="572"/>
      <c r="BAV29" s="572"/>
      <c r="BAW29" s="572"/>
      <c r="BAX29" s="572"/>
      <c r="BAY29" s="572"/>
      <c r="BAZ29" s="572"/>
      <c r="BBA29" s="572"/>
      <c r="BBB29" s="572"/>
      <c r="BBC29" s="572"/>
      <c r="BBD29" s="572"/>
      <c r="BBE29" s="572"/>
      <c r="BBF29" s="572"/>
      <c r="BBG29" s="572"/>
      <c r="BBH29" s="572"/>
      <c r="BBI29" s="572"/>
      <c r="BBJ29" s="572"/>
      <c r="BBK29" s="572"/>
      <c r="BBL29" s="572"/>
      <c r="BBM29" s="572"/>
      <c r="BBN29" s="572"/>
      <c r="BBO29" s="572"/>
      <c r="BBP29" s="572"/>
      <c r="BBQ29" s="572"/>
      <c r="BBR29" s="572"/>
      <c r="BBS29" s="572"/>
      <c r="BBT29" s="572"/>
      <c r="BBU29" s="572"/>
      <c r="BBV29" s="572"/>
      <c r="BBW29" s="572"/>
      <c r="BBX29" s="572"/>
      <c r="BBY29" s="572"/>
      <c r="BBZ29" s="572"/>
      <c r="BCA29" s="572"/>
      <c r="BCB29" s="572"/>
      <c r="BCC29" s="572"/>
      <c r="BCD29" s="572"/>
      <c r="BCE29" s="572"/>
      <c r="BCF29" s="572"/>
      <c r="BCG29" s="572"/>
      <c r="BCH29" s="572"/>
      <c r="BCI29" s="572"/>
      <c r="BCJ29" s="572"/>
      <c r="BCK29" s="572"/>
      <c r="BCL29" s="572"/>
      <c r="BCM29" s="572"/>
      <c r="BCN29" s="572"/>
      <c r="BCO29" s="572"/>
      <c r="BCP29" s="572"/>
      <c r="BCQ29" s="572"/>
      <c r="BCR29" s="572"/>
      <c r="BCS29" s="572"/>
      <c r="BCT29" s="572"/>
      <c r="BCU29" s="572"/>
      <c r="BCV29" s="572"/>
      <c r="BCW29" s="572"/>
      <c r="BCX29" s="572"/>
      <c r="BCY29" s="572"/>
      <c r="BCZ29" s="572"/>
      <c r="BDA29" s="572"/>
      <c r="BDB29" s="572"/>
      <c r="BDC29" s="572"/>
      <c r="BDD29" s="572"/>
      <c r="BDE29" s="572"/>
      <c r="BDF29" s="572"/>
      <c r="BDG29" s="572"/>
      <c r="BDH29" s="572"/>
      <c r="BDI29" s="572"/>
      <c r="BDJ29" s="572"/>
      <c r="BDK29" s="572"/>
      <c r="BDL29" s="572"/>
      <c r="BDM29" s="572"/>
      <c r="BDN29" s="572"/>
      <c r="BDO29" s="572"/>
      <c r="BDP29" s="572"/>
      <c r="BDQ29" s="572"/>
      <c r="BDR29" s="572"/>
      <c r="BDS29" s="572"/>
      <c r="BDT29" s="572"/>
      <c r="BDU29" s="572"/>
      <c r="BDV29" s="572"/>
      <c r="BDW29" s="572"/>
      <c r="BDX29" s="572"/>
      <c r="BDY29" s="572"/>
      <c r="BDZ29" s="572"/>
    </row>
    <row r="30" spans="1:1482" s="577" customFormat="1">
      <c r="A30" s="375" t="str">
        <f>+'P7'!B9</f>
        <v>7.2. Mejora de la prestación del servicio de extensión agropecuaria y asistencia técnica industrial</v>
      </c>
      <c r="B30" s="384">
        <f>+'P7'!E9</f>
        <v>0</v>
      </c>
      <c r="C30" s="384">
        <f>+'P7'!F9</f>
        <v>1884635187.3947618</v>
      </c>
      <c r="D30" s="384">
        <f>+'P7'!G9</f>
        <v>2243442224.873714</v>
      </c>
      <c r="E30" s="384">
        <f>+'P7'!H9</f>
        <v>2243442224.873714</v>
      </c>
      <c r="F30" s="384">
        <f>+'P7'!I9</f>
        <v>2243442224.873714</v>
      </c>
      <c r="G30" s="384">
        <f>+'P7'!J9</f>
        <v>2243442224.873714</v>
      </c>
      <c r="H30" s="384">
        <f>+'P7'!K9</f>
        <v>2243442224.873714</v>
      </c>
      <c r="I30" s="384">
        <f>+'P7'!L9</f>
        <v>2110809340.2857141</v>
      </c>
      <c r="J30" s="384">
        <f>+'P7'!M9</f>
        <v>2110809340.2857141</v>
      </c>
      <c r="K30" s="384">
        <f>+'P7'!N9</f>
        <v>2110809340.2857141</v>
      </c>
      <c r="L30" s="384">
        <f>+'P7'!O9</f>
        <v>2110809340.2857141</v>
      </c>
      <c r="M30" s="384">
        <f>+'P7'!P9</f>
        <v>2110809340.2857141</v>
      </c>
      <c r="N30" s="384">
        <f>+'P7'!Q9</f>
        <v>2110809340.2857141</v>
      </c>
      <c r="O30" s="384">
        <f>+'P7'!R9</f>
        <v>2110809340.2857141</v>
      </c>
      <c r="P30" s="384">
        <f>+'P7'!S9</f>
        <v>2110809340.2857141</v>
      </c>
      <c r="Q30" s="384">
        <f>+'P7'!T9</f>
        <v>2110809340.2857141</v>
      </c>
      <c r="R30" s="384">
        <f>+'P7'!U9</f>
        <v>2110809340.2857141</v>
      </c>
      <c r="S30" s="384">
        <f>+'P7'!V9</f>
        <v>2110809340.2857141</v>
      </c>
      <c r="T30" s="384">
        <f>+'P7'!W9</f>
        <v>2110809340.2857141</v>
      </c>
      <c r="U30" s="384">
        <f>+'P7'!X9</f>
        <v>2110809340.2857141</v>
      </c>
      <c r="V30" s="384">
        <f>+'P7'!Y9</f>
        <v>40542367735.477608</v>
      </c>
      <c r="W30" s="575">
        <f t="shared" ref="W30:W31" si="21">V30/V$41</f>
        <v>1.426793038959265E-2</v>
      </c>
      <c r="X30" s="572"/>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2"/>
      <c r="AY30" s="572"/>
      <c r="AZ30" s="572"/>
      <c r="BA30" s="572"/>
      <c r="BB30" s="572"/>
      <c r="BC30" s="572"/>
      <c r="BD30" s="572"/>
      <c r="BE30" s="572"/>
      <c r="BF30" s="572"/>
      <c r="BG30" s="572"/>
      <c r="BH30" s="572"/>
      <c r="BI30" s="572"/>
      <c r="BJ30" s="572"/>
      <c r="BK30" s="572"/>
      <c r="BL30" s="572"/>
      <c r="BM30" s="572"/>
      <c r="BN30" s="572"/>
      <c r="BO30" s="572"/>
      <c r="BP30" s="572"/>
      <c r="BQ30" s="572"/>
      <c r="BR30" s="572"/>
      <c r="BS30" s="572"/>
      <c r="BT30" s="572"/>
      <c r="BU30" s="572"/>
      <c r="BV30" s="572"/>
      <c r="BW30" s="572"/>
      <c r="BX30" s="572"/>
      <c r="BY30" s="572"/>
      <c r="BZ30" s="572"/>
      <c r="CA30" s="572"/>
      <c r="CB30" s="572"/>
      <c r="CC30" s="572"/>
      <c r="CD30" s="572"/>
      <c r="CE30" s="572"/>
      <c r="CF30" s="572"/>
      <c r="CG30" s="572"/>
      <c r="CH30" s="572"/>
      <c r="CI30" s="572"/>
      <c r="CJ30" s="572"/>
      <c r="CK30" s="572"/>
      <c r="CL30" s="572"/>
      <c r="CM30" s="572"/>
      <c r="CN30" s="572"/>
      <c r="CO30" s="572"/>
      <c r="CP30" s="572"/>
      <c r="CQ30" s="572"/>
      <c r="CR30" s="572"/>
      <c r="CS30" s="572"/>
      <c r="CT30" s="572"/>
      <c r="CU30" s="572"/>
      <c r="CV30" s="572"/>
      <c r="CW30" s="572"/>
      <c r="CX30" s="572"/>
      <c r="CY30" s="572"/>
      <c r="CZ30" s="572"/>
      <c r="DA30" s="572"/>
      <c r="DB30" s="572"/>
      <c r="DC30" s="572"/>
      <c r="DD30" s="572"/>
      <c r="DE30" s="572"/>
      <c r="DF30" s="572"/>
      <c r="DG30" s="572"/>
      <c r="DH30" s="572"/>
      <c r="DI30" s="572"/>
      <c r="DJ30" s="572"/>
      <c r="DK30" s="572"/>
      <c r="DL30" s="572"/>
      <c r="DM30" s="572"/>
      <c r="DN30" s="572"/>
      <c r="DO30" s="572"/>
      <c r="DP30" s="572"/>
      <c r="DQ30" s="572"/>
      <c r="DR30" s="572"/>
      <c r="DS30" s="572"/>
      <c r="DT30" s="572"/>
      <c r="DU30" s="572"/>
      <c r="DV30" s="572"/>
      <c r="DW30" s="572"/>
      <c r="DX30" s="572"/>
      <c r="DY30" s="572"/>
      <c r="DZ30" s="572"/>
      <c r="EA30" s="572"/>
      <c r="EB30" s="572"/>
      <c r="EC30" s="572"/>
      <c r="ED30" s="572"/>
      <c r="EE30" s="572"/>
      <c r="EF30" s="572"/>
      <c r="EG30" s="572"/>
      <c r="EH30" s="572"/>
      <c r="EI30" s="572"/>
      <c r="EJ30" s="572"/>
      <c r="EK30" s="572"/>
      <c r="EL30" s="572"/>
      <c r="EM30" s="572"/>
      <c r="EN30" s="572"/>
      <c r="EO30" s="572"/>
      <c r="EP30" s="572"/>
      <c r="EQ30" s="572"/>
      <c r="ER30" s="572"/>
      <c r="ES30" s="572"/>
      <c r="ET30" s="572"/>
      <c r="EU30" s="572"/>
      <c r="EV30" s="572"/>
      <c r="EW30" s="572"/>
      <c r="EX30" s="572"/>
      <c r="EY30" s="572"/>
      <c r="EZ30" s="572"/>
      <c r="FA30" s="572"/>
      <c r="FB30" s="572"/>
      <c r="FC30" s="572"/>
      <c r="FD30" s="572"/>
      <c r="FE30" s="572"/>
      <c r="FF30" s="572"/>
      <c r="FG30" s="572"/>
      <c r="FH30" s="572"/>
      <c r="FI30" s="572"/>
      <c r="FJ30" s="572"/>
      <c r="FK30" s="572"/>
      <c r="FL30" s="572"/>
      <c r="FM30" s="572"/>
      <c r="FN30" s="572"/>
      <c r="FO30" s="572"/>
      <c r="FP30" s="572"/>
      <c r="FQ30" s="572"/>
      <c r="FR30" s="572"/>
      <c r="FS30" s="572"/>
      <c r="FT30" s="572"/>
      <c r="FU30" s="572"/>
      <c r="FV30" s="572"/>
      <c r="FW30" s="572"/>
      <c r="FX30" s="572"/>
      <c r="FY30" s="572"/>
      <c r="FZ30" s="572"/>
      <c r="GA30" s="572"/>
      <c r="GB30" s="572"/>
      <c r="GC30" s="572"/>
      <c r="GD30" s="572"/>
      <c r="GE30" s="572"/>
      <c r="GF30" s="572"/>
      <c r="GG30" s="572"/>
      <c r="GH30" s="572"/>
      <c r="GI30" s="572"/>
      <c r="GJ30" s="572"/>
      <c r="GK30" s="572"/>
      <c r="GL30" s="572"/>
      <c r="GM30" s="572"/>
      <c r="GN30" s="572"/>
      <c r="GO30" s="572"/>
      <c r="GP30" s="572"/>
      <c r="GQ30" s="572"/>
      <c r="GR30" s="572"/>
      <c r="GS30" s="572"/>
      <c r="GT30" s="572"/>
      <c r="GU30" s="572"/>
      <c r="GV30" s="572"/>
      <c r="GW30" s="572"/>
      <c r="GX30" s="572"/>
      <c r="GY30" s="572"/>
      <c r="GZ30" s="572"/>
      <c r="HA30" s="572"/>
      <c r="HB30" s="572"/>
      <c r="HC30" s="572"/>
      <c r="HD30" s="572"/>
      <c r="HE30" s="572"/>
      <c r="HF30" s="572"/>
      <c r="HG30" s="572"/>
      <c r="HH30" s="572"/>
      <c r="HI30" s="572"/>
      <c r="HJ30" s="572"/>
      <c r="HK30" s="572"/>
      <c r="HL30" s="572"/>
      <c r="HM30" s="572"/>
      <c r="HN30" s="572"/>
      <c r="HO30" s="572"/>
      <c r="HP30" s="572"/>
      <c r="HQ30" s="572"/>
      <c r="HR30" s="572"/>
      <c r="HS30" s="572"/>
      <c r="HT30" s="572"/>
      <c r="HU30" s="572"/>
      <c r="HV30" s="572"/>
      <c r="HW30" s="572"/>
      <c r="HX30" s="572"/>
      <c r="HY30" s="572"/>
      <c r="HZ30" s="572"/>
      <c r="IA30" s="572"/>
      <c r="IB30" s="572"/>
      <c r="IC30" s="572"/>
      <c r="ID30" s="572"/>
      <c r="IE30" s="572"/>
      <c r="IF30" s="572"/>
      <c r="IG30" s="572"/>
      <c r="IH30" s="572"/>
      <c r="II30" s="572"/>
      <c r="IJ30" s="572"/>
      <c r="IK30" s="572"/>
      <c r="IL30" s="572"/>
      <c r="IM30" s="572"/>
      <c r="IN30" s="572"/>
      <c r="IO30" s="572"/>
      <c r="IP30" s="572"/>
      <c r="IQ30" s="572"/>
      <c r="IR30" s="572"/>
      <c r="IS30" s="572"/>
      <c r="IT30" s="572"/>
      <c r="IU30" s="572"/>
      <c r="IV30" s="572"/>
      <c r="IW30" s="572"/>
      <c r="IX30" s="572"/>
      <c r="IY30" s="572"/>
      <c r="IZ30" s="572"/>
      <c r="JA30" s="572"/>
      <c r="JB30" s="572"/>
      <c r="JC30" s="572"/>
      <c r="JD30" s="572"/>
      <c r="JE30" s="572"/>
      <c r="JF30" s="572"/>
      <c r="JG30" s="572"/>
      <c r="JH30" s="572"/>
      <c r="JI30" s="572"/>
      <c r="JJ30" s="572"/>
      <c r="JK30" s="572"/>
      <c r="JL30" s="572"/>
      <c r="JM30" s="572"/>
      <c r="JN30" s="572"/>
      <c r="JO30" s="572"/>
      <c r="JP30" s="572"/>
      <c r="JQ30" s="572"/>
      <c r="JR30" s="572"/>
      <c r="JS30" s="572"/>
      <c r="JT30" s="572"/>
      <c r="JU30" s="572"/>
      <c r="JV30" s="572"/>
      <c r="JW30" s="572"/>
      <c r="JX30" s="572"/>
      <c r="JY30" s="572"/>
      <c r="JZ30" s="572"/>
      <c r="KA30" s="572"/>
      <c r="KB30" s="572"/>
      <c r="KC30" s="572"/>
      <c r="KD30" s="572"/>
      <c r="KE30" s="572"/>
      <c r="KF30" s="572"/>
      <c r="KG30" s="572"/>
      <c r="KH30" s="572"/>
      <c r="KI30" s="572"/>
      <c r="KJ30" s="572"/>
      <c r="KK30" s="572"/>
      <c r="KL30" s="572"/>
      <c r="KM30" s="572"/>
      <c r="KN30" s="572"/>
      <c r="KO30" s="572"/>
      <c r="KP30" s="572"/>
      <c r="KQ30" s="572"/>
      <c r="KR30" s="572"/>
      <c r="KS30" s="572"/>
      <c r="KT30" s="572"/>
      <c r="KU30" s="572"/>
      <c r="KV30" s="572"/>
      <c r="KW30" s="572"/>
      <c r="KX30" s="572"/>
      <c r="KY30" s="572"/>
      <c r="KZ30" s="572"/>
      <c r="LA30" s="572"/>
      <c r="LB30" s="572"/>
      <c r="LC30" s="572"/>
      <c r="LD30" s="572"/>
      <c r="LE30" s="572"/>
      <c r="LF30" s="572"/>
      <c r="LG30" s="572"/>
      <c r="LH30" s="572"/>
      <c r="LI30" s="572"/>
      <c r="LJ30" s="572"/>
      <c r="LK30" s="572"/>
      <c r="LL30" s="572"/>
      <c r="LM30" s="572"/>
      <c r="LN30" s="572"/>
      <c r="LO30" s="572"/>
      <c r="LP30" s="572"/>
      <c r="LQ30" s="572"/>
      <c r="LR30" s="572"/>
      <c r="LS30" s="572"/>
      <c r="LT30" s="572"/>
      <c r="LU30" s="572"/>
      <c r="LV30" s="572"/>
      <c r="LW30" s="572"/>
      <c r="LX30" s="572"/>
      <c r="LY30" s="572"/>
      <c r="LZ30" s="572"/>
      <c r="MA30" s="572"/>
      <c r="MB30" s="572"/>
      <c r="MC30" s="572"/>
      <c r="MD30" s="572"/>
      <c r="ME30" s="572"/>
      <c r="MF30" s="572"/>
      <c r="MG30" s="572"/>
      <c r="MH30" s="572"/>
      <c r="MI30" s="572"/>
      <c r="MJ30" s="572"/>
      <c r="MK30" s="572"/>
      <c r="ML30" s="572"/>
      <c r="MM30" s="572"/>
      <c r="MN30" s="572"/>
      <c r="MO30" s="572"/>
      <c r="MP30" s="572"/>
      <c r="MQ30" s="572"/>
      <c r="MR30" s="572"/>
      <c r="MS30" s="572"/>
      <c r="MT30" s="572"/>
      <c r="MU30" s="572"/>
      <c r="MV30" s="572"/>
      <c r="MW30" s="572"/>
      <c r="MX30" s="572"/>
      <c r="MY30" s="572"/>
      <c r="MZ30" s="572"/>
      <c r="NA30" s="572"/>
      <c r="NB30" s="572"/>
      <c r="NC30" s="572"/>
      <c r="ND30" s="572"/>
      <c r="NE30" s="572"/>
      <c r="NF30" s="572"/>
      <c r="NG30" s="572"/>
      <c r="NH30" s="572"/>
      <c r="NI30" s="572"/>
      <c r="NJ30" s="572"/>
      <c r="NK30" s="572"/>
      <c r="NL30" s="572"/>
      <c r="NM30" s="572"/>
      <c r="NN30" s="572"/>
      <c r="NO30" s="572"/>
      <c r="NP30" s="572"/>
      <c r="NQ30" s="572"/>
      <c r="NR30" s="572"/>
      <c r="NS30" s="572"/>
      <c r="NT30" s="572"/>
      <c r="NU30" s="572"/>
      <c r="NV30" s="572"/>
      <c r="NW30" s="572"/>
      <c r="NX30" s="572"/>
      <c r="NY30" s="572"/>
      <c r="NZ30" s="572"/>
      <c r="OA30" s="572"/>
      <c r="OB30" s="572"/>
      <c r="OC30" s="572"/>
      <c r="OD30" s="572"/>
      <c r="OE30" s="572"/>
      <c r="OF30" s="572"/>
      <c r="OG30" s="572"/>
      <c r="OH30" s="572"/>
      <c r="OI30" s="572"/>
      <c r="OJ30" s="572"/>
      <c r="OK30" s="572"/>
      <c r="OL30" s="572"/>
      <c r="OM30" s="572"/>
      <c r="ON30" s="572"/>
      <c r="OO30" s="572"/>
      <c r="OP30" s="572"/>
      <c r="OQ30" s="572"/>
      <c r="OR30" s="572"/>
      <c r="OS30" s="572"/>
      <c r="OT30" s="572"/>
      <c r="OU30" s="572"/>
      <c r="OV30" s="572"/>
      <c r="OW30" s="572"/>
      <c r="OX30" s="572"/>
      <c r="OY30" s="572"/>
      <c r="OZ30" s="572"/>
      <c r="PA30" s="572"/>
      <c r="PB30" s="572"/>
      <c r="PC30" s="572"/>
      <c r="PD30" s="572"/>
      <c r="PE30" s="572"/>
      <c r="PF30" s="572"/>
      <c r="PG30" s="572"/>
      <c r="PH30" s="572"/>
      <c r="PI30" s="572"/>
      <c r="PJ30" s="572"/>
      <c r="PK30" s="572"/>
      <c r="PL30" s="572"/>
      <c r="PM30" s="572"/>
      <c r="PN30" s="572"/>
      <c r="PO30" s="572"/>
      <c r="PP30" s="572"/>
      <c r="PQ30" s="572"/>
      <c r="PR30" s="572"/>
      <c r="PS30" s="572"/>
      <c r="PT30" s="572"/>
      <c r="PU30" s="572"/>
      <c r="PV30" s="572"/>
      <c r="PW30" s="572"/>
      <c r="PX30" s="572"/>
      <c r="PY30" s="572"/>
      <c r="PZ30" s="572"/>
      <c r="QA30" s="572"/>
      <c r="QB30" s="572"/>
      <c r="QC30" s="572"/>
      <c r="QD30" s="572"/>
      <c r="QE30" s="572"/>
      <c r="QF30" s="572"/>
      <c r="QG30" s="572"/>
      <c r="QH30" s="572"/>
      <c r="QI30" s="572"/>
      <c r="QJ30" s="572"/>
      <c r="QK30" s="572"/>
      <c r="QL30" s="572"/>
      <c r="QM30" s="572"/>
      <c r="QN30" s="572"/>
      <c r="QO30" s="572"/>
      <c r="QP30" s="572"/>
      <c r="QQ30" s="572"/>
      <c r="QR30" s="572"/>
      <c r="QS30" s="572"/>
      <c r="QT30" s="572"/>
      <c r="QU30" s="572"/>
      <c r="QV30" s="572"/>
      <c r="QW30" s="572"/>
      <c r="QX30" s="572"/>
      <c r="QY30" s="572"/>
      <c r="QZ30" s="572"/>
      <c r="RA30" s="572"/>
      <c r="RB30" s="572"/>
      <c r="RC30" s="572"/>
      <c r="RD30" s="572"/>
      <c r="RE30" s="572"/>
      <c r="RF30" s="572"/>
      <c r="RG30" s="572"/>
      <c r="RH30" s="572"/>
      <c r="RI30" s="572"/>
      <c r="RJ30" s="572"/>
      <c r="RK30" s="572"/>
      <c r="RL30" s="572"/>
      <c r="RM30" s="572"/>
      <c r="RN30" s="572"/>
      <c r="RO30" s="572"/>
      <c r="RP30" s="572"/>
      <c r="RQ30" s="572"/>
      <c r="RR30" s="572"/>
      <c r="RS30" s="572"/>
      <c r="RT30" s="572"/>
      <c r="RU30" s="572"/>
      <c r="RV30" s="572"/>
      <c r="RW30" s="572"/>
      <c r="RX30" s="572"/>
      <c r="RY30" s="572"/>
      <c r="RZ30" s="572"/>
      <c r="SA30" s="572"/>
      <c r="SB30" s="572"/>
      <c r="SC30" s="572"/>
      <c r="SD30" s="572"/>
      <c r="SE30" s="572"/>
      <c r="SF30" s="572"/>
      <c r="SG30" s="572"/>
      <c r="SH30" s="572"/>
      <c r="SI30" s="572"/>
      <c r="SJ30" s="572"/>
      <c r="SK30" s="572"/>
      <c r="SL30" s="572"/>
      <c r="SM30" s="572"/>
      <c r="SN30" s="572"/>
      <c r="SO30" s="572"/>
      <c r="SP30" s="572"/>
      <c r="SQ30" s="572"/>
      <c r="SR30" s="572"/>
      <c r="SS30" s="572"/>
      <c r="ST30" s="572"/>
      <c r="SU30" s="572"/>
      <c r="SV30" s="572"/>
      <c r="SW30" s="572"/>
      <c r="SX30" s="572"/>
      <c r="SY30" s="572"/>
      <c r="SZ30" s="572"/>
      <c r="TA30" s="572"/>
      <c r="TB30" s="572"/>
      <c r="TC30" s="572"/>
      <c r="TD30" s="572"/>
      <c r="TE30" s="572"/>
      <c r="TF30" s="572"/>
      <c r="TG30" s="572"/>
      <c r="TH30" s="572"/>
      <c r="TI30" s="572"/>
      <c r="TJ30" s="572"/>
      <c r="TK30" s="572"/>
      <c r="TL30" s="572"/>
      <c r="TM30" s="572"/>
      <c r="TN30" s="572"/>
      <c r="TO30" s="572"/>
      <c r="TP30" s="572"/>
      <c r="TQ30" s="572"/>
      <c r="TR30" s="572"/>
      <c r="TS30" s="572"/>
      <c r="TT30" s="572"/>
      <c r="TU30" s="572"/>
      <c r="TV30" s="572"/>
      <c r="TW30" s="572"/>
      <c r="TX30" s="572"/>
      <c r="TY30" s="572"/>
      <c r="TZ30" s="572"/>
      <c r="UA30" s="572"/>
      <c r="UB30" s="572"/>
      <c r="UC30" s="572"/>
      <c r="UD30" s="572"/>
      <c r="UE30" s="572"/>
      <c r="UF30" s="572"/>
      <c r="UG30" s="572"/>
      <c r="UH30" s="572"/>
      <c r="UI30" s="572"/>
      <c r="UJ30" s="572"/>
      <c r="UK30" s="572"/>
      <c r="UL30" s="572"/>
      <c r="UM30" s="572"/>
      <c r="UN30" s="572"/>
      <c r="UO30" s="572"/>
      <c r="UP30" s="572"/>
      <c r="UQ30" s="572"/>
      <c r="UR30" s="572"/>
      <c r="US30" s="572"/>
      <c r="UT30" s="572"/>
      <c r="UU30" s="572"/>
      <c r="UV30" s="572"/>
      <c r="UW30" s="572"/>
      <c r="UX30" s="572"/>
      <c r="UY30" s="572"/>
      <c r="UZ30" s="572"/>
      <c r="VA30" s="572"/>
      <c r="VB30" s="572"/>
      <c r="VC30" s="572"/>
      <c r="VD30" s="572"/>
      <c r="VE30" s="572"/>
      <c r="VF30" s="572"/>
      <c r="VG30" s="572"/>
      <c r="VH30" s="572"/>
      <c r="VI30" s="572"/>
      <c r="VJ30" s="572"/>
      <c r="VK30" s="572"/>
      <c r="VL30" s="572"/>
      <c r="VM30" s="572"/>
      <c r="VN30" s="572"/>
      <c r="VO30" s="572"/>
      <c r="VP30" s="572"/>
      <c r="VQ30" s="572"/>
      <c r="VR30" s="572"/>
      <c r="VS30" s="572"/>
      <c r="VT30" s="572"/>
      <c r="VU30" s="572"/>
      <c r="VV30" s="572"/>
      <c r="VW30" s="572"/>
      <c r="VX30" s="572"/>
      <c r="VY30" s="572"/>
      <c r="VZ30" s="572"/>
      <c r="WA30" s="572"/>
      <c r="WB30" s="572"/>
      <c r="WC30" s="572"/>
      <c r="WD30" s="572"/>
      <c r="WE30" s="572"/>
      <c r="WF30" s="572"/>
      <c r="WG30" s="572"/>
      <c r="WH30" s="572"/>
      <c r="WI30" s="572"/>
      <c r="WJ30" s="572"/>
      <c r="WK30" s="572"/>
      <c r="WL30" s="572"/>
      <c r="WM30" s="572"/>
      <c r="WN30" s="572"/>
      <c r="WO30" s="572"/>
      <c r="WP30" s="572"/>
      <c r="WQ30" s="572"/>
      <c r="WR30" s="572"/>
      <c r="WS30" s="572"/>
      <c r="WT30" s="572"/>
      <c r="WU30" s="572"/>
      <c r="WV30" s="572"/>
      <c r="WW30" s="572"/>
      <c r="WX30" s="572"/>
      <c r="WY30" s="572"/>
      <c r="WZ30" s="572"/>
      <c r="XA30" s="572"/>
      <c r="XB30" s="572"/>
      <c r="XC30" s="572"/>
      <c r="XD30" s="572"/>
      <c r="XE30" s="572"/>
      <c r="XF30" s="572"/>
      <c r="XG30" s="572"/>
      <c r="XH30" s="572"/>
      <c r="XI30" s="572"/>
      <c r="XJ30" s="572"/>
      <c r="XK30" s="572"/>
      <c r="XL30" s="572"/>
      <c r="XM30" s="572"/>
      <c r="XN30" s="572"/>
      <c r="XO30" s="572"/>
      <c r="XP30" s="572"/>
      <c r="XQ30" s="572"/>
      <c r="XR30" s="572"/>
      <c r="XS30" s="572"/>
      <c r="XT30" s="572"/>
      <c r="XU30" s="572"/>
      <c r="XV30" s="572"/>
      <c r="XW30" s="572"/>
      <c r="XX30" s="572"/>
      <c r="XY30" s="572"/>
      <c r="XZ30" s="572"/>
      <c r="YA30" s="572"/>
      <c r="YB30" s="572"/>
      <c r="YC30" s="572"/>
      <c r="YD30" s="572"/>
      <c r="YE30" s="572"/>
      <c r="YF30" s="572"/>
      <c r="YG30" s="572"/>
      <c r="YH30" s="572"/>
      <c r="YI30" s="572"/>
      <c r="YJ30" s="572"/>
      <c r="YK30" s="572"/>
      <c r="YL30" s="572"/>
      <c r="YM30" s="572"/>
      <c r="YN30" s="572"/>
      <c r="YO30" s="572"/>
      <c r="YP30" s="572"/>
      <c r="YQ30" s="572"/>
      <c r="YR30" s="572"/>
      <c r="YS30" s="572"/>
      <c r="YT30" s="572"/>
      <c r="YU30" s="572"/>
      <c r="YV30" s="572"/>
      <c r="YW30" s="572"/>
      <c r="YX30" s="572"/>
      <c r="YY30" s="572"/>
      <c r="YZ30" s="572"/>
      <c r="ZA30" s="572"/>
      <c r="ZB30" s="572"/>
      <c r="ZC30" s="572"/>
      <c r="ZD30" s="572"/>
      <c r="ZE30" s="572"/>
      <c r="ZF30" s="572"/>
      <c r="ZG30" s="572"/>
      <c r="ZH30" s="572"/>
      <c r="ZI30" s="572"/>
      <c r="ZJ30" s="572"/>
      <c r="ZK30" s="572"/>
      <c r="ZL30" s="572"/>
      <c r="ZM30" s="572"/>
      <c r="ZN30" s="572"/>
      <c r="ZO30" s="572"/>
      <c r="ZP30" s="572"/>
      <c r="ZQ30" s="572"/>
      <c r="ZR30" s="572"/>
      <c r="ZS30" s="572"/>
      <c r="ZT30" s="572"/>
      <c r="ZU30" s="572"/>
      <c r="ZV30" s="572"/>
      <c r="ZW30" s="572"/>
      <c r="ZX30" s="572"/>
      <c r="ZY30" s="572"/>
      <c r="ZZ30" s="572"/>
      <c r="AAA30" s="572"/>
      <c r="AAB30" s="572"/>
      <c r="AAC30" s="572"/>
      <c r="AAD30" s="572"/>
      <c r="AAE30" s="572"/>
      <c r="AAF30" s="572"/>
      <c r="AAG30" s="572"/>
      <c r="AAH30" s="572"/>
      <c r="AAI30" s="572"/>
      <c r="AAJ30" s="572"/>
      <c r="AAK30" s="572"/>
      <c r="AAL30" s="572"/>
      <c r="AAM30" s="572"/>
      <c r="AAN30" s="572"/>
      <c r="AAO30" s="572"/>
      <c r="AAP30" s="572"/>
      <c r="AAQ30" s="572"/>
      <c r="AAR30" s="572"/>
      <c r="AAS30" s="572"/>
      <c r="AAT30" s="572"/>
      <c r="AAU30" s="572"/>
      <c r="AAV30" s="572"/>
      <c r="AAW30" s="572"/>
      <c r="AAX30" s="572"/>
      <c r="AAY30" s="572"/>
      <c r="AAZ30" s="572"/>
      <c r="ABA30" s="572"/>
      <c r="ABB30" s="572"/>
      <c r="ABC30" s="572"/>
      <c r="ABD30" s="572"/>
      <c r="ABE30" s="572"/>
      <c r="ABF30" s="572"/>
      <c r="ABG30" s="572"/>
      <c r="ABH30" s="572"/>
      <c r="ABI30" s="572"/>
      <c r="ABJ30" s="572"/>
      <c r="ABK30" s="572"/>
      <c r="ABL30" s="572"/>
      <c r="ABM30" s="572"/>
      <c r="ABN30" s="572"/>
      <c r="ABO30" s="572"/>
      <c r="ABP30" s="572"/>
      <c r="ABQ30" s="572"/>
      <c r="ABR30" s="572"/>
      <c r="ABS30" s="572"/>
      <c r="ABT30" s="572"/>
      <c r="ABU30" s="572"/>
      <c r="ABV30" s="572"/>
      <c r="ABW30" s="572"/>
      <c r="ABX30" s="572"/>
      <c r="ABY30" s="572"/>
      <c r="ABZ30" s="572"/>
      <c r="ACA30" s="572"/>
      <c r="ACB30" s="572"/>
      <c r="ACC30" s="572"/>
      <c r="ACD30" s="572"/>
      <c r="ACE30" s="572"/>
      <c r="ACF30" s="572"/>
      <c r="ACG30" s="572"/>
      <c r="ACH30" s="572"/>
      <c r="ACI30" s="572"/>
      <c r="ACJ30" s="572"/>
      <c r="ACK30" s="572"/>
      <c r="ACL30" s="572"/>
      <c r="ACM30" s="572"/>
      <c r="ACN30" s="572"/>
      <c r="ACO30" s="572"/>
      <c r="ACP30" s="572"/>
      <c r="ACQ30" s="572"/>
      <c r="ACR30" s="572"/>
      <c r="ACS30" s="572"/>
      <c r="ACT30" s="572"/>
      <c r="ACU30" s="572"/>
      <c r="ACV30" s="572"/>
      <c r="ACW30" s="572"/>
      <c r="ACX30" s="572"/>
      <c r="ACY30" s="572"/>
      <c r="ACZ30" s="572"/>
      <c r="ADA30" s="572"/>
      <c r="ADB30" s="572"/>
      <c r="ADC30" s="572"/>
      <c r="ADD30" s="572"/>
      <c r="ADE30" s="572"/>
      <c r="ADF30" s="572"/>
      <c r="ADG30" s="572"/>
      <c r="ADH30" s="572"/>
      <c r="ADI30" s="572"/>
      <c r="ADJ30" s="572"/>
      <c r="ADK30" s="572"/>
      <c r="ADL30" s="572"/>
      <c r="ADM30" s="572"/>
      <c r="ADN30" s="572"/>
      <c r="ADO30" s="572"/>
      <c r="ADP30" s="572"/>
      <c r="ADQ30" s="572"/>
      <c r="ADR30" s="572"/>
      <c r="ADS30" s="572"/>
      <c r="ADT30" s="572"/>
      <c r="ADU30" s="572"/>
      <c r="ADV30" s="572"/>
      <c r="ADW30" s="572"/>
      <c r="ADX30" s="572"/>
      <c r="ADY30" s="572"/>
      <c r="ADZ30" s="572"/>
      <c r="AEA30" s="572"/>
      <c r="AEB30" s="572"/>
      <c r="AEC30" s="572"/>
      <c r="AED30" s="572"/>
      <c r="AEE30" s="572"/>
      <c r="AEF30" s="572"/>
      <c r="AEG30" s="572"/>
      <c r="AEH30" s="572"/>
      <c r="AEI30" s="572"/>
      <c r="AEJ30" s="572"/>
      <c r="AEK30" s="572"/>
      <c r="AEL30" s="572"/>
      <c r="AEM30" s="572"/>
      <c r="AEN30" s="572"/>
      <c r="AEO30" s="572"/>
      <c r="AEP30" s="572"/>
      <c r="AEQ30" s="572"/>
      <c r="AER30" s="572"/>
      <c r="AES30" s="572"/>
      <c r="AET30" s="572"/>
      <c r="AEU30" s="572"/>
      <c r="AEV30" s="572"/>
      <c r="AEW30" s="572"/>
      <c r="AEX30" s="572"/>
      <c r="AEY30" s="572"/>
      <c r="AEZ30" s="572"/>
      <c r="AFA30" s="572"/>
      <c r="AFB30" s="572"/>
      <c r="AFC30" s="572"/>
      <c r="AFD30" s="572"/>
      <c r="AFE30" s="572"/>
      <c r="AFF30" s="572"/>
      <c r="AFG30" s="572"/>
      <c r="AFH30" s="572"/>
      <c r="AFI30" s="572"/>
      <c r="AFJ30" s="572"/>
      <c r="AFK30" s="572"/>
      <c r="AFL30" s="572"/>
      <c r="AFM30" s="572"/>
      <c r="AFN30" s="572"/>
      <c r="AFO30" s="572"/>
      <c r="AFP30" s="572"/>
      <c r="AFQ30" s="572"/>
      <c r="AFR30" s="572"/>
      <c r="AFS30" s="572"/>
      <c r="AFT30" s="572"/>
      <c r="AFU30" s="572"/>
      <c r="AFV30" s="572"/>
      <c r="AFW30" s="572"/>
      <c r="AFX30" s="572"/>
      <c r="AFY30" s="572"/>
      <c r="AFZ30" s="572"/>
      <c r="AGA30" s="572"/>
      <c r="AGB30" s="572"/>
      <c r="AGC30" s="572"/>
      <c r="AGD30" s="572"/>
      <c r="AGE30" s="572"/>
      <c r="AGF30" s="572"/>
      <c r="AGG30" s="572"/>
      <c r="AGH30" s="572"/>
      <c r="AGI30" s="572"/>
      <c r="AGJ30" s="572"/>
      <c r="AGK30" s="572"/>
      <c r="AGL30" s="572"/>
      <c r="AGM30" s="572"/>
      <c r="AGN30" s="572"/>
      <c r="AGO30" s="572"/>
      <c r="AGP30" s="572"/>
      <c r="AGQ30" s="572"/>
      <c r="AGR30" s="572"/>
      <c r="AGS30" s="572"/>
      <c r="AGT30" s="572"/>
      <c r="AGU30" s="572"/>
      <c r="AGV30" s="572"/>
      <c r="AGW30" s="572"/>
      <c r="AGX30" s="572"/>
      <c r="AGY30" s="572"/>
      <c r="AGZ30" s="572"/>
      <c r="AHA30" s="572"/>
      <c r="AHB30" s="572"/>
      <c r="AHC30" s="572"/>
      <c r="AHD30" s="572"/>
      <c r="AHE30" s="572"/>
      <c r="AHF30" s="572"/>
      <c r="AHG30" s="572"/>
      <c r="AHH30" s="572"/>
      <c r="AHI30" s="572"/>
      <c r="AHJ30" s="572"/>
      <c r="AHK30" s="572"/>
      <c r="AHL30" s="572"/>
      <c r="AHM30" s="572"/>
      <c r="AHN30" s="572"/>
      <c r="AHO30" s="572"/>
      <c r="AHP30" s="572"/>
      <c r="AHQ30" s="572"/>
      <c r="AHR30" s="572"/>
      <c r="AHS30" s="572"/>
      <c r="AHT30" s="572"/>
      <c r="AHU30" s="572"/>
      <c r="AHV30" s="572"/>
      <c r="AHW30" s="572"/>
      <c r="AHX30" s="572"/>
      <c r="AHY30" s="572"/>
      <c r="AHZ30" s="572"/>
      <c r="AIA30" s="572"/>
      <c r="AIB30" s="572"/>
      <c r="AIC30" s="572"/>
      <c r="AID30" s="572"/>
      <c r="AIE30" s="572"/>
      <c r="AIF30" s="572"/>
      <c r="AIG30" s="572"/>
      <c r="AIH30" s="572"/>
      <c r="AII30" s="572"/>
      <c r="AIJ30" s="572"/>
      <c r="AIK30" s="572"/>
      <c r="AIL30" s="572"/>
      <c r="AIM30" s="572"/>
      <c r="AIN30" s="572"/>
      <c r="AIO30" s="572"/>
      <c r="AIP30" s="572"/>
      <c r="AIQ30" s="572"/>
      <c r="AIR30" s="572"/>
      <c r="AIS30" s="572"/>
      <c r="AIT30" s="572"/>
      <c r="AIU30" s="572"/>
      <c r="AIV30" s="572"/>
      <c r="AIW30" s="572"/>
      <c r="AIX30" s="572"/>
      <c r="AIY30" s="572"/>
      <c r="AIZ30" s="572"/>
      <c r="AJA30" s="572"/>
      <c r="AJB30" s="572"/>
      <c r="AJC30" s="572"/>
      <c r="AJD30" s="572"/>
      <c r="AJE30" s="572"/>
      <c r="AJF30" s="572"/>
      <c r="AJG30" s="572"/>
      <c r="AJH30" s="572"/>
      <c r="AJI30" s="572"/>
      <c r="AJJ30" s="572"/>
      <c r="AJK30" s="572"/>
      <c r="AJL30" s="572"/>
      <c r="AJM30" s="572"/>
      <c r="AJN30" s="572"/>
      <c r="AJO30" s="572"/>
      <c r="AJP30" s="572"/>
      <c r="AJQ30" s="572"/>
      <c r="AJR30" s="572"/>
      <c r="AJS30" s="572"/>
      <c r="AJT30" s="572"/>
      <c r="AJU30" s="572"/>
      <c r="AJV30" s="572"/>
      <c r="AJW30" s="572"/>
      <c r="AJX30" s="572"/>
      <c r="AJY30" s="572"/>
      <c r="AJZ30" s="572"/>
      <c r="AKA30" s="572"/>
      <c r="AKB30" s="572"/>
      <c r="AKC30" s="572"/>
      <c r="AKD30" s="572"/>
      <c r="AKE30" s="572"/>
      <c r="AKF30" s="572"/>
      <c r="AKG30" s="572"/>
      <c r="AKH30" s="572"/>
      <c r="AKI30" s="572"/>
      <c r="AKJ30" s="572"/>
      <c r="AKK30" s="572"/>
      <c r="AKL30" s="572"/>
      <c r="AKM30" s="572"/>
      <c r="AKN30" s="572"/>
      <c r="AKO30" s="572"/>
      <c r="AKP30" s="572"/>
      <c r="AKQ30" s="572"/>
      <c r="AKR30" s="572"/>
      <c r="AKS30" s="572"/>
      <c r="AKT30" s="572"/>
      <c r="AKU30" s="572"/>
      <c r="AKV30" s="572"/>
      <c r="AKW30" s="572"/>
      <c r="AKX30" s="572"/>
      <c r="AKY30" s="572"/>
      <c r="AKZ30" s="572"/>
      <c r="ALA30" s="572"/>
      <c r="ALB30" s="572"/>
      <c r="ALC30" s="572"/>
      <c r="ALD30" s="572"/>
      <c r="ALE30" s="572"/>
      <c r="ALF30" s="572"/>
      <c r="ALG30" s="572"/>
      <c r="ALH30" s="572"/>
      <c r="ALI30" s="572"/>
      <c r="ALJ30" s="572"/>
      <c r="ALK30" s="572"/>
      <c r="ALL30" s="572"/>
      <c r="ALM30" s="572"/>
      <c r="ALN30" s="572"/>
      <c r="ALO30" s="572"/>
      <c r="ALP30" s="572"/>
      <c r="ALQ30" s="572"/>
      <c r="ALR30" s="572"/>
      <c r="ALS30" s="572"/>
      <c r="ALT30" s="572"/>
      <c r="ALU30" s="572"/>
      <c r="ALV30" s="572"/>
      <c r="ALW30" s="572"/>
      <c r="ALX30" s="572"/>
      <c r="ALY30" s="572"/>
      <c r="ALZ30" s="572"/>
      <c r="AMA30" s="572"/>
      <c r="AMB30" s="572"/>
      <c r="AMC30" s="572"/>
      <c r="AMD30" s="572"/>
      <c r="AME30" s="572"/>
      <c r="AMF30" s="572"/>
      <c r="AMG30" s="572"/>
      <c r="AMH30" s="572"/>
      <c r="AMI30" s="572"/>
      <c r="AMJ30" s="572"/>
      <c r="AMK30" s="572"/>
      <c r="AML30" s="572"/>
      <c r="AMM30" s="572"/>
      <c r="AMN30" s="572"/>
      <c r="AMO30" s="572"/>
      <c r="AMP30" s="572"/>
      <c r="AMQ30" s="572"/>
      <c r="AMR30" s="572"/>
      <c r="AMS30" s="572"/>
      <c r="AMT30" s="572"/>
      <c r="AMU30" s="572"/>
      <c r="AMV30" s="572"/>
      <c r="AMW30" s="572"/>
      <c r="AMX30" s="572"/>
      <c r="AMY30" s="572"/>
      <c r="AMZ30" s="572"/>
      <c r="ANA30" s="572"/>
      <c r="ANB30" s="572"/>
      <c r="ANC30" s="572"/>
      <c r="AND30" s="572"/>
      <c r="ANE30" s="572"/>
      <c r="ANF30" s="572"/>
      <c r="ANG30" s="572"/>
      <c r="ANH30" s="572"/>
      <c r="ANI30" s="572"/>
      <c r="ANJ30" s="572"/>
      <c r="ANK30" s="572"/>
      <c r="ANL30" s="572"/>
      <c r="ANM30" s="572"/>
      <c r="ANN30" s="572"/>
      <c r="ANO30" s="572"/>
      <c r="ANP30" s="572"/>
      <c r="ANQ30" s="572"/>
      <c r="ANR30" s="572"/>
      <c r="ANS30" s="572"/>
      <c r="ANT30" s="572"/>
      <c r="ANU30" s="572"/>
      <c r="ANV30" s="572"/>
      <c r="ANW30" s="572"/>
      <c r="ANX30" s="572"/>
      <c r="ANY30" s="572"/>
      <c r="ANZ30" s="572"/>
      <c r="AOA30" s="572"/>
      <c r="AOB30" s="572"/>
      <c r="AOC30" s="572"/>
      <c r="AOD30" s="572"/>
      <c r="AOE30" s="572"/>
      <c r="AOF30" s="572"/>
      <c r="AOG30" s="572"/>
      <c r="AOH30" s="572"/>
      <c r="AOI30" s="572"/>
      <c r="AOJ30" s="572"/>
      <c r="AOK30" s="572"/>
      <c r="AOL30" s="572"/>
      <c r="AOM30" s="572"/>
      <c r="AON30" s="572"/>
      <c r="AOO30" s="572"/>
      <c r="AOP30" s="572"/>
      <c r="AOQ30" s="572"/>
      <c r="AOR30" s="572"/>
      <c r="AOS30" s="572"/>
      <c r="AOT30" s="572"/>
      <c r="AOU30" s="572"/>
      <c r="AOV30" s="572"/>
      <c r="AOW30" s="572"/>
      <c r="AOX30" s="572"/>
      <c r="AOY30" s="572"/>
      <c r="AOZ30" s="572"/>
      <c r="APA30" s="572"/>
      <c r="APB30" s="572"/>
      <c r="APC30" s="572"/>
      <c r="APD30" s="572"/>
      <c r="APE30" s="572"/>
      <c r="APF30" s="572"/>
      <c r="APG30" s="572"/>
      <c r="APH30" s="572"/>
      <c r="API30" s="572"/>
      <c r="APJ30" s="572"/>
      <c r="APK30" s="572"/>
      <c r="APL30" s="572"/>
      <c r="APM30" s="572"/>
      <c r="APN30" s="572"/>
      <c r="APO30" s="572"/>
      <c r="APP30" s="572"/>
      <c r="APQ30" s="572"/>
      <c r="APR30" s="572"/>
      <c r="APS30" s="572"/>
      <c r="APT30" s="572"/>
      <c r="APU30" s="572"/>
      <c r="APV30" s="572"/>
      <c r="APW30" s="572"/>
      <c r="APX30" s="572"/>
      <c r="APY30" s="572"/>
      <c r="APZ30" s="572"/>
      <c r="AQA30" s="572"/>
      <c r="AQB30" s="572"/>
      <c r="AQC30" s="572"/>
      <c r="AQD30" s="572"/>
      <c r="AQE30" s="572"/>
      <c r="AQF30" s="572"/>
      <c r="AQG30" s="572"/>
      <c r="AQH30" s="572"/>
      <c r="AQI30" s="572"/>
      <c r="AQJ30" s="572"/>
      <c r="AQK30" s="572"/>
      <c r="AQL30" s="572"/>
      <c r="AQM30" s="572"/>
      <c r="AQN30" s="572"/>
      <c r="AQO30" s="572"/>
      <c r="AQP30" s="572"/>
      <c r="AQQ30" s="572"/>
      <c r="AQR30" s="572"/>
      <c r="AQS30" s="572"/>
      <c r="AQT30" s="572"/>
      <c r="AQU30" s="572"/>
      <c r="AQV30" s="572"/>
      <c r="AQW30" s="572"/>
      <c r="AQX30" s="572"/>
      <c r="AQY30" s="572"/>
      <c r="AQZ30" s="572"/>
      <c r="ARA30" s="572"/>
      <c r="ARB30" s="572"/>
      <c r="ARC30" s="572"/>
      <c r="ARD30" s="572"/>
      <c r="ARE30" s="572"/>
      <c r="ARF30" s="572"/>
      <c r="ARG30" s="572"/>
      <c r="ARH30" s="572"/>
      <c r="ARI30" s="572"/>
      <c r="ARJ30" s="572"/>
      <c r="ARK30" s="572"/>
      <c r="ARL30" s="572"/>
      <c r="ARM30" s="572"/>
      <c r="ARN30" s="572"/>
      <c r="ARO30" s="572"/>
      <c r="ARP30" s="572"/>
      <c r="ARQ30" s="572"/>
      <c r="ARR30" s="572"/>
      <c r="ARS30" s="572"/>
      <c r="ART30" s="572"/>
      <c r="ARU30" s="572"/>
      <c r="ARV30" s="572"/>
      <c r="ARW30" s="572"/>
      <c r="ARX30" s="572"/>
      <c r="ARY30" s="572"/>
      <c r="ARZ30" s="572"/>
      <c r="ASA30" s="572"/>
      <c r="ASB30" s="572"/>
      <c r="ASC30" s="572"/>
      <c r="ASD30" s="572"/>
      <c r="ASE30" s="572"/>
      <c r="ASF30" s="572"/>
      <c r="ASG30" s="572"/>
      <c r="ASH30" s="572"/>
      <c r="ASI30" s="572"/>
      <c r="ASJ30" s="572"/>
      <c r="ASK30" s="572"/>
      <c r="ASL30" s="572"/>
      <c r="ASM30" s="572"/>
      <c r="ASN30" s="572"/>
      <c r="ASO30" s="572"/>
      <c r="ASP30" s="572"/>
      <c r="ASQ30" s="572"/>
      <c r="ASR30" s="572"/>
      <c r="ASS30" s="572"/>
      <c r="AST30" s="572"/>
      <c r="ASU30" s="572"/>
      <c r="ASV30" s="572"/>
      <c r="ASW30" s="572"/>
      <c r="ASX30" s="572"/>
      <c r="ASY30" s="572"/>
      <c r="ASZ30" s="572"/>
      <c r="ATA30" s="572"/>
      <c r="ATB30" s="572"/>
      <c r="ATC30" s="572"/>
      <c r="ATD30" s="572"/>
      <c r="ATE30" s="572"/>
      <c r="ATF30" s="572"/>
      <c r="ATG30" s="572"/>
      <c r="ATH30" s="572"/>
      <c r="ATI30" s="572"/>
      <c r="ATJ30" s="572"/>
      <c r="ATK30" s="572"/>
      <c r="ATL30" s="572"/>
      <c r="ATM30" s="572"/>
      <c r="ATN30" s="572"/>
      <c r="ATO30" s="572"/>
      <c r="ATP30" s="572"/>
      <c r="ATQ30" s="572"/>
      <c r="ATR30" s="572"/>
      <c r="ATS30" s="572"/>
      <c r="ATT30" s="572"/>
      <c r="ATU30" s="572"/>
      <c r="ATV30" s="572"/>
      <c r="ATW30" s="572"/>
      <c r="ATX30" s="572"/>
      <c r="ATY30" s="572"/>
      <c r="ATZ30" s="572"/>
      <c r="AUA30" s="572"/>
      <c r="AUB30" s="572"/>
      <c r="AUC30" s="572"/>
      <c r="AUD30" s="572"/>
      <c r="AUE30" s="572"/>
      <c r="AUF30" s="572"/>
      <c r="AUG30" s="572"/>
      <c r="AUH30" s="572"/>
      <c r="AUI30" s="572"/>
      <c r="AUJ30" s="572"/>
      <c r="AUK30" s="572"/>
      <c r="AUL30" s="572"/>
      <c r="AUM30" s="572"/>
      <c r="AUN30" s="572"/>
      <c r="AUO30" s="572"/>
      <c r="AUP30" s="572"/>
      <c r="AUQ30" s="572"/>
      <c r="AUR30" s="572"/>
      <c r="AUS30" s="572"/>
      <c r="AUT30" s="572"/>
      <c r="AUU30" s="572"/>
      <c r="AUV30" s="572"/>
      <c r="AUW30" s="572"/>
      <c r="AUX30" s="572"/>
      <c r="AUY30" s="572"/>
      <c r="AUZ30" s="572"/>
      <c r="AVA30" s="572"/>
      <c r="AVB30" s="572"/>
      <c r="AVC30" s="572"/>
      <c r="AVD30" s="572"/>
      <c r="AVE30" s="572"/>
      <c r="AVF30" s="572"/>
      <c r="AVG30" s="572"/>
      <c r="AVH30" s="572"/>
      <c r="AVI30" s="572"/>
      <c r="AVJ30" s="572"/>
      <c r="AVK30" s="572"/>
      <c r="AVL30" s="572"/>
      <c r="AVM30" s="572"/>
      <c r="AVN30" s="572"/>
      <c r="AVO30" s="572"/>
      <c r="AVP30" s="572"/>
      <c r="AVQ30" s="572"/>
      <c r="AVR30" s="572"/>
      <c r="AVS30" s="572"/>
      <c r="AVT30" s="572"/>
      <c r="AVU30" s="572"/>
      <c r="AVV30" s="572"/>
      <c r="AVW30" s="572"/>
      <c r="AVX30" s="572"/>
      <c r="AVY30" s="572"/>
      <c r="AVZ30" s="572"/>
      <c r="AWA30" s="572"/>
      <c r="AWB30" s="572"/>
      <c r="AWC30" s="572"/>
      <c r="AWD30" s="572"/>
      <c r="AWE30" s="572"/>
      <c r="AWF30" s="572"/>
      <c r="AWG30" s="572"/>
      <c r="AWH30" s="572"/>
      <c r="AWI30" s="572"/>
      <c r="AWJ30" s="572"/>
      <c r="AWK30" s="572"/>
      <c r="AWL30" s="572"/>
      <c r="AWM30" s="572"/>
      <c r="AWN30" s="572"/>
      <c r="AWO30" s="572"/>
      <c r="AWP30" s="572"/>
      <c r="AWQ30" s="572"/>
      <c r="AWR30" s="572"/>
      <c r="AWS30" s="572"/>
      <c r="AWT30" s="572"/>
      <c r="AWU30" s="572"/>
      <c r="AWV30" s="572"/>
      <c r="AWW30" s="572"/>
      <c r="AWX30" s="572"/>
      <c r="AWY30" s="572"/>
      <c r="AWZ30" s="572"/>
      <c r="AXA30" s="572"/>
      <c r="AXB30" s="572"/>
      <c r="AXC30" s="572"/>
      <c r="AXD30" s="572"/>
      <c r="AXE30" s="572"/>
      <c r="AXF30" s="572"/>
      <c r="AXG30" s="572"/>
      <c r="AXH30" s="572"/>
      <c r="AXI30" s="572"/>
      <c r="AXJ30" s="572"/>
      <c r="AXK30" s="572"/>
      <c r="AXL30" s="572"/>
      <c r="AXM30" s="572"/>
      <c r="AXN30" s="572"/>
      <c r="AXO30" s="572"/>
      <c r="AXP30" s="572"/>
      <c r="AXQ30" s="572"/>
      <c r="AXR30" s="572"/>
      <c r="AXS30" s="572"/>
      <c r="AXT30" s="572"/>
      <c r="AXU30" s="572"/>
      <c r="AXV30" s="572"/>
      <c r="AXW30" s="572"/>
      <c r="AXX30" s="572"/>
      <c r="AXY30" s="572"/>
      <c r="AXZ30" s="572"/>
      <c r="AYA30" s="572"/>
      <c r="AYB30" s="572"/>
      <c r="AYC30" s="572"/>
      <c r="AYD30" s="572"/>
      <c r="AYE30" s="572"/>
      <c r="AYF30" s="572"/>
      <c r="AYG30" s="572"/>
      <c r="AYH30" s="572"/>
      <c r="AYI30" s="572"/>
      <c r="AYJ30" s="572"/>
      <c r="AYK30" s="572"/>
      <c r="AYL30" s="572"/>
      <c r="AYM30" s="572"/>
      <c r="AYN30" s="572"/>
      <c r="AYO30" s="572"/>
      <c r="AYP30" s="572"/>
      <c r="AYQ30" s="572"/>
      <c r="AYR30" s="572"/>
      <c r="AYS30" s="572"/>
      <c r="AYT30" s="572"/>
      <c r="AYU30" s="572"/>
      <c r="AYV30" s="572"/>
      <c r="AYW30" s="572"/>
      <c r="AYX30" s="572"/>
      <c r="AYY30" s="572"/>
      <c r="AYZ30" s="572"/>
      <c r="AZA30" s="572"/>
      <c r="AZB30" s="572"/>
      <c r="AZC30" s="572"/>
      <c r="AZD30" s="572"/>
      <c r="AZE30" s="572"/>
      <c r="AZF30" s="572"/>
      <c r="AZG30" s="572"/>
      <c r="AZH30" s="572"/>
      <c r="AZI30" s="572"/>
      <c r="AZJ30" s="572"/>
      <c r="AZK30" s="572"/>
      <c r="AZL30" s="572"/>
      <c r="AZM30" s="572"/>
      <c r="AZN30" s="572"/>
      <c r="AZO30" s="572"/>
      <c r="AZP30" s="572"/>
      <c r="AZQ30" s="572"/>
      <c r="AZR30" s="572"/>
      <c r="AZS30" s="572"/>
      <c r="AZT30" s="572"/>
      <c r="AZU30" s="572"/>
      <c r="AZV30" s="572"/>
      <c r="AZW30" s="572"/>
      <c r="AZX30" s="572"/>
      <c r="AZY30" s="572"/>
      <c r="AZZ30" s="572"/>
      <c r="BAA30" s="572"/>
      <c r="BAB30" s="572"/>
      <c r="BAC30" s="572"/>
      <c r="BAD30" s="572"/>
      <c r="BAE30" s="572"/>
      <c r="BAF30" s="572"/>
      <c r="BAG30" s="572"/>
      <c r="BAH30" s="572"/>
      <c r="BAI30" s="572"/>
      <c r="BAJ30" s="572"/>
      <c r="BAK30" s="572"/>
      <c r="BAL30" s="572"/>
      <c r="BAM30" s="572"/>
      <c r="BAN30" s="572"/>
      <c r="BAO30" s="572"/>
      <c r="BAP30" s="572"/>
      <c r="BAQ30" s="572"/>
      <c r="BAR30" s="572"/>
      <c r="BAS30" s="572"/>
      <c r="BAT30" s="572"/>
      <c r="BAU30" s="572"/>
      <c r="BAV30" s="572"/>
      <c r="BAW30" s="572"/>
      <c r="BAX30" s="572"/>
      <c r="BAY30" s="572"/>
      <c r="BAZ30" s="572"/>
      <c r="BBA30" s="572"/>
      <c r="BBB30" s="572"/>
      <c r="BBC30" s="572"/>
      <c r="BBD30" s="572"/>
      <c r="BBE30" s="572"/>
      <c r="BBF30" s="572"/>
      <c r="BBG30" s="572"/>
      <c r="BBH30" s="572"/>
      <c r="BBI30" s="572"/>
      <c r="BBJ30" s="572"/>
      <c r="BBK30" s="572"/>
      <c r="BBL30" s="572"/>
      <c r="BBM30" s="572"/>
      <c r="BBN30" s="572"/>
      <c r="BBO30" s="572"/>
      <c r="BBP30" s="572"/>
      <c r="BBQ30" s="572"/>
      <c r="BBR30" s="572"/>
      <c r="BBS30" s="572"/>
      <c r="BBT30" s="572"/>
      <c r="BBU30" s="572"/>
      <c r="BBV30" s="572"/>
      <c r="BBW30" s="572"/>
      <c r="BBX30" s="572"/>
      <c r="BBY30" s="572"/>
      <c r="BBZ30" s="572"/>
      <c r="BCA30" s="572"/>
      <c r="BCB30" s="572"/>
      <c r="BCC30" s="572"/>
      <c r="BCD30" s="572"/>
      <c r="BCE30" s="572"/>
      <c r="BCF30" s="572"/>
      <c r="BCG30" s="572"/>
      <c r="BCH30" s="572"/>
      <c r="BCI30" s="572"/>
      <c r="BCJ30" s="572"/>
      <c r="BCK30" s="572"/>
      <c r="BCL30" s="572"/>
      <c r="BCM30" s="572"/>
      <c r="BCN30" s="572"/>
      <c r="BCO30" s="572"/>
      <c r="BCP30" s="572"/>
      <c r="BCQ30" s="572"/>
      <c r="BCR30" s="572"/>
      <c r="BCS30" s="572"/>
      <c r="BCT30" s="572"/>
      <c r="BCU30" s="572"/>
      <c r="BCV30" s="572"/>
      <c r="BCW30" s="572"/>
      <c r="BCX30" s="572"/>
      <c r="BCY30" s="572"/>
      <c r="BCZ30" s="572"/>
      <c r="BDA30" s="572"/>
      <c r="BDB30" s="572"/>
      <c r="BDC30" s="572"/>
      <c r="BDD30" s="572"/>
      <c r="BDE30" s="572"/>
      <c r="BDF30" s="572"/>
      <c r="BDG30" s="572"/>
      <c r="BDH30" s="572"/>
      <c r="BDI30" s="572"/>
      <c r="BDJ30" s="572"/>
      <c r="BDK30" s="572"/>
      <c r="BDL30" s="572"/>
      <c r="BDM30" s="572"/>
      <c r="BDN30" s="572"/>
      <c r="BDO30" s="572"/>
      <c r="BDP30" s="572"/>
      <c r="BDQ30" s="572"/>
      <c r="BDR30" s="572"/>
      <c r="BDS30" s="572"/>
      <c r="BDT30" s="572"/>
      <c r="BDU30" s="572"/>
      <c r="BDV30" s="572"/>
      <c r="BDW30" s="572"/>
      <c r="BDX30" s="572"/>
      <c r="BDY30" s="572"/>
      <c r="BDZ30" s="572"/>
    </row>
    <row r="31" spans="1:1482" s="577" customFormat="1">
      <c r="A31" s="375" t="str">
        <f>+'P7'!B10</f>
        <v>7.3. Mejora del talento humano en Investigación, Desarrollo e Innovación, extensión agropecuaria y asistencia técnica industrial</v>
      </c>
      <c r="B31" s="384">
        <f>+'P7'!E10</f>
        <v>6842919219.1428585</v>
      </c>
      <c r="C31" s="384">
        <f>+'P7'!F10</f>
        <v>13685838438.285715</v>
      </c>
      <c r="D31" s="384">
        <f>+'P7'!G10</f>
        <v>13685838438.285715</v>
      </c>
      <c r="E31" s="384">
        <f>+'P7'!H10</f>
        <v>13685838438.285715</v>
      </c>
      <c r="F31" s="384">
        <f>+'P7'!I10</f>
        <v>13685838438.285715</v>
      </c>
      <c r="G31" s="384">
        <f>+'P7'!J10</f>
        <v>13685838438.285715</v>
      </c>
      <c r="H31" s="384">
        <f>+'P7'!K10</f>
        <v>13685838438.285715</v>
      </c>
      <c r="I31" s="384">
        <f>+'P7'!L10</f>
        <v>13685838438.285715</v>
      </c>
      <c r="J31" s="384">
        <f>+'P7'!M10</f>
        <v>13685838438.285715</v>
      </c>
      <c r="K31" s="384">
        <f>+'P7'!N10</f>
        <v>13685838438.285715</v>
      </c>
      <c r="L31" s="384">
        <f>+'P7'!O10</f>
        <v>13685838438.285715</v>
      </c>
      <c r="M31" s="384">
        <f>+'P7'!P10</f>
        <v>13685838438.285715</v>
      </c>
      <c r="N31" s="384">
        <f>+'P7'!Q10</f>
        <v>13685838438.285715</v>
      </c>
      <c r="O31" s="384">
        <f>+'P7'!R10</f>
        <v>13685838438.285715</v>
      </c>
      <c r="P31" s="384">
        <f>+'P7'!S10</f>
        <v>13685838438.285715</v>
      </c>
      <c r="Q31" s="384">
        <f>+'P7'!T10</f>
        <v>13685838438.285715</v>
      </c>
      <c r="R31" s="384">
        <f>+'P7'!U10</f>
        <v>13685838438.285715</v>
      </c>
      <c r="S31" s="384">
        <f>+'P7'!V10</f>
        <v>13685838438.285715</v>
      </c>
      <c r="T31" s="384">
        <f>+'P7'!W10</f>
        <v>13685838438.285715</v>
      </c>
      <c r="U31" s="384">
        <f>+'P7'!X10</f>
        <v>13685838438.285715</v>
      </c>
      <c r="V31" s="384">
        <f>+'P7'!Y10</f>
        <v>266873849546.57138</v>
      </c>
      <c r="W31" s="575">
        <f t="shared" si="21"/>
        <v>9.3919958818809865E-2</v>
      </c>
      <c r="X31" s="572"/>
      <c r="Y31" s="572"/>
      <c r="Z31" s="572"/>
      <c r="AA31" s="572"/>
      <c r="AB31" s="572"/>
      <c r="AC31" s="572"/>
      <c r="AD31" s="572"/>
      <c r="AE31" s="572"/>
      <c r="AF31" s="572"/>
      <c r="AG31" s="572"/>
      <c r="AH31" s="572"/>
      <c r="AI31" s="572"/>
      <c r="AJ31" s="572"/>
      <c r="AK31" s="572"/>
      <c r="AL31" s="572"/>
      <c r="AM31" s="572"/>
      <c r="AN31" s="572"/>
      <c r="AO31" s="572"/>
      <c r="AP31" s="572"/>
      <c r="AQ31" s="572"/>
      <c r="AR31" s="572"/>
      <c r="AS31" s="572"/>
      <c r="AT31" s="572"/>
      <c r="AU31" s="572"/>
      <c r="AV31" s="572"/>
      <c r="AW31" s="572"/>
      <c r="AX31" s="572"/>
      <c r="AY31" s="572"/>
      <c r="AZ31" s="572"/>
      <c r="BA31" s="572"/>
      <c r="BB31" s="572"/>
      <c r="BC31" s="572"/>
      <c r="BD31" s="572"/>
      <c r="BE31" s="572"/>
      <c r="BF31" s="572"/>
      <c r="BG31" s="572"/>
      <c r="BH31" s="572"/>
      <c r="BI31" s="572"/>
      <c r="BJ31" s="572"/>
      <c r="BK31" s="572"/>
      <c r="BL31" s="572"/>
      <c r="BM31" s="572"/>
      <c r="BN31" s="572"/>
      <c r="BO31" s="572"/>
      <c r="BP31" s="572"/>
      <c r="BQ31" s="572"/>
      <c r="BR31" s="572"/>
      <c r="BS31" s="572"/>
      <c r="BT31" s="572"/>
      <c r="BU31" s="572"/>
      <c r="BV31" s="572"/>
      <c r="BW31" s="572"/>
      <c r="BX31" s="572"/>
      <c r="BY31" s="572"/>
      <c r="BZ31" s="572"/>
      <c r="CA31" s="572"/>
      <c r="CB31" s="572"/>
      <c r="CC31" s="572"/>
      <c r="CD31" s="572"/>
      <c r="CE31" s="572"/>
      <c r="CF31" s="572"/>
      <c r="CG31" s="572"/>
      <c r="CH31" s="572"/>
      <c r="CI31" s="572"/>
      <c r="CJ31" s="572"/>
      <c r="CK31" s="572"/>
      <c r="CL31" s="572"/>
      <c r="CM31" s="572"/>
      <c r="CN31" s="572"/>
      <c r="CO31" s="572"/>
      <c r="CP31" s="572"/>
      <c r="CQ31" s="572"/>
      <c r="CR31" s="572"/>
      <c r="CS31" s="572"/>
      <c r="CT31" s="572"/>
      <c r="CU31" s="572"/>
      <c r="CV31" s="572"/>
      <c r="CW31" s="572"/>
      <c r="CX31" s="572"/>
      <c r="CY31" s="572"/>
      <c r="CZ31" s="572"/>
      <c r="DA31" s="572"/>
      <c r="DB31" s="572"/>
      <c r="DC31" s="572"/>
      <c r="DD31" s="572"/>
      <c r="DE31" s="572"/>
      <c r="DF31" s="572"/>
      <c r="DG31" s="572"/>
      <c r="DH31" s="572"/>
      <c r="DI31" s="572"/>
      <c r="DJ31" s="572"/>
      <c r="DK31" s="572"/>
      <c r="DL31" s="572"/>
      <c r="DM31" s="572"/>
      <c r="DN31" s="572"/>
      <c r="DO31" s="572"/>
      <c r="DP31" s="572"/>
      <c r="DQ31" s="572"/>
      <c r="DR31" s="572"/>
      <c r="DS31" s="572"/>
      <c r="DT31" s="572"/>
      <c r="DU31" s="572"/>
      <c r="DV31" s="572"/>
      <c r="DW31" s="572"/>
      <c r="DX31" s="572"/>
      <c r="DY31" s="572"/>
      <c r="DZ31" s="572"/>
      <c r="EA31" s="572"/>
      <c r="EB31" s="572"/>
      <c r="EC31" s="572"/>
      <c r="ED31" s="572"/>
      <c r="EE31" s="572"/>
      <c r="EF31" s="572"/>
      <c r="EG31" s="572"/>
      <c r="EH31" s="572"/>
      <c r="EI31" s="572"/>
      <c r="EJ31" s="572"/>
      <c r="EK31" s="572"/>
      <c r="EL31" s="572"/>
      <c r="EM31" s="572"/>
      <c r="EN31" s="572"/>
      <c r="EO31" s="572"/>
      <c r="EP31" s="572"/>
      <c r="EQ31" s="572"/>
      <c r="ER31" s="572"/>
      <c r="ES31" s="572"/>
      <c r="ET31" s="572"/>
      <c r="EU31" s="572"/>
      <c r="EV31" s="572"/>
      <c r="EW31" s="572"/>
      <c r="EX31" s="572"/>
      <c r="EY31" s="572"/>
      <c r="EZ31" s="572"/>
      <c r="FA31" s="572"/>
      <c r="FB31" s="572"/>
      <c r="FC31" s="572"/>
      <c r="FD31" s="572"/>
      <c r="FE31" s="572"/>
      <c r="FF31" s="572"/>
      <c r="FG31" s="572"/>
      <c r="FH31" s="572"/>
      <c r="FI31" s="572"/>
      <c r="FJ31" s="572"/>
      <c r="FK31" s="572"/>
      <c r="FL31" s="572"/>
      <c r="FM31" s="572"/>
      <c r="FN31" s="572"/>
      <c r="FO31" s="572"/>
      <c r="FP31" s="572"/>
      <c r="FQ31" s="572"/>
      <c r="FR31" s="572"/>
      <c r="FS31" s="572"/>
      <c r="FT31" s="572"/>
      <c r="FU31" s="572"/>
      <c r="FV31" s="572"/>
      <c r="FW31" s="572"/>
      <c r="FX31" s="572"/>
      <c r="FY31" s="572"/>
      <c r="FZ31" s="572"/>
      <c r="GA31" s="572"/>
      <c r="GB31" s="572"/>
      <c r="GC31" s="572"/>
      <c r="GD31" s="572"/>
      <c r="GE31" s="572"/>
      <c r="GF31" s="572"/>
      <c r="GG31" s="572"/>
      <c r="GH31" s="572"/>
      <c r="GI31" s="572"/>
      <c r="GJ31" s="572"/>
      <c r="GK31" s="572"/>
      <c r="GL31" s="572"/>
      <c r="GM31" s="572"/>
      <c r="GN31" s="572"/>
      <c r="GO31" s="572"/>
      <c r="GP31" s="572"/>
      <c r="GQ31" s="572"/>
      <c r="GR31" s="572"/>
      <c r="GS31" s="572"/>
      <c r="GT31" s="572"/>
      <c r="GU31" s="572"/>
      <c r="GV31" s="572"/>
      <c r="GW31" s="572"/>
      <c r="GX31" s="572"/>
      <c r="GY31" s="572"/>
      <c r="GZ31" s="572"/>
      <c r="HA31" s="572"/>
      <c r="HB31" s="572"/>
      <c r="HC31" s="572"/>
      <c r="HD31" s="572"/>
      <c r="HE31" s="572"/>
      <c r="HF31" s="572"/>
      <c r="HG31" s="572"/>
      <c r="HH31" s="572"/>
      <c r="HI31" s="572"/>
      <c r="HJ31" s="572"/>
      <c r="HK31" s="572"/>
      <c r="HL31" s="572"/>
      <c r="HM31" s="572"/>
      <c r="HN31" s="572"/>
      <c r="HO31" s="572"/>
      <c r="HP31" s="572"/>
      <c r="HQ31" s="572"/>
      <c r="HR31" s="572"/>
      <c r="HS31" s="572"/>
      <c r="HT31" s="572"/>
      <c r="HU31" s="572"/>
      <c r="HV31" s="572"/>
      <c r="HW31" s="572"/>
      <c r="HX31" s="572"/>
      <c r="HY31" s="572"/>
      <c r="HZ31" s="572"/>
      <c r="IA31" s="572"/>
      <c r="IB31" s="572"/>
      <c r="IC31" s="572"/>
      <c r="ID31" s="572"/>
      <c r="IE31" s="572"/>
      <c r="IF31" s="572"/>
      <c r="IG31" s="572"/>
      <c r="IH31" s="572"/>
      <c r="II31" s="572"/>
      <c r="IJ31" s="572"/>
      <c r="IK31" s="572"/>
      <c r="IL31" s="572"/>
      <c r="IM31" s="572"/>
      <c r="IN31" s="572"/>
      <c r="IO31" s="572"/>
      <c r="IP31" s="572"/>
      <c r="IQ31" s="572"/>
      <c r="IR31" s="572"/>
      <c r="IS31" s="572"/>
      <c r="IT31" s="572"/>
      <c r="IU31" s="572"/>
      <c r="IV31" s="572"/>
      <c r="IW31" s="572"/>
      <c r="IX31" s="572"/>
      <c r="IY31" s="572"/>
      <c r="IZ31" s="572"/>
      <c r="JA31" s="572"/>
      <c r="JB31" s="572"/>
      <c r="JC31" s="572"/>
      <c r="JD31" s="572"/>
      <c r="JE31" s="572"/>
      <c r="JF31" s="572"/>
      <c r="JG31" s="572"/>
      <c r="JH31" s="572"/>
      <c r="JI31" s="572"/>
      <c r="JJ31" s="572"/>
      <c r="JK31" s="572"/>
      <c r="JL31" s="572"/>
      <c r="JM31" s="572"/>
      <c r="JN31" s="572"/>
      <c r="JO31" s="572"/>
      <c r="JP31" s="572"/>
      <c r="JQ31" s="572"/>
      <c r="JR31" s="572"/>
      <c r="JS31" s="572"/>
      <c r="JT31" s="572"/>
      <c r="JU31" s="572"/>
      <c r="JV31" s="572"/>
      <c r="JW31" s="572"/>
      <c r="JX31" s="572"/>
      <c r="JY31" s="572"/>
      <c r="JZ31" s="572"/>
      <c r="KA31" s="572"/>
      <c r="KB31" s="572"/>
      <c r="KC31" s="572"/>
      <c r="KD31" s="572"/>
      <c r="KE31" s="572"/>
      <c r="KF31" s="572"/>
      <c r="KG31" s="572"/>
      <c r="KH31" s="572"/>
      <c r="KI31" s="572"/>
      <c r="KJ31" s="572"/>
      <c r="KK31" s="572"/>
      <c r="KL31" s="572"/>
      <c r="KM31" s="572"/>
      <c r="KN31" s="572"/>
      <c r="KO31" s="572"/>
      <c r="KP31" s="572"/>
      <c r="KQ31" s="572"/>
      <c r="KR31" s="572"/>
      <c r="KS31" s="572"/>
      <c r="KT31" s="572"/>
      <c r="KU31" s="572"/>
      <c r="KV31" s="572"/>
      <c r="KW31" s="572"/>
      <c r="KX31" s="572"/>
      <c r="KY31" s="572"/>
      <c r="KZ31" s="572"/>
      <c r="LA31" s="572"/>
      <c r="LB31" s="572"/>
      <c r="LC31" s="572"/>
      <c r="LD31" s="572"/>
      <c r="LE31" s="572"/>
      <c r="LF31" s="572"/>
      <c r="LG31" s="572"/>
      <c r="LH31" s="572"/>
      <c r="LI31" s="572"/>
      <c r="LJ31" s="572"/>
      <c r="LK31" s="572"/>
      <c r="LL31" s="572"/>
      <c r="LM31" s="572"/>
      <c r="LN31" s="572"/>
      <c r="LO31" s="572"/>
      <c r="LP31" s="572"/>
      <c r="LQ31" s="572"/>
      <c r="LR31" s="572"/>
      <c r="LS31" s="572"/>
      <c r="LT31" s="572"/>
      <c r="LU31" s="572"/>
      <c r="LV31" s="572"/>
      <c r="LW31" s="572"/>
      <c r="LX31" s="572"/>
      <c r="LY31" s="572"/>
      <c r="LZ31" s="572"/>
      <c r="MA31" s="572"/>
      <c r="MB31" s="572"/>
      <c r="MC31" s="572"/>
      <c r="MD31" s="572"/>
      <c r="ME31" s="572"/>
      <c r="MF31" s="572"/>
      <c r="MG31" s="572"/>
      <c r="MH31" s="572"/>
      <c r="MI31" s="572"/>
      <c r="MJ31" s="572"/>
      <c r="MK31" s="572"/>
      <c r="ML31" s="572"/>
      <c r="MM31" s="572"/>
      <c r="MN31" s="572"/>
      <c r="MO31" s="572"/>
      <c r="MP31" s="572"/>
      <c r="MQ31" s="572"/>
      <c r="MR31" s="572"/>
      <c r="MS31" s="572"/>
      <c r="MT31" s="572"/>
      <c r="MU31" s="572"/>
      <c r="MV31" s="572"/>
      <c r="MW31" s="572"/>
      <c r="MX31" s="572"/>
      <c r="MY31" s="572"/>
      <c r="MZ31" s="572"/>
      <c r="NA31" s="572"/>
      <c r="NB31" s="572"/>
      <c r="NC31" s="572"/>
      <c r="ND31" s="572"/>
      <c r="NE31" s="572"/>
      <c r="NF31" s="572"/>
      <c r="NG31" s="572"/>
      <c r="NH31" s="572"/>
      <c r="NI31" s="572"/>
      <c r="NJ31" s="572"/>
      <c r="NK31" s="572"/>
      <c r="NL31" s="572"/>
      <c r="NM31" s="572"/>
      <c r="NN31" s="572"/>
      <c r="NO31" s="572"/>
      <c r="NP31" s="572"/>
      <c r="NQ31" s="572"/>
      <c r="NR31" s="572"/>
      <c r="NS31" s="572"/>
      <c r="NT31" s="572"/>
      <c r="NU31" s="572"/>
      <c r="NV31" s="572"/>
      <c r="NW31" s="572"/>
      <c r="NX31" s="572"/>
      <c r="NY31" s="572"/>
      <c r="NZ31" s="572"/>
      <c r="OA31" s="572"/>
      <c r="OB31" s="572"/>
      <c r="OC31" s="572"/>
      <c r="OD31" s="572"/>
      <c r="OE31" s="572"/>
      <c r="OF31" s="572"/>
      <c r="OG31" s="572"/>
      <c r="OH31" s="572"/>
      <c r="OI31" s="572"/>
      <c r="OJ31" s="572"/>
      <c r="OK31" s="572"/>
      <c r="OL31" s="572"/>
      <c r="OM31" s="572"/>
      <c r="ON31" s="572"/>
      <c r="OO31" s="572"/>
      <c r="OP31" s="572"/>
      <c r="OQ31" s="572"/>
      <c r="OR31" s="572"/>
      <c r="OS31" s="572"/>
      <c r="OT31" s="572"/>
      <c r="OU31" s="572"/>
      <c r="OV31" s="572"/>
      <c r="OW31" s="572"/>
      <c r="OX31" s="572"/>
      <c r="OY31" s="572"/>
      <c r="OZ31" s="572"/>
      <c r="PA31" s="572"/>
      <c r="PB31" s="572"/>
      <c r="PC31" s="572"/>
      <c r="PD31" s="572"/>
      <c r="PE31" s="572"/>
      <c r="PF31" s="572"/>
      <c r="PG31" s="572"/>
      <c r="PH31" s="572"/>
      <c r="PI31" s="572"/>
      <c r="PJ31" s="572"/>
      <c r="PK31" s="572"/>
      <c r="PL31" s="572"/>
      <c r="PM31" s="572"/>
      <c r="PN31" s="572"/>
      <c r="PO31" s="572"/>
      <c r="PP31" s="572"/>
      <c r="PQ31" s="572"/>
      <c r="PR31" s="572"/>
      <c r="PS31" s="572"/>
      <c r="PT31" s="572"/>
      <c r="PU31" s="572"/>
      <c r="PV31" s="572"/>
      <c r="PW31" s="572"/>
      <c r="PX31" s="572"/>
      <c r="PY31" s="572"/>
      <c r="PZ31" s="572"/>
      <c r="QA31" s="572"/>
      <c r="QB31" s="572"/>
      <c r="QC31" s="572"/>
      <c r="QD31" s="572"/>
      <c r="QE31" s="572"/>
      <c r="QF31" s="572"/>
      <c r="QG31" s="572"/>
      <c r="QH31" s="572"/>
      <c r="QI31" s="572"/>
      <c r="QJ31" s="572"/>
      <c r="QK31" s="572"/>
      <c r="QL31" s="572"/>
      <c r="QM31" s="572"/>
      <c r="QN31" s="572"/>
      <c r="QO31" s="572"/>
      <c r="QP31" s="572"/>
      <c r="QQ31" s="572"/>
      <c r="QR31" s="572"/>
      <c r="QS31" s="572"/>
      <c r="QT31" s="572"/>
      <c r="QU31" s="572"/>
      <c r="QV31" s="572"/>
      <c r="QW31" s="572"/>
      <c r="QX31" s="572"/>
      <c r="QY31" s="572"/>
      <c r="QZ31" s="572"/>
      <c r="RA31" s="572"/>
      <c r="RB31" s="572"/>
      <c r="RC31" s="572"/>
      <c r="RD31" s="572"/>
      <c r="RE31" s="572"/>
      <c r="RF31" s="572"/>
      <c r="RG31" s="572"/>
      <c r="RH31" s="572"/>
      <c r="RI31" s="572"/>
      <c r="RJ31" s="572"/>
      <c r="RK31" s="572"/>
      <c r="RL31" s="572"/>
      <c r="RM31" s="572"/>
      <c r="RN31" s="572"/>
      <c r="RO31" s="572"/>
      <c r="RP31" s="572"/>
      <c r="RQ31" s="572"/>
      <c r="RR31" s="572"/>
      <c r="RS31" s="572"/>
      <c r="RT31" s="572"/>
      <c r="RU31" s="572"/>
      <c r="RV31" s="572"/>
      <c r="RW31" s="572"/>
      <c r="RX31" s="572"/>
      <c r="RY31" s="572"/>
      <c r="RZ31" s="572"/>
      <c r="SA31" s="572"/>
      <c r="SB31" s="572"/>
      <c r="SC31" s="572"/>
      <c r="SD31" s="572"/>
      <c r="SE31" s="572"/>
      <c r="SF31" s="572"/>
      <c r="SG31" s="572"/>
      <c r="SH31" s="572"/>
      <c r="SI31" s="572"/>
      <c r="SJ31" s="572"/>
      <c r="SK31" s="572"/>
      <c r="SL31" s="572"/>
      <c r="SM31" s="572"/>
      <c r="SN31" s="572"/>
      <c r="SO31" s="572"/>
      <c r="SP31" s="572"/>
      <c r="SQ31" s="572"/>
      <c r="SR31" s="572"/>
      <c r="SS31" s="572"/>
      <c r="ST31" s="572"/>
      <c r="SU31" s="572"/>
      <c r="SV31" s="572"/>
      <c r="SW31" s="572"/>
      <c r="SX31" s="572"/>
      <c r="SY31" s="572"/>
      <c r="SZ31" s="572"/>
      <c r="TA31" s="572"/>
      <c r="TB31" s="572"/>
      <c r="TC31" s="572"/>
      <c r="TD31" s="572"/>
      <c r="TE31" s="572"/>
      <c r="TF31" s="572"/>
      <c r="TG31" s="572"/>
      <c r="TH31" s="572"/>
      <c r="TI31" s="572"/>
      <c r="TJ31" s="572"/>
      <c r="TK31" s="572"/>
      <c r="TL31" s="572"/>
      <c r="TM31" s="572"/>
      <c r="TN31" s="572"/>
      <c r="TO31" s="572"/>
      <c r="TP31" s="572"/>
      <c r="TQ31" s="572"/>
      <c r="TR31" s="572"/>
      <c r="TS31" s="572"/>
      <c r="TT31" s="572"/>
      <c r="TU31" s="572"/>
      <c r="TV31" s="572"/>
      <c r="TW31" s="572"/>
      <c r="TX31" s="572"/>
      <c r="TY31" s="572"/>
      <c r="TZ31" s="572"/>
      <c r="UA31" s="572"/>
      <c r="UB31" s="572"/>
      <c r="UC31" s="572"/>
      <c r="UD31" s="572"/>
      <c r="UE31" s="572"/>
      <c r="UF31" s="572"/>
      <c r="UG31" s="572"/>
      <c r="UH31" s="572"/>
      <c r="UI31" s="572"/>
      <c r="UJ31" s="572"/>
      <c r="UK31" s="572"/>
      <c r="UL31" s="572"/>
      <c r="UM31" s="572"/>
      <c r="UN31" s="572"/>
      <c r="UO31" s="572"/>
      <c r="UP31" s="572"/>
      <c r="UQ31" s="572"/>
      <c r="UR31" s="572"/>
      <c r="US31" s="572"/>
      <c r="UT31" s="572"/>
      <c r="UU31" s="572"/>
      <c r="UV31" s="572"/>
      <c r="UW31" s="572"/>
      <c r="UX31" s="572"/>
      <c r="UY31" s="572"/>
      <c r="UZ31" s="572"/>
      <c r="VA31" s="572"/>
      <c r="VB31" s="572"/>
      <c r="VC31" s="572"/>
      <c r="VD31" s="572"/>
      <c r="VE31" s="572"/>
      <c r="VF31" s="572"/>
      <c r="VG31" s="572"/>
      <c r="VH31" s="572"/>
      <c r="VI31" s="572"/>
      <c r="VJ31" s="572"/>
      <c r="VK31" s="572"/>
      <c r="VL31" s="572"/>
      <c r="VM31" s="572"/>
      <c r="VN31" s="572"/>
      <c r="VO31" s="572"/>
      <c r="VP31" s="572"/>
      <c r="VQ31" s="572"/>
      <c r="VR31" s="572"/>
      <c r="VS31" s="572"/>
      <c r="VT31" s="572"/>
      <c r="VU31" s="572"/>
      <c r="VV31" s="572"/>
      <c r="VW31" s="572"/>
      <c r="VX31" s="572"/>
      <c r="VY31" s="572"/>
      <c r="VZ31" s="572"/>
      <c r="WA31" s="572"/>
      <c r="WB31" s="572"/>
      <c r="WC31" s="572"/>
      <c r="WD31" s="572"/>
      <c r="WE31" s="572"/>
      <c r="WF31" s="572"/>
      <c r="WG31" s="572"/>
      <c r="WH31" s="572"/>
      <c r="WI31" s="572"/>
      <c r="WJ31" s="572"/>
      <c r="WK31" s="572"/>
      <c r="WL31" s="572"/>
      <c r="WM31" s="572"/>
      <c r="WN31" s="572"/>
      <c r="WO31" s="572"/>
      <c r="WP31" s="572"/>
      <c r="WQ31" s="572"/>
      <c r="WR31" s="572"/>
      <c r="WS31" s="572"/>
      <c r="WT31" s="572"/>
      <c r="WU31" s="572"/>
      <c r="WV31" s="572"/>
      <c r="WW31" s="572"/>
      <c r="WX31" s="572"/>
      <c r="WY31" s="572"/>
      <c r="WZ31" s="572"/>
      <c r="XA31" s="572"/>
      <c r="XB31" s="572"/>
      <c r="XC31" s="572"/>
      <c r="XD31" s="572"/>
      <c r="XE31" s="572"/>
      <c r="XF31" s="572"/>
      <c r="XG31" s="572"/>
      <c r="XH31" s="572"/>
      <c r="XI31" s="572"/>
      <c r="XJ31" s="572"/>
      <c r="XK31" s="572"/>
      <c r="XL31" s="572"/>
      <c r="XM31" s="572"/>
      <c r="XN31" s="572"/>
      <c r="XO31" s="572"/>
      <c r="XP31" s="572"/>
      <c r="XQ31" s="572"/>
      <c r="XR31" s="572"/>
      <c r="XS31" s="572"/>
      <c r="XT31" s="572"/>
      <c r="XU31" s="572"/>
      <c r="XV31" s="572"/>
      <c r="XW31" s="572"/>
      <c r="XX31" s="572"/>
      <c r="XY31" s="572"/>
      <c r="XZ31" s="572"/>
      <c r="YA31" s="572"/>
      <c r="YB31" s="572"/>
      <c r="YC31" s="572"/>
      <c r="YD31" s="572"/>
      <c r="YE31" s="572"/>
      <c r="YF31" s="572"/>
      <c r="YG31" s="572"/>
      <c r="YH31" s="572"/>
      <c r="YI31" s="572"/>
      <c r="YJ31" s="572"/>
      <c r="YK31" s="572"/>
      <c r="YL31" s="572"/>
      <c r="YM31" s="572"/>
      <c r="YN31" s="572"/>
      <c r="YO31" s="572"/>
      <c r="YP31" s="572"/>
      <c r="YQ31" s="572"/>
      <c r="YR31" s="572"/>
      <c r="YS31" s="572"/>
      <c r="YT31" s="572"/>
      <c r="YU31" s="572"/>
      <c r="YV31" s="572"/>
      <c r="YW31" s="572"/>
      <c r="YX31" s="572"/>
      <c r="YY31" s="572"/>
      <c r="YZ31" s="572"/>
      <c r="ZA31" s="572"/>
      <c r="ZB31" s="572"/>
      <c r="ZC31" s="572"/>
      <c r="ZD31" s="572"/>
      <c r="ZE31" s="572"/>
      <c r="ZF31" s="572"/>
      <c r="ZG31" s="572"/>
      <c r="ZH31" s="572"/>
      <c r="ZI31" s="572"/>
      <c r="ZJ31" s="572"/>
      <c r="ZK31" s="572"/>
      <c r="ZL31" s="572"/>
      <c r="ZM31" s="572"/>
      <c r="ZN31" s="572"/>
      <c r="ZO31" s="572"/>
      <c r="ZP31" s="572"/>
      <c r="ZQ31" s="572"/>
      <c r="ZR31" s="572"/>
      <c r="ZS31" s="572"/>
      <c r="ZT31" s="572"/>
      <c r="ZU31" s="572"/>
      <c r="ZV31" s="572"/>
      <c r="ZW31" s="572"/>
      <c r="ZX31" s="572"/>
      <c r="ZY31" s="572"/>
      <c r="ZZ31" s="572"/>
      <c r="AAA31" s="572"/>
      <c r="AAB31" s="572"/>
      <c r="AAC31" s="572"/>
      <c r="AAD31" s="572"/>
      <c r="AAE31" s="572"/>
      <c r="AAF31" s="572"/>
      <c r="AAG31" s="572"/>
      <c r="AAH31" s="572"/>
      <c r="AAI31" s="572"/>
      <c r="AAJ31" s="572"/>
      <c r="AAK31" s="572"/>
      <c r="AAL31" s="572"/>
      <c r="AAM31" s="572"/>
      <c r="AAN31" s="572"/>
      <c r="AAO31" s="572"/>
      <c r="AAP31" s="572"/>
      <c r="AAQ31" s="572"/>
      <c r="AAR31" s="572"/>
      <c r="AAS31" s="572"/>
      <c r="AAT31" s="572"/>
      <c r="AAU31" s="572"/>
      <c r="AAV31" s="572"/>
      <c r="AAW31" s="572"/>
      <c r="AAX31" s="572"/>
      <c r="AAY31" s="572"/>
      <c r="AAZ31" s="572"/>
      <c r="ABA31" s="572"/>
      <c r="ABB31" s="572"/>
      <c r="ABC31" s="572"/>
      <c r="ABD31" s="572"/>
      <c r="ABE31" s="572"/>
      <c r="ABF31" s="572"/>
      <c r="ABG31" s="572"/>
      <c r="ABH31" s="572"/>
      <c r="ABI31" s="572"/>
      <c r="ABJ31" s="572"/>
      <c r="ABK31" s="572"/>
      <c r="ABL31" s="572"/>
      <c r="ABM31" s="572"/>
      <c r="ABN31" s="572"/>
      <c r="ABO31" s="572"/>
      <c r="ABP31" s="572"/>
      <c r="ABQ31" s="572"/>
      <c r="ABR31" s="572"/>
      <c r="ABS31" s="572"/>
      <c r="ABT31" s="572"/>
      <c r="ABU31" s="572"/>
      <c r="ABV31" s="572"/>
      <c r="ABW31" s="572"/>
      <c r="ABX31" s="572"/>
      <c r="ABY31" s="572"/>
      <c r="ABZ31" s="572"/>
      <c r="ACA31" s="572"/>
      <c r="ACB31" s="572"/>
      <c r="ACC31" s="572"/>
      <c r="ACD31" s="572"/>
      <c r="ACE31" s="572"/>
      <c r="ACF31" s="572"/>
      <c r="ACG31" s="572"/>
      <c r="ACH31" s="572"/>
      <c r="ACI31" s="572"/>
      <c r="ACJ31" s="572"/>
      <c r="ACK31" s="572"/>
      <c r="ACL31" s="572"/>
      <c r="ACM31" s="572"/>
      <c r="ACN31" s="572"/>
      <c r="ACO31" s="572"/>
      <c r="ACP31" s="572"/>
      <c r="ACQ31" s="572"/>
      <c r="ACR31" s="572"/>
      <c r="ACS31" s="572"/>
      <c r="ACT31" s="572"/>
      <c r="ACU31" s="572"/>
      <c r="ACV31" s="572"/>
      <c r="ACW31" s="572"/>
      <c r="ACX31" s="572"/>
      <c r="ACY31" s="572"/>
      <c r="ACZ31" s="572"/>
      <c r="ADA31" s="572"/>
      <c r="ADB31" s="572"/>
      <c r="ADC31" s="572"/>
      <c r="ADD31" s="572"/>
      <c r="ADE31" s="572"/>
      <c r="ADF31" s="572"/>
      <c r="ADG31" s="572"/>
      <c r="ADH31" s="572"/>
      <c r="ADI31" s="572"/>
      <c r="ADJ31" s="572"/>
      <c r="ADK31" s="572"/>
      <c r="ADL31" s="572"/>
      <c r="ADM31" s="572"/>
      <c r="ADN31" s="572"/>
      <c r="ADO31" s="572"/>
      <c r="ADP31" s="572"/>
      <c r="ADQ31" s="572"/>
      <c r="ADR31" s="572"/>
      <c r="ADS31" s="572"/>
      <c r="ADT31" s="572"/>
      <c r="ADU31" s="572"/>
      <c r="ADV31" s="572"/>
      <c r="ADW31" s="572"/>
      <c r="ADX31" s="572"/>
      <c r="ADY31" s="572"/>
      <c r="ADZ31" s="572"/>
      <c r="AEA31" s="572"/>
      <c r="AEB31" s="572"/>
      <c r="AEC31" s="572"/>
      <c r="AED31" s="572"/>
      <c r="AEE31" s="572"/>
      <c r="AEF31" s="572"/>
      <c r="AEG31" s="572"/>
      <c r="AEH31" s="572"/>
      <c r="AEI31" s="572"/>
      <c r="AEJ31" s="572"/>
      <c r="AEK31" s="572"/>
      <c r="AEL31" s="572"/>
      <c r="AEM31" s="572"/>
      <c r="AEN31" s="572"/>
      <c r="AEO31" s="572"/>
      <c r="AEP31" s="572"/>
      <c r="AEQ31" s="572"/>
      <c r="AER31" s="572"/>
      <c r="AES31" s="572"/>
      <c r="AET31" s="572"/>
      <c r="AEU31" s="572"/>
      <c r="AEV31" s="572"/>
      <c r="AEW31" s="572"/>
      <c r="AEX31" s="572"/>
      <c r="AEY31" s="572"/>
      <c r="AEZ31" s="572"/>
      <c r="AFA31" s="572"/>
      <c r="AFB31" s="572"/>
      <c r="AFC31" s="572"/>
      <c r="AFD31" s="572"/>
      <c r="AFE31" s="572"/>
      <c r="AFF31" s="572"/>
      <c r="AFG31" s="572"/>
      <c r="AFH31" s="572"/>
      <c r="AFI31" s="572"/>
      <c r="AFJ31" s="572"/>
      <c r="AFK31" s="572"/>
      <c r="AFL31" s="572"/>
      <c r="AFM31" s="572"/>
      <c r="AFN31" s="572"/>
      <c r="AFO31" s="572"/>
      <c r="AFP31" s="572"/>
      <c r="AFQ31" s="572"/>
      <c r="AFR31" s="572"/>
      <c r="AFS31" s="572"/>
      <c r="AFT31" s="572"/>
      <c r="AFU31" s="572"/>
      <c r="AFV31" s="572"/>
      <c r="AFW31" s="572"/>
      <c r="AFX31" s="572"/>
      <c r="AFY31" s="572"/>
      <c r="AFZ31" s="572"/>
      <c r="AGA31" s="572"/>
      <c r="AGB31" s="572"/>
      <c r="AGC31" s="572"/>
      <c r="AGD31" s="572"/>
      <c r="AGE31" s="572"/>
      <c r="AGF31" s="572"/>
      <c r="AGG31" s="572"/>
      <c r="AGH31" s="572"/>
      <c r="AGI31" s="572"/>
      <c r="AGJ31" s="572"/>
      <c r="AGK31" s="572"/>
      <c r="AGL31" s="572"/>
      <c r="AGM31" s="572"/>
      <c r="AGN31" s="572"/>
      <c r="AGO31" s="572"/>
      <c r="AGP31" s="572"/>
      <c r="AGQ31" s="572"/>
      <c r="AGR31" s="572"/>
      <c r="AGS31" s="572"/>
      <c r="AGT31" s="572"/>
      <c r="AGU31" s="572"/>
      <c r="AGV31" s="572"/>
      <c r="AGW31" s="572"/>
      <c r="AGX31" s="572"/>
      <c r="AGY31" s="572"/>
      <c r="AGZ31" s="572"/>
      <c r="AHA31" s="572"/>
      <c r="AHB31" s="572"/>
      <c r="AHC31" s="572"/>
      <c r="AHD31" s="572"/>
      <c r="AHE31" s="572"/>
      <c r="AHF31" s="572"/>
      <c r="AHG31" s="572"/>
      <c r="AHH31" s="572"/>
      <c r="AHI31" s="572"/>
      <c r="AHJ31" s="572"/>
      <c r="AHK31" s="572"/>
      <c r="AHL31" s="572"/>
      <c r="AHM31" s="572"/>
      <c r="AHN31" s="572"/>
      <c r="AHO31" s="572"/>
      <c r="AHP31" s="572"/>
      <c r="AHQ31" s="572"/>
      <c r="AHR31" s="572"/>
      <c r="AHS31" s="572"/>
      <c r="AHT31" s="572"/>
      <c r="AHU31" s="572"/>
      <c r="AHV31" s="572"/>
      <c r="AHW31" s="572"/>
      <c r="AHX31" s="572"/>
      <c r="AHY31" s="572"/>
      <c r="AHZ31" s="572"/>
      <c r="AIA31" s="572"/>
      <c r="AIB31" s="572"/>
      <c r="AIC31" s="572"/>
      <c r="AID31" s="572"/>
      <c r="AIE31" s="572"/>
      <c r="AIF31" s="572"/>
      <c r="AIG31" s="572"/>
      <c r="AIH31" s="572"/>
      <c r="AII31" s="572"/>
      <c r="AIJ31" s="572"/>
      <c r="AIK31" s="572"/>
      <c r="AIL31" s="572"/>
      <c r="AIM31" s="572"/>
      <c r="AIN31" s="572"/>
      <c r="AIO31" s="572"/>
      <c r="AIP31" s="572"/>
      <c r="AIQ31" s="572"/>
      <c r="AIR31" s="572"/>
      <c r="AIS31" s="572"/>
      <c r="AIT31" s="572"/>
      <c r="AIU31" s="572"/>
      <c r="AIV31" s="572"/>
      <c r="AIW31" s="572"/>
      <c r="AIX31" s="572"/>
      <c r="AIY31" s="572"/>
      <c r="AIZ31" s="572"/>
      <c r="AJA31" s="572"/>
      <c r="AJB31" s="572"/>
      <c r="AJC31" s="572"/>
      <c r="AJD31" s="572"/>
      <c r="AJE31" s="572"/>
      <c r="AJF31" s="572"/>
      <c r="AJG31" s="572"/>
      <c r="AJH31" s="572"/>
      <c r="AJI31" s="572"/>
      <c r="AJJ31" s="572"/>
      <c r="AJK31" s="572"/>
      <c r="AJL31" s="572"/>
      <c r="AJM31" s="572"/>
      <c r="AJN31" s="572"/>
      <c r="AJO31" s="572"/>
      <c r="AJP31" s="572"/>
      <c r="AJQ31" s="572"/>
      <c r="AJR31" s="572"/>
      <c r="AJS31" s="572"/>
      <c r="AJT31" s="572"/>
      <c r="AJU31" s="572"/>
      <c r="AJV31" s="572"/>
      <c r="AJW31" s="572"/>
      <c r="AJX31" s="572"/>
      <c r="AJY31" s="572"/>
      <c r="AJZ31" s="572"/>
      <c r="AKA31" s="572"/>
      <c r="AKB31" s="572"/>
      <c r="AKC31" s="572"/>
      <c r="AKD31" s="572"/>
      <c r="AKE31" s="572"/>
      <c r="AKF31" s="572"/>
      <c r="AKG31" s="572"/>
      <c r="AKH31" s="572"/>
      <c r="AKI31" s="572"/>
      <c r="AKJ31" s="572"/>
      <c r="AKK31" s="572"/>
      <c r="AKL31" s="572"/>
      <c r="AKM31" s="572"/>
      <c r="AKN31" s="572"/>
      <c r="AKO31" s="572"/>
      <c r="AKP31" s="572"/>
      <c r="AKQ31" s="572"/>
      <c r="AKR31" s="572"/>
      <c r="AKS31" s="572"/>
      <c r="AKT31" s="572"/>
      <c r="AKU31" s="572"/>
      <c r="AKV31" s="572"/>
      <c r="AKW31" s="572"/>
      <c r="AKX31" s="572"/>
      <c r="AKY31" s="572"/>
      <c r="AKZ31" s="572"/>
      <c r="ALA31" s="572"/>
      <c r="ALB31" s="572"/>
      <c r="ALC31" s="572"/>
      <c r="ALD31" s="572"/>
      <c r="ALE31" s="572"/>
      <c r="ALF31" s="572"/>
      <c r="ALG31" s="572"/>
      <c r="ALH31" s="572"/>
      <c r="ALI31" s="572"/>
      <c r="ALJ31" s="572"/>
      <c r="ALK31" s="572"/>
      <c r="ALL31" s="572"/>
      <c r="ALM31" s="572"/>
      <c r="ALN31" s="572"/>
      <c r="ALO31" s="572"/>
      <c r="ALP31" s="572"/>
      <c r="ALQ31" s="572"/>
      <c r="ALR31" s="572"/>
      <c r="ALS31" s="572"/>
      <c r="ALT31" s="572"/>
      <c r="ALU31" s="572"/>
      <c r="ALV31" s="572"/>
      <c r="ALW31" s="572"/>
      <c r="ALX31" s="572"/>
      <c r="ALY31" s="572"/>
      <c r="ALZ31" s="572"/>
      <c r="AMA31" s="572"/>
      <c r="AMB31" s="572"/>
      <c r="AMC31" s="572"/>
      <c r="AMD31" s="572"/>
      <c r="AME31" s="572"/>
      <c r="AMF31" s="572"/>
      <c r="AMG31" s="572"/>
      <c r="AMH31" s="572"/>
      <c r="AMI31" s="572"/>
      <c r="AMJ31" s="572"/>
      <c r="AMK31" s="572"/>
      <c r="AML31" s="572"/>
      <c r="AMM31" s="572"/>
      <c r="AMN31" s="572"/>
      <c r="AMO31" s="572"/>
      <c r="AMP31" s="572"/>
      <c r="AMQ31" s="572"/>
      <c r="AMR31" s="572"/>
      <c r="AMS31" s="572"/>
      <c r="AMT31" s="572"/>
      <c r="AMU31" s="572"/>
      <c r="AMV31" s="572"/>
      <c r="AMW31" s="572"/>
      <c r="AMX31" s="572"/>
      <c r="AMY31" s="572"/>
      <c r="AMZ31" s="572"/>
      <c r="ANA31" s="572"/>
      <c r="ANB31" s="572"/>
      <c r="ANC31" s="572"/>
      <c r="AND31" s="572"/>
      <c r="ANE31" s="572"/>
      <c r="ANF31" s="572"/>
      <c r="ANG31" s="572"/>
      <c r="ANH31" s="572"/>
      <c r="ANI31" s="572"/>
      <c r="ANJ31" s="572"/>
      <c r="ANK31" s="572"/>
      <c r="ANL31" s="572"/>
      <c r="ANM31" s="572"/>
      <c r="ANN31" s="572"/>
      <c r="ANO31" s="572"/>
      <c r="ANP31" s="572"/>
      <c r="ANQ31" s="572"/>
      <c r="ANR31" s="572"/>
      <c r="ANS31" s="572"/>
      <c r="ANT31" s="572"/>
      <c r="ANU31" s="572"/>
      <c r="ANV31" s="572"/>
      <c r="ANW31" s="572"/>
      <c r="ANX31" s="572"/>
      <c r="ANY31" s="572"/>
      <c r="ANZ31" s="572"/>
      <c r="AOA31" s="572"/>
      <c r="AOB31" s="572"/>
      <c r="AOC31" s="572"/>
      <c r="AOD31" s="572"/>
      <c r="AOE31" s="572"/>
      <c r="AOF31" s="572"/>
      <c r="AOG31" s="572"/>
      <c r="AOH31" s="572"/>
      <c r="AOI31" s="572"/>
      <c r="AOJ31" s="572"/>
      <c r="AOK31" s="572"/>
      <c r="AOL31" s="572"/>
      <c r="AOM31" s="572"/>
      <c r="AON31" s="572"/>
      <c r="AOO31" s="572"/>
      <c r="AOP31" s="572"/>
      <c r="AOQ31" s="572"/>
      <c r="AOR31" s="572"/>
      <c r="AOS31" s="572"/>
      <c r="AOT31" s="572"/>
      <c r="AOU31" s="572"/>
      <c r="AOV31" s="572"/>
      <c r="AOW31" s="572"/>
      <c r="AOX31" s="572"/>
      <c r="AOY31" s="572"/>
      <c r="AOZ31" s="572"/>
      <c r="APA31" s="572"/>
      <c r="APB31" s="572"/>
      <c r="APC31" s="572"/>
      <c r="APD31" s="572"/>
      <c r="APE31" s="572"/>
      <c r="APF31" s="572"/>
      <c r="APG31" s="572"/>
      <c r="APH31" s="572"/>
      <c r="API31" s="572"/>
      <c r="APJ31" s="572"/>
      <c r="APK31" s="572"/>
      <c r="APL31" s="572"/>
      <c r="APM31" s="572"/>
      <c r="APN31" s="572"/>
      <c r="APO31" s="572"/>
      <c r="APP31" s="572"/>
      <c r="APQ31" s="572"/>
      <c r="APR31" s="572"/>
      <c r="APS31" s="572"/>
      <c r="APT31" s="572"/>
      <c r="APU31" s="572"/>
      <c r="APV31" s="572"/>
      <c r="APW31" s="572"/>
      <c r="APX31" s="572"/>
      <c r="APY31" s="572"/>
      <c r="APZ31" s="572"/>
      <c r="AQA31" s="572"/>
      <c r="AQB31" s="572"/>
      <c r="AQC31" s="572"/>
      <c r="AQD31" s="572"/>
      <c r="AQE31" s="572"/>
      <c r="AQF31" s="572"/>
      <c r="AQG31" s="572"/>
      <c r="AQH31" s="572"/>
      <c r="AQI31" s="572"/>
      <c r="AQJ31" s="572"/>
      <c r="AQK31" s="572"/>
      <c r="AQL31" s="572"/>
      <c r="AQM31" s="572"/>
      <c r="AQN31" s="572"/>
      <c r="AQO31" s="572"/>
      <c r="AQP31" s="572"/>
      <c r="AQQ31" s="572"/>
      <c r="AQR31" s="572"/>
      <c r="AQS31" s="572"/>
      <c r="AQT31" s="572"/>
      <c r="AQU31" s="572"/>
      <c r="AQV31" s="572"/>
      <c r="AQW31" s="572"/>
      <c r="AQX31" s="572"/>
      <c r="AQY31" s="572"/>
      <c r="AQZ31" s="572"/>
      <c r="ARA31" s="572"/>
      <c r="ARB31" s="572"/>
      <c r="ARC31" s="572"/>
      <c r="ARD31" s="572"/>
      <c r="ARE31" s="572"/>
      <c r="ARF31" s="572"/>
      <c r="ARG31" s="572"/>
      <c r="ARH31" s="572"/>
      <c r="ARI31" s="572"/>
      <c r="ARJ31" s="572"/>
      <c r="ARK31" s="572"/>
      <c r="ARL31" s="572"/>
      <c r="ARM31" s="572"/>
      <c r="ARN31" s="572"/>
      <c r="ARO31" s="572"/>
      <c r="ARP31" s="572"/>
      <c r="ARQ31" s="572"/>
      <c r="ARR31" s="572"/>
      <c r="ARS31" s="572"/>
      <c r="ART31" s="572"/>
      <c r="ARU31" s="572"/>
      <c r="ARV31" s="572"/>
      <c r="ARW31" s="572"/>
      <c r="ARX31" s="572"/>
      <c r="ARY31" s="572"/>
      <c r="ARZ31" s="572"/>
      <c r="ASA31" s="572"/>
      <c r="ASB31" s="572"/>
      <c r="ASC31" s="572"/>
      <c r="ASD31" s="572"/>
      <c r="ASE31" s="572"/>
      <c r="ASF31" s="572"/>
      <c r="ASG31" s="572"/>
      <c r="ASH31" s="572"/>
      <c r="ASI31" s="572"/>
      <c r="ASJ31" s="572"/>
      <c r="ASK31" s="572"/>
      <c r="ASL31" s="572"/>
      <c r="ASM31" s="572"/>
      <c r="ASN31" s="572"/>
      <c r="ASO31" s="572"/>
      <c r="ASP31" s="572"/>
      <c r="ASQ31" s="572"/>
      <c r="ASR31" s="572"/>
      <c r="ASS31" s="572"/>
      <c r="AST31" s="572"/>
      <c r="ASU31" s="572"/>
      <c r="ASV31" s="572"/>
      <c r="ASW31" s="572"/>
      <c r="ASX31" s="572"/>
      <c r="ASY31" s="572"/>
      <c r="ASZ31" s="572"/>
      <c r="ATA31" s="572"/>
      <c r="ATB31" s="572"/>
      <c r="ATC31" s="572"/>
      <c r="ATD31" s="572"/>
      <c r="ATE31" s="572"/>
      <c r="ATF31" s="572"/>
      <c r="ATG31" s="572"/>
      <c r="ATH31" s="572"/>
      <c r="ATI31" s="572"/>
      <c r="ATJ31" s="572"/>
      <c r="ATK31" s="572"/>
      <c r="ATL31" s="572"/>
      <c r="ATM31" s="572"/>
      <c r="ATN31" s="572"/>
      <c r="ATO31" s="572"/>
      <c r="ATP31" s="572"/>
      <c r="ATQ31" s="572"/>
      <c r="ATR31" s="572"/>
      <c r="ATS31" s="572"/>
      <c r="ATT31" s="572"/>
      <c r="ATU31" s="572"/>
      <c r="ATV31" s="572"/>
      <c r="ATW31" s="572"/>
      <c r="ATX31" s="572"/>
      <c r="ATY31" s="572"/>
      <c r="ATZ31" s="572"/>
      <c r="AUA31" s="572"/>
      <c r="AUB31" s="572"/>
      <c r="AUC31" s="572"/>
      <c r="AUD31" s="572"/>
      <c r="AUE31" s="572"/>
      <c r="AUF31" s="572"/>
      <c r="AUG31" s="572"/>
      <c r="AUH31" s="572"/>
      <c r="AUI31" s="572"/>
      <c r="AUJ31" s="572"/>
      <c r="AUK31" s="572"/>
      <c r="AUL31" s="572"/>
      <c r="AUM31" s="572"/>
      <c r="AUN31" s="572"/>
      <c r="AUO31" s="572"/>
      <c r="AUP31" s="572"/>
      <c r="AUQ31" s="572"/>
      <c r="AUR31" s="572"/>
      <c r="AUS31" s="572"/>
      <c r="AUT31" s="572"/>
      <c r="AUU31" s="572"/>
      <c r="AUV31" s="572"/>
      <c r="AUW31" s="572"/>
      <c r="AUX31" s="572"/>
      <c r="AUY31" s="572"/>
      <c r="AUZ31" s="572"/>
      <c r="AVA31" s="572"/>
      <c r="AVB31" s="572"/>
      <c r="AVC31" s="572"/>
      <c r="AVD31" s="572"/>
      <c r="AVE31" s="572"/>
      <c r="AVF31" s="572"/>
      <c r="AVG31" s="572"/>
      <c r="AVH31" s="572"/>
      <c r="AVI31" s="572"/>
      <c r="AVJ31" s="572"/>
      <c r="AVK31" s="572"/>
      <c r="AVL31" s="572"/>
      <c r="AVM31" s="572"/>
      <c r="AVN31" s="572"/>
      <c r="AVO31" s="572"/>
      <c r="AVP31" s="572"/>
      <c r="AVQ31" s="572"/>
      <c r="AVR31" s="572"/>
      <c r="AVS31" s="572"/>
      <c r="AVT31" s="572"/>
      <c r="AVU31" s="572"/>
      <c r="AVV31" s="572"/>
      <c r="AVW31" s="572"/>
      <c r="AVX31" s="572"/>
      <c r="AVY31" s="572"/>
      <c r="AVZ31" s="572"/>
      <c r="AWA31" s="572"/>
      <c r="AWB31" s="572"/>
      <c r="AWC31" s="572"/>
      <c r="AWD31" s="572"/>
      <c r="AWE31" s="572"/>
      <c r="AWF31" s="572"/>
      <c r="AWG31" s="572"/>
      <c r="AWH31" s="572"/>
      <c r="AWI31" s="572"/>
      <c r="AWJ31" s="572"/>
      <c r="AWK31" s="572"/>
      <c r="AWL31" s="572"/>
      <c r="AWM31" s="572"/>
      <c r="AWN31" s="572"/>
      <c r="AWO31" s="572"/>
      <c r="AWP31" s="572"/>
      <c r="AWQ31" s="572"/>
      <c r="AWR31" s="572"/>
      <c r="AWS31" s="572"/>
      <c r="AWT31" s="572"/>
      <c r="AWU31" s="572"/>
      <c r="AWV31" s="572"/>
      <c r="AWW31" s="572"/>
      <c r="AWX31" s="572"/>
      <c r="AWY31" s="572"/>
      <c r="AWZ31" s="572"/>
      <c r="AXA31" s="572"/>
      <c r="AXB31" s="572"/>
      <c r="AXC31" s="572"/>
      <c r="AXD31" s="572"/>
      <c r="AXE31" s="572"/>
      <c r="AXF31" s="572"/>
      <c r="AXG31" s="572"/>
      <c r="AXH31" s="572"/>
      <c r="AXI31" s="572"/>
      <c r="AXJ31" s="572"/>
      <c r="AXK31" s="572"/>
      <c r="AXL31" s="572"/>
      <c r="AXM31" s="572"/>
      <c r="AXN31" s="572"/>
      <c r="AXO31" s="572"/>
      <c r="AXP31" s="572"/>
      <c r="AXQ31" s="572"/>
      <c r="AXR31" s="572"/>
      <c r="AXS31" s="572"/>
      <c r="AXT31" s="572"/>
      <c r="AXU31" s="572"/>
      <c r="AXV31" s="572"/>
      <c r="AXW31" s="572"/>
      <c r="AXX31" s="572"/>
      <c r="AXY31" s="572"/>
      <c r="AXZ31" s="572"/>
      <c r="AYA31" s="572"/>
      <c r="AYB31" s="572"/>
      <c r="AYC31" s="572"/>
      <c r="AYD31" s="572"/>
      <c r="AYE31" s="572"/>
      <c r="AYF31" s="572"/>
      <c r="AYG31" s="572"/>
      <c r="AYH31" s="572"/>
      <c r="AYI31" s="572"/>
      <c r="AYJ31" s="572"/>
      <c r="AYK31" s="572"/>
      <c r="AYL31" s="572"/>
      <c r="AYM31" s="572"/>
      <c r="AYN31" s="572"/>
      <c r="AYO31" s="572"/>
      <c r="AYP31" s="572"/>
      <c r="AYQ31" s="572"/>
      <c r="AYR31" s="572"/>
      <c r="AYS31" s="572"/>
      <c r="AYT31" s="572"/>
      <c r="AYU31" s="572"/>
      <c r="AYV31" s="572"/>
      <c r="AYW31" s="572"/>
      <c r="AYX31" s="572"/>
      <c r="AYY31" s="572"/>
      <c r="AYZ31" s="572"/>
      <c r="AZA31" s="572"/>
      <c r="AZB31" s="572"/>
      <c r="AZC31" s="572"/>
      <c r="AZD31" s="572"/>
      <c r="AZE31" s="572"/>
      <c r="AZF31" s="572"/>
      <c r="AZG31" s="572"/>
      <c r="AZH31" s="572"/>
      <c r="AZI31" s="572"/>
      <c r="AZJ31" s="572"/>
      <c r="AZK31" s="572"/>
      <c r="AZL31" s="572"/>
      <c r="AZM31" s="572"/>
      <c r="AZN31" s="572"/>
      <c r="AZO31" s="572"/>
      <c r="AZP31" s="572"/>
      <c r="AZQ31" s="572"/>
      <c r="AZR31" s="572"/>
      <c r="AZS31" s="572"/>
      <c r="AZT31" s="572"/>
      <c r="AZU31" s="572"/>
      <c r="AZV31" s="572"/>
      <c r="AZW31" s="572"/>
      <c r="AZX31" s="572"/>
      <c r="AZY31" s="572"/>
      <c r="AZZ31" s="572"/>
      <c r="BAA31" s="572"/>
      <c r="BAB31" s="572"/>
      <c r="BAC31" s="572"/>
      <c r="BAD31" s="572"/>
      <c r="BAE31" s="572"/>
      <c r="BAF31" s="572"/>
      <c r="BAG31" s="572"/>
      <c r="BAH31" s="572"/>
      <c r="BAI31" s="572"/>
      <c r="BAJ31" s="572"/>
      <c r="BAK31" s="572"/>
      <c r="BAL31" s="572"/>
      <c r="BAM31" s="572"/>
      <c r="BAN31" s="572"/>
      <c r="BAO31" s="572"/>
      <c r="BAP31" s="572"/>
      <c r="BAQ31" s="572"/>
      <c r="BAR31" s="572"/>
      <c r="BAS31" s="572"/>
      <c r="BAT31" s="572"/>
      <c r="BAU31" s="572"/>
      <c r="BAV31" s="572"/>
      <c r="BAW31" s="572"/>
      <c r="BAX31" s="572"/>
      <c r="BAY31" s="572"/>
      <c r="BAZ31" s="572"/>
      <c r="BBA31" s="572"/>
      <c r="BBB31" s="572"/>
      <c r="BBC31" s="572"/>
      <c r="BBD31" s="572"/>
      <c r="BBE31" s="572"/>
      <c r="BBF31" s="572"/>
      <c r="BBG31" s="572"/>
      <c r="BBH31" s="572"/>
      <c r="BBI31" s="572"/>
      <c r="BBJ31" s="572"/>
      <c r="BBK31" s="572"/>
      <c r="BBL31" s="572"/>
      <c r="BBM31" s="572"/>
      <c r="BBN31" s="572"/>
      <c r="BBO31" s="572"/>
      <c r="BBP31" s="572"/>
      <c r="BBQ31" s="572"/>
      <c r="BBR31" s="572"/>
      <c r="BBS31" s="572"/>
      <c r="BBT31" s="572"/>
      <c r="BBU31" s="572"/>
      <c r="BBV31" s="572"/>
      <c r="BBW31" s="572"/>
      <c r="BBX31" s="572"/>
      <c r="BBY31" s="572"/>
      <c r="BBZ31" s="572"/>
      <c r="BCA31" s="572"/>
      <c r="BCB31" s="572"/>
      <c r="BCC31" s="572"/>
      <c r="BCD31" s="572"/>
      <c r="BCE31" s="572"/>
      <c r="BCF31" s="572"/>
      <c r="BCG31" s="572"/>
      <c r="BCH31" s="572"/>
      <c r="BCI31" s="572"/>
      <c r="BCJ31" s="572"/>
      <c r="BCK31" s="572"/>
      <c r="BCL31" s="572"/>
      <c r="BCM31" s="572"/>
      <c r="BCN31" s="572"/>
      <c r="BCO31" s="572"/>
      <c r="BCP31" s="572"/>
      <c r="BCQ31" s="572"/>
      <c r="BCR31" s="572"/>
      <c r="BCS31" s="572"/>
      <c r="BCT31" s="572"/>
      <c r="BCU31" s="572"/>
      <c r="BCV31" s="572"/>
      <c r="BCW31" s="572"/>
      <c r="BCX31" s="572"/>
      <c r="BCY31" s="572"/>
      <c r="BCZ31" s="572"/>
      <c r="BDA31" s="572"/>
      <c r="BDB31" s="572"/>
      <c r="BDC31" s="572"/>
      <c r="BDD31" s="572"/>
      <c r="BDE31" s="572"/>
      <c r="BDF31" s="572"/>
      <c r="BDG31" s="572"/>
      <c r="BDH31" s="572"/>
      <c r="BDI31" s="572"/>
      <c r="BDJ31" s="572"/>
      <c r="BDK31" s="572"/>
      <c r="BDL31" s="572"/>
      <c r="BDM31" s="572"/>
      <c r="BDN31" s="572"/>
      <c r="BDO31" s="572"/>
      <c r="BDP31" s="572"/>
      <c r="BDQ31" s="572"/>
      <c r="BDR31" s="572"/>
      <c r="BDS31" s="572"/>
      <c r="BDT31" s="572"/>
      <c r="BDU31" s="572"/>
      <c r="BDV31" s="572"/>
      <c r="BDW31" s="572"/>
      <c r="BDX31" s="572"/>
      <c r="BDY31" s="572"/>
      <c r="BDZ31" s="572"/>
    </row>
    <row r="32" spans="1:1482" s="573" customFormat="1" ht="15">
      <c r="A32" s="379" t="str">
        <f>+'P8'!B5</f>
        <v>8. Fortalecimiento de la calidad y trazabilidad en la cadena</v>
      </c>
      <c r="B32" s="380">
        <f t="shared" ref="B32:V32" si="22">SUM(B33:B35)</f>
        <v>5305617992.1888008</v>
      </c>
      <c r="C32" s="380">
        <f t="shared" si="22"/>
        <v>12055386265.460606</v>
      </c>
      <c r="D32" s="380">
        <f t="shared" si="22"/>
        <v>11141154567.465366</v>
      </c>
      <c r="E32" s="380">
        <f t="shared" si="22"/>
        <v>11582762748.687523</v>
      </c>
      <c r="F32" s="380">
        <f t="shared" si="22"/>
        <v>13283928103.041733</v>
      </c>
      <c r="G32" s="380">
        <f t="shared" si="22"/>
        <v>12517821808.484516</v>
      </c>
      <c r="H32" s="380">
        <f t="shared" si="22"/>
        <v>12987051454.331772</v>
      </c>
      <c r="I32" s="380">
        <f t="shared" si="22"/>
        <v>14863117115.607277</v>
      </c>
      <c r="J32" s="380">
        <f t="shared" si="22"/>
        <v>14197373103.599283</v>
      </c>
      <c r="K32" s="380">
        <f t="shared" si="22"/>
        <v>14872475532.588623</v>
      </c>
      <c r="L32" s="380">
        <f t="shared" si="22"/>
        <v>16871843854.398571</v>
      </c>
      <c r="M32" s="380">
        <f t="shared" si="22"/>
        <v>16373828525.079655</v>
      </c>
      <c r="N32" s="380">
        <f t="shared" si="22"/>
        <v>17230664981.762604</v>
      </c>
      <c r="O32" s="380">
        <f t="shared" si="22"/>
        <v>19426942122.578579</v>
      </c>
      <c r="P32" s="380">
        <f t="shared" si="22"/>
        <v>19142277498.652691</v>
      </c>
      <c r="Q32" s="380">
        <f t="shared" si="22"/>
        <v>20198779444.62899</v>
      </c>
      <c r="R32" s="380">
        <f t="shared" si="22"/>
        <v>22677024393.094311</v>
      </c>
      <c r="S32" s="380">
        <f t="shared" si="22"/>
        <v>22663741638.756481</v>
      </c>
      <c r="T32" s="380">
        <f t="shared" si="22"/>
        <v>24014285840.431446</v>
      </c>
      <c r="U32" s="380">
        <f t="shared" si="22"/>
        <v>26811125572.946274</v>
      </c>
      <c r="V32" s="380">
        <f t="shared" si="22"/>
        <v>328217202563.7851</v>
      </c>
      <c r="W32" s="570">
        <f t="shared" ref="W32:W40" si="23">V32/V$41</f>
        <v>0.11550830551884511</v>
      </c>
      <c r="X32" s="572"/>
      <c r="Y32" s="572"/>
      <c r="Z32" s="572"/>
      <c r="AA32" s="572"/>
      <c r="AB32" s="572"/>
      <c r="AC32" s="572"/>
      <c r="AD32" s="572"/>
      <c r="AE32" s="572"/>
      <c r="AF32" s="572"/>
      <c r="AG32" s="572"/>
      <c r="AH32" s="572"/>
      <c r="AI32" s="572"/>
      <c r="AJ32" s="572"/>
      <c r="AK32" s="572"/>
      <c r="AL32" s="572"/>
      <c r="AM32" s="572"/>
      <c r="AN32" s="572"/>
      <c r="AO32" s="572"/>
      <c r="AP32" s="572"/>
      <c r="AQ32" s="572"/>
      <c r="AR32" s="572"/>
      <c r="AS32" s="572"/>
      <c r="AT32" s="572"/>
      <c r="AU32" s="572"/>
      <c r="AV32" s="572"/>
      <c r="AW32" s="572"/>
      <c r="AX32" s="572"/>
      <c r="AY32" s="572"/>
      <c r="AZ32" s="572"/>
      <c r="BA32" s="572"/>
      <c r="BB32" s="572"/>
      <c r="BC32" s="572"/>
      <c r="BD32" s="572"/>
      <c r="BE32" s="572"/>
      <c r="BF32" s="572"/>
      <c r="BG32" s="572"/>
      <c r="BH32" s="572"/>
      <c r="BI32" s="572"/>
      <c r="BJ32" s="572"/>
      <c r="BK32" s="572"/>
      <c r="BL32" s="572"/>
      <c r="BM32" s="572"/>
      <c r="BN32" s="572"/>
      <c r="BO32" s="572"/>
      <c r="BP32" s="572"/>
      <c r="BQ32" s="572"/>
      <c r="BR32" s="572"/>
      <c r="BS32" s="572"/>
      <c r="BT32" s="572"/>
      <c r="BU32" s="572"/>
      <c r="BV32" s="572"/>
      <c r="BW32" s="572"/>
      <c r="BX32" s="572"/>
      <c r="BY32" s="572"/>
      <c r="BZ32" s="572"/>
      <c r="CA32" s="572"/>
      <c r="CB32" s="572"/>
      <c r="CC32" s="572"/>
      <c r="CD32" s="572"/>
      <c r="CE32" s="572"/>
      <c r="CF32" s="572"/>
      <c r="CG32" s="572"/>
      <c r="CH32" s="572"/>
      <c r="CI32" s="572"/>
      <c r="CJ32" s="572"/>
      <c r="CK32" s="572"/>
      <c r="CL32" s="572"/>
      <c r="CM32" s="572"/>
      <c r="CN32" s="572"/>
      <c r="CO32" s="572"/>
      <c r="CP32" s="572"/>
      <c r="CQ32" s="572"/>
      <c r="CR32" s="572"/>
      <c r="CS32" s="572"/>
      <c r="CT32" s="572"/>
      <c r="CU32" s="572"/>
      <c r="CV32" s="572"/>
      <c r="CW32" s="572"/>
      <c r="CX32" s="572"/>
      <c r="CY32" s="572"/>
      <c r="CZ32" s="572"/>
      <c r="DA32" s="572"/>
      <c r="DB32" s="572"/>
      <c r="DC32" s="572"/>
      <c r="DD32" s="572"/>
      <c r="DE32" s="572"/>
      <c r="DF32" s="572"/>
      <c r="DG32" s="572"/>
      <c r="DH32" s="572"/>
      <c r="DI32" s="572"/>
      <c r="DJ32" s="572"/>
      <c r="DK32" s="572"/>
      <c r="DL32" s="572"/>
      <c r="DM32" s="572"/>
      <c r="DN32" s="572"/>
      <c r="DO32" s="572"/>
      <c r="DP32" s="572"/>
      <c r="DQ32" s="572"/>
      <c r="DR32" s="572"/>
      <c r="DS32" s="572"/>
      <c r="DT32" s="572"/>
      <c r="DU32" s="572"/>
      <c r="DV32" s="572"/>
      <c r="DW32" s="572"/>
      <c r="DX32" s="572"/>
      <c r="DY32" s="572"/>
      <c r="DZ32" s="572"/>
      <c r="EA32" s="572"/>
      <c r="EB32" s="572"/>
      <c r="EC32" s="572"/>
      <c r="ED32" s="572"/>
      <c r="EE32" s="572"/>
      <c r="EF32" s="572"/>
      <c r="EG32" s="572"/>
      <c r="EH32" s="572"/>
      <c r="EI32" s="572"/>
      <c r="EJ32" s="572"/>
      <c r="EK32" s="572"/>
      <c r="EL32" s="572"/>
      <c r="EM32" s="572"/>
      <c r="EN32" s="572"/>
      <c r="EO32" s="572"/>
      <c r="EP32" s="572"/>
      <c r="EQ32" s="572"/>
      <c r="ER32" s="572"/>
      <c r="ES32" s="572"/>
      <c r="ET32" s="572"/>
      <c r="EU32" s="572"/>
      <c r="EV32" s="572"/>
      <c r="EW32" s="572"/>
      <c r="EX32" s="572"/>
      <c r="EY32" s="572"/>
      <c r="EZ32" s="572"/>
      <c r="FA32" s="572"/>
      <c r="FB32" s="572"/>
      <c r="FC32" s="572"/>
      <c r="FD32" s="572"/>
      <c r="FE32" s="572"/>
      <c r="FF32" s="572"/>
      <c r="FG32" s="572"/>
      <c r="FH32" s="572"/>
      <c r="FI32" s="572"/>
      <c r="FJ32" s="572"/>
      <c r="FK32" s="572"/>
      <c r="FL32" s="572"/>
      <c r="FM32" s="572"/>
      <c r="FN32" s="572"/>
      <c r="FO32" s="572"/>
      <c r="FP32" s="572"/>
      <c r="FQ32" s="572"/>
      <c r="FR32" s="572"/>
      <c r="FS32" s="572"/>
      <c r="FT32" s="572"/>
      <c r="FU32" s="572"/>
      <c r="FV32" s="572"/>
      <c r="FW32" s="572"/>
      <c r="FX32" s="572"/>
      <c r="FY32" s="572"/>
      <c r="FZ32" s="572"/>
      <c r="GA32" s="572"/>
      <c r="GB32" s="572"/>
      <c r="GC32" s="572"/>
      <c r="GD32" s="572"/>
      <c r="GE32" s="572"/>
      <c r="GF32" s="572"/>
      <c r="GG32" s="572"/>
      <c r="GH32" s="572"/>
      <c r="GI32" s="572"/>
      <c r="GJ32" s="572"/>
      <c r="GK32" s="572"/>
      <c r="GL32" s="572"/>
      <c r="GM32" s="572"/>
      <c r="GN32" s="572"/>
      <c r="GO32" s="572"/>
      <c r="GP32" s="572"/>
      <c r="GQ32" s="572"/>
      <c r="GR32" s="572"/>
      <c r="GS32" s="572"/>
      <c r="GT32" s="572"/>
      <c r="GU32" s="572"/>
      <c r="GV32" s="572"/>
      <c r="GW32" s="572"/>
      <c r="GX32" s="572"/>
      <c r="GY32" s="572"/>
      <c r="GZ32" s="572"/>
      <c r="HA32" s="572"/>
      <c r="HB32" s="572"/>
      <c r="HC32" s="572"/>
      <c r="HD32" s="572"/>
      <c r="HE32" s="572"/>
      <c r="HF32" s="572"/>
      <c r="HG32" s="572"/>
      <c r="HH32" s="572"/>
      <c r="HI32" s="572"/>
      <c r="HJ32" s="572"/>
      <c r="HK32" s="572"/>
      <c r="HL32" s="572"/>
      <c r="HM32" s="572"/>
      <c r="HN32" s="572"/>
      <c r="HO32" s="572"/>
      <c r="HP32" s="572"/>
      <c r="HQ32" s="572"/>
      <c r="HR32" s="572"/>
      <c r="HS32" s="572"/>
      <c r="HT32" s="572"/>
      <c r="HU32" s="572"/>
      <c r="HV32" s="572"/>
      <c r="HW32" s="572"/>
      <c r="HX32" s="572"/>
      <c r="HY32" s="572"/>
      <c r="HZ32" s="572"/>
      <c r="IA32" s="572"/>
      <c r="IB32" s="572"/>
      <c r="IC32" s="572"/>
      <c r="ID32" s="572"/>
      <c r="IE32" s="572"/>
      <c r="IF32" s="572"/>
      <c r="IG32" s="572"/>
      <c r="IH32" s="572"/>
      <c r="II32" s="572"/>
      <c r="IJ32" s="572"/>
      <c r="IK32" s="572"/>
      <c r="IL32" s="572"/>
      <c r="IM32" s="572"/>
      <c r="IN32" s="572"/>
      <c r="IO32" s="572"/>
      <c r="IP32" s="572"/>
      <c r="IQ32" s="572"/>
      <c r="IR32" s="572"/>
      <c r="IS32" s="572"/>
      <c r="IT32" s="572"/>
      <c r="IU32" s="572"/>
      <c r="IV32" s="572"/>
      <c r="IW32" s="572"/>
      <c r="IX32" s="572"/>
      <c r="IY32" s="572"/>
      <c r="IZ32" s="572"/>
      <c r="JA32" s="572"/>
      <c r="JB32" s="572"/>
      <c r="JC32" s="572"/>
      <c r="JD32" s="572"/>
      <c r="JE32" s="572"/>
      <c r="JF32" s="572"/>
      <c r="JG32" s="572"/>
      <c r="JH32" s="572"/>
      <c r="JI32" s="572"/>
      <c r="JJ32" s="572"/>
      <c r="JK32" s="572"/>
      <c r="JL32" s="572"/>
      <c r="JM32" s="572"/>
      <c r="JN32" s="572"/>
      <c r="JO32" s="572"/>
      <c r="JP32" s="572"/>
      <c r="JQ32" s="572"/>
      <c r="JR32" s="572"/>
      <c r="JS32" s="572"/>
      <c r="JT32" s="572"/>
      <c r="JU32" s="572"/>
      <c r="JV32" s="572"/>
      <c r="JW32" s="572"/>
      <c r="JX32" s="572"/>
      <c r="JY32" s="572"/>
      <c r="JZ32" s="572"/>
      <c r="KA32" s="572"/>
      <c r="KB32" s="572"/>
      <c r="KC32" s="572"/>
      <c r="KD32" s="572"/>
      <c r="KE32" s="572"/>
      <c r="KF32" s="572"/>
      <c r="KG32" s="572"/>
      <c r="KH32" s="572"/>
      <c r="KI32" s="572"/>
      <c r="KJ32" s="572"/>
      <c r="KK32" s="572"/>
      <c r="KL32" s="572"/>
      <c r="KM32" s="572"/>
      <c r="KN32" s="572"/>
      <c r="KO32" s="572"/>
      <c r="KP32" s="572"/>
      <c r="KQ32" s="572"/>
      <c r="KR32" s="572"/>
      <c r="KS32" s="572"/>
      <c r="KT32" s="572"/>
      <c r="KU32" s="572"/>
      <c r="KV32" s="572"/>
      <c r="KW32" s="572"/>
      <c r="KX32" s="572"/>
      <c r="KY32" s="572"/>
      <c r="KZ32" s="572"/>
      <c r="LA32" s="572"/>
      <c r="LB32" s="572"/>
      <c r="LC32" s="572"/>
      <c r="LD32" s="572"/>
      <c r="LE32" s="572"/>
      <c r="LF32" s="572"/>
      <c r="LG32" s="572"/>
      <c r="LH32" s="572"/>
      <c r="LI32" s="572"/>
      <c r="LJ32" s="572"/>
      <c r="LK32" s="572"/>
      <c r="LL32" s="572"/>
      <c r="LM32" s="572"/>
      <c r="LN32" s="572"/>
      <c r="LO32" s="572"/>
      <c r="LP32" s="572"/>
      <c r="LQ32" s="572"/>
      <c r="LR32" s="572"/>
      <c r="LS32" s="572"/>
      <c r="LT32" s="572"/>
      <c r="LU32" s="572"/>
      <c r="LV32" s="572"/>
      <c r="LW32" s="572"/>
      <c r="LX32" s="572"/>
      <c r="LY32" s="572"/>
      <c r="LZ32" s="572"/>
      <c r="MA32" s="572"/>
      <c r="MB32" s="572"/>
      <c r="MC32" s="572"/>
      <c r="MD32" s="572"/>
      <c r="ME32" s="572"/>
      <c r="MF32" s="572"/>
      <c r="MG32" s="572"/>
      <c r="MH32" s="572"/>
      <c r="MI32" s="572"/>
      <c r="MJ32" s="572"/>
      <c r="MK32" s="572"/>
      <c r="ML32" s="572"/>
      <c r="MM32" s="572"/>
      <c r="MN32" s="572"/>
      <c r="MO32" s="572"/>
      <c r="MP32" s="572"/>
      <c r="MQ32" s="572"/>
      <c r="MR32" s="572"/>
      <c r="MS32" s="572"/>
      <c r="MT32" s="572"/>
      <c r="MU32" s="572"/>
      <c r="MV32" s="572"/>
      <c r="MW32" s="572"/>
      <c r="MX32" s="572"/>
      <c r="MY32" s="572"/>
      <c r="MZ32" s="572"/>
      <c r="NA32" s="572"/>
      <c r="NB32" s="572"/>
      <c r="NC32" s="572"/>
      <c r="ND32" s="572"/>
      <c r="NE32" s="572"/>
      <c r="NF32" s="572"/>
      <c r="NG32" s="572"/>
      <c r="NH32" s="572"/>
      <c r="NI32" s="572"/>
      <c r="NJ32" s="572"/>
      <c r="NK32" s="572"/>
      <c r="NL32" s="572"/>
      <c r="NM32" s="572"/>
      <c r="NN32" s="572"/>
      <c r="NO32" s="572"/>
      <c r="NP32" s="572"/>
      <c r="NQ32" s="572"/>
      <c r="NR32" s="572"/>
      <c r="NS32" s="572"/>
      <c r="NT32" s="572"/>
      <c r="NU32" s="572"/>
      <c r="NV32" s="572"/>
      <c r="NW32" s="572"/>
      <c r="NX32" s="572"/>
      <c r="NY32" s="572"/>
      <c r="NZ32" s="572"/>
      <c r="OA32" s="572"/>
      <c r="OB32" s="572"/>
      <c r="OC32" s="572"/>
      <c r="OD32" s="572"/>
      <c r="OE32" s="572"/>
      <c r="OF32" s="572"/>
      <c r="OG32" s="572"/>
      <c r="OH32" s="572"/>
      <c r="OI32" s="572"/>
      <c r="OJ32" s="572"/>
      <c r="OK32" s="572"/>
      <c r="OL32" s="572"/>
      <c r="OM32" s="572"/>
      <c r="ON32" s="572"/>
      <c r="OO32" s="572"/>
      <c r="OP32" s="572"/>
      <c r="OQ32" s="572"/>
      <c r="OR32" s="572"/>
      <c r="OS32" s="572"/>
      <c r="OT32" s="572"/>
      <c r="OU32" s="572"/>
      <c r="OV32" s="572"/>
      <c r="OW32" s="572"/>
      <c r="OX32" s="572"/>
      <c r="OY32" s="572"/>
      <c r="OZ32" s="572"/>
      <c r="PA32" s="572"/>
      <c r="PB32" s="572"/>
      <c r="PC32" s="572"/>
      <c r="PD32" s="572"/>
      <c r="PE32" s="572"/>
      <c r="PF32" s="572"/>
      <c r="PG32" s="572"/>
      <c r="PH32" s="572"/>
      <c r="PI32" s="572"/>
      <c r="PJ32" s="572"/>
      <c r="PK32" s="572"/>
      <c r="PL32" s="572"/>
      <c r="PM32" s="572"/>
      <c r="PN32" s="572"/>
      <c r="PO32" s="572"/>
      <c r="PP32" s="572"/>
      <c r="PQ32" s="572"/>
      <c r="PR32" s="572"/>
      <c r="PS32" s="572"/>
      <c r="PT32" s="572"/>
      <c r="PU32" s="572"/>
      <c r="PV32" s="572"/>
      <c r="PW32" s="572"/>
      <c r="PX32" s="572"/>
      <c r="PY32" s="572"/>
      <c r="PZ32" s="572"/>
      <c r="QA32" s="572"/>
      <c r="QB32" s="572"/>
      <c r="QC32" s="572"/>
      <c r="QD32" s="572"/>
      <c r="QE32" s="572"/>
      <c r="QF32" s="572"/>
      <c r="QG32" s="572"/>
      <c r="QH32" s="572"/>
      <c r="QI32" s="572"/>
      <c r="QJ32" s="572"/>
      <c r="QK32" s="572"/>
      <c r="QL32" s="572"/>
      <c r="QM32" s="572"/>
      <c r="QN32" s="572"/>
      <c r="QO32" s="572"/>
      <c r="QP32" s="572"/>
      <c r="QQ32" s="572"/>
      <c r="QR32" s="572"/>
      <c r="QS32" s="572"/>
      <c r="QT32" s="572"/>
      <c r="QU32" s="572"/>
      <c r="QV32" s="572"/>
      <c r="QW32" s="572"/>
      <c r="QX32" s="572"/>
      <c r="QY32" s="572"/>
      <c r="QZ32" s="572"/>
      <c r="RA32" s="572"/>
      <c r="RB32" s="572"/>
      <c r="RC32" s="572"/>
      <c r="RD32" s="572"/>
      <c r="RE32" s="572"/>
      <c r="RF32" s="572"/>
      <c r="RG32" s="572"/>
      <c r="RH32" s="572"/>
      <c r="RI32" s="572"/>
      <c r="RJ32" s="572"/>
      <c r="RK32" s="572"/>
      <c r="RL32" s="572"/>
      <c r="RM32" s="572"/>
      <c r="RN32" s="572"/>
      <c r="RO32" s="572"/>
      <c r="RP32" s="572"/>
      <c r="RQ32" s="572"/>
      <c r="RR32" s="572"/>
      <c r="RS32" s="572"/>
      <c r="RT32" s="572"/>
      <c r="RU32" s="572"/>
      <c r="RV32" s="572"/>
      <c r="RW32" s="572"/>
      <c r="RX32" s="572"/>
      <c r="RY32" s="572"/>
      <c r="RZ32" s="572"/>
      <c r="SA32" s="572"/>
      <c r="SB32" s="572"/>
      <c r="SC32" s="572"/>
      <c r="SD32" s="572"/>
      <c r="SE32" s="572"/>
      <c r="SF32" s="572"/>
      <c r="SG32" s="572"/>
      <c r="SH32" s="572"/>
      <c r="SI32" s="572"/>
      <c r="SJ32" s="572"/>
      <c r="SK32" s="572"/>
      <c r="SL32" s="572"/>
      <c r="SM32" s="572"/>
      <c r="SN32" s="572"/>
      <c r="SO32" s="572"/>
      <c r="SP32" s="572"/>
      <c r="SQ32" s="572"/>
      <c r="SR32" s="572"/>
      <c r="SS32" s="572"/>
      <c r="ST32" s="572"/>
      <c r="SU32" s="572"/>
      <c r="SV32" s="572"/>
      <c r="SW32" s="572"/>
      <c r="SX32" s="572"/>
      <c r="SY32" s="572"/>
      <c r="SZ32" s="572"/>
      <c r="TA32" s="572"/>
      <c r="TB32" s="572"/>
      <c r="TC32" s="572"/>
      <c r="TD32" s="572"/>
      <c r="TE32" s="572"/>
      <c r="TF32" s="572"/>
      <c r="TG32" s="572"/>
      <c r="TH32" s="572"/>
      <c r="TI32" s="572"/>
      <c r="TJ32" s="572"/>
      <c r="TK32" s="572"/>
      <c r="TL32" s="572"/>
      <c r="TM32" s="572"/>
      <c r="TN32" s="572"/>
      <c r="TO32" s="572"/>
      <c r="TP32" s="572"/>
      <c r="TQ32" s="572"/>
      <c r="TR32" s="572"/>
      <c r="TS32" s="572"/>
      <c r="TT32" s="572"/>
      <c r="TU32" s="572"/>
      <c r="TV32" s="572"/>
      <c r="TW32" s="572"/>
      <c r="TX32" s="572"/>
      <c r="TY32" s="572"/>
      <c r="TZ32" s="572"/>
      <c r="UA32" s="572"/>
      <c r="UB32" s="572"/>
      <c r="UC32" s="572"/>
      <c r="UD32" s="572"/>
      <c r="UE32" s="572"/>
      <c r="UF32" s="572"/>
      <c r="UG32" s="572"/>
      <c r="UH32" s="572"/>
      <c r="UI32" s="572"/>
      <c r="UJ32" s="572"/>
      <c r="UK32" s="572"/>
      <c r="UL32" s="572"/>
      <c r="UM32" s="572"/>
      <c r="UN32" s="572"/>
      <c r="UO32" s="572"/>
      <c r="UP32" s="572"/>
      <c r="UQ32" s="572"/>
      <c r="UR32" s="572"/>
      <c r="US32" s="572"/>
      <c r="UT32" s="572"/>
      <c r="UU32" s="572"/>
      <c r="UV32" s="572"/>
      <c r="UW32" s="572"/>
      <c r="UX32" s="572"/>
      <c r="UY32" s="572"/>
      <c r="UZ32" s="572"/>
      <c r="VA32" s="572"/>
      <c r="VB32" s="572"/>
      <c r="VC32" s="572"/>
      <c r="VD32" s="572"/>
      <c r="VE32" s="572"/>
      <c r="VF32" s="572"/>
      <c r="VG32" s="572"/>
      <c r="VH32" s="572"/>
      <c r="VI32" s="572"/>
      <c r="VJ32" s="572"/>
      <c r="VK32" s="572"/>
      <c r="VL32" s="572"/>
      <c r="VM32" s="572"/>
      <c r="VN32" s="572"/>
      <c r="VO32" s="572"/>
      <c r="VP32" s="572"/>
      <c r="VQ32" s="572"/>
      <c r="VR32" s="572"/>
      <c r="VS32" s="572"/>
      <c r="VT32" s="572"/>
      <c r="VU32" s="572"/>
      <c r="VV32" s="572"/>
      <c r="VW32" s="572"/>
      <c r="VX32" s="572"/>
      <c r="VY32" s="572"/>
      <c r="VZ32" s="572"/>
      <c r="WA32" s="572"/>
      <c r="WB32" s="572"/>
      <c r="WC32" s="572"/>
      <c r="WD32" s="572"/>
      <c r="WE32" s="572"/>
      <c r="WF32" s="572"/>
      <c r="WG32" s="572"/>
      <c r="WH32" s="572"/>
      <c r="WI32" s="572"/>
      <c r="WJ32" s="572"/>
      <c r="WK32" s="572"/>
      <c r="WL32" s="572"/>
      <c r="WM32" s="572"/>
      <c r="WN32" s="572"/>
      <c r="WO32" s="572"/>
      <c r="WP32" s="572"/>
      <c r="WQ32" s="572"/>
      <c r="WR32" s="572"/>
      <c r="WS32" s="572"/>
      <c r="WT32" s="572"/>
      <c r="WU32" s="572"/>
      <c r="WV32" s="572"/>
      <c r="WW32" s="572"/>
      <c r="WX32" s="572"/>
      <c r="WY32" s="572"/>
      <c r="WZ32" s="572"/>
      <c r="XA32" s="572"/>
      <c r="XB32" s="572"/>
      <c r="XC32" s="572"/>
      <c r="XD32" s="572"/>
      <c r="XE32" s="572"/>
      <c r="XF32" s="572"/>
      <c r="XG32" s="572"/>
      <c r="XH32" s="572"/>
      <c r="XI32" s="572"/>
      <c r="XJ32" s="572"/>
      <c r="XK32" s="572"/>
      <c r="XL32" s="572"/>
      <c r="XM32" s="572"/>
      <c r="XN32" s="572"/>
      <c r="XO32" s="572"/>
      <c r="XP32" s="572"/>
      <c r="XQ32" s="572"/>
      <c r="XR32" s="572"/>
      <c r="XS32" s="572"/>
      <c r="XT32" s="572"/>
      <c r="XU32" s="572"/>
      <c r="XV32" s="572"/>
      <c r="XW32" s="572"/>
      <c r="XX32" s="572"/>
      <c r="XY32" s="572"/>
      <c r="XZ32" s="572"/>
      <c r="YA32" s="572"/>
      <c r="YB32" s="572"/>
      <c r="YC32" s="572"/>
      <c r="YD32" s="572"/>
      <c r="YE32" s="572"/>
      <c r="YF32" s="572"/>
      <c r="YG32" s="572"/>
      <c r="YH32" s="572"/>
      <c r="YI32" s="572"/>
      <c r="YJ32" s="572"/>
      <c r="YK32" s="572"/>
      <c r="YL32" s="572"/>
      <c r="YM32" s="572"/>
      <c r="YN32" s="572"/>
      <c r="YO32" s="572"/>
      <c r="YP32" s="572"/>
      <c r="YQ32" s="572"/>
      <c r="YR32" s="572"/>
      <c r="YS32" s="572"/>
      <c r="YT32" s="572"/>
      <c r="YU32" s="572"/>
      <c r="YV32" s="572"/>
      <c r="YW32" s="572"/>
      <c r="YX32" s="572"/>
      <c r="YY32" s="572"/>
      <c r="YZ32" s="572"/>
      <c r="ZA32" s="572"/>
      <c r="ZB32" s="572"/>
      <c r="ZC32" s="572"/>
      <c r="ZD32" s="572"/>
      <c r="ZE32" s="572"/>
      <c r="ZF32" s="572"/>
      <c r="ZG32" s="572"/>
      <c r="ZH32" s="572"/>
      <c r="ZI32" s="572"/>
      <c r="ZJ32" s="572"/>
      <c r="ZK32" s="572"/>
      <c r="ZL32" s="572"/>
      <c r="ZM32" s="572"/>
      <c r="ZN32" s="572"/>
      <c r="ZO32" s="572"/>
      <c r="ZP32" s="572"/>
      <c r="ZQ32" s="572"/>
      <c r="ZR32" s="572"/>
      <c r="ZS32" s="572"/>
      <c r="ZT32" s="572"/>
      <c r="ZU32" s="572"/>
      <c r="ZV32" s="572"/>
      <c r="ZW32" s="572"/>
      <c r="ZX32" s="572"/>
      <c r="ZY32" s="572"/>
      <c r="ZZ32" s="572"/>
      <c r="AAA32" s="572"/>
      <c r="AAB32" s="572"/>
      <c r="AAC32" s="572"/>
      <c r="AAD32" s="572"/>
      <c r="AAE32" s="572"/>
      <c r="AAF32" s="572"/>
      <c r="AAG32" s="572"/>
      <c r="AAH32" s="572"/>
      <c r="AAI32" s="572"/>
      <c r="AAJ32" s="572"/>
      <c r="AAK32" s="572"/>
      <c r="AAL32" s="572"/>
      <c r="AAM32" s="572"/>
      <c r="AAN32" s="572"/>
      <c r="AAO32" s="572"/>
      <c r="AAP32" s="572"/>
      <c r="AAQ32" s="572"/>
      <c r="AAR32" s="572"/>
      <c r="AAS32" s="572"/>
      <c r="AAT32" s="572"/>
      <c r="AAU32" s="572"/>
      <c r="AAV32" s="572"/>
      <c r="AAW32" s="572"/>
      <c r="AAX32" s="572"/>
      <c r="AAY32" s="572"/>
      <c r="AAZ32" s="572"/>
      <c r="ABA32" s="572"/>
      <c r="ABB32" s="572"/>
      <c r="ABC32" s="572"/>
      <c r="ABD32" s="572"/>
      <c r="ABE32" s="572"/>
      <c r="ABF32" s="572"/>
      <c r="ABG32" s="572"/>
      <c r="ABH32" s="572"/>
      <c r="ABI32" s="572"/>
      <c r="ABJ32" s="572"/>
      <c r="ABK32" s="572"/>
      <c r="ABL32" s="572"/>
      <c r="ABM32" s="572"/>
      <c r="ABN32" s="572"/>
      <c r="ABO32" s="572"/>
      <c r="ABP32" s="572"/>
      <c r="ABQ32" s="572"/>
      <c r="ABR32" s="572"/>
      <c r="ABS32" s="572"/>
      <c r="ABT32" s="572"/>
      <c r="ABU32" s="572"/>
      <c r="ABV32" s="572"/>
      <c r="ABW32" s="572"/>
      <c r="ABX32" s="572"/>
      <c r="ABY32" s="572"/>
      <c r="ABZ32" s="572"/>
      <c r="ACA32" s="572"/>
      <c r="ACB32" s="572"/>
      <c r="ACC32" s="572"/>
      <c r="ACD32" s="572"/>
      <c r="ACE32" s="572"/>
      <c r="ACF32" s="572"/>
      <c r="ACG32" s="572"/>
      <c r="ACH32" s="572"/>
      <c r="ACI32" s="572"/>
      <c r="ACJ32" s="572"/>
      <c r="ACK32" s="572"/>
      <c r="ACL32" s="572"/>
      <c r="ACM32" s="572"/>
      <c r="ACN32" s="572"/>
      <c r="ACO32" s="572"/>
      <c r="ACP32" s="572"/>
      <c r="ACQ32" s="572"/>
      <c r="ACR32" s="572"/>
      <c r="ACS32" s="572"/>
      <c r="ACT32" s="572"/>
      <c r="ACU32" s="572"/>
      <c r="ACV32" s="572"/>
      <c r="ACW32" s="572"/>
      <c r="ACX32" s="572"/>
      <c r="ACY32" s="572"/>
      <c r="ACZ32" s="572"/>
      <c r="ADA32" s="572"/>
      <c r="ADB32" s="572"/>
      <c r="ADC32" s="572"/>
      <c r="ADD32" s="572"/>
      <c r="ADE32" s="572"/>
      <c r="ADF32" s="572"/>
      <c r="ADG32" s="572"/>
      <c r="ADH32" s="572"/>
      <c r="ADI32" s="572"/>
      <c r="ADJ32" s="572"/>
      <c r="ADK32" s="572"/>
      <c r="ADL32" s="572"/>
      <c r="ADM32" s="572"/>
      <c r="ADN32" s="572"/>
      <c r="ADO32" s="572"/>
      <c r="ADP32" s="572"/>
      <c r="ADQ32" s="572"/>
      <c r="ADR32" s="572"/>
      <c r="ADS32" s="572"/>
      <c r="ADT32" s="572"/>
      <c r="ADU32" s="572"/>
      <c r="ADV32" s="572"/>
      <c r="ADW32" s="572"/>
      <c r="ADX32" s="572"/>
      <c r="ADY32" s="572"/>
      <c r="ADZ32" s="572"/>
      <c r="AEA32" s="572"/>
      <c r="AEB32" s="572"/>
      <c r="AEC32" s="572"/>
      <c r="AED32" s="572"/>
      <c r="AEE32" s="572"/>
      <c r="AEF32" s="572"/>
      <c r="AEG32" s="572"/>
      <c r="AEH32" s="572"/>
      <c r="AEI32" s="572"/>
      <c r="AEJ32" s="572"/>
      <c r="AEK32" s="572"/>
      <c r="AEL32" s="572"/>
      <c r="AEM32" s="572"/>
      <c r="AEN32" s="572"/>
      <c r="AEO32" s="572"/>
      <c r="AEP32" s="572"/>
      <c r="AEQ32" s="572"/>
      <c r="AER32" s="572"/>
      <c r="AES32" s="572"/>
      <c r="AET32" s="572"/>
      <c r="AEU32" s="572"/>
      <c r="AEV32" s="572"/>
      <c r="AEW32" s="572"/>
      <c r="AEX32" s="572"/>
      <c r="AEY32" s="572"/>
      <c r="AEZ32" s="572"/>
      <c r="AFA32" s="572"/>
      <c r="AFB32" s="572"/>
      <c r="AFC32" s="572"/>
      <c r="AFD32" s="572"/>
      <c r="AFE32" s="572"/>
      <c r="AFF32" s="572"/>
      <c r="AFG32" s="572"/>
      <c r="AFH32" s="572"/>
      <c r="AFI32" s="572"/>
      <c r="AFJ32" s="572"/>
      <c r="AFK32" s="572"/>
      <c r="AFL32" s="572"/>
      <c r="AFM32" s="572"/>
      <c r="AFN32" s="572"/>
      <c r="AFO32" s="572"/>
      <c r="AFP32" s="572"/>
      <c r="AFQ32" s="572"/>
      <c r="AFR32" s="572"/>
      <c r="AFS32" s="572"/>
      <c r="AFT32" s="572"/>
      <c r="AFU32" s="572"/>
      <c r="AFV32" s="572"/>
      <c r="AFW32" s="572"/>
      <c r="AFX32" s="572"/>
      <c r="AFY32" s="572"/>
      <c r="AFZ32" s="572"/>
      <c r="AGA32" s="572"/>
      <c r="AGB32" s="572"/>
      <c r="AGC32" s="572"/>
      <c r="AGD32" s="572"/>
      <c r="AGE32" s="572"/>
      <c r="AGF32" s="572"/>
      <c r="AGG32" s="572"/>
      <c r="AGH32" s="572"/>
      <c r="AGI32" s="572"/>
      <c r="AGJ32" s="572"/>
      <c r="AGK32" s="572"/>
      <c r="AGL32" s="572"/>
      <c r="AGM32" s="572"/>
      <c r="AGN32" s="572"/>
      <c r="AGO32" s="572"/>
      <c r="AGP32" s="572"/>
      <c r="AGQ32" s="572"/>
      <c r="AGR32" s="572"/>
      <c r="AGS32" s="572"/>
      <c r="AGT32" s="572"/>
      <c r="AGU32" s="572"/>
      <c r="AGV32" s="572"/>
      <c r="AGW32" s="572"/>
      <c r="AGX32" s="572"/>
      <c r="AGY32" s="572"/>
      <c r="AGZ32" s="572"/>
      <c r="AHA32" s="572"/>
      <c r="AHB32" s="572"/>
      <c r="AHC32" s="572"/>
      <c r="AHD32" s="572"/>
      <c r="AHE32" s="572"/>
      <c r="AHF32" s="572"/>
      <c r="AHG32" s="572"/>
      <c r="AHH32" s="572"/>
      <c r="AHI32" s="572"/>
      <c r="AHJ32" s="572"/>
      <c r="AHK32" s="572"/>
      <c r="AHL32" s="572"/>
      <c r="AHM32" s="572"/>
      <c r="AHN32" s="572"/>
      <c r="AHO32" s="572"/>
      <c r="AHP32" s="572"/>
      <c r="AHQ32" s="572"/>
      <c r="AHR32" s="572"/>
      <c r="AHS32" s="572"/>
      <c r="AHT32" s="572"/>
      <c r="AHU32" s="572"/>
      <c r="AHV32" s="572"/>
      <c r="AHW32" s="572"/>
      <c r="AHX32" s="572"/>
      <c r="AHY32" s="572"/>
      <c r="AHZ32" s="572"/>
      <c r="AIA32" s="572"/>
      <c r="AIB32" s="572"/>
      <c r="AIC32" s="572"/>
      <c r="AID32" s="572"/>
      <c r="AIE32" s="572"/>
      <c r="AIF32" s="572"/>
      <c r="AIG32" s="572"/>
      <c r="AIH32" s="572"/>
      <c r="AII32" s="572"/>
      <c r="AIJ32" s="572"/>
      <c r="AIK32" s="572"/>
      <c r="AIL32" s="572"/>
      <c r="AIM32" s="572"/>
      <c r="AIN32" s="572"/>
      <c r="AIO32" s="572"/>
      <c r="AIP32" s="572"/>
      <c r="AIQ32" s="572"/>
      <c r="AIR32" s="572"/>
      <c r="AIS32" s="572"/>
      <c r="AIT32" s="572"/>
      <c r="AIU32" s="572"/>
      <c r="AIV32" s="572"/>
      <c r="AIW32" s="572"/>
      <c r="AIX32" s="572"/>
      <c r="AIY32" s="572"/>
      <c r="AIZ32" s="572"/>
      <c r="AJA32" s="572"/>
      <c r="AJB32" s="572"/>
      <c r="AJC32" s="572"/>
      <c r="AJD32" s="572"/>
      <c r="AJE32" s="572"/>
      <c r="AJF32" s="572"/>
      <c r="AJG32" s="572"/>
      <c r="AJH32" s="572"/>
      <c r="AJI32" s="572"/>
      <c r="AJJ32" s="572"/>
      <c r="AJK32" s="572"/>
      <c r="AJL32" s="572"/>
      <c r="AJM32" s="572"/>
      <c r="AJN32" s="572"/>
      <c r="AJO32" s="572"/>
      <c r="AJP32" s="572"/>
      <c r="AJQ32" s="572"/>
      <c r="AJR32" s="572"/>
      <c r="AJS32" s="572"/>
      <c r="AJT32" s="572"/>
      <c r="AJU32" s="572"/>
      <c r="AJV32" s="572"/>
      <c r="AJW32" s="572"/>
      <c r="AJX32" s="572"/>
      <c r="AJY32" s="572"/>
      <c r="AJZ32" s="572"/>
      <c r="AKA32" s="572"/>
      <c r="AKB32" s="572"/>
      <c r="AKC32" s="572"/>
      <c r="AKD32" s="572"/>
      <c r="AKE32" s="572"/>
      <c r="AKF32" s="572"/>
      <c r="AKG32" s="572"/>
      <c r="AKH32" s="572"/>
      <c r="AKI32" s="572"/>
      <c r="AKJ32" s="572"/>
      <c r="AKK32" s="572"/>
      <c r="AKL32" s="572"/>
      <c r="AKM32" s="572"/>
      <c r="AKN32" s="572"/>
      <c r="AKO32" s="572"/>
      <c r="AKP32" s="572"/>
      <c r="AKQ32" s="572"/>
      <c r="AKR32" s="572"/>
      <c r="AKS32" s="572"/>
      <c r="AKT32" s="572"/>
      <c r="AKU32" s="572"/>
      <c r="AKV32" s="572"/>
      <c r="AKW32" s="572"/>
      <c r="AKX32" s="572"/>
      <c r="AKY32" s="572"/>
      <c r="AKZ32" s="572"/>
      <c r="ALA32" s="572"/>
      <c r="ALB32" s="572"/>
      <c r="ALC32" s="572"/>
      <c r="ALD32" s="572"/>
      <c r="ALE32" s="572"/>
      <c r="ALF32" s="572"/>
      <c r="ALG32" s="572"/>
      <c r="ALH32" s="572"/>
      <c r="ALI32" s="572"/>
      <c r="ALJ32" s="572"/>
      <c r="ALK32" s="572"/>
      <c r="ALL32" s="572"/>
      <c r="ALM32" s="572"/>
      <c r="ALN32" s="572"/>
      <c r="ALO32" s="572"/>
      <c r="ALP32" s="572"/>
      <c r="ALQ32" s="572"/>
      <c r="ALR32" s="572"/>
      <c r="ALS32" s="572"/>
      <c r="ALT32" s="572"/>
      <c r="ALU32" s="572"/>
      <c r="ALV32" s="572"/>
      <c r="ALW32" s="572"/>
      <c r="ALX32" s="572"/>
      <c r="ALY32" s="572"/>
      <c r="ALZ32" s="572"/>
      <c r="AMA32" s="572"/>
      <c r="AMB32" s="572"/>
      <c r="AMC32" s="572"/>
      <c r="AMD32" s="572"/>
      <c r="AME32" s="572"/>
      <c r="AMF32" s="572"/>
      <c r="AMG32" s="572"/>
      <c r="AMH32" s="572"/>
      <c r="AMI32" s="572"/>
      <c r="AMJ32" s="572"/>
      <c r="AMK32" s="572"/>
      <c r="AML32" s="572"/>
      <c r="AMM32" s="572"/>
      <c r="AMN32" s="572"/>
      <c r="AMO32" s="572"/>
      <c r="AMP32" s="572"/>
      <c r="AMQ32" s="572"/>
      <c r="AMR32" s="572"/>
      <c r="AMS32" s="572"/>
      <c r="AMT32" s="572"/>
      <c r="AMU32" s="572"/>
      <c r="AMV32" s="572"/>
      <c r="AMW32" s="572"/>
      <c r="AMX32" s="572"/>
      <c r="AMY32" s="572"/>
      <c r="AMZ32" s="572"/>
      <c r="ANA32" s="572"/>
      <c r="ANB32" s="572"/>
      <c r="ANC32" s="572"/>
      <c r="AND32" s="572"/>
      <c r="ANE32" s="572"/>
      <c r="ANF32" s="572"/>
      <c r="ANG32" s="572"/>
      <c r="ANH32" s="572"/>
      <c r="ANI32" s="572"/>
      <c r="ANJ32" s="572"/>
      <c r="ANK32" s="572"/>
      <c r="ANL32" s="572"/>
      <c r="ANM32" s="572"/>
      <c r="ANN32" s="572"/>
      <c r="ANO32" s="572"/>
      <c r="ANP32" s="572"/>
      <c r="ANQ32" s="572"/>
      <c r="ANR32" s="572"/>
      <c r="ANS32" s="572"/>
      <c r="ANT32" s="572"/>
      <c r="ANU32" s="572"/>
      <c r="ANV32" s="572"/>
      <c r="ANW32" s="572"/>
      <c r="ANX32" s="572"/>
      <c r="ANY32" s="572"/>
      <c r="ANZ32" s="572"/>
      <c r="AOA32" s="572"/>
      <c r="AOB32" s="572"/>
      <c r="AOC32" s="572"/>
      <c r="AOD32" s="572"/>
      <c r="AOE32" s="572"/>
      <c r="AOF32" s="572"/>
      <c r="AOG32" s="572"/>
      <c r="AOH32" s="572"/>
      <c r="AOI32" s="572"/>
      <c r="AOJ32" s="572"/>
      <c r="AOK32" s="572"/>
      <c r="AOL32" s="572"/>
      <c r="AOM32" s="572"/>
      <c r="AON32" s="572"/>
      <c r="AOO32" s="572"/>
      <c r="AOP32" s="572"/>
      <c r="AOQ32" s="572"/>
      <c r="AOR32" s="572"/>
      <c r="AOS32" s="572"/>
      <c r="AOT32" s="572"/>
      <c r="AOU32" s="572"/>
      <c r="AOV32" s="572"/>
      <c r="AOW32" s="572"/>
      <c r="AOX32" s="572"/>
      <c r="AOY32" s="572"/>
      <c r="AOZ32" s="572"/>
      <c r="APA32" s="572"/>
      <c r="APB32" s="572"/>
      <c r="APC32" s="572"/>
      <c r="APD32" s="572"/>
      <c r="APE32" s="572"/>
      <c r="APF32" s="572"/>
      <c r="APG32" s="572"/>
      <c r="APH32" s="572"/>
      <c r="API32" s="572"/>
      <c r="APJ32" s="572"/>
      <c r="APK32" s="572"/>
      <c r="APL32" s="572"/>
      <c r="APM32" s="572"/>
      <c r="APN32" s="572"/>
      <c r="APO32" s="572"/>
      <c r="APP32" s="572"/>
      <c r="APQ32" s="572"/>
      <c r="APR32" s="572"/>
      <c r="APS32" s="572"/>
      <c r="APT32" s="572"/>
      <c r="APU32" s="572"/>
      <c r="APV32" s="572"/>
      <c r="APW32" s="572"/>
      <c r="APX32" s="572"/>
      <c r="APY32" s="572"/>
      <c r="APZ32" s="572"/>
      <c r="AQA32" s="572"/>
      <c r="AQB32" s="572"/>
      <c r="AQC32" s="572"/>
      <c r="AQD32" s="572"/>
      <c r="AQE32" s="572"/>
      <c r="AQF32" s="572"/>
      <c r="AQG32" s="572"/>
      <c r="AQH32" s="572"/>
      <c r="AQI32" s="572"/>
      <c r="AQJ32" s="572"/>
      <c r="AQK32" s="572"/>
      <c r="AQL32" s="572"/>
      <c r="AQM32" s="572"/>
      <c r="AQN32" s="572"/>
      <c r="AQO32" s="572"/>
      <c r="AQP32" s="572"/>
      <c r="AQQ32" s="572"/>
      <c r="AQR32" s="572"/>
      <c r="AQS32" s="572"/>
      <c r="AQT32" s="572"/>
      <c r="AQU32" s="572"/>
      <c r="AQV32" s="572"/>
      <c r="AQW32" s="572"/>
      <c r="AQX32" s="572"/>
      <c r="AQY32" s="572"/>
      <c r="AQZ32" s="572"/>
      <c r="ARA32" s="572"/>
      <c r="ARB32" s="572"/>
      <c r="ARC32" s="572"/>
      <c r="ARD32" s="572"/>
      <c r="ARE32" s="572"/>
      <c r="ARF32" s="572"/>
      <c r="ARG32" s="572"/>
      <c r="ARH32" s="572"/>
      <c r="ARI32" s="572"/>
      <c r="ARJ32" s="572"/>
      <c r="ARK32" s="572"/>
      <c r="ARL32" s="572"/>
      <c r="ARM32" s="572"/>
      <c r="ARN32" s="572"/>
      <c r="ARO32" s="572"/>
      <c r="ARP32" s="572"/>
      <c r="ARQ32" s="572"/>
      <c r="ARR32" s="572"/>
      <c r="ARS32" s="572"/>
      <c r="ART32" s="572"/>
      <c r="ARU32" s="572"/>
      <c r="ARV32" s="572"/>
      <c r="ARW32" s="572"/>
      <c r="ARX32" s="572"/>
      <c r="ARY32" s="572"/>
      <c r="ARZ32" s="572"/>
      <c r="ASA32" s="572"/>
      <c r="ASB32" s="572"/>
      <c r="ASC32" s="572"/>
      <c r="ASD32" s="572"/>
      <c r="ASE32" s="572"/>
      <c r="ASF32" s="572"/>
      <c r="ASG32" s="572"/>
      <c r="ASH32" s="572"/>
      <c r="ASI32" s="572"/>
      <c r="ASJ32" s="572"/>
      <c r="ASK32" s="572"/>
      <c r="ASL32" s="572"/>
      <c r="ASM32" s="572"/>
      <c r="ASN32" s="572"/>
      <c r="ASO32" s="572"/>
      <c r="ASP32" s="572"/>
      <c r="ASQ32" s="572"/>
      <c r="ASR32" s="572"/>
      <c r="ASS32" s="572"/>
      <c r="AST32" s="572"/>
      <c r="ASU32" s="572"/>
      <c r="ASV32" s="572"/>
      <c r="ASW32" s="572"/>
      <c r="ASX32" s="572"/>
      <c r="ASY32" s="572"/>
      <c r="ASZ32" s="572"/>
      <c r="ATA32" s="572"/>
      <c r="ATB32" s="572"/>
      <c r="ATC32" s="572"/>
      <c r="ATD32" s="572"/>
      <c r="ATE32" s="572"/>
      <c r="ATF32" s="572"/>
      <c r="ATG32" s="572"/>
      <c r="ATH32" s="572"/>
      <c r="ATI32" s="572"/>
      <c r="ATJ32" s="572"/>
      <c r="ATK32" s="572"/>
      <c r="ATL32" s="572"/>
      <c r="ATM32" s="572"/>
      <c r="ATN32" s="572"/>
      <c r="ATO32" s="572"/>
      <c r="ATP32" s="572"/>
      <c r="ATQ32" s="572"/>
      <c r="ATR32" s="572"/>
      <c r="ATS32" s="572"/>
      <c r="ATT32" s="572"/>
      <c r="ATU32" s="572"/>
      <c r="ATV32" s="572"/>
      <c r="ATW32" s="572"/>
      <c r="ATX32" s="572"/>
      <c r="ATY32" s="572"/>
      <c r="ATZ32" s="572"/>
      <c r="AUA32" s="572"/>
      <c r="AUB32" s="572"/>
      <c r="AUC32" s="572"/>
      <c r="AUD32" s="572"/>
      <c r="AUE32" s="572"/>
      <c r="AUF32" s="572"/>
      <c r="AUG32" s="572"/>
      <c r="AUH32" s="572"/>
      <c r="AUI32" s="572"/>
      <c r="AUJ32" s="572"/>
      <c r="AUK32" s="572"/>
      <c r="AUL32" s="572"/>
      <c r="AUM32" s="572"/>
      <c r="AUN32" s="572"/>
      <c r="AUO32" s="572"/>
      <c r="AUP32" s="572"/>
      <c r="AUQ32" s="572"/>
      <c r="AUR32" s="572"/>
      <c r="AUS32" s="572"/>
      <c r="AUT32" s="572"/>
      <c r="AUU32" s="572"/>
      <c r="AUV32" s="572"/>
      <c r="AUW32" s="572"/>
      <c r="AUX32" s="572"/>
      <c r="AUY32" s="572"/>
      <c r="AUZ32" s="572"/>
      <c r="AVA32" s="572"/>
      <c r="AVB32" s="572"/>
      <c r="AVC32" s="572"/>
      <c r="AVD32" s="572"/>
      <c r="AVE32" s="572"/>
      <c r="AVF32" s="572"/>
      <c r="AVG32" s="572"/>
      <c r="AVH32" s="572"/>
      <c r="AVI32" s="572"/>
      <c r="AVJ32" s="572"/>
      <c r="AVK32" s="572"/>
      <c r="AVL32" s="572"/>
      <c r="AVM32" s="572"/>
      <c r="AVN32" s="572"/>
      <c r="AVO32" s="572"/>
      <c r="AVP32" s="572"/>
      <c r="AVQ32" s="572"/>
      <c r="AVR32" s="572"/>
      <c r="AVS32" s="572"/>
      <c r="AVT32" s="572"/>
      <c r="AVU32" s="572"/>
      <c r="AVV32" s="572"/>
      <c r="AVW32" s="572"/>
      <c r="AVX32" s="572"/>
      <c r="AVY32" s="572"/>
      <c r="AVZ32" s="572"/>
      <c r="AWA32" s="572"/>
      <c r="AWB32" s="572"/>
      <c r="AWC32" s="572"/>
      <c r="AWD32" s="572"/>
      <c r="AWE32" s="572"/>
      <c r="AWF32" s="572"/>
      <c r="AWG32" s="572"/>
      <c r="AWH32" s="572"/>
      <c r="AWI32" s="572"/>
      <c r="AWJ32" s="572"/>
      <c r="AWK32" s="572"/>
      <c r="AWL32" s="572"/>
      <c r="AWM32" s="572"/>
      <c r="AWN32" s="572"/>
      <c r="AWO32" s="572"/>
      <c r="AWP32" s="572"/>
      <c r="AWQ32" s="572"/>
      <c r="AWR32" s="572"/>
      <c r="AWS32" s="572"/>
      <c r="AWT32" s="572"/>
      <c r="AWU32" s="572"/>
      <c r="AWV32" s="572"/>
      <c r="AWW32" s="572"/>
      <c r="AWX32" s="572"/>
      <c r="AWY32" s="572"/>
      <c r="AWZ32" s="572"/>
      <c r="AXA32" s="572"/>
      <c r="AXB32" s="572"/>
      <c r="AXC32" s="572"/>
      <c r="AXD32" s="572"/>
      <c r="AXE32" s="572"/>
      <c r="AXF32" s="572"/>
      <c r="AXG32" s="572"/>
      <c r="AXH32" s="572"/>
      <c r="AXI32" s="572"/>
      <c r="AXJ32" s="572"/>
      <c r="AXK32" s="572"/>
      <c r="AXL32" s="572"/>
      <c r="AXM32" s="572"/>
      <c r="AXN32" s="572"/>
      <c r="AXO32" s="572"/>
      <c r="AXP32" s="572"/>
      <c r="AXQ32" s="572"/>
      <c r="AXR32" s="572"/>
      <c r="AXS32" s="572"/>
      <c r="AXT32" s="572"/>
      <c r="AXU32" s="572"/>
      <c r="AXV32" s="572"/>
      <c r="AXW32" s="572"/>
      <c r="AXX32" s="572"/>
      <c r="AXY32" s="572"/>
      <c r="AXZ32" s="572"/>
      <c r="AYA32" s="572"/>
      <c r="AYB32" s="572"/>
      <c r="AYC32" s="572"/>
      <c r="AYD32" s="572"/>
      <c r="AYE32" s="572"/>
      <c r="AYF32" s="572"/>
      <c r="AYG32" s="572"/>
      <c r="AYH32" s="572"/>
      <c r="AYI32" s="572"/>
      <c r="AYJ32" s="572"/>
      <c r="AYK32" s="572"/>
      <c r="AYL32" s="572"/>
      <c r="AYM32" s="572"/>
      <c r="AYN32" s="572"/>
      <c r="AYO32" s="572"/>
      <c r="AYP32" s="572"/>
      <c r="AYQ32" s="572"/>
      <c r="AYR32" s="572"/>
      <c r="AYS32" s="572"/>
      <c r="AYT32" s="572"/>
      <c r="AYU32" s="572"/>
      <c r="AYV32" s="572"/>
      <c r="AYW32" s="572"/>
      <c r="AYX32" s="572"/>
      <c r="AYY32" s="572"/>
      <c r="AYZ32" s="572"/>
      <c r="AZA32" s="572"/>
      <c r="AZB32" s="572"/>
      <c r="AZC32" s="572"/>
      <c r="AZD32" s="572"/>
      <c r="AZE32" s="572"/>
      <c r="AZF32" s="572"/>
      <c r="AZG32" s="572"/>
      <c r="AZH32" s="572"/>
      <c r="AZI32" s="572"/>
      <c r="AZJ32" s="572"/>
      <c r="AZK32" s="572"/>
      <c r="AZL32" s="572"/>
      <c r="AZM32" s="572"/>
      <c r="AZN32" s="572"/>
      <c r="AZO32" s="572"/>
      <c r="AZP32" s="572"/>
      <c r="AZQ32" s="572"/>
      <c r="AZR32" s="572"/>
      <c r="AZS32" s="572"/>
      <c r="AZT32" s="572"/>
      <c r="AZU32" s="572"/>
      <c r="AZV32" s="572"/>
      <c r="AZW32" s="572"/>
      <c r="AZX32" s="572"/>
      <c r="AZY32" s="572"/>
      <c r="AZZ32" s="572"/>
      <c r="BAA32" s="572"/>
      <c r="BAB32" s="572"/>
      <c r="BAC32" s="572"/>
      <c r="BAD32" s="572"/>
      <c r="BAE32" s="572"/>
      <c r="BAF32" s="572"/>
      <c r="BAG32" s="572"/>
      <c r="BAH32" s="572"/>
      <c r="BAI32" s="572"/>
      <c r="BAJ32" s="572"/>
      <c r="BAK32" s="572"/>
      <c r="BAL32" s="572"/>
      <c r="BAM32" s="572"/>
      <c r="BAN32" s="572"/>
      <c r="BAO32" s="572"/>
      <c r="BAP32" s="572"/>
      <c r="BAQ32" s="572"/>
      <c r="BAR32" s="572"/>
      <c r="BAS32" s="572"/>
      <c r="BAT32" s="572"/>
      <c r="BAU32" s="572"/>
      <c r="BAV32" s="572"/>
      <c r="BAW32" s="572"/>
      <c r="BAX32" s="572"/>
      <c r="BAY32" s="572"/>
      <c r="BAZ32" s="572"/>
      <c r="BBA32" s="572"/>
      <c r="BBB32" s="572"/>
      <c r="BBC32" s="572"/>
      <c r="BBD32" s="572"/>
      <c r="BBE32" s="572"/>
      <c r="BBF32" s="572"/>
      <c r="BBG32" s="572"/>
      <c r="BBH32" s="572"/>
      <c r="BBI32" s="572"/>
      <c r="BBJ32" s="572"/>
      <c r="BBK32" s="572"/>
      <c r="BBL32" s="572"/>
      <c r="BBM32" s="572"/>
      <c r="BBN32" s="572"/>
      <c r="BBO32" s="572"/>
      <c r="BBP32" s="572"/>
      <c r="BBQ32" s="572"/>
      <c r="BBR32" s="572"/>
      <c r="BBS32" s="572"/>
      <c r="BBT32" s="572"/>
      <c r="BBU32" s="572"/>
      <c r="BBV32" s="572"/>
      <c r="BBW32" s="572"/>
      <c r="BBX32" s="572"/>
      <c r="BBY32" s="572"/>
      <c r="BBZ32" s="572"/>
      <c r="BCA32" s="572"/>
      <c r="BCB32" s="572"/>
      <c r="BCC32" s="572"/>
      <c r="BCD32" s="572"/>
      <c r="BCE32" s="572"/>
      <c r="BCF32" s="572"/>
      <c r="BCG32" s="572"/>
      <c r="BCH32" s="572"/>
      <c r="BCI32" s="572"/>
      <c r="BCJ32" s="572"/>
      <c r="BCK32" s="572"/>
      <c r="BCL32" s="572"/>
      <c r="BCM32" s="572"/>
      <c r="BCN32" s="572"/>
      <c r="BCO32" s="572"/>
      <c r="BCP32" s="572"/>
      <c r="BCQ32" s="572"/>
      <c r="BCR32" s="572"/>
      <c r="BCS32" s="572"/>
      <c r="BCT32" s="572"/>
      <c r="BCU32" s="572"/>
      <c r="BCV32" s="572"/>
      <c r="BCW32" s="572"/>
      <c r="BCX32" s="572"/>
      <c r="BCY32" s="572"/>
      <c r="BCZ32" s="572"/>
      <c r="BDA32" s="572"/>
      <c r="BDB32" s="572"/>
      <c r="BDC32" s="572"/>
      <c r="BDD32" s="572"/>
      <c r="BDE32" s="572"/>
      <c r="BDF32" s="572"/>
      <c r="BDG32" s="572"/>
      <c r="BDH32" s="572"/>
      <c r="BDI32" s="572"/>
      <c r="BDJ32" s="572"/>
      <c r="BDK32" s="572"/>
      <c r="BDL32" s="572"/>
      <c r="BDM32" s="572"/>
      <c r="BDN32" s="572"/>
      <c r="BDO32" s="572"/>
      <c r="BDP32" s="572"/>
      <c r="BDQ32" s="572"/>
      <c r="BDR32" s="572"/>
      <c r="BDS32" s="572"/>
      <c r="BDT32" s="572"/>
      <c r="BDU32" s="572"/>
      <c r="BDV32" s="572"/>
      <c r="BDW32" s="572"/>
      <c r="BDX32" s="572"/>
      <c r="BDY32" s="572"/>
      <c r="BDZ32" s="572"/>
    </row>
    <row r="33" spans="1:1482" s="577" customFormat="1">
      <c r="A33" s="375" t="str">
        <f>+'P8'!B8</f>
        <v>8.1. Fortalecimiento de capacidades para la sanidad, calidad, e inocuidad en la cadena</v>
      </c>
      <c r="B33" s="384">
        <f>+'P8'!E8</f>
        <v>1531363720</v>
      </c>
      <c r="C33" s="384">
        <f>+'P8'!F8</f>
        <v>3867979720</v>
      </c>
      <c r="D33" s="384">
        <f>+'P8'!G8</f>
        <v>2535123720</v>
      </c>
      <c r="E33" s="384">
        <f>+'P8'!H8</f>
        <v>2601283720</v>
      </c>
      <c r="F33" s="384">
        <f>+'P8'!I8</f>
        <v>3855019720</v>
      </c>
      <c r="G33" s="384">
        <f>+'P8'!J8</f>
        <v>2566623720</v>
      </c>
      <c r="H33" s="384">
        <f>+'P8'!K8</f>
        <v>2548083720</v>
      </c>
      <c r="I33" s="384">
        <f>+'P8'!L8</f>
        <v>3855019720</v>
      </c>
      <c r="J33" s="384">
        <f>+'P8'!M8</f>
        <v>2535123720</v>
      </c>
      <c r="K33" s="384">
        <f>+'P8'!N8</f>
        <v>2579583720</v>
      </c>
      <c r="L33" s="384">
        <f>+'P8'!O8</f>
        <v>3855019720</v>
      </c>
      <c r="M33" s="384">
        <f>+'P8'!P8</f>
        <v>2535123720</v>
      </c>
      <c r="N33" s="384">
        <f>+'P8'!Q8</f>
        <v>2579583720</v>
      </c>
      <c r="O33" s="384">
        <f>+'P8'!R8</f>
        <v>3855019720</v>
      </c>
      <c r="P33" s="384">
        <f>+'P8'!S8</f>
        <v>2535123720</v>
      </c>
      <c r="Q33" s="384">
        <f>+'P8'!T8</f>
        <v>2548083720</v>
      </c>
      <c r="R33" s="384">
        <f>+'P8'!U8</f>
        <v>3855019720</v>
      </c>
      <c r="S33" s="384">
        <f>+'P8'!V8</f>
        <v>2535123720</v>
      </c>
      <c r="T33" s="384">
        <f>+'P8'!W8</f>
        <v>2548083720</v>
      </c>
      <c r="U33" s="384">
        <f>+'P8'!X8</f>
        <v>3855019720</v>
      </c>
      <c r="V33" s="384">
        <f>+'P8'!Y8</f>
        <v>59176406400</v>
      </c>
      <c r="W33" s="575">
        <f t="shared" si="23"/>
        <v>2.0825740931815325E-2</v>
      </c>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572"/>
      <c r="AX33" s="572"/>
      <c r="AY33" s="572"/>
      <c r="AZ33" s="572"/>
      <c r="BA33" s="572"/>
      <c r="BB33" s="572"/>
      <c r="BC33" s="572"/>
      <c r="BD33" s="572"/>
      <c r="BE33" s="572"/>
      <c r="BF33" s="572"/>
      <c r="BG33" s="572"/>
      <c r="BH33" s="572"/>
      <c r="BI33" s="572"/>
      <c r="BJ33" s="572"/>
      <c r="BK33" s="572"/>
      <c r="BL33" s="572"/>
      <c r="BM33" s="572"/>
      <c r="BN33" s="572"/>
      <c r="BO33" s="572"/>
      <c r="BP33" s="572"/>
      <c r="BQ33" s="572"/>
      <c r="BR33" s="572"/>
      <c r="BS33" s="572"/>
      <c r="BT33" s="572"/>
      <c r="BU33" s="572"/>
      <c r="BV33" s="572"/>
      <c r="BW33" s="572"/>
      <c r="BX33" s="572"/>
      <c r="BY33" s="572"/>
      <c r="BZ33" s="572"/>
      <c r="CA33" s="572"/>
      <c r="CB33" s="572"/>
      <c r="CC33" s="572"/>
      <c r="CD33" s="572"/>
      <c r="CE33" s="572"/>
      <c r="CF33" s="572"/>
      <c r="CG33" s="572"/>
      <c r="CH33" s="572"/>
      <c r="CI33" s="572"/>
      <c r="CJ33" s="572"/>
      <c r="CK33" s="572"/>
      <c r="CL33" s="572"/>
      <c r="CM33" s="572"/>
      <c r="CN33" s="572"/>
      <c r="CO33" s="572"/>
      <c r="CP33" s="572"/>
      <c r="CQ33" s="572"/>
      <c r="CR33" s="572"/>
      <c r="CS33" s="572"/>
      <c r="CT33" s="572"/>
      <c r="CU33" s="572"/>
      <c r="CV33" s="572"/>
      <c r="CW33" s="572"/>
      <c r="CX33" s="572"/>
      <c r="CY33" s="572"/>
      <c r="CZ33" s="572"/>
      <c r="DA33" s="572"/>
      <c r="DB33" s="572"/>
      <c r="DC33" s="572"/>
      <c r="DD33" s="572"/>
      <c r="DE33" s="572"/>
      <c r="DF33" s="572"/>
      <c r="DG33" s="572"/>
      <c r="DH33" s="572"/>
      <c r="DI33" s="572"/>
      <c r="DJ33" s="572"/>
      <c r="DK33" s="572"/>
      <c r="DL33" s="572"/>
      <c r="DM33" s="572"/>
      <c r="DN33" s="572"/>
      <c r="DO33" s="572"/>
      <c r="DP33" s="572"/>
      <c r="DQ33" s="572"/>
      <c r="DR33" s="572"/>
      <c r="DS33" s="572"/>
      <c r="DT33" s="572"/>
      <c r="DU33" s="572"/>
      <c r="DV33" s="572"/>
      <c r="DW33" s="572"/>
      <c r="DX33" s="572"/>
      <c r="DY33" s="572"/>
      <c r="DZ33" s="572"/>
      <c r="EA33" s="572"/>
      <c r="EB33" s="572"/>
      <c r="EC33" s="572"/>
      <c r="ED33" s="572"/>
      <c r="EE33" s="572"/>
      <c r="EF33" s="572"/>
      <c r="EG33" s="572"/>
      <c r="EH33" s="572"/>
      <c r="EI33" s="572"/>
      <c r="EJ33" s="572"/>
      <c r="EK33" s="572"/>
      <c r="EL33" s="572"/>
      <c r="EM33" s="572"/>
      <c r="EN33" s="572"/>
      <c r="EO33" s="572"/>
      <c r="EP33" s="572"/>
      <c r="EQ33" s="572"/>
      <c r="ER33" s="572"/>
      <c r="ES33" s="572"/>
      <c r="ET33" s="572"/>
      <c r="EU33" s="572"/>
      <c r="EV33" s="572"/>
      <c r="EW33" s="572"/>
      <c r="EX33" s="572"/>
      <c r="EY33" s="572"/>
      <c r="EZ33" s="572"/>
      <c r="FA33" s="572"/>
      <c r="FB33" s="572"/>
      <c r="FC33" s="572"/>
      <c r="FD33" s="572"/>
      <c r="FE33" s="572"/>
      <c r="FF33" s="572"/>
      <c r="FG33" s="572"/>
      <c r="FH33" s="572"/>
      <c r="FI33" s="572"/>
      <c r="FJ33" s="572"/>
      <c r="FK33" s="572"/>
      <c r="FL33" s="572"/>
      <c r="FM33" s="572"/>
      <c r="FN33" s="572"/>
      <c r="FO33" s="572"/>
      <c r="FP33" s="572"/>
      <c r="FQ33" s="572"/>
      <c r="FR33" s="572"/>
      <c r="FS33" s="572"/>
      <c r="FT33" s="572"/>
      <c r="FU33" s="572"/>
      <c r="FV33" s="572"/>
      <c r="FW33" s="572"/>
      <c r="FX33" s="572"/>
      <c r="FY33" s="572"/>
      <c r="FZ33" s="572"/>
      <c r="GA33" s="572"/>
      <c r="GB33" s="572"/>
      <c r="GC33" s="572"/>
      <c r="GD33" s="572"/>
      <c r="GE33" s="572"/>
      <c r="GF33" s="572"/>
      <c r="GG33" s="572"/>
      <c r="GH33" s="572"/>
      <c r="GI33" s="572"/>
      <c r="GJ33" s="572"/>
      <c r="GK33" s="572"/>
      <c r="GL33" s="572"/>
      <c r="GM33" s="572"/>
      <c r="GN33" s="572"/>
      <c r="GO33" s="572"/>
      <c r="GP33" s="572"/>
      <c r="GQ33" s="572"/>
      <c r="GR33" s="572"/>
      <c r="GS33" s="572"/>
      <c r="GT33" s="572"/>
      <c r="GU33" s="572"/>
      <c r="GV33" s="572"/>
      <c r="GW33" s="572"/>
      <c r="GX33" s="572"/>
      <c r="GY33" s="572"/>
      <c r="GZ33" s="572"/>
      <c r="HA33" s="572"/>
      <c r="HB33" s="572"/>
      <c r="HC33" s="572"/>
      <c r="HD33" s="572"/>
      <c r="HE33" s="572"/>
      <c r="HF33" s="572"/>
      <c r="HG33" s="572"/>
      <c r="HH33" s="572"/>
      <c r="HI33" s="572"/>
      <c r="HJ33" s="572"/>
      <c r="HK33" s="572"/>
      <c r="HL33" s="572"/>
      <c r="HM33" s="572"/>
      <c r="HN33" s="572"/>
      <c r="HO33" s="572"/>
      <c r="HP33" s="572"/>
      <c r="HQ33" s="572"/>
      <c r="HR33" s="572"/>
      <c r="HS33" s="572"/>
      <c r="HT33" s="572"/>
      <c r="HU33" s="572"/>
      <c r="HV33" s="572"/>
      <c r="HW33" s="572"/>
      <c r="HX33" s="572"/>
      <c r="HY33" s="572"/>
      <c r="HZ33" s="572"/>
      <c r="IA33" s="572"/>
      <c r="IB33" s="572"/>
      <c r="IC33" s="572"/>
      <c r="ID33" s="572"/>
      <c r="IE33" s="572"/>
      <c r="IF33" s="572"/>
      <c r="IG33" s="572"/>
      <c r="IH33" s="572"/>
      <c r="II33" s="572"/>
      <c r="IJ33" s="572"/>
      <c r="IK33" s="572"/>
      <c r="IL33" s="572"/>
      <c r="IM33" s="572"/>
      <c r="IN33" s="572"/>
      <c r="IO33" s="572"/>
      <c r="IP33" s="572"/>
      <c r="IQ33" s="572"/>
      <c r="IR33" s="572"/>
      <c r="IS33" s="572"/>
      <c r="IT33" s="572"/>
      <c r="IU33" s="572"/>
      <c r="IV33" s="572"/>
      <c r="IW33" s="572"/>
      <c r="IX33" s="572"/>
      <c r="IY33" s="572"/>
      <c r="IZ33" s="572"/>
      <c r="JA33" s="572"/>
      <c r="JB33" s="572"/>
      <c r="JC33" s="572"/>
      <c r="JD33" s="572"/>
      <c r="JE33" s="572"/>
      <c r="JF33" s="572"/>
      <c r="JG33" s="572"/>
      <c r="JH33" s="572"/>
      <c r="JI33" s="572"/>
      <c r="JJ33" s="572"/>
      <c r="JK33" s="572"/>
      <c r="JL33" s="572"/>
      <c r="JM33" s="572"/>
      <c r="JN33" s="572"/>
      <c r="JO33" s="572"/>
      <c r="JP33" s="572"/>
      <c r="JQ33" s="572"/>
      <c r="JR33" s="572"/>
      <c r="JS33" s="572"/>
      <c r="JT33" s="572"/>
      <c r="JU33" s="572"/>
      <c r="JV33" s="572"/>
      <c r="JW33" s="572"/>
      <c r="JX33" s="572"/>
      <c r="JY33" s="572"/>
      <c r="JZ33" s="572"/>
      <c r="KA33" s="572"/>
      <c r="KB33" s="572"/>
      <c r="KC33" s="572"/>
      <c r="KD33" s="572"/>
      <c r="KE33" s="572"/>
      <c r="KF33" s="572"/>
      <c r="KG33" s="572"/>
      <c r="KH33" s="572"/>
      <c r="KI33" s="572"/>
      <c r="KJ33" s="572"/>
      <c r="KK33" s="572"/>
      <c r="KL33" s="572"/>
      <c r="KM33" s="572"/>
      <c r="KN33" s="572"/>
      <c r="KO33" s="572"/>
      <c r="KP33" s="572"/>
      <c r="KQ33" s="572"/>
      <c r="KR33" s="572"/>
      <c r="KS33" s="572"/>
      <c r="KT33" s="572"/>
      <c r="KU33" s="572"/>
      <c r="KV33" s="572"/>
      <c r="KW33" s="572"/>
      <c r="KX33" s="572"/>
      <c r="KY33" s="572"/>
      <c r="KZ33" s="572"/>
      <c r="LA33" s="572"/>
      <c r="LB33" s="572"/>
      <c r="LC33" s="572"/>
      <c r="LD33" s="572"/>
      <c r="LE33" s="572"/>
      <c r="LF33" s="572"/>
      <c r="LG33" s="572"/>
      <c r="LH33" s="572"/>
      <c r="LI33" s="572"/>
      <c r="LJ33" s="572"/>
      <c r="LK33" s="572"/>
      <c r="LL33" s="572"/>
      <c r="LM33" s="572"/>
      <c r="LN33" s="572"/>
      <c r="LO33" s="572"/>
      <c r="LP33" s="572"/>
      <c r="LQ33" s="572"/>
      <c r="LR33" s="572"/>
      <c r="LS33" s="572"/>
      <c r="LT33" s="572"/>
      <c r="LU33" s="572"/>
      <c r="LV33" s="572"/>
      <c r="LW33" s="572"/>
      <c r="LX33" s="572"/>
      <c r="LY33" s="572"/>
      <c r="LZ33" s="572"/>
      <c r="MA33" s="572"/>
      <c r="MB33" s="572"/>
      <c r="MC33" s="572"/>
      <c r="MD33" s="572"/>
      <c r="ME33" s="572"/>
      <c r="MF33" s="572"/>
      <c r="MG33" s="572"/>
      <c r="MH33" s="572"/>
      <c r="MI33" s="572"/>
      <c r="MJ33" s="572"/>
      <c r="MK33" s="572"/>
      <c r="ML33" s="572"/>
      <c r="MM33" s="572"/>
      <c r="MN33" s="572"/>
      <c r="MO33" s="572"/>
      <c r="MP33" s="572"/>
      <c r="MQ33" s="572"/>
      <c r="MR33" s="572"/>
      <c r="MS33" s="572"/>
      <c r="MT33" s="572"/>
      <c r="MU33" s="572"/>
      <c r="MV33" s="572"/>
      <c r="MW33" s="572"/>
      <c r="MX33" s="572"/>
      <c r="MY33" s="572"/>
      <c r="MZ33" s="572"/>
      <c r="NA33" s="572"/>
      <c r="NB33" s="572"/>
      <c r="NC33" s="572"/>
      <c r="ND33" s="572"/>
      <c r="NE33" s="572"/>
      <c r="NF33" s="572"/>
      <c r="NG33" s="572"/>
      <c r="NH33" s="572"/>
      <c r="NI33" s="572"/>
      <c r="NJ33" s="572"/>
      <c r="NK33" s="572"/>
      <c r="NL33" s="572"/>
      <c r="NM33" s="572"/>
      <c r="NN33" s="572"/>
      <c r="NO33" s="572"/>
      <c r="NP33" s="572"/>
      <c r="NQ33" s="572"/>
      <c r="NR33" s="572"/>
      <c r="NS33" s="572"/>
      <c r="NT33" s="572"/>
      <c r="NU33" s="572"/>
      <c r="NV33" s="572"/>
      <c r="NW33" s="572"/>
      <c r="NX33" s="572"/>
      <c r="NY33" s="572"/>
      <c r="NZ33" s="572"/>
      <c r="OA33" s="572"/>
      <c r="OB33" s="572"/>
      <c r="OC33" s="572"/>
      <c r="OD33" s="572"/>
      <c r="OE33" s="572"/>
      <c r="OF33" s="572"/>
      <c r="OG33" s="572"/>
      <c r="OH33" s="572"/>
      <c r="OI33" s="572"/>
      <c r="OJ33" s="572"/>
      <c r="OK33" s="572"/>
      <c r="OL33" s="572"/>
      <c r="OM33" s="572"/>
      <c r="ON33" s="572"/>
      <c r="OO33" s="572"/>
      <c r="OP33" s="572"/>
      <c r="OQ33" s="572"/>
      <c r="OR33" s="572"/>
      <c r="OS33" s="572"/>
      <c r="OT33" s="572"/>
      <c r="OU33" s="572"/>
      <c r="OV33" s="572"/>
      <c r="OW33" s="572"/>
      <c r="OX33" s="572"/>
      <c r="OY33" s="572"/>
      <c r="OZ33" s="572"/>
      <c r="PA33" s="572"/>
      <c r="PB33" s="572"/>
      <c r="PC33" s="572"/>
      <c r="PD33" s="572"/>
      <c r="PE33" s="572"/>
      <c r="PF33" s="572"/>
      <c r="PG33" s="572"/>
      <c r="PH33" s="572"/>
      <c r="PI33" s="572"/>
      <c r="PJ33" s="572"/>
      <c r="PK33" s="572"/>
      <c r="PL33" s="572"/>
      <c r="PM33" s="572"/>
      <c r="PN33" s="572"/>
      <c r="PO33" s="572"/>
      <c r="PP33" s="572"/>
      <c r="PQ33" s="572"/>
      <c r="PR33" s="572"/>
      <c r="PS33" s="572"/>
      <c r="PT33" s="572"/>
      <c r="PU33" s="572"/>
      <c r="PV33" s="572"/>
      <c r="PW33" s="572"/>
      <c r="PX33" s="572"/>
      <c r="PY33" s="572"/>
      <c r="PZ33" s="572"/>
      <c r="QA33" s="572"/>
      <c r="QB33" s="572"/>
      <c r="QC33" s="572"/>
      <c r="QD33" s="572"/>
      <c r="QE33" s="572"/>
      <c r="QF33" s="572"/>
      <c r="QG33" s="572"/>
      <c r="QH33" s="572"/>
      <c r="QI33" s="572"/>
      <c r="QJ33" s="572"/>
      <c r="QK33" s="572"/>
      <c r="QL33" s="572"/>
      <c r="QM33" s="572"/>
      <c r="QN33" s="572"/>
      <c r="QO33" s="572"/>
      <c r="QP33" s="572"/>
      <c r="QQ33" s="572"/>
      <c r="QR33" s="572"/>
      <c r="QS33" s="572"/>
      <c r="QT33" s="572"/>
      <c r="QU33" s="572"/>
      <c r="QV33" s="572"/>
      <c r="QW33" s="572"/>
      <c r="QX33" s="572"/>
      <c r="QY33" s="572"/>
      <c r="QZ33" s="572"/>
      <c r="RA33" s="572"/>
      <c r="RB33" s="572"/>
      <c r="RC33" s="572"/>
      <c r="RD33" s="572"/>
      <c r="RE33" s="572"/>
      <c r="RF33" s="572"/>
      <c r="RG33" s="572"/>
      <c r="RH33" s="572"/>
      <c r="RI33" s="572"/>
      <c r="RJ33" s="572"/>
      <c r="RK33" s="572"/>
      <c r="RL33" s="572"/>
      <c r="RM33" s="572"/>
      <c r="RN33" s="572"/>
      <c r="RO33" s="572"/>
      <c r="RP33" s="572"/>
      <c r="RQ33" s="572"/>
      <c r="RR33" s="572"/>
      <c r="RS33" s="572"/>
      <c r="RT33" s="572"/>
      <c r="RU33" s="572"/>
      <c r="RV33" s="572"/>
      <c r="RW33" s="572"/>
      <c r="RX33" s="572"/>
      <c r="RY33" s="572"/>
      <c r="RZ33" s="572"/>
      <c r="SA33" s="572"/>
      <c r="SB33" s="572"/>
      <c r="SC33" s="572"/>
      <c r="SD33" s="572"/>
      <c r="SE33" s="572"/>
      <c r="SF33" s="572"/>
      <c r="SG33" s="572"/>
      <c r="SH33" s="572"/>
      <c r="SI33" s="572"/>
      <c r="SJ33" s="572"/>
      <c r="SK33" s="572"/>
      <c r="SL33" s="572"/>
      <c r="SM33" s="572"/>
      <c r="SN33" s="572"/>
      <c r="SO33" s="572"/>
      <c r="SP33" s="572"/>
      <c r="SQ33" s="572"/>
      <c r="SR33" s="572"/>
      <c r="SS33" s="572"/>
      <c r="ST33" s="572"/>
      <c r="SU33" s="572"/>
      <c r="SV33" s="572"/>
      <c r="SW33" s="572"/>
      <c r="SX33" s="572"/>
      <c r="SY33" s="572"/>
      <c r="SZ33" s="572"/>
      <c r="TA33" s="572"/>
      <c r="TB33" s="572"/>
      <c r="TC33" s="572"/>
      <c r="TD33" s="572"/>
      <c r="TE33" s="572"/>
      <c r="TF33" s="572"/>
      <c r="TG33" s="572"/>
      <c r="TH33" s="572"/>
      <c r="TI33" s="572"/>
      <c r="TJ33" s="572"/>
      <c r="TK33" s="572"/>
      <c r="TL33" s="572"/>
      <c r="TM33" s="572"/>
      <c r="TN33" s="572"/>
      <c r="TO33" s="572"/>
      <c r="TP33" s="572"/>
      <c r="TQ33" s="572"/>
      <c r="TR33" s="572"/>
      <c r="TS33" s="572"/>
      <c r="TT33" s="572"/>
      <c r="TU33" s="572"/>
      <c r="TV33" s="572"/>
      <c r="TW33" s="572"/>
      <c r="TX33" s="572"/>
      <c r="TY33" s="572"/>
      <c r="TZ33" s="572"/>
      <c r="UA33" s="572"/>
      <c r="UB33" s="572"/>
      <c r="UC33" s="572"/>
      <c r="UD33" s="572"/>
      <c r="UE33" s="572"/>
      <c r="UF33" s="572"/>
      <c r="UG33" s="572"/>
      <c r="UH33" s="572"/>
      <c r="UI33" s="572"/>
      <c r="UJ33" s="572"/>
      <c r="UK33" s="572"/>
      <c r="UL33" s="572"/>
      <c r="UM33" s="572"/>
      <c r="UN33" s="572"/>
      <c r="UO33" s="572"/>
      <c r="UP33" s="572"/>
      <c r="UQ33" s="572"/>
      <c r="UR33" s="572"/>
      <c r="US33" s="572"/>
      <c r="UT33" s="572"/>
      <c r="UU33" s="572"/>
      <c r="UV33" s="572"/>
      <c r="UW33" s="572"/>
      <c r="UX33" s="572"/>
      <c r="UY33" s="572"/>
      <c r="UZ33" s="572"/>
      <c r="VA33" s="572"/>
      <c r="VB33" s="572"/>
      <c r="VC33" s="572"/>
      <c r="VD33" s="572"/>
      <c r="VE33" s="572"/>
      <c r="VF33" s="572"/>
      <c r="VG33" s="572"/>
      <c r="VH33" s="572"/>
      <c r="VI33" s="572"/>
      <c r="VJ33" s="572"/>
      <c r="VK33" s="572"/>
      <c r="VL33" s="572"/>
      <c r="VM33" s="572"/>
      <c r="VN33" s="572"/>
      <c r="VO33" s="572"/>
      <c r="VP33" s="572"/>
      <c r="VQ33" s="572"/>
      <c r="VR33" s="572"/>
      <c r="VS33" s="572"/>
      <c r="VT33" s="572"/>
      <c r="VU33" s="572"/>
      <c r="VV33" s="572"/>
      <c r="VW33" s="572"/>
      <c r="VX33" s="572"/>
      <c r="VY33" s="572"/>
      <c r="VZ33" s="572"/>
      <c r="WA33" s="572"/>
      <c r="WB33" s="572"/>
      <c r="WC33" s="572"/>
      <c r="WD33" s="572"/>
      <c r="WE33" s="572"/>
      <c r="WF33" s="572"/>
      <c r="WG33" s="572"/>
      <c r="WH33" s="572"/>
      <c r="WI33" s="572"/>
      <c r="WJ33" s="572"/>
      <c r="WK33" s="572"/>
      <c r="WL33" s="572"/>
      <c r="WM33" s="572"/>
      <c r="WN33" s="572"/>
      <c r="WO33" s="572"/>
      <c r="WP33" s="572"/>
      <c r="WQ33" s="572"/>
      <c r="WR33" s="572"/>
      <c r="WS33" s="572"/>
      <c r="WT33" s="572"/>
      <c r="WU33" s="572"/>
      <c r="WV33" s="572"/>
      <c r="WW33" s="572"/>
      <c r="WX33" s="572"/>
      <c r="WY33" s="572"/>
      <c r="WZ33" s="572"/>
      <c r="XA33" s="572"/>
      <c r="XB33" s="572"/>
      <c r="XC33" s="572"/>
      <c r="XD33" s="572"/>
      <c r="XE33" s="572"/>
      <c r="XF33" s="572"/>
      <c r="XG33" s="572"/>
      <c r="XH33" s="572"/>
      <c r="XI33" s="572"/>
      <c r="XJ33" s="572"/>
      <c r="XK33" s="572"/>
      <c r="XL33" s="572"/>
      <c r="XM33" s="572"/>
      <c r="XN33" s="572"/>
      <c r="XO33" s="572"/>
      <c r="XP33" s="572"/>
      <c r="XQ33" s="572"/>
      <c r="XR33" s="572"/>
      <c r="XS33" s="572"/>
      <c r="XT33" s="572"/>
      <c r="XU33" s="572"/>
      <c r="XV33" s="572"/>
      <c r="XW33" s="572"/>
      <c r="XX33" s="572"/>
      <c r="XY33" s="572"/>
      <c r="XZ33" s="572"/>
      <c r="YA33" s="572"/>
      <c r="YB33" s="572"/>
      <c r="YC33" s="572"/>
      <c r="YD33" s="572"/>
      <c r="YE33" s="572"/>
      <c r="YF33" s="572"/>
      <c r="YG33" s="572"/>
      <c r="YH33" s="572"/>
      <c r="YI33" s="572"/>
      <c r="YJ33" s="572"/>
      <c r="YK33" s="572"/>
      <c r="YL33" s="572"/>
      <c r="YM33" s="572"/>
      <c r="YN33" s="572"/>
      <c r="YO33" s="572"/>
      <c r="YP33" s="572"/>
      <c r="YQ33" s="572"/>
      <c r="YR33" s="572"/>
      <c r="YS33" s="572"/>
      <c r="YT33" s="572"/>
      <c r="YU33" s="572"/>
      <c r="YV33" s="572"/>
      <c r="YW33" s="572"/>
      <c r="YX33" s="572"/>
      <c r="YY33" s="572"/>
      <c r="YZ33" s="572"/>
      <c r="ZA33" s="572"/>
      <c r="ZB33" s="572"/>
      <c r="ZC33" s="572"/>
      <c r="ZD33" s="572"/>
      <c r="ZE33" s="572"/>
      <c r="ZF33" s="572"/>
      <c r="ZG33" s="572"/>
      <c r="ZH33" s="572"/>
      <c r="ZI33" s="572"/>
      <c r="ZJ33" s="572"/>
      <c r="ZK33" s="572"/>
      <c r="ZL33" s="572"/>
      <c r="ZM33" s="572"/>
      <c r="ZN33" s="572"/>
      <c r="ZO33" s="572"/>
      <c r="ZP33" s="572"/>
      <c r="ZQ33" s="572"/>
      <c r="ZR33" s="572"/>
      <c r="ZS33" s="572"/>
      <c r="ZT33" s="572"/>
      <c r="ZU33" s="572"/>
      <c r="ZV33" s="572"/>
      <c r="ZW33" s="572"/>
      <c r="ZX33" s="572"/>
      <c r="ZY33" s="572"/>
      <c r="ZZ33" s="572"/>
      <c r="AAA33" s="572"/>
      <c r="AAB33" s="572"/>
      <c r="AAC33" s="572"/>
      <c r="AAD33" s="572"/>
      <c r="AAE33" s="572"/>
      <c r="AAF33" s="572"/>
      <c r="AAG33" s="572"/>
      <c r="AAH33" s="572"/>
      <c r="AAI33" s="572"/>
      <c r="AAJ33" s="572"/>
      <c r="AAK33" s="572"/>
      <c r="AAL33" s="572"/>
      <c r="AAM33" s="572"/>
      <c r="AAN33" s="572"/>
      <c r="AAO33" s="572"/>
      <c r="AAP33" s="572"/>
      <c r="AAQ33" s="572"/>
      <c r="AAR33" s="572"/>
      <c r="AAS33" s="572"/>
      <c r="AAT33" s="572"/>
      <c r="AAU33" s="572"/>
      <c r="AAV33" s="572"/>
      <c r="AAW33" s="572"/>
      <c r="AAX33" s="572"/>
      <c r="AAY33" s="572"/>
      <c r="AAZ33" s="572"/>
      <c r="ABA33" s="572"/>
      <c r="ABB33" s="572"/>
      <c r="ABC33" s="572"/>
      <c r="ABD33" s="572"/>
      <c r="ABE33" s="572"/>
      <c r="ABF33" s="572"/>
      <c r="ABG33" s="572"/>
      <c r="ABH33" s="572"/>
      <c r="ABI33" s="572"/>
      <c r="ABJ33" s="572"/>
      <c r="ABK33" s="572"/>
      <c r="ABL33" s="572"/>
      <c r="ABM33" s="572"/>
      <c r="ABN33" s="572"/>
      <c r="ABO33" s="572"/>
      <c r="ABP33" s="572"/>
      <c r="ABQ33" s="572"/>
      <c r="ABR33" s="572"/>
      <c r="ABS33" s="572"/>
      <c r="ABT33" s="572"/>
      <c r="ABU33" s="572"/>
      <c r="ABV33" s="572"/>
      <c r="ABW33" s="572"/>
      <c r="ABX33" s="572"/>
      <c r="ABY33" s="572"/>
      <c r="ABZ33" s="572"/>
      <c r="ACA33" s="572"/>
      <c r="ACB33" s="572"/>
      <c r="ACC33" s="572"/>
      <c r="ACD33" s="572"/>
      <c r="ACE33" s="572"/>
      <c r="ACF33" s="572"/>
      <c r="ACG33" s="572"/>
      <c r="ACH33" s="572"/>
      <c r="ACI33" s="572"/>
      <c r="ACJ33" s="572"/>
      <c r="ACK33" s="572"/>
      <c r="ACL33" s="572"/>
      <c r="ACM33" s="572"/>
      <c r="ACN33" s="572"/>
      <c r="ACO33" s="572"/>
      <c r="ACP33" s="572"/>
      <c r="ACQ33" s="572"/>
      <c r="ACR33" s="572"/>
      <c r="ACS33" s="572"/>
      <c r="ACT33" s="572"/>
      <c r="ACU33" s="572"/>
      <c r="ACV33" s="572"/>
      <c r="ACW33" s="572"/>
      <c r="ACX33" s="572"/>
      <c r="ACY33" s="572"/>
      <c r="ACZ33" s="572"/>
      <c r="ADA33" s="572"/>
      <c r="ADB33" s="572"/>
      <c r="ADC33" s="572"/>
      <c r="ADD33" s="572"/>
      <c r="ADE33" s="572"/>
      <c r="ADF33" s="572"/>
      <c r="ADG33" s="572"/>
      <c r="ADH33" s="572"/>
      <c r="ADI33" s="572"/>
      <c r="ADJ33" s="572"/>
      <c r="ADK33" s="572"/>
      <c r="ADL33" s="572"/>
      <c r="ADM33" s="572"/>
      <c r="ADN33" s="572"/>
      <c r="ADO33" s="572"/>
      <c r="ADP33" s="572"/>
      <c r="ADQ33" s="572"/>
      <c r="ADR33" s="572"/>
      <c r="ADS33" s="572"/>
      <c r="ADT33" s="572"/>
      <c r="ADU33" s="572"/>
      <c r="ADV33" s="572"/>
      <c r="ADW33" s="572"/>
      <c r="ADX33" s="572"/>
      <c r="ADY33" s="572"/>
      <c r="ADZ33" s="572"/>
      <c r="AEA33" s="572"/>
      <c r="AEB33" s="572"/>
      <c r="AEC33" s="572"/>
      <c r="AED33" s="572"/>
      <c r="AEE33" s="572"/>
      <c r="AEF33" s="572"/>
      <c r="AEG33" s="572"/>
      <c r="AEH33" s="572"/>
      <c r="AEI33" s="572"/>
      <c r="AEJ33" s="572"/>
      <c r="AEK33" s="572"/>
      <c r="AEL33" s="572"/>
      <c r="AEM33" s="572"/>
      <c r="AEN33" s="572"/>
      <c r="AEO33" s="572"/>
      <c r="AEP33" s="572"/>
      <c r="AEQ33" s="572"/>
      <c r="AER33" s="572"/>
      <c r="AES33" s="572"/>
      <c r="AET33" s="572"/>
      <c r="AEU33" s="572"/>
      <c r="AEV33" s="572"/>
      <c r="AEW33" s="572"/>
      <c r="AEX33" s="572"/>
      <c r="AEY33" s="572"/>
      <c r="AEZ33" s="572"/>
      <c r="AFA33" s="572"/>
      <c r="AFB33" s="572"/>
      <c r="AFC33" s="572"/>
      <c r="AFD33" s="572"/>
      <c r="AFE33" s="572"/>
      <c r="AFF33" s="572"/>
      <c r="AFG33" s="572"/>
      <c r="AFH33" s="572"/>
      <c r="AFI33" s="572"/>
      <c r="AFJ33" s="572"/>
      <c r="AFK33" s="572"/>
      <c r="AFL33" s="572"/>
      <c r="AFM33" s="572"/>
      <c r="AFN33" s="572"/>
      <c r="AFO33" s="572"/>
      <c r="AFP33" s="572"/>
      <c r="AFQ33" s="572"/>
      <c r="AFR33" s="572"/>
      <c r="AFS33" s="572"/>
      <c r="AFT33" s="572"/>
      <c r="AFU33" s="572"/>
      <c r="AFV33" s="572"/>
      <c r="AFW33" s="572"/>
      <c r="AFX33" s="572"/>
      <c r="AFY33" s="572"/>
      <c r="AFZ33" s="572"/>
      <c r="AGA33" s="572"/>
      <c r="AGB33" s="572"/>
      <c r="AGC33" s="572"/>
      <c r="AGD33" s="572"/>
      <c r="AGE33" s="572"/>
      <c r="AGF33" s="572"/>
      <c r="AGG33" s="572"/>
      <c r="AGH33" s="572"/>
      <c r="AGI33" s="572"/>
      <c r="AGJ33" s="572"/>
      <c r="AGK33" s="572"/>
      <c r="AGL33" s="572"/>
      <c r="AGM33" s="572"/>
      <c r="AGN33" s="572"/>
      <c r="AGO33" s="572"/>
      <c r="AGP33" s="572"/>
      <c r="AGQ33" s="572"/>
      <c r="AGR33" s="572"/>
      <c r="AGS33" s="572"/>
      <c r="AGT33" s="572"/>
      <c r="AGU33" s="572"/>
      <c r="AGV33" s="572"/>
      <c r="AGW33" s="572"/>
      <c r="AGX33" s="572"/>
      <c r="AGY33" s="572"/>
      <c r="AGZ33" s="572"/>
      <c r="AHA33" s="572"/>
      <c r="AHB33" s="572"/>
      <c r="AHC33" s="572"/>
      <c r="AHD33" s="572"/>
      <c r="AHE33" s="572"/>
      <c r="AHF33" s="572"/>
      <c r="AHG33" s="572"/>
      <c r="AHH33" s="572"/>
      <c r="AHI33" s="572"/>
      <c r="AHJ33" s="572"/>
      <c r="AHK33" s="572"/>
      <c r="AHL33" s="572"/>
      <c r="AHM33" s="572"/>
      <c r="AHN33" s="572"/>
      <c r="AHO33" s="572"/>
      <c r="AHP33" s="572"/>
      <c r="AHQ33" s="572"/>
      <c r="AHR33" s="572"/>
      <c r="AHS33" s="572"/>
      <c r="AHT33" s="572"/>
      <c r="AHU33" s="572"/>
      <c r="AHV33" s="572"/>
      <c r="AHW33" s="572"/>
      <c r="AHX33" s="572"/>
      <c r="AHY33" s="572"/>
      <c r="AHZ33" s="572"/>
      <c r="AIA33" s="572"/>
      <c r="AIB33" s="572"/>
      <c r="AIC33" s="572"/>
      <c r="AID33" s="572"/>
      <c r="AIE33" s="572"/>
      <c r="AIF33" s="572"/>
      <c r="AIG33" s="572"/>
      <c r="AIH33" s="572"/>
      <c r="AII33" s="572"/>
      <c r="AIJ33" s="572"/>
      <c r="AIK33" s="572"/>
      <c r="AIL33" s="572"/>
      <c r="AIM33" s="572"/>
      <c r="AIN33" s="572"/>
      <c r="AIO33" s="572"/>
      <c r="AIP33" s="572"/>
      <c r="AIQ33" s="572"/>
      <c r="AIR33" s="572"/>
      <c r="AIS33" s="572"/>
      <c r="AIT33" s="572"/>
      <c r="AIU33" s="572"/>
      <c r="AIV33" s="572"/>
      <c r="AIW33" s="572"/>
      <c r="AIX33" s="572"/>
      <c r="AIY33" s="572"/>
      <c r="AIZ33" s="572"/>
      <c r="AJA33" s="572"/>
      <c r="AJB33" s="572"/>
      <c r="AJC33" s="572"/>
      <c r="AJD33" s="572"/>
      <c r="AJE33" s="572"/>
      <c r="AJF33" s="572"/>
      <c r="AJG33" s="572"/>
      <c r="AJH33" s="572"/>
      <c r="AJI33" s="572"/>
      <c r="AJJ33" s="572"/>
      <c r="AJK33" s="572"/>
      <c r="AJL33" s="572"/>
      <c r="AJM33" s="572"/>
      <c r="AJN33" s="572"/>
      <c r="AJO33" s="572"/>
      <c r="AJP33" s="572"/>
      <c r="AJQ33" s="572"/>
      <c r="AJR33" s="572"/>
      <c r="AJS33" s="572"/>
      <c r="AJT33" s="572"/>
      <c r="AJU33" s="572"/>
      <c r="AJV33" s="572"/>
      <c r="AJW33" s="572"/>
      <c r="AJX33" s="572"/>
      <c r="AJY33" s="572"/>
      <c r="AJZ33" s="572"/>
      <c r="AKA33" s="572"/>
      <c r="AKB33" s="572"/>
      <c r="AKC33" s="572"/>
      <c r="AKD33" s="572"/>
      <c r="AKE33" s="572"/>
      <c r="AKF33" s="572"/>
      <c r="AKG33" s="572"/>
      <c r="AKH33" s="572"/>
      <c r="AKI33" s="572"/>
      <c r="AKJ33" s="572"/>
      <c r="AKK33" s="572"/>
      <c r="AKL33" s="572"/>
      <c r="AKM33" s="572"/>
      <c r="AKN33" s="572"/>
      <c r="AKO33" s="572"/>
      <c r="AKP33" s="572"/>
      <c r="AKQ33" s="572"/>
      <c r="AKR33" s="572"/>
      <c r="AKS33" s="572"/>
      <c r="AKT33" s="572"/>
      <c r="AKU33" s="572"/>
      <c r="AKV33" s="572"/>
      <c r="AKW33" s="572"/>
      <c r="AKX33" s="572"/>
      <c r="AKY33" s="572"/>
      <c r="AKZ33" s="572"/>
      <c r="ALA33" s="572"/>
      <c r="ALB33" s="572"/>
      <c r="ALC33" s="572"/>
      <c r="ALD33" s="572"/>
      <c r="ALE33" s="572"/>
      <c r="ALF33" s="572"/>
      <c r="ALG33" s="572"/>
      <c r="ALH33" s="572"/>
      <c r="ALI33" s="572"/>
      <c r="ALJ33" s="572"/>
      <c r="ALK33" s="572"/>
      <c r="ALL33" s="572"/>
      <c r="ALM33" s="572"/>
      <c r="ALN33" s="572"/>
      <c r="ALO33" s="572"/>
      <c r="ALP33" s="572"/>
      <c r="ALQ33" s="572"/>
      <c r="ALR33" s="572"/>
      <c r="ALS33" s="572"/>
      <c r="ALT33" s="572"/>
      <c r="ALU33" s="572"/>
      <c r="ALV33" s="572"/>
      <c r="ALW33" s="572"/>
      <c r="ALX33" s="572"/>
      <c r="ALY33" s="572"/>
      <c r="ALZ33" s="572"/>
      <c r="AMA33" s="572"/>
      <c r="AMB33" s="572"/>
      <c r="AMC33" s="572"/>
      <c r="AMD33" s="572"/>
      <c r="AME33" s="572"/>
      <c r="AMF33" s="572"/>
      <c r="AMG33" s="572"/>
      <c r="AMH33" s="572"/>
      <c r="AMI33" s="572"/>
      <c r="AMJ33" s="572"/>
      <c r="AMK33" s="572"/>
      <c r="AML33" s="572"/>
      <c r="AMM33" s="572"/>
      <c r="AMN33" s="572"/>
      <c r="AMO33" s="572"/>
      <c r="AMP33" s="572"/>
      <c r="AMQ33" s="572"/>
      <c r="AMR33" s="572"/>
      <c r="AMS33" s="572"/>
      <c r="AMT33" s="572"/>
      <c r="AMU33" s="572"/>
      <c r="AMV33" s="572"/>
      <c r="AMW33" s="572"/>
      <c r="AMX33" s="572"/>
      <c r="AMY33" s="572"/>
      <c r="AMZ33" s="572"/>
      <c r="ANA33" s="572"/>
      <c r="ANB33" s="572"/>
      <c r="ANC33" s="572"/>
      <c r="AND33" s="572"/>
      <c r="ANE33" s="572"/>
      <c r="ANF33" s="572"/>
      <c r="ANG33" s="572"/>
      <c r="ANH33" s="572"/>
      <c r="ANI33" s="572"/>
      <c r="ANJ33" s="572"/>
      <c r="ANK33" s="572"/>
      <c r="ANL33" s="572"/>
      <c r="ANM33" s="572"/>
      <c r="ANN33" s="572"/>
      <c r="ANO33" s="572"/>
      <c r="ANP33" s="572"/>
      <c r="ANQ33" s="572"/>
      <c r="ANR33" s="572"/>
      <c r="ANS33" s="572"/>
      <c r="ANT33" s="572"/>
      <c r="ANU33" s="572"/>
      <c r="ANV33" s="572"/>
      <c r="ANW33" s="572"/>
      <c r="ANX33" s="572"/>
      <c r="ANY33" s="572"/>
      <c r="ANZ33" s="572"/>
      <c r="AOA33" s="572"/>
      <c r="AOB33" s="572"/>
      <c r="AOC33" s="572"/>
      <c r="AOD33" s="572"/>
      <c r="AOE33" s="572"/>
      <c r="AOF33" s="572"/>
      <c r="AOG33" s="572"/>
      <c r="AOH33" s="572"/>
      <c r="AOI33" s="572"/>
      <c r="AOJ33" s="572"/>
      <c r="AOK33" s="572"/>
      <c r="AOL33" s="572"/>
      <c r="AOM33" s="572"/>
      <c r="AON33" s="572"/>
      <c r="AOO33" s="572"/>
      <c r="AOP33" s="572"/>
      <c r="AOQ33" s="572"/>
      <c r="AOR33" s="572"/>
      <c r="AOS33" s="572"/>
      <c r="AOT33" s="572"/>
      <c r="AOU33" s="572"/>
      <c r="AOV33" s="572"/>
      <c r="AOW33" s="572"/>
      <c r="AOX33" s="572"/>
      <c r="AOY33" s="572"/>
      <c r="AOZ33" s="572"/>
      <c r="APA33" s="572"/>
      <c r="APB33" s="572"/>
      <c r="APC33" s="572"/>
      <c r="APD33" s="572"/>
      <c r="APE33" s="572"/>
      <c r="APF33" s="572"/>
      <c r="APG33" s="572"/>
      <c r="APH33" s="572"/>
      <c r="API33" s="572"/>
      <c r="APJ33" s="572"/>
      <c r="APK33" s="572"/>
      <c r="APL33" s="572"/>
      <c r="APM33" s="572"/>
      <c r="APN33" s="572"/>
      <c r="APO33" s="572"/>
      <c r="APP33" s="572"/>
      <c r="APQ33" s="572"/>
      <c r="APR33" s="572"/>
      <c r="APS33" s="572"/>
      <c r="APT33" s="572"/>
      <c r="APU33" s="572"/>
      <c r="APV33" s="572"/>
      <c r="APW33" s="572"/>
      <c r="APX33" s="572"/>
      <c r="APY33" s="572"/>
      <c r="APZ33" s="572"/>
      <c r="AQA33" s="572"/>
      <c r="AQB33" s="572"/>
      <c r="AQC33" s="572"/>
      <c r="AQD33" s="572"/>
      <c r="AQE33" s="572"/>
      <c r="AQF33" s="572"/>
      <c r="AQG33" s="572"/>
      <c r="AQH33" s="572"/>
      <c r="AQI33" s="572"/>
      <c r="AQJ33" s="572"/>
      <c r="AQK33" s="572"/>
      <c r="AQL33" s="572"/>
      <c r="AQM33" s="572"/>
      <c r="AQN33" s="572"/>
      <c r="AQO33" s="572"/>
      <c r="AQP33" s="572"/>
      <c r="AQQ33" s="572"/>
      <c r="AQR33" s="572"/>
      <c r="AQS33" s="572"/>
      <c r="AQT33" s="572"/>
      <c r="AQU33" s="572"/>
      <c r="AQV33" s="572"/>
      <c r="AQW33" s="572"/>
      <c r="AQX33" s="572"/>
      <c r="AQY33" s="572"/>
      <c r="AQZ33" s="572"/>
      <c r="ARA33" s="572"/>
      <c r="ARB33" s="572"/>
      <c r="ARC33" s="572"/>
      <c r="ARD33" s="572"/>
      <c r="ARE33" s="572"/>
      <c r="ARF33" s="572"/>
      <c r="ARG33" s="572"/>
      <c r="ARH33" s="572"/>
      <c r="ARI33" s="572"/>
      <c r="ARJ33" s="572"/>
      <c r="ARK33" s="572"/>
      <c r="ARL33" s="572"/>
      <c r="ARM33" s="572"/>
      <c r="ARN33" s="572"/>
      <c r="ARO33" s="572"/>
      <c r="ARP33" s="572"/>
      <c r="ARQ33" s="572"/>
      <c r="ARR33" s="572"/>
      <c r="ARS33" s="572"/>
      <c r="ART33" s="572"/>
      <c r="ARU33" s="572"/>
      <c r="ARV33" s="572"/>
      <c r="ARW33" s="572"/>
      <c r="ARX33" s="572"/>
      <c r="ARY33" s="572"/>
      <c r="ARZ33" s="572"/>
      <c r="ASA33" s="572"/>
      <c r="ASB33" s="572"/>
      <c r="ASC33" s="572"/>
      <c r="ASD33" s="572"/>
      <c r="ASE33" s="572"/>
      <c r="ASF33" s="572"/>
      <c r="ASG33" s="572"/>
      <c r="ASH33" s="572"/>
      <c r="ASI33" s="572"/>
      <c r="ASJ33" s="572"/>
      <c r="ASK33" s="572"/>
      <c r="ASL33" s="572"/>
      <c r="ASM33" s="572"/>
      <c r="ASN33" s="572"/>
      <c r="ASO33" s="572"/>
      <c r="ASP33" s="572"/>
      <c r="ASQ33" s="572"/>
      <c r="ASR33" s="572"/>
      <c r="ASS33" s="572"/>
      <c r="AST33" s="572"/>
      <c r="ASU33" s="572"/>
      <c r="ASV33" s="572"/>
      <c r="ASW33" s="572"/>
      <c r="ASX33" s="572"/>
      <c r="ASY33" s="572"/>
      <c r="ASZ33" s="572"/>
      <c r="ATA33" s="572"/>
      <c r="ATB33" s="572"/>
      <c r="ATC33" s="572"/>
      <c r="ATD33" s="572"/>
      <c r="ATE33" s="572"/>
      <c r="ATF33" s="572"/>
      <c r="ATG33" s="572"/>
      <c r="ATH33" s="572"/>
      <c r="ATI33" s="572"/>
      <c r="ATJ33" s="572"/>
      <c r="ATK33" s="572"/>
      <c r="ATL33" s="572"/>
      <c r="ATM33" s="572"/>
      <c r="ATN33" s="572"/>
      <c r="ATO33" s="572"/>
      <c r="ATP33" s="572"/>
      <c r="ATQ33" s="572"/>
      <c r="ATR33" s="572"/>
      <c r="ATS33" s="572"/>
      <c r="ATT33" s="572"/>
      <c r="ATU33" s="572"/>
      <c r="ATV33" s="572"/>
      <c r="ATW33" s="572"/>
      <c r="ATX33" s="572"/>
      <c r="ATY33" s="572"/>
      <c r="ATZ33" s="572"/>
      <c r="AUA33" s="572"/>
      <c r="AUB33" s="572"/>
      <c r="AUC33" s="572"/>
      <c r="AUD33" s="572"/>
      <c r="AUE33" s="572"/>
      <c r="AUF33" s="572"/>
      <c r="AUG33" s="572"/>
      <c r="AUH33" s="572"/>
      <c r="AUI33" s="572"/>
      <c r="AUJ33" s="572"/>
      <c r="AUK33" s="572"/>
      <c r="AUL33" s="572"/>
      <c r="AUM33" s="572"/>
      <c r="AUN33" s="572"/>
      <c r="AUO33" s="572"/>
      <c r="AUP33" s="572"/>
      <c r="AUQ33" s="572"/>
      <c r="AUR33" s="572"/>
      <c r="AUS33" s="572"/>
      <c r="AUT33" s="572"/>
      <c r="AUU33" s="572"/>
      <c r="AUV33" s="572"/>
      <c r="AUW33" s="572"/>
      <c r="AUX33" s="572"/>
      <c r="AUY33" s="572"/>
      <c r="AUZ33" s="572"/>
      <c r="AVA33" s="572"/>
      <c r="AVB33" s="572"/>
      <c r="AVC33" s="572"/>
      <c r="AVD33" s="572"/>
      <c r="AVE33" s="572"/>
      <c r="AVF33" s="572"/>
      <c r="AVG33" s="572"/>
      <c r="AVH33" s="572"/>
      <c r="AVI33" s="572"/>
      <c r="AVJ33" s="572"/>
      <c r="AVK33" s="572"/>
      <c r="AVL33" s="572"/>
      <c r="AVM33" s="572"/>
      <c r="AVN33" s="572"/>
      <c r="AVO33" s="572"/>
      <c r="AVP33" s="572"/>
      <c r="AVQ33" s="572"/>
      <c r="AVR33" s="572"/>
      <c r="AVS33" s="572"/>
      <c r="AVT33" s="572"/>
      <c r="AVU33" s="572"/>
      <c r="AVV33" s="572"/>
      <c r="AVW33" s="572"/>
      <c r="AVX33" s="572"/>
      <c r="AVY33" s="572"/>
      <c r="AVZ33" s="572"/>
      <c r="AWA33" s="572"/>
      <c r="AWB33" s="572"/>
      <c r="AWC33" s="572"/>
      <c r="AWD33" s="572"/>
      <c r="AWE33" s="572"/>
      <c r="AWF33" s="572"/>
      <c r="AWG33" s="572"/>
      <c r="AWH33" s="572"/>
      <c r="AWI33" s="572"/>
      <c r="AWJ33" s="572"/>
      <c r="AWK33" s="572"/>
      <c r="AWL33" s="572"/>
      <c r="AWM33" s="572"/>
      <c r="AWN33" s="572"/>
      <c r="AWO33" s="572"/>
      <c r="AWP33" s="572"/>
      <c r="AWQ33" s="572"/>
      <c r="AWR33" s="572"/>
      <c r="AWS33" s="572"/>
      <c r="AWT33" s="572"/>
      <c r="AWU33" s="572"/>
      <c r="AWV33" s="572"/>
      <c r="AWW33" s="572"/>
      <c r="AWX33" s="572"/>
      <c r="AWY33" s="572"/>
      <c r="AWZ33" s="572"/>
      <c r="AXA33" s="572"/>
      <c r="AXB33" s="572"/>
      <c r="AXC33" s="572"/>
      <c r="AXD33" s="572"/>
      <c r="AXE33" s="572"/>
      <c r="AXF33" s="572"/>
      <c r="AXG33" s="572"/>
      <c r="AXH33" s="572"/>
      <c r="AXI33" s="572"/>
      <c r="AXJ33" s="572"/>
      <c r="AXK33" s="572"/>
      <c r="AXL33" s="572"/>
      <c r="AXM33" s="572"/>
      <c r="AXN33" s="572"/>
      <c r="AXO33" s="572"/>
      <c r="AXP33" s="572"/>
      <c r="AXQ33" s="572"/>
      <c r="AXR33" s="572"/>
      <c r="AXS33" s="572"/>
      <c r="AXT33" s="572"/>
      <c r="AXU33" s="572"/>
      <c r="AXV33" s="572"/>
      <c r="AXW33" s="572"/>
      <c r="AXX33" s="572"/>
      <c r="AXY33" s="572"/>
      <c r="AXZ33" s="572"/>
      <c r="AYA33" s="572"/>
      <c r="AYB33" s="572"/>
      <c r="AYC33" s="572"/>
      <c r="AYD33" s="572"/>
      <c r="AYE33" s="572"/>
      <c r="AYF33" s="572"/>
      <c r="AYG33" s="572"/>
      <c r="AYH33" s="572"/>
      <c r="AYI33" s="572"/>
      <c r="AYJ33" s="572"/>
      <c r="AYK33" s="572"/>
      <c r="AYL33" s="572"/>
      <c r="AYM33" s="572"/>
      <c r="AYN33" s="572"/>
      <c r="AYO33" s="572"/>
      <c r="AYP33" s="572"/>
      <c r="AYQ33" s="572"/>
      <c r="AYR33" s="572"/>
      <c r="AYS33" s="572"/>
      <c r="AYT33" s="572"/>
      <c r="AYU33" s="572"/>
      <c r="AYV33" s="572"/>
      <c r="AYW33" s="572"/>
      <c r="AYX33" s="572"/>
      <c r="AYY33" s="572"/>
      <c r="AYZ33" s="572"/>
      <c r="AZA33" s="572"/>
      <c r="AZB33" s="572"/>
      <c r="AZC33" s="572"/>
      <c r="AZD33" s="572"/>
      <c r="AZE33" s="572"/>
      <c r="AZF33" s="572"/>
      <c r="AZG33" s="572"/>
      <c r="AZH33" s="572"/>
      <c r="AZI33" s="572"/>
      <c r="AZJ33" s="572"/>
      <c r="AZK33" s="572"/>
      <c r="AZL33" s="572"/>
      <c r="AZM33" s="572"/>
      <c r="AZN33" s="572"/>
      <c r="AZO33" s="572"/>
      <c r="AZP33" s="572"/>
      <c r="AZQ33" s="572"/>
      <c r="AZR33" s="572"/>
      <c r="AZS33" s="572"/>
      <c r="AZT33" s="572"/>
      <c r="AZU33" s="572"/>
      <c r="AZV33" s="572"/>
      <c r="AZW33" s="572"/>
      <c r="AZX33" s="572"/>
      <c r="AZY33" s="572"/>
      <c r="AZZ33" s="572"/>
      <c r="BAA33" s="572"/>
      <c r="BAB33" s="572"/>
      <c r="BAC33" s="572"/>
      <c r="BAD33" s="572"/>
      <c r="BAE33" s="572"/>
      <c r="BAF33" s="572"/>
      <c r="BAG33" s="572"/>
      <c r="BAH33" s="572"/>
      <c r="BAI33" s="572"/>
      <c r="BAJ33" s="572"/>
      <c r="BAK33" s="572"/>
      <c r="BAL33" s="572"/>
      <c r="BAM33" s="572"/>
      <c r="BAN33" s="572"/>
      <c r="BAO33" s="572"/>
      <c r="BAP33" s="572"/>
      <c r="BAQ33" s="572"/>
      <c r="BAR33" s="572"/>
      <c r="BAS33" s="572"/>
      <c r="BAT33" s="572"/>
      <c r="BAU33" s="572"/>
      <c r="BAV33" s="572"/>
      <c r="BAW33" s="572"/>
      <c r="BAX33" s="572"/>
      <c r="BAY33" s="572"/>
      <c r="BAZ33" s="572"/>
      <c r="BBA33" s="572"/>
      <c r="BBB33" s="572"/>
      <c r="BBC33" s="572"/>
      <c r="BBD33" s="572"/>
      <c r="BBE33" s="572"/>
      <c r="BBF33" s="572"/>
      <c r="BBG33" s="572"/>
      <c r="BBH33" s="572"/>
      <c r="BBI33" s="572"/>
      <c r="BBJ33" s="572"/>
      <c r="BBK33" s="572"/>
      <c r="BBL33" s="572"/>
      <c r="BBM33" s="572"/>
      <c r="BBN33" s="572"/>
      <c r="BBO33" s="572"/>
      <c r="BBP33" s="572"/>
      <c r="BBQ33" s="572"/>
      <c r="BBR33" s="572"/>
      <c r="BBS33" s="572"/>
      <c r="BBT33" s="572"/>
      <c r="BBU33" s="572"/>
      <c r="BBV33" s="572"/>
      <c r="BBW33" s="572"/>
      <c r="BBX33" s="572"/>
      <c r="BBY33" s="572"/>
      <c r="BBZ33" s="572"/>
      <c r="BCA33" s="572"/>
      <c r="BCB33" s="572"/>
      <c r="BCC33" s="572"/>
      <c r="BCD33" s="572"/>
      <c r="BCE33" s="572"/>
      <c r="BCF33" s="572"/>
      <c r="BCG33" s="572"/>
      <c r="BCH33" s="572"/>
      <c r="BCI33" s="572"/>
      <c r="BCJ33" s="572"/>
      <c r="BCK33" s="572"/>
      <c r="BCL33" s="572"/>
      <c r="BCM33" s="572"/>
      <c r="BCN33" s="572"/>
      <c r="BCO33" s="572"/>
      <c r="BCP33" s="572"/>
      <c r="BCQ33" s="572"/>
      <c r="BCR33" s="572"/>
      <c r="BCS33" s="572"/>
      <c r="BCT33" s="572"/>
      <c r="BCU33" s="572"/>
      <c r="BCV33" s="572"/>
      <c r="BCW33" s="572"/>
      <c r="BCX33" s="572"/>
      <c r="BCY33" s="572"/>
      <c r="BCZ33" s="572"/>
      <c r="BDA33" s="572"/>
      <c r="BDB33" s="572"/>
      <c r="BDC33" s="572"/>
      <c r="BDD33" s="572"/>
      <c r="BDE33" s="572"/>
      <c r="BDF33" s="572"/>
      <c r="BDG33" s="572"/>
      <c r="BDH33" s="572"/>
      <c r="BDI33" s="572"/>
      <c r="BDJ33" s="572"/>
      <c r="BDK33" s="572"/>
      <c r="BDL33" s="572"/>
      <c r="BDM33" s="572"/>
      <c r="BDN33" s="572"/>
      <c r="BDO33" s="572"/>
      <c r="BDP33" s="572"/>
      <c r="BDQ33" s="572"/>
      <c r="BDR33" s="572"/>
      <c r="BDS33" s="572"/>
      <c r="BDT33" s="572"/>
      <c r="BDU33" s="572"/>
      <c r="BDV33" s="572"/>
      <c r="BDW33" s="572"/>
      <c r="BDX33" s="572"/>
      <c r="BDY33" s="572"/>
      <c r="BDZ33" s="572"/>
    </row>
    <row r="34" spans="1:1482" s="577" customFormat="1">
      <c r="A34" s="375" t="str">
        <f>+'P8'!B9</f>
        <v>8.2. Desarrollo del sistema de trazabilidad del cacao y sus derivados</v>
      </c>
      <c r="B34" s="384">
        <f>+'P8'!E9</f>
        <v>3099679890.1888003</v>
      </c>
      <c r="C34" s="384">
        <f>+'P8'!F9</f>
        <v>6838257781.4606056</v>
      </c>
      <c r="D34" s="384">
        <f>+'P8'!G9</f>
        <v>7256882083.4653654</v>
      </c>
      <c r="E34" s="384">
        <f>+'P8'!H9</f>
        <v>7632330264.6875238</v>
      </c>
      <c r="F34" s="384">
        <f>+'P8'!I9</f>
        <v>8079759619.0417318</v>
      </c>
      <c r="G34" s="384">
        <f>+'P8'!J9</f>
        <v>8602049324.4845161</v>
      </c>
      <c r="H34" s="384">
        <f>+'P8'!K9</f>
        <v>9089818970.3317719</v>
      </c>
      <c r="I34" s="384">
        <f>+'P8'!L9</f>
        <v>9658948631.6072769</v>
      </c>
      <c r="J34" s="384">
        <f>+'P8'!M9</f>
        <v>10313100619.599283</v>
      </c>
      <c r="K34" s="384">
        <f>+'P8'!N9</f>
        <v>10943743048.588623</v>
      </c>
      <c r="L34" s="384">
        <f>+'P8'!O9</f>
        <v>11667675370.398571</v>
      </c>
      <c r="M34" s="384">
        <f>+'P8'!P9</f>
        <v>12489556041.079655</v>
      </c>
      <c r="N34" s="384">
        <f>+'P8'!Q9</f>
        <v>13301932497.762604</v>
      </c>
      <c r="O34" s="384">
        <f>+'P8'!R9</f>
        <v>14222773638.578579</v>
      </c>
      <c r="P34" s="384">
        <f>+'P8'!S9</f>
        <v>15258005014.652691</v>
      </c>
      <c r="Q34" s="384">
        <f>+'P8'!T9</f>
        <v>16301546960.62899</v>
      </c>
      <c r="R34" s="384">
        <f>+'P8'!U9</f>
        <v>17472855909.094311</v>
      </c>
      <c r="S34" s="384">
        <f>+'P8'!V9</f>
        <v>18779469154.756481</v>
      </c>
      <c r="T34" s="384">
        <f>+'P8'!W9</f>
        <v>20117053356.431446</v>
      </c>
      <c r="U34" s="384">
        <f>+'P8'!X9</f>
        <v>21606957088.946274</v>
      </c>
      <c r="V34" s="384">
        <f>+'P8'!Y9</f>
        <v>242732395265.7851</v>
      </c>
      <c r="W34" s="575">
        <f t="shared" si="23"/>
        <v>8.5423943207951158E-2</v>
      </c>
      <c r="X34" s="572"/>
      <c r="Y34" s="572"/>
      <c r="Z34" s="572"/>
      <c r="AA34" s="572"/>
      <c r="AB34" s="572"/>
      <c r="AC34" s="572"/>
      <c r="AD34" s="572"/>
      <c r="AE34" s="572"/>
      <c r="AF34" s="572"/>
      <c r="AG34" s="572"/>
      <c r="AH34" s="572"/>
      <c r="AI34" s="572"/>
      <c r="AJ34" s="572"/>
      <c r="AK34" s="572"/>
      <c r="AL34" s="572"/>
      <c r="AM34" s="572"/>
      <c r="AN34" s="572"/>
      <c r="AO34" s="572"/>
      <c r="AP34" s="572"/>
      <c r="AQ34" s="572"/>
      <c r="AR34" s="572"/>
      <c r="AS34" s="572"/>
      <c r="AT34" s="572"/>
      <c r="AU34" s="572"/>
      <c r="AV34" s="572"/>
      <c r="AW34" s="572"/>
      <c r="AX34" s="572"/>
      <c r="AY34" s="572"/>
      <c r="AZ34" s="572"/>
      <c r="BA34" s="572"/>
      <c r="BB34" s="572"/>
      <c r="BC34" s="572"/>
      <c r="BD34" s="572"/>
      <c r="BE34" s="572"/>
      <c r="BF34" s="572"/>
      <c r="BG34" s="572"/>
      <c r="BH34" s="572"/>
      <c r="BI34" s="572"/>
      <c r="BJ34" s="572"/>
      <c r="BK34" s="572"/>
      <c r="BL34" s="572"/>
      <c r="BM34" s="572"/>
      <c r="BN34" s="572"/>
      <c r="BO34" s="572"/>
      <c r="BP34" s="572"/>
      <c r="BQ34" s="572"/>
      <c r="BR34" s="572"/>
      <c r="BS34" s="572"/>
      <c r="BT34" s="572"/>
      <c r="BU34" s="572"/>
      <c r="BV34" s="572"/>
      <c r="BW34" s="572"/>
      <c r="BX34" s="572"/>
      <c r="BY34" s="572"/>
      <c r="BZ34" s="572"/>
      <c r="CA34" s="572"/>
      <c r="CB34" s="572"/>
      <c r="CC34" s="572"/>
      <c r="CD34" s="572"/>
      <c r="CE34" s="572"/>
      <c r="CF34" s="572"/>
      <c r="CG34" s="572"/>
      <c r="CH34" s="572"/>
      <c r="CI34" s="572"/>
      <c r="CJ34" s="572"/>
      <c r="CK34" s="572"/>
      <c r="CL34" s="572"/>
      <c r="CM34" s="572"/>
      <c r="CN34" s="572"/>
      <c r="CO34" s="572"/>
      <c r="CP34" s="572"/>
      <c r="CQ34" s="572"/>
      <c r="CR34" s="572"/>
      <c r="CS34" s="572"/>
      <c r="CT34" s="572"/>
      <c r="CU34" s="572"/>
      <c r="CV34" s="572"/>
      <c r="CW34" s="572"/>
      <c r="CX34" s="572"/>
      <c r="CY34" s="572"/>
      <c r="CZ34" s="572"/>
      <c r="DA34" s="572"/>
      <c r="DB34" s="572"/>
      <c r="DC34" s="572"/>
      <c r="DD34" s="572"/>
      <c r="DE34" s="572"/>
      <c r="DF34" s="572"/>
      <c r="DG34" s="572"/>
      <c r="DH34" s="572"/>
      <c r="DI34" s="572"/>
      <c r="DJ34" s="572"/>
      <c r="DK34" s="572"/>
      <c r="DL34" s="572"/>
      <c r="DM34" s="572"/>
      <c r="DN34" s="572"/>
      <c r="DO34" s="572"/>
      <c r="DP34" s="572"/>
      <c r="DQ34" s="572"/>
      <c r="DR34" s="572"/>
      <c r="DS34" s="572"/>
      <c r="DT34" s="572"/>
      <c r="DU34" s="572"/>
      <c r="DV34" s="572"/>
      <c r="DW34" s="572"/>
      <c r="DX34" s="572"/>
      <c r="DY34" s="572"/>
      <c r="DZ34" s="572"/>
      <c r="EA34" s="572"/>
      <c r="EB34" s="572"/>
      <c r="EC34" s="572"/>
      <c r="ED34" s="572"/>
      <c r="EE34" s="572"/>
      <c r="EF34" s="572"/>
      <c r="EG34" s="572"/>
      <c r="EH34" s="572"/>
      <c r="EI34" s="572"/>
      <c r="EJ34" s="572"/>
      <c r="EK34" s="572"/>
      <c r="EL34" s="572"/>
      <c r="EM34" s="572"/>
      <c r="EN34" s="572"/>
      <c r="EO34" s="572"/>
      <c r="EP34" s="572"/>
      <c r="EQ34" s="572"/>
      <c r="ER34" s="572"/>
      <c r="ES34" s="572"/>
      <c r="ET34" s="572"/>
      <c r="EU34" s="572"/>
      <c r="EV34" s="572"/>
      <c r="EW34" s="572"/>
      <c r="EX34" s="572"/>
      <c r="EY34" s="572"/>
      <c r="EZ34" s="572"/>
      <c r="FA34" s="572"/>
      <c r="FB34" s="572"/>
      <c r="FC34" s="572"/>
      <c r="FD34" s="572"/>
      <c r="FE34" s="572"/>
      <c r="FF34" s="572"/>
      <c r="FG34" s="572"/>
      <c r="FH34" s="572"/>
      <c r="FI34" s="572"/>
      <c r="FJ34" s="572"/>
      <c r="FK34" s="572"/>
      <c r="FL34" s="572"/>
      <c r="FM34" s="572"/>
      <c r="FN34" s="572"/>
      <c r="FO34" s="572"/>
      <c r="FP34" s="572"/>
      <c r="FQ34" s="572"/>
      <c r="FR34" s="572"/>
      <c r="FS34" s="572"/>
      <c r="FT34" s="572"/>
      <c r="FU34" s="572"/>
      <c r="FV34" s="572"/>
      <c r="FW34" s="572"/>
      <c r="FX34" s="572"/>
      <c r="FY34" s="572"/>
      <c r="FZ34" s="572"/>
      <c r="GA34" s="572"/>
      <c r="GB34" s="572"/>
      <c r="GC34" s="572"/>
      <c r="GD34" s="572"/>
      <c r="GE34" s="572"/>
      <c r="GF34" s="572"/>
      <c r="GG34" s="572"/>
      <c r="GH34" s="572"/>
      <c r="GI34" s="572"/>
      <c r="GJ34" s="572"/>
      <c r="GK34" s="572"/>
      <c r="GL34" s="572"/>
      <c r="GM34" s="572"/>
      <c r="GN34" s="572"/>
      <c r="GO34" s="572"/>
      <c r="GP34" s="572"/>
      <c r="GQ34" s="572"/>
      <c r="GR34" s="572"/>
      <c r="GS34" s="572"/>
      <c r="GT34" s="572"/>
      <c r="GU34" s="572"/>
      <c r="GV34" s="572"/>
      <c r="GW34" s="572"/>
      <c r="GX34" s="572"/>
      <c r="GY34" s="572"/>
      <c r="GZ34" s="572"/>
      <c r="HA34" s="572"/>
      <c r="HB34" s="572"/>
      <c r="HC34" s="572"/>
      <c r="HD34" s="572"/>
      <c r="HE34" s="572"/>
      <c r="HF34" s="572"/>
      <c r="HG34" s="572"/>
      <c r="HH34" s="572"/>
      <c r="HI34" s="572"/>
      <c r="HJ34" s="572"/>
      <c r="HK34" s="572"/>
      <c r="HL34" s="572"/>
      <c r="HM34" s="572"/>
      <c r="HN34" s="572"/>
      <c r="HO34" s="572"/>
      <c r="HP34" s="572"/>
      <c r="HQ34" s="572"/>
      <c r="HR34" s="572"/>
      <c r="HS34" s="572"/>
      <c r="HT34" s="572"/>
      <c r="HU34" s="572"/>
      <c r="HV34" s="572"/>
      <c r="HW34" s="572"/>
      <c r="HX34" s="572"/>
      <c r="HY34" s="572"/>
      <c r="HZ34" s="572"/>
      <c r="IA34" s="572"/>
      <c r="IB34" s="572"/>
      <c r="IC34" s="572"/>
      <c r="ID34" s="572"/>
      <c r="IE34" s="572"/>
      <c r="IF34" s="572"/>
      <c r="IG34" s="572"/>
      <c r="IH34" s="572"/>
      <c r="II34" s="572"/>
      <c r="IJ34" s="572"/>
      <c r="IK34" s="572"/>
      <c r="IL34" s="572"/>
      <c r="IM34" s="572"/>
      <c r="IN34" s="572"/>
      <c r="IO34" s="572"/>
      <c r="IP34" s="572"/>
      <c r="IQ34" s="572"/>
      <c r="IR34" s="572"/>
      <c r="IS34" s="572"/>
      <c r="IT34" s="572"/>
      <c r="IU34" s="572"/>
      <c r="IV34" s="572"/>
      <c r="IW34" s="572"/>
      <c r="IX34" s="572"/>
      <c r="IY34" s="572"/>
      <c r="IZ34" s="572"/>
      <c r="JA34" s="572"/>
      <c r="JB34" s="572"/>
      <c r="JC34" s="572"/>
      <c r="JD34" s="572"/>
      <c r="JE34" s="572"/>
      <c r="JF34" s="572"/>
      <c r="JG34" s="572"/>
      <c r="JH34" s="572"/>
      <c r="JI34" s="572"/>
      <c r="JJ34" s="572"/>
      <c r="JK34" s="572"/>
      <c r="JL34" s="572"/>
      <c r="JM34" s="572"/>
      <c r="JN34" s="572"/>
      <c r="JO34" s="572"/>
      <c r="JP34" s="572"/>
      <c r="JQ34" s="572"/>
      <c r="JR34" s="572"/>
      <c r="JS34" s="572"/>
      <c r="JT34" s="572"/>
      <c r="JU34" s="572"/>
      <c r="JV34" s="572"/>
      <c r="JW34" s="572"/>
      <c r="JX34" s="572"/>
      <c r="JY34" s="572"/>
      <c r="JZ34" s="572"/>
      <c r="KA34" s="572"/>
      <c r="KB34" s="572"/>
      <c r="KC34" s="572"/>
      <c r="KD34" s="572"/>
      <c r="KE34" s="572"/>
      <c r="KF34" s="572"/>
      <c r="KG34" s="572"/>
      <c r="KH34" s="572"/>
      <c r="KI34" s="572"/>
      <c r="KJ34" s="572"/>
      <c r="KK34" s="572"/>
      <c r="KL34" s="572"/>
      <c r="KM34" s="572"/>
      <c r="KN34" s="572"/>
      <c r="KO34" s="572"/>
      <c r="KP34" s="572"/>
      <c r="KQ34" s="572"/>
      <c r="KR34" s="572"/>
      <c r="KS34" s="572"/>
      <c r="KT34" s="572"/>
      <c r="KU34" s="572"/>
      <c r="KV34" s="572"/>
      <c r="KW34" s="572"/>
      <c r="KX34" s="572"/>
      <c r="KY34" s="572"/>
      <c r="KZ34" s="572"/>
      <c r="LA34" s="572"/>
      <c r="LB34" s="572"/>
      <c r="LC34" s="572"/>
      <c r="LD34" s="572"/>
      <c r="LE34" s="572"/>
      <c r="LF34" s="572"/>
      <c r="LG34" s="572"/>
      <c r="LH34" s="572"/>
      <c r="LI34" s="572"/>
      <c r="LJ34" s="572"/>
      <c r="LK34" s="572"/>
      <c r="LL34" s="572"/>
      <c r="LM34" s="572"/>
      <c r="LN34" s="572"/>
      <c r="LO34" s="572"/>
      <c r="LP34" s="572"/>
      <c r="LQ34" s="572"/>
      <c r="LR34" s="572"/>
      <c r="LS34" s="572"/>
      <c r="LT34" s="572"/>
      <c r="LU34" s="572"/>
      <c r="LV34" s="572"/>
      <c r="LW34" s="572"/>
      <c r="LX34" s="572"/>
      <c r="LY34" s="572"/>
      <c r="LZ34" s="572"/>
      <c r="MA34" s="572"/>
      <c r="MB34" s="572"/>
      <c r="MC34" s="572"/>
      <c r="MD34" s="572"/>
      <c r="ME34" s="572"/>
      <c r="MF34" s="572"/>
      <c r="MG34" s="572"/>
      <c r="MH34" s="572"/>
      <c r="MI34" s="572"/>
      <c r="MJ34" s="572"/>
      <c r="MK34" s="572"/>
      <c r="ML34" s="572"/>
      <c r="MM34" s="572"/>
      <c r="MN34" s="572"/>
      <c r="MO34" s="572"/>
      <c r="MP34" s="572"/>
      <c r="MQ34" s="572"/>
      <c r="MR34" s="572"/>
      <c r="MS34" s="572"/>
      <c r="MT34" s="572"/>
      <c r="MU34" s="572"/>
      <c r="MV34" s="572"/>
      <c r="MW34" s="572"/>
      <c r="MX34" s="572"/>
      <c r="MY34" s="572"/>
      <c r="MZ34" s="572"/>
      <c r="NA34" s="572"/>
      <c r="NB34" s="572"/>
      <c r="NC34" s="572"/>
      <c r="ND34" s="572"/>
      <c r="NE34" s="572"/>
      <c r="NF34" s="572"/>
      <c r="NG34" s="572"/>
      <c r="NH34" s="572"/>
      <c r="NI34" s="572"/>
      <c r="NJ34" s="572"/>
      <c r="NK34" s="572"/>
      <c r="NL34" s="572"/>
      <c r="NM34" s="572"/>
      <c r="NN34" s="572"/>
      <c r="NO34" s="572"/>
      <c r="NP34" s="572"/>
      <c r="NQ34" s="572"/>
      <c r="NR34" s="572"/>
      <c r="NS34" s="572"/>
      <c r="NT34" s="572"/>
      <c r="NU34" s="572"/>
      <c r="NV34" s="572"/>
      <c r="NW34" s="572"/>
      <c r="NX34" s="572"/>
      <c r="NY34" s="572"/>
      <c r="NZ34" s="572"/>
      <c r="OA34" s="572"/>
      <c r="OB34" s="572"/>
      <c r="OC34" s="572"/>
      <c r="OD34" s="572"/>
      <c r="OE34" s="572"/>
      <c r="OF34" s="572"/>
      <c r="OG34" s="572"/>
      <c r="OH34" s="572"/>
      <c r="OI34" s="572"/>
      <c r="OJ34" s="572"/>
      <c r="OK34" s="572"/>
      <c r="OL34" s="572"/>
      <c r="OM34" s="572"/>
      <c r="ON34" s="572"/>
      <c r="OO34" s="572"/>
      <c r="OP34" s="572"/>
      <c r="OQ34" s="572"/>
      <c r="OR34" s="572"/>
      <c r="OS34" s="572"/>
      <c r="OT34" s="572"/>
      <c r="OU34" s="572"/>
      <c r="OV34" s="572"/>
      <c r="OW34" s="572"/>
      <c r="OX34" s="572"/>
      <c r="OY34" s="572"/>
      <c r="OZ34" s="572"/>
      <c r="PA34" s="572"/>
      <c r="PB34" s="572"/>
      <c r="PC34" s="572"/>
      <c r="PD34" s="572"/>
      <c r="PE34" s="572"/>
      <c r="PF34" s="572"/>
      <c r="PG34" s="572"/>
      <c r="PH34" s="572"/>
      <c r="PI34" s="572"/>
      <c r="PJ34" s="572"/>
      <c r="PK34" s="572"/>
      <c r="PL34" s="572"/>
      <c r="PM34" s="572"/>
      <c r="PN34" s="572"/>
      <c r="PO34" s="572"/>
      <c r="PP34" s="572"/>
      <c r="PQ34" s="572"/>
      <c r="PR34" s="572"/>
      <c r="PS34" s="572"/>
      <c r="PT34" s="572"/>
      <c r="PU34" s="572"/>
      <c r="PV34" s="572"/>
      <c r="PW34" s="572"/>
      <c r="PX34" s="572"/>
      <c r="PY34" s="572"/>
      <c r="PZ34" s="572"/>
      <c r="QA34" s="572"/>
      <c r="QB34" s="572"/>
      <c r="QC34" s="572"/>
      <c r="QD34" s="572"/>
      <c r="QE34" s="572"/>
      <c r="QF34" s="572"/>
      <c r="QG34" s="572"/>
      <c r="QH34" s="572"/>
      <c r="QI34" s="572"/>
      <c r="QJ34" s="572"/>
      <c r="QK34" s="572"/>
      <c r="QL34" s="572"/>
      <c r="QM34" s="572"/>
      <c r="QN34" s="572"/>
      <c r="QO34" s="572"/>
      <c r="QP34" s="572"/>
      <c r="QQ34" s="572"/>
      <c r="QR34" s="572"/>
      <c r="QS34" s="572"/>
      <c r="QT34" s="572"/>
      <c r="QU34" s="572"/>
      <c r="QV34" s="572"/>
      <c r="QW34" s="572"/>
      <c r="QX34" s="572"/>
      <c r="QY34" s="572"/>
      <c r="QZ34" s="572"/>
      <c r="RA34" s="572"/>
      <c r="RB34" s="572"/>
      <c r="RC34" s="572"/>
      <c r="RD34" s="572"/>
      <c r="RE34" s="572"/>
      <c r="RF34" s="572"/>
      <c r="RG34" s="572"/>
      <c r="RH34" s="572"/>
      <c r="RI34" s="572"/>
      <c r="RJ34" s="572"/>
      <c r="RK34" s="572"/>
      <c r="RL34" s="572"/>
      <c r="RM34" s="572"/>
      <c r="RN34" s="572"/>
      <c r="RO34" s="572"/>
      <c r="RP34" s="572"/>
      <c r="RQ34" s="572"/>
      <c r="RR34" s="572"/>
      <c r="RS34" s="572"/>
      <c r="RT34" s="572"/>
      <c r="RU34" s="572"/>
      <c r="RV34" s="572"/>
      <c r="RW34" s="572"/>
      <c r="RX34" s="572"/>
      <c r="RY34" s="572"/>
      <c r="RZ34" s="572"/>
      <c r="SA34" s="572"/>
      <c r="SB34" s="572"/>
      <c r="SC34" s="572"/>
      <c r="SD34" s="572"/>
      <c r="SE34" s="572"/>
      <c r="SF34" s="572"/>
      <c r="SG34" s="572"/>
      <c r="SH34" s="572"/>
      <c r="SI34" s="572"/>
      <c r="SJ34" s="572"/>
      <c r="SK34" s="572"/>
      <c r="SL34" s="572"/>
      <c r="SM34" s="572"/>
      <c r="SN34" s="572"/>
      <c r="SO34" s="572"/>
      <c r="SP34" s="572"/>
      <c r="SQ34" s="572"/>
      <c r="SR34" s="572"/>
      <c r="SS34" s="572"/>
      <c r="ST34" s="572"/>
      <c r="SU34" s="572"/>
      <c r="SV34" s="572"/>
      <c r="SW34" s="572"/>
      <c r="SX34" s="572"/>
      <c r="SY34" s="572"/>
      <c r="SZ34" s="572"/>
      <c r="TA34" s="572"/>
      <c r="TB34" s="572"/>
      <c r="TC34" s="572"/>
      <c r="TD34" s="572"/>
      <c r="TE34" s="572"/>
      <c r="TF34" s="572"/>
      <c r="TG34" s="572"/>
      <c r="TH34" s="572"/>
      <c r="TI34" s="572"/>
      <c r="TJ34" s="572"/>
      <c r="TK34" s="572"/>
      <c r="TL34" s="572"/>
      <c r="TM34" s="572"/>
      <c r="TN34" s="572"/>
      <c r="TO34" s="572"/>
      <c r="TP34" s="572"/>
      <c r="TQ34" s="572"/>
      <c r="TR34" s="572"/>
      <c r="TS34" s="572"/>
      <c r="TT34" s="572"/>
      <c r="TU34" s="572"/>
      <c r="TV34" s="572"/>
      <c r="TW34" s="572"/>
      <c r="TX34" s="572"/>
      <c r="TY34" s="572"/>
      <c r="TZ34" s="572"/>
      <c r="UA34" s="572"/>
      <c r="UB34" s="572"/>
      <c r="UC34" s="572"/>
      <c r="UD34" s="572"/>
      <c r="UE34" s="572"/>
      <c r="UF34" s="572"/>
      <c r="UG34" s="572"/>
      <c r="UH34" s="572"/>
      <c r="UI34" s="572"/>
      <c r="UJ34" s="572"/>
      <c r="UK34" s="572"/>
      <c r="UL34" s="572"/>
      <c r="UM34" s="572"/>
      <c r="UN34" s="572"/>
      <c r="UO34" s="572"/>
      <c r="UP34" s="572"/>
      <c r="UQ34" s="572"/>
      <c r="UR34" s="572"/>
      <c r="US34" s="572"/>
      <c r="UT34" s="572"/>
      <c r="UU34" s="572"/>
      <c r="UV34" s="572"/>
      <c r="UW34" s="572"/>
      <c r="UX34" s="572"/>
      <c r="UY34" s="572"/>
      <c r="UZ34" s="572"/>
      <c r="VA34" s="572"/>
      <c r="VB34" s="572"/>
      <c r="VC34" s="572"/>
      <c r="VD34" s="572"/>
      <c r="VE34" s="572"/>
      <c r="VF34" s="572"/>
      <c r="VG34" s="572"/>
      <c r="VH34" s="572"/>
      <c r="VI34" s="572"/>
      <c r="VJ34" s="572"/>
      <c r="VK34" s="572"/>
      <c r="VL34" s="572"/>
      <c r="VM34" s="572"/>
      <c r="VN34" s="572"/>
      <c r="VO34" s="572"/>
      <c r="VP34" s="572"/>
      <c r="VQ34" s="572"/>
      <c r="VR34" s="572"/>
      <c r="VS34" s="572"/>
      <c r="VT34" s="572"/>
      <c r="VU34" s="572"/>
      <c r="VV34" s="572"/>
      <c r="VW34" s="572"/>
      <c r="VX34" s="572"/>
      <c r="VY34" s="572"/>
      <c r="VZ34" s="572"/>
      <c r="WA34" s="572"/>
      <c r="WB34" s="572"/>
      <c r="WC34" s="572"/>
      <c r="WD34" s="572"/>
      <c r="WE34" s="572"/>
      <c r="WF34" s="572"/>
      <c r="WG34" s="572"/>
      <c r="WH34" s="572"/>
      <c r="WI34" s="572"/>
      <c r="WJ34" s="572"/>
      <c r="WK34" s="572"/>
      <c r="WL34" s="572"/>
      <c r="WM34" s="572"/>
      <c r="WN34" s="572"/>
      <c r="WO34" s="572"/>
      <c r="WP34" s="572"/>
      <c r="WQ34" s="572"/>
      <c r="WR34" s="572"/>
      <c r="WS34" s="572"/>
      <c r="WT34" s="572"/>
      <c r="WU34" s="572"/>
      <c r="WV34" s="572"/>
      <c r="WW34" s="572"/>
      <c r="WX34" s="572"/>
      <c r="WY34" s="572"/>
      <c r="WZ34" s="572"/>
      <c r="XA34" s="572"/>
      <c r="XB34" s="572"/>
      <c r="XC34" s="572"/>
      <c r="XD34" s="572"/>
      <c r="XE34" s="572"/>
      <c r="XF34" s="572"/>
      <c r="XG34" s="572"/>
      <c r="XH34" s="572"/>
      <c r="XI34" s="572"/>
      <c r="XJ34" s="572"/>
      <c r="XK34" s="572"/>
      <c r="XL34" s="572"/>
      <c r="XM34" s="572"/>
      <c r="XN34" s="572"/>
      <c r="XO34" s="572"/>
      <c r="XP34" s="572"/>
      <c r="XQ34" s="572"/>
      <c r="XR34" s="572"/>
      <c r="XS34" s="572"/>
      <c r="XT34" s="572"/>
      <c r="XU34" s="572"/>
      <c r="XV34" s="572"/>
      <c r="XW34" s="572"/>
      <c r="XX34" s="572"/>
      <c r="XY34" s="572"/>
      <c r="XZ34" s="572"/>
      <c r="YA34" s="572"/>
      <c r="YB34" s="572"/>
      <c r="YC34" s="572"/>
      <c r="YD34" s="572"/>
      <c r="YE34" s="572"/>
      <c r="YF34" s="572"/>
      <c r="YG34" s="572"/>
      <c r="YH34" s="572"/>
      <c r="YI34" s="572"/>
      <c r="YJ34" s="572"/>
      <c r="YK34" s="572"/>
      <c r="YL34" s="572"/>
      <c r="YM34" s="572"/>
      <c r="YN34" s="572"/>
      <c r="YO34" s="572"/>
      <c r="YP34" s="572"/>
      <c r="YQ34" s="572"/>
      <c r="YR34" s="572"/>
      <c r="YS34" s="572"/>
      <c r="YT34" s="572"/>
      <c r="YU34" s="572"/>
      <c r="YV34" s="572"/>
      <c r="YW34" s="572"/>
      <c r="YX34" s="572"/>
      <c r="YY34" s="572"/>
      <c r="YZ34" s="572"/>
      <c r="ZA34" s="572"/>
      <c r="ZB34" s="572"/>
      <c r="ZC34" s="572"/>
      <c r="ZD34" s="572"/>
      <c r="ZE34" s="572"/>
      <c r="ZF34" s="572"/>
      <c r="ZG34" s="572"/>
      <c r="ZH34" s="572"/>
      <c r="ZI34" s="572"/>
      <c r="ZJ34" s="572"/>
      <c r="ZK34" s="572"/>
      <c r="ZL34" s="572"/>
      <c r="ZM34" s="572"/>
      <c r="ZN34" s="572"/>
      <c r="ZO34" s="572"/>
      <c r="ZP34" s="572"/>
      <c r="ZQ34" s="572"/>
      <c r="ZR34" s="572"/>
      <c r="ZS34" s="572"/>
      <c r="ZT34" s="572"/>
      <c r="ZU34" s="572"/>
      <c r="ZV34" s="572"/>
      <c r="ZW34" s="572"/>
      <c r="ZX34" s="572"/>
      <c r="ZY34" s="572"/>
      <c r="ZZ34" s="572"/>
      <c r="AAA34" s="572"/>
      <c r="AAB34" s="572"/>
      <c r="AAC34" s="572"/>
      <c r="AAD34" s="572"/>
      <c r="AAE34" s="572"/>
      <c r="AAF34" s="572"/>
      <c r="AAG34" s="572"/>
      <c r="AAH34" s="572"/>
      <c r="AAI34" s="572"/>
      <c r="AAJ34" s="572"/>
      <c r="AAK34" s="572"/>
      <c r="AAL34" s="572"/>
      <c r="AAM34" s="572"/>
      <c r="AAN34" s="572"/>
      <c r="AAO34" s="572"/>
      <c r="AAP34" s="572"/>
      <c r="AAQ34" s="572"/>
      <c r="AAR34" s="572"/>
      <c r="AAS34" s="572"/>
      <c r="AAT34" s="572"/>
      <c r="AAU34" s="572"/>
      <c r="AAV34" s="572"/>
      <c r="AAW34" s="572"/>
      <c r="AAX34" s="572"/>
      <c r="AAY34" s="572"/>
      <c r="AAZ34" s="572"/>
      <c r="ABA34" s="572"/>
      <c r="ABB34" s="572"/>
      <c r="ABC34" s="572"/>
      <c r="ABD34" s="572"/>
      <c r="ABE34" s="572"/>
      <c r="ABF34" s="572"/>
      <c r="ABG34" s="572"/>
      <c r="ABH34" s="572"/>
      <c r="ABI34" s="572"/>
      <c r="ABJ34" s="572"/>
      <c r="ABK34" s="572"/>
      <c r="ABL34" s="572"/>
      <c r="ABM34" s="572"/>
      <c r="ABN34" s="572"/>
      <c r="ABO34" s="572"/>
      <c r="ABP34" s="572"/>
      <c r="ABQ34" s="572"/>
      <c r="ABR34" s="572"/>
      <c r="ABS34" s="572"/>
      <c r="ABT34" s="572"/>
      <c r="ABU34" s="572"/>
      <c r="ABV34" s="572"/>
      <c r="ABW34" s="572"/>
      <c r="ABX34" s="572"/>
      <c r="ABY34" s="572"/>
      <c r="ABZ34" s="572"/>
      <c r="ACA34" s="572"/>
      <c r="ACB34" s="572"/>
      <c r="ACC34" s="572"/>
      <c r="ACD34" s="572"/>
      <c r="ACE34" s="572"/>
      <c r="ACF34" s="572"/>
      <c r="ACG34" s="572"/>
      <c r="ACH34" s="572"/>
      <c r="ACI34" s="572"/>
      <c r="ACJ34" s="572"/>
      <c r="ACK34" s="572"/>
      <c r="ACL34" s="572"/>
      <c r="ACM34" s="572"/>
      <c r="ACN34" s="572"/>
      <c r="ACO34" s="572"/>
      <c r="ACP34" s="572"/>
      <c r="ACQ34" s="572"/>
      <c r="ACR34" s="572"/>
      <c r="ACS34" s="572"/>
      <c r="ACT34" s="572"/>
      <c r="ACU34" s="572"/>
      <c r="ACV34" s="572"/>
      <c r="ACW34" s="572"/>
      <c r="ACX34" s="572"/>
      <c r="ACY34" s="572"/>
      <c r="ACZ34" s="572"/>
      <c r="ADA34" s="572"/>
      <c r="ADB34" s="572"/>
      <c r="ADC34" s="572"/>
      <c r="ADD34" s="572"/>
      <c r="ADE34" s="572"/>
      <c r="ADF34" s="572"/>
      <c r="ADG34" s="572"/>
      <c r="ADH34" s="572"/>
      <c r="ADI34" s="572"/>
      <c r="ADJ34" s="572"/>
      <c r="ADK34" s="572"/>
      <c r="ADL34" s="572"/>
      <c r="ADM34" s="572"/>
      <c r="ADN34" s="572"/>
      <c r="ADO34" s="572"/>
      <c r="ADP34" s="572"/>
      <c r="ADQ34" s="572"/>
      <c r="ADR34" s="572"/>
      <c r="ADS34" s="572"/>
      <c r="ADT34" s="572"/>
      <c r="ADU34" s="572"/>
      <c r="ADV34" s="572"/>
      <c r="ADW34" s="572"/>
      <c r="ADX34" s="572"/>
      <c r="ADY34" s="572"/>
      <c r="ADZ34" s="572"/>
      <c r="AEA34" s="572"/>
      <c r="AEB34" s="572"/>
      <c r="AEC34" s="572"/>
      <c r="AED34" s="572"/>
      <c r="AEE34" s="572"/>
      <c r="AEF34" s="572"/>
      <c r="AEG34" s="572"/>
      <c r="AEH34" s="572"/>
      <c r="AEI34" s="572"/>
      <c r="AEJ34" s="572"/>
      <c r="AEK34" s="572"/>
      <c r="AEL34" s="572"/>
      <c r="AEM34" s="572"/>
      <c r="AEN34" s="572"/>
      <c r="AEO34" s="572"/>
      <c r="AEP34" s="572"/>
      <c r="AEQ34" s="572"/>
      <c r="AER34" s="572"/>
      <c r="AES34" s="572"/>
      <c r="AET34" s="572"/>
      <c r="AEU34" s="572"/>
      <c r="AEV34" s="572"/>
      <c r="AEW34" s="572"/>
      <c r="AEX34" s="572"/>
      <c r="AEY34" s="572"/>
      <c r="AEZ34" s="572"/>
      <c r="AFA34" s="572"/>
      <c r="AFB34" s="572"/>
      <c r="AFC34" s="572"/>
      <c r="AFD34" s="572"/>
      <c r="AFE34" s="572"/>
      <c r="AFF34" s="572"/>
      <c r="AFG34" s="572"/>
      <c r="AFH34" s="572"/>
      <c r="AFI34" s="572"/>
      <c r="AFJ34" s="572"/>
      <c r="AFK34" s="572"/>
      <c r="AFL34" s="572"/>
      <c r="AFM34" s="572"/>
      <c r="AFN34" s="572"/>
      <c r="AFO34" s="572"/>
      <c r="AFP34" s="572"/>
      <c r="AFQ34" s="572"/>
      <c r="AFR34" s="572"/>
      <c r="AFS34" s="572"/>
      <c r="AFT34" s="572"/>
      <c r="AFU34" s="572"/>
      <c r="AFV34" s="572"/>
      <c r="AFW34" s="572"/>
      <c r="AFX34" s="572"/>
      <c r="AFY34" s="572"/>
      <c r="AFZ34" s="572"/>
      <c r="AGA34" s="572"/>
      <c r="AGB34" s="572"/>
      <c r="AGC34" s="572"/>
      <c r="AGD34" s="572"/>
      <c r="AGE34" s="572"/>
      <c r="AGF34" s="572"/>
      <c r="AGG34" s="572"/>
      <c r="AGH34" s="572"/>
      <c r="AGI34" s="572"/>
      <c r="AGJ34" s="572"/>
      <c r="AGK34" s="572"/>
      <c r="AGL34" s="572"/>
      <c r="AGM34" s="572"/>
      <c r="AGN34" s="572"/>
      <c r="AGO34" s="572"/>
      <c r="AGP34" s="572"/>
      <c r="AGQ34" s="572"/>
      <c r="AGR34" s="572"/>
      <c r="AGS34" s="572"/>
      <c r="AGT34" s="572"/>
      <c r="AGU34" s="572"/>
      <c r="AGV34" s="572"/>
      <c r="AGW34" s="572"/>
      <c r="AGX34" s="572"/>
      <c r="AGY34" s="572"/>
      <c r="AGZ34" s="572"/>
      <c r="AHA34" s="572"/>
      <c r="AHB34" s="572"/>
      <c r="AHC34" s="572"/>
      <c r="AHD34" s="572"/>
      <c r="AHE34" s="572"/>
      <c r="AHF34" s="572"/>
      <c r="AHG34" s="572"/>
      <c r="AHH34" s="572"/>
      <c r="AHI34" s="572"/>
      <c r="AHJ34" s="572"/>
      <c r="AHK34" s="572"/>
      <c r="AHL34" s="572"/>
      <c r="AHM34" s="572"/>
      <c r="AHN34" s="572"/>
      <c r="AHO34" s="572"/>
      <c r="AHP34" s="572"/>
      <c r="AHQ34" s="572"/>
      <c r="AHR34" s="572"/>
      <c r="AHS34" s="572"/>
      <c r="AHT34" s="572"/>
      <c r="AHU34" s="572"/>
      <c r="AHV34" s="572"/>
      <c r="AHW34" s="572"/>
      <c r="AHX34" s="572"/>
      <c r="AHY34" s="572"/>
      <c r="AHZ34" s="572"/>
      <c r="AIA34" s="572"/>
      <c r="AIB34" s="572"/>
      <c r="AIC34" s="572"/>
      <c r="AID34" s="572"/>
      <c r="AIE34" s="572"/>
      <c r="AIF34" s="572"/>
      <c r="AIG34" s="572"/>
      <c r="AIH34" s="572"/>
      <c r="AII34" s="572"/>
      <c r="AIJ34" s="572"/>
      <c r="AIK34" s="572"/>
      <c r="AIL34" s="572"/>
      <c r="AIM34" s="572"/>
      <c r="AIN34" s="572"/>
      <c r="AIO34" s="572"/>
      <c r="AIP34" s="572"/>
      <c r="AIQ34" s="572"/>
      <c r="AIR34" s="572"/>
      <c r="AIS34" s="572"/>
      <c r="AIT34" s="572"/>
      <c r="AIU34" s="572"/>
      <c r="AIV34" s="572"/>
      <c r="AIW34" s="572"/>
      <c r="AIX34" s="572"/>
      <c r="AIY34" s="572"/>
      <c r="AIZ34" s="572"/>
      <c r="AJA34" s="572"/>
      <c r="AJB34" s="572"/>
      <c r="AJC34" s="572"/>
      <c r="AJD34" s="572"/>
      <c r="AJE34" s="572"/>
      <c r="AJF34" s="572"/>
      <c r="AJG34" s="572"/>
      <c r="AJH34" s="572"/>
      <c r="AJI34" s="572"/>
      <c r="AJJ34" s="572"/>
      <c r="AJK34" s="572"/>
      <c r="AJL34" s="572"/>
      <c r="AJM34" s="572"/>
      <c r="AJN34" s="572"/>
      <c r="AJO34" s="572"/>
      <c r="AJP34" s="572"/>
      <c r="AJQ34" s="572"/>
      <c r="AJR34" s="572"/>
      <c r="AJS34" s="572"/>
      <c r="AJT34" s="572"/>
      <c r="AJU34" s="572"/>
      <c r="AJV34" s="572"/>
      <c r="AJW34" s="572"/>
      <c r="AJX34" s="572"/>
      <c r="AJY34" s="572"/>
      <c r="AJZ34" s="572"/>
      <c r="AKA34" s="572"/>
      <c r="AKB34" s="572"/>
      <c r="AKC34" s="572"/>
      <c r="AKD34" s="572"/>
      <c r="AKE34" s="572"/>
      <c r="AKF34" s="572"/>
      <c r="AKG34" s="572"/>
      <c r="AKH34" s="572"/>
      <c r="AKI34" s="572"/>
      <c r="AKJ34" s="572"/>
      <c r="AKK34" s="572"/>
      <c r="AKL34" s="572"/>
      <c r="AKM34" s="572"/>
      <c r="AKN34" s="572"/>
      <c r="AKO34" s="572"/>
      <c r="AKP34" s="572"/>
      <c r="AKQ34" s="572"/>
      <c r="AKR34" s="572"/>
      <c r="AKS34" s="572"/>
      <c r="AKT34" s="572"/>
      <c r="AKU34" s="572"/>
      <c r="AKV34" s="572"/>
      <c r="AKW34" s="572"/>
      <c r="AKX34" s="572"/>
      <c r="AKY34" s="572"/>
      <c r="AKZ34" s="572"/>
      <c r="ALA34" s="572"/>
      <c r="ALB34" s="572"/>
      <c r="ALC34" s="572"/>
      <c r="ALD34" s="572"/>
      <c r="ALE34" s="572"/>
      <c r="ALF34" s="572"/>
      <c r="ALG34" s="572"/>
      <c r="ALH34" s="572"/>
      <c r="ALI34" s="572"/>
      <c r="ALJ34" s="572"/>
      <c r="ALK34" s="572"/>
      <c r="ALL34" s="572"/>
      <c r="ALM34" s="572"/>
      <c r="ALN34" s="572"/>
      <c r="ALO34" s="572"/>
      <c r="ALP34" s="572"/>
      <c r="ALQ34" s="572"/>
      <c r="ALR34" s="572"/>
      <c r="ALS34" s="572"/>
      <c r="ALT34" s="572"/>
      <c r="ALU34" s="572"/>
      <c r="ALV34" s="572"/>
      <c r="ALW34" s="572"/>
      <c r="ALX34" s="572"/>
      <c r="ALY34" s="572"/>
      <c r="ALZ34" s="572"/>
      <c r="AMA34" s="572"/>
      <c r="AMB34" s="572"/>
      <c r="AMC34" s="572"/>
      <c r="AMD34" s="572"/>
      <c r="AME34" s="572"/>
      <c r="AMF34" s="572"/>
      <c r="AMG34" s="572"/>
      <c r="AMH34" s="572"/>
      <c r="AMI34" s="572"/>
      <c r="AMJ34" s="572"/>
      <c r="AMK34" s="572"/>
      <c r="AML34" s="572"/>
      <c r="AMM34" s="572"/>
      <c r="AMN34" s="572"/>
      <c r="AMO34" s="572"/>
      <c r="AMP34" s="572"/>
      <c r="AMQ34" s="572"/>
      <c r="AMR34" s="572"/>
      <c r="AMS34" s="572"/>
      <c r="AMT34" s="572"/>
      <c r="AMU34" s="572"/>
      <c r="AMV34" s="572"/>
      <c r="AMW34" s="572"/>
      <c r="AMX34" s="572"/>
      <c r="AMY34" s="572"/>
      <c r="AMZ34" s="572"/>
      <c r="ANA34" s="572"/>
      <c r="ANB34" s="572"/>
      <c r="ANC34" s="572"/>
      <c r="AND34" s="572"/>
      <c r="ANE34" s="572"/>
      <c r="ANF34" s="572"/>
      <c r="ANG34" s="572"/>
      <c r="ANH34" s="572"/>
      <c r="ANI34" s="572"/>
      <c r="ANJ34" s="572"/>
      <c r="ANK34" s="572"/>
      <c r="ANL34" s="572"/>
      <c r="ANM34" s="572"/>
      <c r="ANN34" s="572"/>
      <c r="ANO34" s="572"/>
      <c r="ANP34" s="572"/>
      <c r="ANQ34" s="572"/>
      <c r="ANR34" s="572"/>
      <c r="ANS34" s="572"/>
      <c r="ANT34" s="572"/>
      <c r="ANU34" s="572"/>
      <c r="ANV34" s="572"/>
      <c r="ANW34" s="572"/>
      <c r="ANX34" s="572"/>
      <c r="ANY34" s="572"/>
      <c r="ANZ34" s="572"/>
      <c r="AOA34" s="572"/>
      <c r="AOB34" s="572"/>
      <c r="AOC34" s="572"/>
      <c r="AOD34" s="572"/>
      <c r="AOE34" s="572"/>
      <c r="AOF34" s="572"/>
      <c r="AOG34" s="572"/>
      <c r="AOH34" s="572"/>
      <c r="AOI34" s="572"/>
      <c r="AOJ34" s="572"/>
      <c r="AOK34" s="572"/>
      <c r="AOL34" s="572"/>
      <c r="AOM34" s="572"/>
      <c r="AON34" s="572"/>
      <c r="AOO34" s="572"/>
      <c r="AOP34" s="572"/>
      <c r="AOQ34" s="572"/>
      <c r="AOR34" s="572"/>
      <c r="AOS34" s="572"/>
      <c r="AOT34" s="572"/>
      <c r="AOU34" s="572"/>
      <c r="AOV34" s="572"/>
      <c r="AOW34" s="572"/>
      <c r="AOX34" s="572"/>
      <c r="AOY34" s="572"/>
      <c r="AOZ34" s="572"/>
      <c r="APA34" s="572"/>
      <c r="APB34" s="572"/>
      <c r="APC34" s="572"/>
      <c r="APD34" s="572"/>
      <c r="APE34" s="572"/>
      <c r="APF34" s="572"/>
      <c r="APG34" s="572"/>
      <c r="APH34" s="572"/>
      <c r="API34" s="572"/>
      <c r="APJ34" s="572"/>
      <c r="APK34" s="572"/>
      <c r="APL34" s="572"/>
      <c r="APM34" s="572"/>
      <c r="APN34" s="572"/>
      <c r="APO34" s="572"/>
      <c r="APP34" s="572"/>
      <c r="APQ34" s="572"/>
      <c r="APR34" s="572"/>
      <c r="APS34" s="572"/>
      <c r="APT34" s="572"/>
      <c r="APU34" s="572"/>
      <c r="APV34" s="572"/>
      <c r="APW34" s="572"/>
      <c r="APX34" s="572"/>
      <c r="APY34" s="572"/>
      <c r="APZ34" s="572"/>
      <c r="AQA34" s="572"/>
      <c r="AQB34" s="572"/>
      <c r="AQC34" s="572"/>
      <c r="AQD34" s="572"/>
      <c r="AQE34" s="572"/>
      <c r="AQF34" s="572"/>
      <c r="AQG34" s="572"/>
      <c r="AQH34" s="572"/>
      <c r="AQI34" s="572"/>
      <c r="AQJ34" s="572"/>
      <c r="AQK34" s="572"/>
      <c r="AQL34" s="572"/>
      <c r="AQM34" s="572"/>
      <c r="AQN34" s="572"/>
      <c r="AQO34" s="572"/>
      <c r="AQP34" s="572"/>
      <c r="AQQ34" s="572"/>
      <c r="AQR34" s="572"/>
      <c r="AQS34" s="572"/>
      <c r="AQT34" s="572"/>
      <c r="AQU34" s="572"/>
      <c r="AQV34" s="572"/>
      <c r="AQW34" s="572"/>
      <c r="AQX34" s="572"/>
      <c r="AQY34" s="572"/>
      <c r="AQZ34" s="572"/>
      <c r="ARA34" s="572"/>
      <c r="ARB34" s="572"/>
      <c r="ARC34" s="572"/>
      <c r="ARD34" s="572"/>
      <c r="ARE34" s="572"/>
      <c r="ARF34" s="572"/>
      <c r="ARG34" s="572"/>
      <c r="ARH34" s="572"/>
      <c r="ARI34" s="572"/>
      <c r="ARJ34" s="572"/>
      <c r="ARK34" s="572"/>
      <c r="ARL34" s="572"/>
      <c r="ARM34" s="572"/>
      <c r="ARN34" s="572"/>
      <c r="ARO34" s="572"/>
      <c r="ARP34" s="572"/>
      <c r="ARQ34" s="572"/>
      <c r="ARR34" s="572"/>
      <c r="ARS34" s="572"/>
      <c r="ART34" s="572"/>
      <c r="ARU34" s="572"/>
      <c r="ARV34" s="572"/>
      <c r="ARW34" s="572"/>
      <c r="ARX34" s="572"/>
      <c r="ARY34" s="572"/>
      <c r="ARZ34" s="572"/>
      <c r="ASA34" s="572"/>
      <c r="ASB34" s="572"/>
      <c r="ASC34" s="572"/>
      <c r="ASD34" s="572"/>
      <c r="ASE34" s="572"/>
      <c r="ASF34" s="572"/>
      <c r="ASG34" s="572"/>
      <c r="ASH34" s="572"/>
      <c r="ASI34" s="572"/>
      <c r="ASJ34" s="572"/>
      <c r="ASK34" s="572"/>
      <c r="ASL34" s="572"/>
      <c r="ASM34" s="572"/>
      <c r="ASN34" s="572"/>
      <c r="ASO34" s="572"/>
      <c r="ASP34" s="572"/>
      <c r="ASQ34" s="572"/>
      <c r="ASR34" s="572"/>
      <c r="ASS34" s="572"/>
      <c r="AST34" s="572"/>
      <c r="ASU34" s="572"/>
      <c r="ASV34" s="572"/>
      <c r="ASW34" s="572"/>
      <c r="ASX34" s="572"/>
      <c r="ASY34" s="572"/>
      <c r="ASZ34" s="572"/>
      <c r="ATA34" s="572"/>
      <c r="ATB34" s="572"/>
      <c r="ATC34" s="572"/>
      <c r="ATD34" s="572"/>
      <c r="ATE34" s="572"/>
      <c r="ATF34" s="572"/>
      <c r="ATG34" s="572"/>
      <c r="ATH34" s="572"/>
      <c r="ATI34" s="572"/>
      <c r="ATJ34" s="572"/>
      <c r="ATK34" s="572"/>
      <c r="ATL34" s="572"/>
      <c r="ATM34" s="572"/>
      <c r="ATN34" s="572"/>
      <c r="ATO34" s="572"/>
      <c r="ATP34" s="572"/>
      <c r="ATQ34" s="572"/>
      <c r="ATR34" s="572"/>
      <c r="ATS34" s="572"/>
      <c r="ATT34" s="572"/>
      <c r="ATU34" s="572"/>
      <c r="ATV34" s="572"/>
      <c r="ATW34" s="572"/>
      <c r="ATX34" s="572"/>
      <c r="ATY34" s="572"/>
      <c r="ATZ34" s="572"/>
      <c r="AUA34" s="572"/>
      <c r="AUB34" s="572"/>
      <c r="AUC34" s="572"/>
      <c r="AUD34" s="572"/>
      <c r="AUE34" s="572"/>
      <c r="AUF34" s="572"/>
      <c r="AUG34" s="572"/>
      <c r="AUH34" s="572"/>
      <c r="AUI34" s="572"/>
      <c r="AUJ34" s="572"/>
      <c r="AUK34" s="572"/>
      <c r="AUL34" s="572"/>
      <c r="AUM34" s="572"/>
      <c r="AUN34" s="572"/>
      <c r="AUO34" s="572"/>
      <c r="AUP34" s="572"/>
      <c r="AUQ34" s="572"/>
      <c r="AUR34" s="572"/>
      <c r="AUS34" s="572"/>
      <c r="AUT34" s="572"/>
      <c r="AUU34" s="572"/>
      <c r="AUV34" s="572"/>
      <c r="AUW34" s="572"/>
      <c r="AUX34" s="572"/>
      <c r="AUY34" s="572"/>
      <c r="AUZ34" s="572"/>
      <c r="AVA34" s="572"/>
      <c r="AVB34" s="572"/>
      <c r="AVC34" s="572"/>
      <c r="AVD34" s="572"/>
      <c r="AVE34" s="572"/>
      <c r="AVF34" s="572"/>
      <c r="AVG34" s="572"/>
      <c r="AVH34" s="572"/>
      <c r="AVI34" s="572"/>
      <c r="AVJ34" s="572"/>
      <c r="AVK34" s="572"/>
      <c r="AVL34" s="572"/>
      <c r="AVM34" s="572"/>
      <c r="AVN34" s="572"/>
      <c r="AVO34" s="572"/>
      <c r="AVP34" s="572"/>
      <c r="AVQ34" s="572"/>
      <c r="AVR34" s="572"/>
      <c r="AVS34" s="572"/>
      <c r="AVT34" s="572"/>
      <c r="AVU34" s="572"/>
      <c r="AVV34" s="572"/>
      <c r="AVW34" s="572"/>
      <c r="AVX34" s="572"/>
      <c r="AVY34" s="572"/>
      <c r="AVZ34" s="572"/>
      <c r="AWA34" s="572"/>
      <c r="AWB34" s="572"/>
      <c r="AWC34" s="572"/>
      <c r="AWD34" s="572"/>
      <c r="AWE34" s="572"/>
      <c r="AWF34" s="572"/>
      <c r="AWG34" s="572"/>
      <c r="AWH34" s="572"/>
      <c r="AWI34" s="572"/>
      <c r="AWJ34" s="572"/>
      <c r="AWK34" s="572"/>
      <c r="AWL34" s="572"/>
      <c r="AWM34" s="572"/>
      <c r="AWN34" s="572"/>
      <c r="AWO34" s="572"/>
      <c r="AWP34" s="572"/>
      <c r="AWQ34" s="572"/>
      <c r="AWR34" s="572"/>
      <c r="AWS34" s="572"/>
      <c r="AWT34" s="572"/>
      <c r="AWU34" s="572"/>
      <c r="AWV34" s="572"/>
      <c r="AWW34" s="572"/>
      <c r="AWX34" s="572"/>
      <c r="AWY34" s="572"/>
      <c r="AWZ34" s="572"/>
      <c r="AXA34" s="572"/>
      <c r="AXB34" s="572"/>
      <c r="AXC34" s="572"/>
      <c r="AXD34" s="572"/>
      <c r="AXE34" s="572"/>
      <c r="AXF34" s="572"/>
      <c r="AXG34" s="572"/>
      <c r="AXH34" s="572"/>
      <c r="AXI34" s="572"/>
      <c r="AXJ34" s="572"/>
      <c r="AXK34" s="572"/>
      <c r="AXL34" s="572"/>
      <c r="AXM34" s="572"/>
      <c r="AXN34" s="572"/>
      <c r="AXO34" s="572"/>
      <c r="AXP34" s="572"/>
      <c r="AXQ34" s="572"/>
      <c r="AXR34" s="572"/>
      <c r="AXS34" s="572"/>
      <c r="AXT34" s="572"/>
      <c r="AXU34" s="572"/>
      <c r="AXV34" s="572"/>
      <c r="AXW34" s="572"/>
      <c r="AXX34" s="572"/>
      <c r="AXY34" s="572"/>
      <c r="AXZ34" s="572"/>
      <c r="AYA34" s="572"/>
      <c r="AYB34" s="572"/>
      <c r="AYC34" s="572"/>
      <c r="AYD34" s="572"/>
      <c r="AYE34" s="572"/>
      <c r="AYF34" s="572"/>
      <c r="AYG34" s="572"/>
      <c r="AYH34" s="572"/>
      <c r="AYI34" s="572"/>
      <c r="AYJ34" s="572"/>
      <c r="AYK34" s="572"/>
      <c r="AYL34" s="572"/>
      <c r="AYM34" s="572"/>
      <c r="AYN34" s="572"/>
      <c r="AYO34" s="572"/>
      <c r="AYP34" s="572"/>
      <c r="AYQ34" s="572"/>
      <c r="AYR34" s="572"/>
      <c r="AYS34" s="572"/>
      <c r="AYT34" s="572"/>
      <c r="AYU34" s="572"/>
      <c r="AYV34" s="572"/>
      <c r="AYW34" s="572"/>
      <c r="AYX34" s="572"/>
      <c r="AYY34" s="572"/>
      <c r="AYZ34" s="572"/>
      <c r="AZA34" s="572"/>
      <c r="AZB34" s="572"/>
      <c r="AZC34" s="572"/>
      <c r="AZD34" s="572"/>
      <c r="AZE34" s="572"/>
      <c r="AZF34" s="572"/>
      <c r="AZG34" s="572"/>
      <c r="AZH34" s="572"/>
      <c r="AZI34" s="572"/>
      <c r="AZJ34" s="572"/>
      <c r="AZK34" s="572"/>
      <c r="AZL34" s="572"/>
      <c r="AZM34" s="572"/>
      <c r="AZN34" s="572"/>
      <c r="AZO34" s="572"/>
      <c r="AZP34" s="572"/>
      <c r="AZQ34" s="572"/>
      <c r="AZR34" s="572"/>
      <c r="AZS34" s="572"/>
      <c r="AZT34" s="572"/>
      <c r="AZU34" s="572"/>
      <c r="AZV34" s="572"/>
      <c r="AZW34" s="572"/>
      <c r="AZX34" s="572"/>
      <c r="AZY34" s="572"/>
      <c r="AZZ34" s="572"/>
      <c r="BAA34" s="572"/>
      <c r="BAB34" s="572"/>
      <c r="BAC34" s="572"/>
      <c r="BAD34" s="572"/>
      <c r="BAE34" s="572"/>
      <c r="BAF34" s="572"/>
      <c r="BAG34" s="572"/>
      <c r="BAH34" s="572"/>
      <c r="BAI34" s="572"/>
      <c r="BAJ34" s="572"/>
      <c r="BAK34" s="572"/>
      <c r="BAL34" s="572"/>
      <c r="BAM34" s="572"/>
      <c r="BAN34" s="572"/>
      <c r="BAO34" s="572"/>
      <c r="BAP34" s="572"/>
      <c r="BAQ34" s="572"/>
      <c r="BAR34" s="572"/>
      <c r="BAS34" s="572"/>
      <c r="BAT34" s="572"/>
      <c r="BAU34" s="572"/>
      <c r="BAV34" s="572"/>
      <c r="BAW34" s="572"/>
      <c r="BAX34" s="572"/>
      <c r="BAY34" s="572"/>
      <c r="BAZ34" s="572"/>
      <c r="BBA34" s="572"/>
      <c r="BBB34" s="572"/>
      <c r="BBC34" s="572"/>
      <c r="BBD34" s="572"/>
      <c r="BBE34" s="572"/>
      <c r="BBF34" s="572"/>
      <c r="BBG34" s="572"/>
      <c r="BBH34" s="572"/>
      <c r="BBI34" s="572"/>
      <c r="BBJ34" s="572"/>
      <c r="BBK34" s="572"/>
      <c r="BBL34" s="572"/>
      <c r="BBM34" s="572"/>
      <c r="BBN34" s="572"/>
      <c r="BBO34" s="572"/>
      <c r="BBP34" s="572"/>
      <c r="BBQ34" s="572"/>
      <c r="BBR34" s="572"/>
      <c r="BBS34" s="572"/>
      <c r="BBT34" s="572"/>
      <c r="BBU34" s="572"/>
      <c r="BBV34" s="572"/>
      <c r="BBW34" s="572"/>
      <c r="BBX34" s="572"/>
      <c r="BBY34" s="572"/>
      <c r="BBZ34" s="572"/>
      <c r="BCA34" s="572"/>
      <c r="BCB34" s="572"/>
      <c r="BCC34" s="572"/>
      <c r="BCD34" s="572"/>
      <c r="BCE34" s="572"/>
      <c r="BCF34" s="572"/>
      <c r="BCG34" s="572"/>
      <c r="BCH34" s="572"/>
      <c r="BCI34" s="572"/>
      <c r="BCJ34" s="572"/>
      <c r="BCK34" s="572"/>
      <c r="BCL34" s="572"/>
      <c r="BCM34" s="572"/>
      <c r="BCN34" s="572"/>
      <c r="BCO34" s="572"/>
      <c r="BCP34" s="572"/>
      <c r="BCQ34" s="572"/>
      <c r="BCR34" s="572"/>
      <c r="BCS34" s="572"/>
      <c r="BCT34" s="572"/>
      <c r="BCU34" s="572"/>
      <c r="BCV34" s="572"/>
      <c r="BCW34" s="572"/>
      <c r="BCX34" s="572"/>
      <c r="BCY34" s="572"/>
      <c r="BCZ34" s="572"/>
      <c r="BDA34" s="572"/>
      <c r="BDB34" s="572"/>
      <c r="BDC34" s="572"/>
      <c r="BDD34" s="572"/>
      <c r="BDE34" s="572"/>
      <c r="BDF34" s="572"/>
      <c r="BDG34" s="572"/>
      <c r="BDH34" s="572"/>
      <c r="BDI34" s="572"/>
      <c r="BDJ34" s="572"/>
      <c r="BDK34" s="572"/>
      <c r="BDL34" s="572"/>
      <c r="BDM34" s="572"/>
      <c r="BDN34" s="572"/>
      <c r="BDO34" s="572"/>
      <c r="BDP34" s="572"/>
      <c r="BDQ34" s="572"/>
      <c r="BDR34" s="572"/>
      <c r="BDS34" s="572"/>
      <c r="BDT34" s="572"/>
      <c r="BDU34" s="572"/>
      <c r="BDV34" s="572"/>
      <c r="BDW34" s="572"/>
      <c r="BDX34" s="572"/>
      <c r="BDY34" s="572"/>
      <c r="BDZ34" s="572"/>
    </row>
    <row r="35" spans="1:1482" s="577" customFormat="1">
      <c r="A35" s="375" t="str">
        <f>+'P8'!B10</f>
        <v>8.3. Actualización y mejora de la normativa, estándares y procedimientos, de la cadena</v>
      </c>
      <c r="B35" s="384">
        <f>+'P8'!E10</f>
        <v>674574382</v>
      </c>
      <c r="C35" s="384">
        <f>+'P8'!F10</f>
        <v>1349148764</v>
      </c>
      <c r="D35" s="384">
        <f>+'P8'!G10</f>
        <v>1349148764</v>
      </c>
      <c r="E35" s="384">
        <f>+'P8'!H10</f>
        <v>1349148764</v>
      </c>
      <c r="F35" s="384">
        <f>+'P8'!I10</f>
        <v>1349148764</v>
      </c>
      <c r="G35" s="384">
        <f>+'P8'!J10</f>
        <v>1349148764</v>
      </c>
      <c r="H35" s="384">
        <f>+'P8'!K10</f>
        <v>1349148764</v>
      </c>
      <c r="I35" s="384">
        <f>+'P8'!L10</f>
        <v>1349148764</v>
      </c>
      <c r="J35" s="384">
        <f>+'P8'!M10</f>
        <v>1349148764</v>
      </c>
      <c r="K35" s="384">
        <f>+'P8'!N10</f>
        <v>1349148764</v>
      </c>
      <c r="L35" s="384">
        <f>+'P8'!O10</f>
        <v>1349148764</v>
      </c>
      <c r="M35" s="384">
        <f>+'P8'!P10</f>
        <v>1349148764</v>
      </c>
      <c r="N35" s="384">
        <f>+'P8'!Q10</f>
        <v>1349148764</v>
      </c>
      <c r="O35" s="384">
        <f>+'P8'!R10</f>
        <v>1349148764</v>
      </c>
      <c r="P35" s="384">
        <f>+'P8'!S10</f>
        <v>1349148764</v>
      </c>
      <c r="Q35" s="384">
        <f>+'P8'!T10</f>
        <v>1349148764</v>
      </c>
      <c r="R35" s="384">
        <f>+'P8'!U10</f>
        <v>1349148764</v>
      </c>
      <c r="S35" s="384">
        <f>+'P8'!V10</f>
        <v>1349148764</v>
      </c>
      <c r="T35" s="384">
        <f>+'P8'!W10</f>
        <v>1349148764</v>
      </c>
      <c r="U35" s="384">
        <f>+'P8'!X10</f>
        <v>1349148764</v>
      </c>
      <c r="V35" s="384">
        <f>+'P8'!Y10</f>
        <v>26308400898</v>
      </c>
      <c r="W35" s="575">
        <f t="shared" si="23"/>
        <v>9.2586213790786329E-3</v>
      </c>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B35" s="572"/>
      <c r="BC35" s="572"/>
      <c r="BD35" s="572"/>
      <c r="BE35" s="572"/>
      <c r="BF35" s="572"/>
      <c r="BG35" s="572"/>
      <c r="BH35" s="572"/>
      <c r="BI35" s="572"/>
      <c r="BJ35" s="572"/>
      <c r="BK35" s="572"/>
      <c r="BL35" s="572"/>
      <c r="BM35" s="572"/>
      <c r="BN35" s="572"/>
      <c r="BO35" s="572"/>
      <c r="BP35" s="572"/>
      <c r="BQ35" s="572"/>
      <c r="BR35" s="572"/>
      <c r="BS35" s="572"/>
      <c r="BT35" s="572"/>
      <c r="BU35" s="572"/>
      <c r="BV35" s="572"/>
      <c r="BW35" s="572"/>
      <c r="BX35" s="572"/>
      <c r="BY35" s="572"/>
      <c r="BZ35" s="572"/>
      <c r="CA35" s="572"/>
      <c r="CB35" s="572"/>
      <c r="CC35" s="572"/>
      <c r="CD35" s="572"/>
      <c r="CE35" s="572"/>
      <c r="CF35" s="572"/>
      <c r="CG35" s="572"/>
      <c r="CH35" s="572"/>
      <c r="CI35" s="572"/>
      <c r="CJ35" s="572"/>
      <c r="CK35" s="572"/>
      <c r="CL35" s="572"/>
      <c r="CM35" s="572"/>
      <c r="CN35" s="572"/>
      <c r="CO35" s="572"/>
      <c r="CP35" s="572"/>
      <c r="CQ35" s="572"/>
      <c r="CR35" s="572"/>
      <c r="CS35" s="572"/>
      <c r="CT35" s="572"/>
      <c r="CU35" s="572"/>
      <c r="CV35" s="572"/>
      <c r="CW35" s="572"/>
      <c r="CX35" s="572"/>
      <c r="CY35" s="572"/>
      <c r="CZ35" s="572"/>
      <c r="DA35" s="572"/>
      <c r="DB35" s="572"/>
      <c r="DC35" s="572"/>
      <c r="DD35" s="572"/>
      <c r="DE35" s="572"/>
      <c r="DF35" s="572"/>
      <c r="DG35" s="572"/>
      <c r="DH35" s="572"/>
      <c r="DI35" s="572"/>
      <c r="DJ35" s="572"/>
      <c r="DK35" s="572"/>
      <c r="DL35" s="572"/>
      <c r="DM35" s="572"/>
      <c r="DN35" s="572"/>
      <c r="DO35" s="572"/>
      <c r="DP35" s="572"/>
      <c r="DQ35" s="572"/>
      <c r="DR35" s="572"/>
      <c r="DS35" s="572"/>
      <c r="DT35" s="572"/>
      <c r="DU35" s="572"/>
      <c r="DV35" s="572"/>
      <c r="DW35" s="572"/>
      <c r="DX35" s="572"/>
      <c r="DY35" s="572"/>
      <c r="DZ35" s="572"/>
      <c r="EA35" s="572"/>
      <c r="EB35" s="572"/>
      <c r="EC35" s="572"/>
      <c r="ED35" s="572"/>
      <c r="EE35" s="572"/>
      <c r="EF35" s="572"/>
      <c r="EG35" s="572"/>
      <c r="EH35" s="572"/>
      <c r="EI35" s="572"/>
      <c r="EJ35" s="572"/>
      <c r="EK35" s="572"/>
      <c r="EL35" s="572"/>
      <c r="EM35" s="572"/>
      <c r="EN35" s="572"/>
      <c r="EO35" s="572"/>
      <c r="EP35" s="572"/>
      <c r="EQ35" s="572"/>
      <c r="ER35" s="572"/>
      <c r="ES35" s="572"/>
      <c r="ET35" s="572"/>
      <c r="EU35" s="572"/>
      <c r="EV35" s="572"/>
      <c r="EW35" s="572"/>
      <c r="EX35" s="572"/>
      <c r="EY35" s="572"/>
      <c r="EZ35" s="572"/>
      <c r="FA35" s="572"/>
      <c r="FB35" s="572"/>
      <c r="FC35" s="572"/>
      <c r="FD35" s="572"/>
      <c r="FE35" s="572"/>
      <c r="FF35" s="572"/>
      <c r="FG35" s="572"/>
      <c r="FH35" s="572"/>
      <c r="FI35" s="572"/>
      <c r="FJ35" s="572"/>
      <c r="FK35" s="572"/>
      <c r="FL35" s="572"/>
      <c r="FM35" s="572"/>
      <c r="FN35" s="572"/>
      <c r="FO35" s="572"/>
      <c r="FP35" s="572"/>
      <c r="FQ35" s="572"/>
      <c r="FR35" s="572"/>
      <c r="FS35" s="572"/>
      <c r="FT35" s="572"/>
      <c r="FU35" s="572"/>
      <c r="FV35" s="572"/>
      <c r="FW35" s="572"/>
      <c r="FX35" s="572"/>
      <c r="FY35" s="572"/>
      <c r="FZ35" s="572"/>
      <c r="GA35" s="572"/>
      <c r="GB35" s="572"/>
      <c r="GC35" s="572"/>
      <c r="GD35" s="572"/>
      <c r="GE35" s="572"/>
      <c r="GF35" s="572"/>
      <c r="GG35" s="572"/>
      <c r="GH35" s="572"/>
      <c r="GI35" s="572"/>
      <c r="GJ35" s="572"/>
      <c r="GK35" s="572"/>
      <c r="GL35" s="572"/>
      <c r="GM35" s="572"/>
      <c r="GN35" s="572"/>
      <c r="GO35" s="572"/>
      <c r="GP35" s="572"/>
      <c r="GQ35" s="572"/>
      <c r="GR35" s="572"/>
      <c r="GS35" s="572"/>
      <c r="GT35" s="572"/>
      <c r="GU35" s="572"/>
      <c r="GV35" s="572"/>
      <c r="GW35" s="572"/>
      <c r="GX35" s="572"/>
      <c r="GY35" s="572"/>
      <c r="GZ35" s="572"/>
      <c r="HA35" s="572"/>
      <c r="HB35" s="572"/>
      <c r="HC35" s="572"/>
      <c r="HD35" s="572"/>
      <c r="HE35" s="572"/>
      <c r="HF35" s="572"/>
      <c r="HG35" s="572"/>
      <c r="HH35" s="572"/>
      <c r="HI35" s="572"/>
      <c r="HJ35" s="572"/>
      <c r="HK35" s="572"/>
      <c r="HL35" s="572"/>
      <c r="HM35" s="572"/>
      <c r="HN35" s="572"/>
      <c r="HO35" s="572"/>
      <c r="HP35" s="572"/>
      <c r="HQ35" s="572"/>
      <c r="HR35" s="572"/>
      <c r="HS35" s="572"/>
      <c r="HT35" s="572"/>
      <c r="HU35" s="572"/>
      <c r="HV35" s="572"/>
      <c r="HW35" s="572"/>
      <c r="HX35" s="572"/>
      <c r="HY35" s="572"/>
      <c r="HZ35" s="572"/>
      <c r="IA35" s="572"/>
      <c r="IB35" s="572"/>
      <c r="IC35" s="572"/>
      <c r="ID35" s="572"/>
      <c r="IE35" s="572"/>
      <c r="IF35" s="572"/>
      <c r="IG35" s="572"/>
      <c r="IH35" s="572"/>
      <c r="II35" s="572"/>
      <c r="IJ35" s="572"/>
      <c r="IK35" s="572"/>
      <c r="IL35" s="572"/>
      <c r="IM35" s="572"/>
      <c r="IN35" s="572"/>
      <c r="IO35" s="572"/>
      <c r="IP35" s="572"/>
      <c r="IQ35" s="572"/>
      <c r="IR35" s="572"/>
      <c r="IS35" s="572"/>
      <c r="IT35" s="572"/>
      <c r="IU35" s="572"/>
      <c r="IV35" s="572"/>
      <c r="IW35" s="572"/>
      <c r="IX35" s="572"/>
      <c r="IY35" s="572"/>
      <c r="IZ35" s="572"/>
      <c r="JA35" s="572"/>
      <c r="JB35" s="572"/>
      <c r="JC35" s="572"/>
      <c r="JD35" s="572"/>
      <c r="JE35" s="572"/>
      <c r="JF35" s="572"/>
      <c r="JG35" s="572"/>
      <c r="JH35" s="572"/>
      <c r="JI35" s="572"/>
      <c r="JJ35" s="572"/>
      <c r="JK35" s="572"/>
      <c r="JL35" s="572"/>
      <c r="JM35" s="572"/>
      <c r="JN35" s="572"/>
      <c r="JO35" s="572"/>
      <c r="JP35" s="572"/>
      <c r="JQ35" s="572"/>
      <c r="JR35" s="572"/>
      <c r="JS35" s="572"/>
      <c r="JT35" s="572"/>
      <c r="JU35" s="572"/>
      <c r="JV35" s="572"/>
      <c r="JW35" s="572"/>
      <c r="JX35" s="572"/>
      <c r="JY35" s="572"/>
      <c r="JZ35" s="572"/>
      <c r="KA35" s="572"/>
      <c r="KB35" s="572"/>
      <c r="KC35" s="572"/>
      <c r="KD35" s="572"/>
      <c r="KE35" s="572"/>
      <c r="KF35" s="572"/>
      <c r="KG35" s="572"/>
      <c r="KH35" s="572"/>
      <c r="KI35" s="572"/>
      <c r="KJ35" s="572"/>
      <c r="KK35" s="572"/>
      <c r="KL35" s="572"/>
      <c r="KM35" s="572"/>
      <c r="KN35" s="572"/>
      <c r="KO35" s="572"/>
      <c r="KP35" s="572"/>
      <c r="KQ35" s="572"/>
      <c r="KR35" s="572"/>
      <c r="KS35" s="572"/>
      <c r="KT35" s="572"/>
      <c r="KU35" s="572"/>
      <c r="KV35" s="572"/>
      <c r="KW35" s="572"/>
      <c r="KX35" s="572"/>
      <c r="KY35" s="572"/>
      <c r="KZ35" s="572"/>
      <c r="LA35" s="572"/>
      <c r="LB35" s="572"/>
      <c r="LC35" s="572"/>
      <c r="LD35" s="572"/>
      <c r="LE35" s="572"/>
      <c r="LF35" s="572"/>
      <c r="LG35" s="572"/>
      <c r="LH35" s="572"/>
      <c r="LI35" s="572"/>
      <c r="LJ35" s="572"/>
      <c r="LK35" s="572"/>
      <c r="LL35" s="572"/>
      <c r="LM35" s="572"/>
      <c r="LN35" s="572"/>
      <c r="LO35" s="572"/>
      <c r="LP35" s="572"/>
      <c r="LQ35" s="572"/>
      <c r="LR35" s="572"/>
      <c r="LS35" s="572"/>
      <c r="LT35" s="572"/>
      <c r="LU35" s="572"/>
      <c r="LV35" s="572"/>
      <c r="LW35" s="572"/>
      <c r="LX35" s="572"/>
      <c r="LY35" s="572"/>
      <c r="LZ35" s="572"/>
      <c r="MA35" s="572"/>
      <c r="MB35" s="572"/>
      <c r="MC35" s="572"/>
      <c r="MD35" s="572"/>
      <c r="ME35" s="572"/>
      <c r="MF35" s="572"/>
      <c r="MG35" s="572"/>
      <c r="MH35" s="572"/>
      <c r="MI35" s="572"/>
      <c r="MJ35" s="572"/>
      <c r="MK35" s="572"/>
      <c r="ML35" s="572"/>
      <c r="MM35" s="572"/>
      <c r="MN35" s="572"/>
      <c r="MO35" s="572"/>
      <c r="MP35" s="572"/>
      <c r="MQ35" s="572"/>
      <c r="MR35" s="572"/>
      <c r="MS35" s="572"/>
      <c r="MT35" s="572"/>
      <c r="MU35" s="572"/>
      <c r="MV35" s="572"/>
      <c r="MW35" s="572"/>
      <c r="MX35" s="572"/>
      <c r="MY35" s="572"/>
      <c r="MZ35" s="572"/>
      <c r="NA35" s="572"/>
      <c r="NB35" s="572"/>
      <c r="NC35" s="572"/>
      <c r="ND35" s="572"/>
      <c r="NE35" s="572"/>
      <c r="NF35" s="572"/>
      <c r="NG35" s="572"/>
      <c r="NH35" s="572"/>
      <c r="NI35" s="572"/>
      <c r="NJ35" s="572"/>
      <c r="NK35" s="572"/>
      <c r="NL35" s="572"/>
      <c r="NM35" s="572"/>
      <c r="NN35" s="572"/>
      <c r="NO35" s="572"/>
      <c r="NP35" s="572"/>
      <c r="NQ35" s="572"/>
      <c r="NR35" s="572"/>
      <c r="NS35" s="572"/>
      <c r="NT35" s="572"/>
      <c r="NU35" s="572"/>
      <c r="NV35" s="572"/>
      <c r="NW35" s="572"/>
      <c r="NX35" s="572"/>
      <c r="NY35" s="572"/>
      <c r="NZ35" s="572"/>
      <c r="OA35" s="572"/>
      <c r="OB35" s="572"/>
      <c r="OC35" s="572"/>
      <c r="OD35" s="572"/>
      <c r="OE35" s="572"/>
      <c r="OF35" s="572"/>
      <c r="OG35" s="572"/>
      <c r="OH35" s="572"/>
      <c r="OI35" s="572"/>
      <c r="OJ35" s="572"/>
      <c r="OK35" s="572"/>
      <c r="OL35" s="572"/>
      <c r="OM35" s="572"/>
      <c r="ON35" s="572"/>
      <c r="OO35" s="572"/>
      <c r="OP35" s="572"/>
      <c r="OQ35" s="572"/>
      <c r="OR35" s="572"/>
      <c r="OS35" s="572"/>
      <c r="OT35" s="572"/>
      <c r="OU35" s="572"/>
      <c r="OV35" s="572"/>
      <c r="OW35" s="572"/>
      <c r="OX35" s="572"/>
      <c r="OY35" s="572"/>
      <c r="OZ35" s="572"/>
      <c r="PA35" s="572"/>
      <c r="PB35" s="572"/>
      <c r="PC35" s="572"/>
      <c r="PD35" s="572"/>
      <c r="PE35" s="572"/>
      <c r="PF35" s="572"/>
      <c r="PG35" s="572"/>
      <c r="PH35" s="572"/>
      <c r="PI35" s="572"/>
      <c r="PJ35" s="572"/>
      <c r="PK35" s="572"/>
      <c r="PL35" s="572"/>
      <c r="PM35" s="572"/>
      <c r="PN35" s="572"/>
      <c r="PO35" s="572"/>
      <c r="PP35" s="572"/>
      <c r="PQ35" s="572"/>
      <c r="PR35" s="572"/>
      <c r="PS35" s="572"/>
      <c r="PT35" s="572"/>
      <c r="PU35" s="572"/>
      <c r="PV35" s="572"/>
      <c r="PW35" s="572"/>
      <c r="PX35" s="572"/>
      <c r="PY35" s="572"/>
      <c r="PZ35" s="572"/>
      <c r="QA35" s="572"/>
      <c r="QB35" s="572"/>
      <c r="QC35" s="572"/>
      <c r="QD35" s="572"/>
      <c r="QE35" s="572"/>
      <c r="QF35" s="572"/>
      <c r="QG35" s="572"/>
      <c r="QH35" s="572"/>
      <c r="QI35" s="572"/>
      <c r="QJ35" s="572"/>
      <c r="QK35" s="572"/>
      <c r="QL35" s="572"/>
      <c r="QM35" s="572"/>
      <c r="QN35" s="572"/>
      <c r="QO35" s="572"/>
      <c r="QP35" s="572"/>
      <c r="QQ35" s="572"/>
      <c r="QR35" s="572"/>
      <c r="QS35" s="572"/>
      <c r="QT35" s="572"/>
      <c r="QU35" s="572"/>
      <c r="QV35" s="572"/>
      <c r="QW35" s="572"/>
      <c r="QX35" s="572"/>
      <c r="QY35" s="572"/>
      <c r="QZ35" s="572"/>
      <c r="RA35" s="572"/>
      <c r="RB35" s="572"/>
      <c r="RC35" s="572"/>
      <c r="RD35" s="572"/>
      <c r="RE35" s="572"/>
      <c r="RF35" s="572"/>
      <c r="RG35" s="572"/>
      <c r="RH35" s="572"/>
      <c r="RI35" s="572"/>
      <c r="RJ35" s="572"/>
      <c r="RK35" s="572"/>
      <c r="RL35" s="572"/>
      <c r="RM35" s="572"/>
      <c r="RN35" s="572"/>
      <c r="RO35" s="572"/>
      <c r="RP35" s="572"/>
      <c r="RQ35" s="572"/>
      <c r="RR35" s="572"/>
      <c r="RS35" s="572"/>
      <c r="RT35" s="572"/>
      <c r="RU35" s="572"/>
      <c r="RV35" s="572"/>
      <c r="RW35" s="572"/>
      <c r="RX35" s="572"/>
      <c r="RY35" s="572"/>
      <c r="RZ35" s="572"/>
      <c r="SA35" s="572"/>
      <c r="SB35" s="572"/>
      <c r="SC35" s="572"/>
      <c r="SD35" s="572"/>
      <c r="SE35" s="572"/>
      <c r="SF35" s="572"/>
      <c r="SG35" s="572"/>
      <c r="SH35" s="572"/>
      <c r="SI35" s="572"/>
      <c r="SJ35" s="572"/>
      <c r="SK35" s="572"/>
      <c r="SL35" s="572"/>
      <c r="SM35" s="572"/>
      <c r="SN35" s="572"/>
      <c r="SO35" s="572"/>
      <c r="SP35" s="572"/>
      <c r="SQ35" s="572"/>
      <c r="SR35" s="572"/>
      <c r="SS35" s="572"/>
      <c r="ST35" s="572"/>
      <c r="SU35" s="572"/>
      <c r="SV35" s="572"/>
      <c r="SW35" s="572"/>
      <c r="SX35" s="572"/>
      <c r="SY35" s="572"/>
      <c r="SZ35" s="572"/>
      <c r="TA35" s="572"/>
      <c r="TB35" s="572"/>
      <c r="TC35" s="572"/>
      <c r="TD35" s="572"/>
      <c r="TE35" s="572"/>
      <c r="TF35" s="572"/>
      <c r="TG35" s="572"/>
      <c r="TH35" s="572"/>
      <c r="TI35" s="572"/>
      <c r="TJ35" s="572"/>
      <c r="TK35" s="572"/>
      <c r="TL35" s="572"/>
      <c r="TM35" s="572"/>
      <c r="TN35" s="572"/>
      <c r="TO35" s="572"/>
      <c r="TP35" s="572"/>
      <c r="TQ35" s="572"/>
      <c r="TR35" s="572"/>
      <c r="TS35" s="572"/>
      <c r="TT35" s="572"/>
      <c r="TU35" s="572"/>
      <c r="TV35" s="572"/>
      <c r="TW35" s="572"/>
      <c r="TX35" s="572"/>
      <c r="TY35" s="572"/>
      <c r="TZ35" s="572"/>
      <c r="UA35" s="572"/>
      <c r="UB35" s="572"/>
      <c r="UC35" s="572"/>
      <c r="UD35" s="572"/>
      <c r="UE35" s="572"/>
      <c r="UF35" s="572"/>
      <c r="UG35" s="572"/>
      <c r="UH35" s="572"/>
      <c r="UI35" s="572"/>
      <c r="UJ35" s="572"/>
      <c r="UK35" s="572"/>
      <c r="UL35" s="572"/>
      <c r="UM35" s="572"/>
      <c r="UN35" s="572"/>
      <c r="UO35" s="572"/>
      <c r="UP35" s="572"/>
      <c r="UQ35" s="572"/>
      <c r="UR35" s="572"/>
      <c r="US35" s="572"/>
      <c r="UT35" s="572"/>
      <c r="UU35" s="572"/>
      <c r="UV35" s="572"/>
      <c r="UW35" s="572"/>
      <c r="UX35" s="572"/>
      <c r="UY35" s="572"/>
      <c r="UZ35" s="572"/>
      <c r="VA35" s="572"/>
      <c r="VB35" s="572"/>
      <c r="VC35" s="572"/>
      <c r="VD35" s="572"/>
      <c r="VE35" s="572"/>
      <c r="VF35" s="572"/>
      <c r="VG35" s="572"/>
      <c r="VH35" s="572"/>
      <c r="VI35" s="572"/>
      <c r="VJ35" s="572"/>
      <c r="VK35" s="572"/>
      <c r="VL35" s="572"/>
      <c r="VM35" s="572"/>
      <c r="VN35" s="572"/>
      <c r="VO35" s="572"/>
      <c r="VP35" s="572"/>
      <c r="VQ35" s="572"/>
      <c r="VR35" s="572"/>
      <c r="VS35" s="572"/>
      <c r="VT35" s="572"/>
      <c r="VU35" s="572"/>
      <c r="VV35" s="572"/>
      <c r="VW35" s="572"/>
      <c r="VX35" s="572"/>
      <c r="VY35" s="572"/>
      <c r="VZ35" s="572"/>
      <c r="WA35" s="572"/>
      <c r="WB35" s="572"/>
      <c r="WC35" s="572"/>
      <c r="WD35" s="572"/>
      <c r="WE35" s="572"/>
      <c r="WF35" s="572"/>
      <c r="WG35" s="572"/>
      <c r="WH35" s="572"/>
      <c r="WI35" s="572"/>
      <c r="WJ35" s="572"/>
      <c r="WK35" s="572"/>
      <c r="WL35" s="572"/>
      <c r="WM35" s="572"/>
      <c r="WN35" s="572"/>
      <c r="WO35" s="572"/>
      <c r="WP35" s="572"/>
      <c r="WQ35" s="572"/>
      <c r="WR35" s="572"/>
      <c r="WS35" s="572"/>
      <c r="WT35" s="572"/>
      <c r="WU35" s="572"/>
      <c r="WV35" s="572"/>
      <c r="WW35" s="572"/>
      <c r="WX35" s="572"/>
      <c r="WY35" s="572"/>
      <c r="WZ35" s="572"/>
      <c r="XA35" s="572"/>
      <c r="XB35" s="572"/>
      <c r="XC35" s="572"/>
      <c r="XD35" s="572"/>
      <c r="XE35" s="572"/>
      <c r="XF35" s="572"/>
      <c r="XG35" s="572"/>
      <c r="XH35" s="572"/>
      <c r="XI35" s="572"/>
      <c r="XJ35" s="572"/>
      <c r="XK35" s="572"/>
      <c r="XL35" s="572"/>
      <c r="XM35" s="572"/>
      <c r="XN35" s="572"/>
      <c r="XO35" s="572"/>
      <c r="XP35" s="572"/>
      <c r="XQ35" s="572"/>
      <c r="XR35" s="572"/>
      <c r="XS35" s="572"/>
      <c r="XT35" s="572"/>
      <c r="XU35" s="572"/>
      <c r="XV35" s="572"/>
      <c r="XW35" s="572"/>
      <c r="XX35" s="572"/>
      <c r="XY35" s="572"/>
      <c r="XZ35" s="572"/>
      <c r="YA35" s="572"/>
      <c r="YB35" s="572"/>
      <c r="YC35" s="572"/>
      <c r="YD35" s="572"/>
      <c r="YE35" s="572"/>
      <c r="YF35" s="572"/>
      <c r="YG35" s="572"/>
      <c r="YH35" s="572"/>
      <c r="YI35" s="572"/>
      <c r="YJ35" s="572"/>
      <c r="YK35" s="572"/>
      <c r="YL35" s="572"/>
      <c r="YM35" s="572"/>
      <c r="YN35" s="572"/>
      <c r="YO35" s="572"/>
      <c r="YP35" s="572"/>
      <c r="YQ35" s="572"/>
      <c r="YR35" s="572"/>
      <c r="YS35" s="572"/>
      <c r="YT35" s="572"/>
      <c r="YU35" s="572"/>
      <c r="YV35" s="572"/>
      <c r="YW35" s="572"/>
      <c r="YX35" s="572"/>
      <c r="YY35" s="572"/>
      <c r="YZ35" s="572"/>
      <c r="ZA35" s="572"/>
      <c r="ZB35" s="572"/>
      <c r="ZC35" s="572"/>
      <c r="ZD35" s="572"/>
      <c r="ZE35" s="572"/>
      <c r="ZF35" s="572"/>
      <c r="ZG35" s="572"/>
      <c r="ZH35" s="572"/>
      <c r="ZI35" s="572"/>
      <c r="ZJ35" s="572"/>
      <c r="ZK35" s="572"/>
      <c r="ZL35" s="572"/>
      <c r="ZM35" s="572"/>
      <c r="ZN35" s="572"/>
      <c r="ZO35" s="572"/>
      <c r="ZP35" s="572"/>
      <c r="ZQ35" s="572"/>
      <c r="ZR35" s="572"/>
      <c r="ZS35" s="572"/>
      <c r="ZT35" s="572"/>
      <c r="ZU35" s="572"/>
      <c r="ZV35" s="572"/>
      <c r="ZW35" s="572"/>
      <c r="ZX35" s="572"/>
      <c r="ZY35" s="572"/>
      <c r="ZZ35" s="572"/>
      <c r="AAA35" s="572"/>
      <c r="AAB35" s="572"/>
      <c r="AAC35" s="572"/>
      <c r="AAD35" s="572"/>
      <c r="AAE35" s="572"/>
      <c r="AAF35" s="572"/>
      <c r="AAG35" s="572"/>
      <c r="AAH35" s="572"/>
      <c r="AAI35" s="572"/>
      <c r="AAJ35" s="572"/>
      <c r="AAK35" s="572"/>
      <c r="AAL35" s="572"/>
      <c r="AAM35" s="572"/>
      <c r="AAN35" s="572"/>
      <c r="AAO35" s="572"/>
      <c r="AAP35" s="572"/>
      <c r="AAQ35" s="572"/>
      <c r="AAR35" s="572"/>
      <c r="AAS35" s="572"/>
      <c r="AAT35" s="572"/>
      <c r="AAU35" s="572"/>
      <c r="AAV35" s="572"/>
      <c r="AAW35" s="572"/>
      <c r="AAX35" s="572"/>
      <c r="AAY35" s="572"/>
      <c r="AAZ35" s="572"/>
      <c r="ABA35" s="572"/>
      <c r="ABB35" s="572"/>
      <c r="ABC35" s="572"/>
      <c r="ABD35" s="572"/>
      <c r="ABE35" s="572"/>
      <c r="ABF35" s="572"/>
      <c r="ABG35" s="572"/>
      <c r="ABH35" s="572"/>
      <c r="ABI35" s="572"/>
      <c r="ABJ35" s="572"/>
      <c r="ABK35" s="572"/>
      <c r="ABL35" s="572"/>
      <c r="ABM35" s="572"/>
      <c r="ABN35" s="572"/>
      <c r="ABO35" s="572"/>
      <c r="ABP35" s="572"/>
      <c r="ABQ35" s="572"/>
      <c r="ABR35" s="572"/>
      <c r="ABS35" s="572"/>
      <c r="ABT35" s="572"/>
      <c r="ABU35" s="572"/>
      <c r="ABV35" s="572"/>
      <c r="ABW35" s="572"/>
      <c r="ABX35" s="572"/>
      <c r="ABY35" s="572"/>
      <c r="ABZ35" s="572"/>
      <c r="ACA35" s="572"/>
      <c r="ACB35" s="572"/>
      <c r="ACC35" s="572"/>
      <c r="ACD35" s="572"/>
      <c r="ACE35" s="572"/>
      <c r="ACF35" s="572"/>
      <c r="ACG35" s="572"/>
      <c r="ACH35" s="572"/>
      <c r="ACI35" s="572"/>
      <c r="ACJ35" s="572"/>
      <c r="ACK35" s="572"/>
      <c r="ACL35" s="572"/>
      <c r="ACM35" s="572"/>
      <c r="ACN35" s="572"/>
      <c r="ACO35" s="572"/>
      <c r="ACP35" s="572"/>
      <c r="ACQ35" s="572"/>
      <c r="ACR35" s="572"/>
      <c r="ACS35" s="572"/>
      <c r="ACT35" s="572"/>
      <c r="ACU35" s="572"/>
      <c r="ACV35" s="572"/>
      <c r="ACW35" s="572"/>
      <c r="ACX35" s="572"/>
      <c r="ACY35" s="572"/>
      <c r="ACZ35" s="572"/>
      <c r="ADA35" s="572"/>
      <c r="ADB35" s="572"/>
      <c r="ADC35" s="572"/>
      <c r="ADD35" s="572"/>
      <c r="ADE35" s="572"/>
      <c r="ADF35" s="572"/>
      <c r="ADG35" s="572"/>
      <c r="ADH35" s="572"/>
      <c r="ADI35" s="572"/>
      <c r="ADJ35" s="572"/>
      <c r="ADK35" s="572"/>
      <c r="ADL35" s="572"/>
      <c r="ADM35" s="572"/>
      <c r="ADN35" s="572"/>
      <c r="ADO35" s="572"/>
      <c r="ADP35" s="572"/>
      <c r="ADQ35" s="572"/>
      <c r="ADR35" s="572"/>
      <c r="ADS35" s="572"/>
      <c r="ADT35" s="572"/>
      <c r="ADU35" s="572"/>
      <c r="ADV35" s="572"/>
      <c r="ADW35" s="572"/>
      <c r="ADX35" s="572"/>
      <c r="ADY35" s="572"/>
      <c r="ADZ35" s="572"/>
      <c r="AEA35" s="572"/>
      <c r="AEB35" s="572"/>
      <c r="AEC35" s="572"/>
      <c r="AED35" s="572"/>
      <c r="AEE35" s="572"/>
      <c r="AEF35" s="572"/>
      <c r="AEG35" s="572"/>
      <c r="AEH35" s="572"/>
      <c r="AEI35" s="572"/>
      <c r="AEJ35" s="572"/>
      <c r="AEK35" s="572"/>
      <c r="AEL35" s="572"/>
      <c r="AEM35" s="572"/>
      <c r="AEN35" s="572"/>
      <c r="AEO35" s="572"/>
      <c r="AEP35" s="572"/>
      <c r="AEQ35" s="572"/>
      <c r="AER35" s="572"/>
      <c r="AES35" s="572"/>
      <c r="AET35" s="572"/>
      <c r="AEU35" s="572"/>
      <c r="AEV35" s="572"/>
      <c r="AEW35" s="572"/>
      <c r="AEX35" s="572"/>
      <c r="AEY35" s="572"/>
      <c r="AEZ35" s="572"/>
      <c r="AFA35" s="572"/>
      <c r="AFB35" s="572"/>
      <c r="AFC35" s="572"/>
      <c r="AFD35" s="572"/>
      <c r="AFE35" s="572"/>
      <c r="AFF35" s="572"/>
      <c r="AFG35" s="572"/>
      <c r="AFH35" s="572"/>
      <c r="AFI35" s="572"/>
      <c r="AFJ35" s="572"/>
      <c r="AFK35" s="572"/>
      <c r="AFL35" s="572"/>
      <c r="AFM35" s="572"/>
      <c r="AFN35" s="572"/>
      <c r="AFO35" s="572"/>
      <c r="AFP35" s="572"/>
      <c r="AFQ35" s="572"/>
      <c r="AFR35" s="572"/>
      <c r="AFS35" s="572"/>
      <c r="AFT35" s="572"/>
      <c r="AFU35" s="572"/>
      <c r="AFV35" s="572"/>
      <c r="AFW35" s="572"/>
      <c r="AFX35" s="572"/>
      <c r="AFY35" s="572"/>
      <c r="AFZ35" s="572"/>
      <c r="AGA35" s="572"/>
      <c r="AGB35" s="572"/>
      <c r="AGC35" s="572"/>
      <c r="AGD35" s="572"/>
      <c r="AGE35" s="572"/>
      <c r="AGF35" s="572"/>
      <c r="AGG35" s="572"/>
      <c r="AGH35" s="572"/>
      <c r="AGI35" s="572"/>
      <c r="AGJ35" s="572"/>
      <c r="AGK35" s="572"/>
      <c r="AGL35" s="572"/>
      <c r="AGM35" s="572"/>
      <c r="AGN35" s="572"/>
      <c r="AGO35" s="572"/>
      <c r="AGP35" s="572"/>
      <c r="AGQ35" s="572"/>
      <c r="AGR35" s="572"/>
      <c r="AGS35" s="572"/>
      <c r="AGT35" s="572"/>
      <c r="AGU35" s="572"/>
      <c r="AGV35" s="572"/>
      <c r="AGW35" s="572"/>
      <c r="AGX35" s="572"/>
      <c r="AGY35" s="572"/>
      <c r="AGZ35" s="572"/>
      <c r="AHA35" s="572"/>
      <c r="AHB35" s="572"/>
      <c r="AHC35" s="572"/>
      <c r="AHD35" s="572"/>
      <c r="AHE35" s="572"/>
      <c r="AHF35" s="572"/>
      <c r="AHG35" s="572"/>
      <c r="AHH35" s="572"/>
      <c r="AHI35" s="572"/>
      <c r="AHJ35" s="572"/>
      <c r="AHK35" s="572"/>
      <c r="AHL35" s="572"/>
      <c r="AHM35" s="572"/>
      <c r="AHN35" s="572"/>
      <c r="AHO35" s="572"/>
      <c r="AHP35" s="572"/>
      <c r="AHQ35" s="572"/>
      <c r="AHR35" s="572"/>
      <c r="AHS35" s="572"/>
      <c r="AHT35" s="572"/>
      <c r="AHU35" s="572"/>
      <c r="AHV35" s="572"/>
      <c r="AHW35" s="572"/>
      <c r="AHX35" s="572"/>
      <c r="AHY35" s="572"/>
      <c r="AHZ35" s="572"/>
      <c r="AIA35" s="572"/>
      <c r="AIB35" s="572"/>
      <c r="AIC35" s="572"/>
      <c r="AID35" s="572"/>
      <c r="AIE35" s="572"/>
      <c r="AIF35" s="572"/>
      <c r="AIG35" s="572"/>
      <c r="AIH35" s="572"/>
      <c r="AII35" s="572"/>
      <c r="AIJ35" s="572"/>
      <c r="AIK35" s="572"/>
      <c r="AIL35" s="572"/>
      <c r="AIM35" s="572"/>
      <c r="AIN35" s="572"/>
      <c r="AIO35" s="572"/>
      <c r="AIP35" s="572"/>
      <c r="AIQ35" s="572"/>
      <c r="AIR35" s="572"/>
      <c r="AIS35" s="572"/>
      <c r="AIT35" s="572"/>
      <c r="AIU35" s="572"/>
      <c r="AIV35" s="572"/>
      <c r="AIW35" s="572"/>
      <c r="AIX35" s="572"/>
      <c r="AIY35" s="572"/>
      <c r="AIZ35" s="572"/>
      <c r="AJA35" s="572"/>
      <c r="AJB35" s="572"/>
      <c r="AJC35" s="572"/>
      <c r="AJD35" s="572"/>
      <c r="AJE35" s="572"/>
      <c r="AJF35" s="572"/>
      <c r="AJG35" s="572"/>
      <c r="AJH35" s="572"/>
      <c r="AJI35" s="572"/>
      <c r="AJJ35" s="572"/>
      <c r="AJK35" s="572"/>
      <c r="AJL35" s="572"/>
      <c r="AJM35" s="572"/>
      <c r="AJN35" s="572"/>
      <c r="AJO35" s="572"/>
      <c r="AJP35" s="572"/>
      <c r="AJQ35" s="572"/>
      <c r="AJR35" s="572"/>
      <c r="AJS35" s="572"/>
      <c r="AJT35" s="572"/>
      <c r="AJU35" s="572"/>
      <c r="AJV35" s="572"/>
      <c r="AJW35" s="572"/>
      <c r="AJX35" s="572"/>
      <c r="AJY35" s="572"/>
      <c r="AJZ35" s="572"/>
      <c r="AKA35" s="572"/>
      <c r="AKB35" s="572"/>
      <c r="AKC35" s="572"/>
      <c r="AKD35" s="572"/>
      <c r="AKE35" s="572"/>
      <c r="AKF35" s="572"/>
      <c r="AKG35" s="572"/>
      <c r="AKH35" s="572"/>
      <c r="AKI35" s="572"/>
      <c r="AKJ35" s="572"/>
      <c r="AKK35" s="572"/>
      <c r="AKL35" s="572"/>
      <c r="AKM35" s="572"/>
      <c r="AKN35" s="572"/>
      <c r="AKO35" s="572"/>
      <c r="AKP35" s="572"/>
      <c r="AKQ35" s="572"/>
      <c r="AKR35" s="572"/>
      <c r="AKS35" s="572"/>
      <c r="AKT35" s="572"/>
      <c r="AKU35" s="572"/>
      <c r="AKV35" s="572"/>
      <c r="AKW35" s="572"/>
      <c r="AKX35" s="572"/>
      <c r="AKY35" s="572"/>
      <c r="AKZ35" s="572"/>
      <c r="ALA35" s="572"/>
      <c r="ALB35" s="572"/>
      <c r="ALC35" s="572"/>
      <c r="ALD35" s="572"/>
      <c r="ALE35" s="572"/>
      <c r="ALF35" s="572"/>
      <c r="ALG35" s="572"/>
      <c r="ALH35" s="572"/>
      <c r="ALI35" s="572"/>
      <c r="ALJ35" s="572"/>
      <c r="ALK35" s="572"/>
      <c r="ALL35" s="572"/>
      <c r="ALM35" s="572"/>
      <c r="ALN35" s="572"/>
      <c r="ALO35" s="572"/>
      <c r="ALP35" s="572"/>
      <c r="ALQ35" s="572"/>
      <c r="ALR35" s="572"/>
      <c r="ALS35" s="572"/>
      <c r="ALT35" s="572"/>
      <c r="ALU35" s="572"/>
      <c r="ALV35" s="572"/>
      <c r="ALW35" s="572"/>
      <c r="ALX35" s="572"/>
      <c r="ALY35" s="572"/>
      <c r="ALZ35" s="572"/>
      <c r="AMA35" s="572"/>
      <c r="AMB35" s="572"/>
      <c r="AMC35" s="572"/>
      <c r="AMD35" s="572"/>
      <c r="AME35" s="572"/>
      <c r="AMF35" s="572"/>
      <c r="AMG35" s="572"/>
      <c r="AMH35" s="572"/>
      <c r="AMI35" s="572"/>
      <c r="AMJ35" s="572"/>
      <c r="AMK35" s="572"/>
      <c r="AML35" s="572"/>
      <c r="AMM35" s="572"/>
      <c r="AMN35" s="572"/>
      <c r="AMO35" s="572"/>
      <c r="AMP35" s="572"/>
      <c r="AMQ35" s="572"/>
      <c r="AMR35" s="572"/>
      <c r="AMS35" s="572"/>
      <c r="AMT35" s="572"/>
      <c r="AMU35" s="572"/>
      <c r="AMV35" s="572"/>
      <c r="AMW35" s="572"/>
      <c r="AMX35" s="572"/>
      <c r="AMY35" s="572"/>
      <c r="AMZ35" s="572"/>
      <c r="ANA35" s="572"/>
      <c r="ANB35" s="572"/>
      <c r="ANC35" s="572"/>
      <c r="AND35" s="572"/>
      <c r="ANE35" s="572"/>
      <c r="ANF35" s="572"/>
      <c r="ANG35" s="572"/>
      <c r="ANH35" s="572"/>
      <c r="ANI35" s="572"/>
      <c r="ANJ35" s="572"/>
      <c r="ANK35" s="572"/>
      <c r="ANL35" s="572"/>
      <c r="ANM35" s="572"/>
      <c r="ANN35" s="572"/>
      <c r="ANO35" s="572"/>
      <c r="ANP35" s="572"/>
      <c r="ANQ35" s="572"/>
      <c r="ANR35" s="572"/>
      <c r="ANS35" s="572"/>
      <c r="ANT35" s="572"/>
      <c r="ANU35" s="572"/>
      <c r="ANV35" s="572"/>
      <c r="ANW35" s="572"/>
      <c r="ANX35" s="572"/>
      <c r="ANY35" s="572"/>
      <c r="ANZ35" s="572"/>
      <c r="AOA35" s="572"/>
      <c r="AOB35" s="572"/>
      <c r="AOC35" s="572"/>
      <c r="AOD35" s="572"/>
      <c r="AOE35" s="572"/>
      <c r="AOF35" s="572"/>
      <c r="AOG35" s="572"/>
      <c r="AOH35" s="572"/>
      <c r="AOI35" s="572"/>
      <c r="AOJ35" s="572"/>
      <c r="AOK35" s="572"/>
      <c r="AOL35" s="572"/>
      <c r="AOM35" s="572"/>
      <c r="AON35" s="572"/>
      <c r="AOO35" s="572"/>
      <c r="AOP35" s="572"/>
      <c r="AOQ35" s="572"/>
      <c r="AOR35" s="572"/>
      <c r="AOS35" s="572"/>
      <c r="AOT35" s="572"/>
      <c r="AOU35" s="572"/>
      <c r="AOV35" s="572"/>
      <c r="AOW35" s="572"/>
      <c r="AOX35" s="572"/>
      <c r="AOY35" s="572"/>
      <c r="AOZ35" s="572"/>
      <c r="APA35" s="572"/>
      <c r="APB35" s="572"/>
      <c r="APC35" s="572"/>
      <c r="APD35" s="572"/>
      <c r="APE35" s="572"/>
      <c r="APF35" s="572"/>
      <c r="APG35" s="572"/>
      <c r="APH35" s="572"/>
      <c r="API35" s="572"/>
      <c r="APJ35" s="572"/>
      <c r="APK35" s="572"/>
      <c r="APL35" s="572"/>
      <c r="APM35" s="572"/>
      <c r="APN35" s="572"/>
      <c r="APO35" s="572"/>
      <c r="APP35" s="572"/>
      <c r="APQ35" s="572"/>
      <c r="APR35" s="572"/>
      <c r="APS35" s="572"/>
      <c r="APT35" s="572"/>
      <c r="APU35" s="572"/>
      <c r="APV35" s="572"/>
      <c r="APW35" s="572"/>
      <c r="APX35" s="572"/>
      <c r="APY35" s="572"/>
      <c r="APZ35" s="572"/>
      <c r="AQA35" s="572"/>
      <c r="AQB35" s="572"/>
      <c r="AQC35" s="572"/>
      <c r="AQD35" s="572"/>
      <c r="AQE35" s="572"/>
      <c r="AQF35" s="572"/>
      <c r="AQG35" s="572"/>
      <c r="AQH35" s="572"/>
      <c r="AQI35" s="572"/>
      <c r="AQJ35" s="572"/>
      <c r="AQK35" s="572"/>
      <c r="AQL35" s="572"/>
      <c r="AQM35" s="572"/>
      <c r="AQN35" s="572"/>
      <c r="AQO35" s="572"/>
      <c r="AQP35" s="572"/>
      <c r="AQQ35" s="572"/>
      <c r="AQR35" s="572"/>
      <c r="AQS35" s="572"/>
      <c r="AQT35" s="572"/>
      <c r="AQU35" s="572"/>
      <c r="AQV35" s="572"/>
      <c r="AQW35" s="572"/>
      <c r="AQX35" s="572"/>
      <c r="AQY35" s="572"/>
      <c r="AQZ35" s="572"/>
      <c r="ARA35" s="572"/>
      <c r="ARB35" s="572"/>
      <c r="ARC35" s="572"/>
      <c r="ARD35" s="572"/>
      <c r="ARE35" s="572"/>
      <c r="ARF35" s="572"/>
      <c r="ARG35" s="572"/>
      <c r="ARH35" s="572"/>
      <c r="ARI35" s="572"/>
      <c r="ARJ35" s="572"/>
      <c r="ARK35" s="572"/>
      <c r="ARL35" s="572"/>
      <c r="ARM35" s="572"/>
      <c r="ARN35" s="572"/>
      <c r="ARO35" s="572"/>
      <c r="ARP35" s="572"/>
      <c r="ARQ35" s="572"/>
      <c r="ARR35" s="572"/>
      <c r="ARS35" s="572"/>
      <c r="ART35" s="572"/>
      <c r="ARU35" s="572"/>
      <c r="ARV35" s="572"/>
      <c r="ARW35" s="572"/>
      <c r="ARX35" s="572"/>
      <c r="ARY35" s="572"/>
      <c r="ARZ35" s="572"/>
      <c r="ASA35" s="572"/>
      <c r="ASB35" s="572"/>
      <c r="ASC35" s="572"/>
      <c r="ASD35" s="572"/>
      <c r="ASE35" s="572"/>
      <c r="ASF35" s="572"/>
      <c r="ASG35" s="572"/>
      <c r="ASH35" s="572"/>
      <c r="ASI35" s="572"/>
      <c r="ASJ35" s="572"/>
      <c r="ASK35" s="572"/>
      <c r="ASL35" s="572"/>
      <c r="ASM35" s="572"/>
      <c r="ASN35" s="572"/>
      <c r="ASO35" s="572"/>
      <c r="ASP35" s="572"/>
      <c r="ASQ35" s="572"/>
      <c r="ASR35" s="572"/>
      <c r="ASS35" s="572"/>
      <c r="AST35" s="572"/>
      <c r="ASU35" s="572"/>
      <c r="ASV35" s="572"/>
      <c r="ASW35" s="572"/>
      <c r="ASX35" s="572"/>
      <c r="ASY35" s="572"/>
      <c r="ASZ35" s="572"/>
      <c r="ATA35" s="572"/>
      <c r="ATB35" s="572"/>
      <c r="ATC35" s="572"/>
      <c r="ATD35" s="572"/>
      <c r="ATE35" s="572"/>
      <c r="ATF35" s="572"/>
      <c r="ATG35" s="572"/>
      <c r="ATH35" s="572"/>
      <c r="ATI35" s="572"/>
      <c r="ATJ35" s="572"/>
      <c r="ATK35" s="572"/>
      <c r="ATL35" s="572"/>
      <c r="ATM35" s="572"/>
      <c r="ATN35" s="572"/>
      <c r="ATO35" s="572"/>
      <c r="ATP35" s="572"/>
      <c r="ATQ35" s="572"/>
      <c r="ATR35" s="572"/>
      <c r="ATS35" s="572"/>
      <c r="ATT35" s="572"/>
      <c r="ATU35" s="572"/>
      <c r="ATV35" s="572"/>
      <c r="ATW35" s="572"/>
      <c r="ATX35" s="572"/>
      <c r="ATY35" s="572"/>
      <c r="ATZ35" s="572"/>
      <c r="AUA35" s="572"/>
      <c r="AUB35" s="572"/>
      <c r="AUC35" s="572"/>
      <c r="AUD35" s="572"/>
      <c r="AUE35" s="572"/>
      <c r="AUF35" s="572"/>
      <c r="AUG35" s="572"/>
      <c r="AUH35" s="572"/>
      <c r="AUI35" s="572"/>
      <c r="AUJ35" s="572"/>
      <c r="AUK35" s="572"/>
      <c r="AUL35" s="572"/>
      <c r="AUM35" s="572"/>
      <c r="AUN35" s="572"/>
      <c r="AUO35" s="572"/>
      <c r="AUP35" s="572"/>
      <c r="AUQ35" s="572"/>
      <c r="AUR35" s="572"/>
      <c r="AUS35" s="572"/>
      <c r="AUT35" s="572"/>
      <c r="AUU35" s="572"/>
      <c r="AUV35" s="572"/>
      <c r="AUW35" s="572"/>
      <c r="AUX35" s="572"/>
      <c r="AUY35" s="572"/>
      <c r="AUZ35" s="572"/>
      <c r="AVA35" s="572"/>
      <c r="AVB35" s="572"/>
      <c r="AVC35" s="572"/>
      <c r="AVD35" s="572"/>
      <c r="AVE35" s="572"/>
      <c r="AVF35" s="572"/>
      <c r="AVG35" s="572"/>
      <c r="AVH35" s="572"/>
      <c r="AVI35" s="572"/>
      <c r="AVJ35" s="572"/>
      <c r="AVK35" s="572"/>
      <c r="AVL35" s="572"/>
      <c r="AVM35" s="572"/>
      <c r="AVN35" s="572"/>
      <c r="AVO35" s="572"/>
      <c r="AVP35" s="572"/>
      <c r="AVQ35" s="572"/>
      <c r="AVR35" s="572"/>
      <c r="AVS35" s="572"/>
      <c r="AVT35" s="572"/>
      <c r="AVU35" s="572"/>
      <c r="AVV35" s="572"/>
      <c r="AVW35" s="572"/>
      <c r="AVX35" s="572"/>
      <c r="AVY35" s="572"/>
      <c r="AVZ35" s="572"/>
      <c r="AWA35" s="572"/>
      <c r="AWB35" s="572"/>
      <c r="AWC35" s="572"/>
      <c r="AWD35" s="572"/>
      <c r="AWE35" s="572"/>
      <c r="AWF35" s="572"/>
      <c r="AWG35" s="572"/>
      <c r="AWH35" s="572"/>
      <c r="AWI35" s="572"/>
      <c r="AWJ35" s="572"/>
      <c r="AWK35" s="572"/>
      <c r="AWL35" s="572"/>
      <c r="AWM35" s="572"/>
      <c r="AWN35" s="572"/>
      <c r="AWO35" s="572"/>
      <c r="AWP35" s="572"/>
      <c r="AWQ35" s="572"/>
      <c r="AWR35" s="572"/>
      <c r="AWS35" s="572"/>
      <c r="AWT35" s="572"/>
      <c r="AWU35" s="572"/>
      <c r="AWV35" s="572"/>
      <c r="AWW35" s="572"/>
      <c r="AWX35" s="572"/>
      <c r="AWY35" s="572"/>
      <c r="AWZ35" s="572"/>
      <c r="AXA35" s="572"/>
      <c r="AXB35" s="572"/>
      <c r="AXC35" s="572"/>
      <c r="AXD35" s="572"/>
      <c r="AXE35" s="572"/>
      <c r="AXF35" s="572"/>
      <c r="AXG35" s="572"/>
      <c r="AXH35" s="572"/>
      <c r="AXI35" s="572"/>
      <c r="AXJ35" s="572"/>
      <c r="AXK35" s="572"/>
      <c r="AXL35" s="572"/>
      <c r="AXM35" s="572"/>
      <c r="AXN35" s="572"/>
      <c r="AXO35" s="572"/>
      <c r="AXP35" s="572"/>
      <c r="AXQ35" s="572"/>
      <c r="AXR35" s="572"/>
      <c r="AXS35" s="572"/>
      <c r="AXT35" s="572"/>
      <c r="AXU35" s="572"/>
      <c r="AXV35" s="572"/>
      <c r="AXW35" s="572"/>
      <c r="AXX35" s="572"/>
      <c r="AXY35" s="572"/>
      <c r="AXZ35" s="572"/>
      <c r="AYA35" s="572"/>
      <c r="AYB35" s="572"/>
      <c r="AYC35" s="572"/>
      <c r="AYD35" s="572"/>
      <c r="AYE35" s="572"/>
      <c r="AYF35" s="572"/>
      <c r="AYG35" s="572"/>
      <c r="AYH35" s="572"/>
      <c r="AYI35" s="572"/>
      <c r="AYJ35" s="572"/>
      <c r="AYK35" s="572"/>
      <c r="AYL35" s="572"/>
      <c r="AYM35" s="572"/>
      <c r="AYN35" s="572"/>
      <c r="AYO35" s="572"/>
      <c r="AYP35" s="572"/>
      <c r="AYQ35" s="572"/>
      <c r="AYR35" s="572"/>
      <c r="AYS35" s="572"/>
      <c r="AYT35" s="572"/>
      <c r="AYU35" s="572"/>
      <c r="AYV35" s="572"/>
      <c r="AYW35" s="572"/>
      <c r="AYX35" s="572"/>
      <c r="AYY35" s="572"/>
      <c r="AYZ35" s="572"/>
      <c r="AZA35" s="572"/>
      <c r="AZB35" s="572"/>
      <c r="AZC35" s="572"/>
      <c r="AZD35" s="572"/>
      <c r="AZE35" s="572"/>
      <c r="AZF35" s="572"/>
      <c r="AZG35" s="572"/>
      <c r="AZH35" s="572"/>
      <c r="AZI35" s="572"/>
      <c r="AZJ35" s="572"/>
      <c r="AZK35" s="572"/>
      <c r="AZL35" s="572"/>
      <c r="AZM35" s="572"/>
      <c r="AZN35" s="572"/>
      <c r="AZO35" s="572"/>
      <c r="AZP35" s="572"/>
      <c r="AZQ35" s="572"/>
      <c r="AZR35" s="572"/>
      <c r="AZS35" s="572"/>
      <c r="AZT35" s="572"/>
      <c r="AZU35" s="572"/>
      <c r="AZV35" s="572"/>
      <c r="AZW35" s="572"/>
      <c r="AZX35" s="572"/>
      <c r="AZY35" s="572"/>
      <c r="AZZ35" s="572"/>
      <c r="BAA35" s="572"/>
      <c r="BAB35" s="572"/>
      <c r="BAC35" s="572"/>
      <c r="BAD35" s="572"/>
      <c r="BAE35" s="572"/>
      <c r="BAF35" s="572"/>
      <c r="BAG35" s="572"/>
      <c r="BAH35" s="572"/>
      <c r="BAI35" s="572"/>
      <c r="BAJ35" s="572"/>
      <c r="BAK35" s="572"/>
      <c r="BAL35" s="572"/>
      <c r="BAM35" s="572"/>
      <c r="BAN35" s="572"/>
      <c r="BAO35" s="572"/>
      <c r="BAP35" s="572"/>
      <c r="BAQ35" s="572"/>
      <c r="BAR35" s="572"/>
      <c r="BAS35" s="572"/>
      <c r="BAT35" s="572"/>
      <c r="BAU35" s="572"/>
      <c r="BAV35" s="572"/>
      <c r="BAW35" s="572"/>
      <c r="BAX35" s="572"/>
      <c r="BAY35" s="572"/>
      <c r="BAZ35" s="572"/>
      <c r="BBA35" s="572"/>
      <c r="BBB35" s="572"/>
      <c r="BBC35" s="572"/>
      <c r="BBD35" s="572"/>
      <c r="BBE35" s="572"/>
      <c r="BBF35" s="572"/>
      <c r="BBG35" s="572"/>
      <c r="BBH35" s="572"/>
      <c r="BBI35" s="572"/>
      <c r="BBJ35" s="572"/>
      <c r="BBK35" s="572"/>
      <c r="BBL35" s="572"/>
      <c r="BBM35" s="572"/>
      <c r="BBN35" s="572"/>
      <c r="BBO35" s="572"/>
      <c r="BBP35" s="572"/>
      <c r="BBQ35" s="572"/>
      <c r="BBR35" s="572"/>
      <c r="BBS35" s="572"/>
      <c r="BBT35" s="572"/>
      <c r="BBU35" s="572"/>
      <c r="BBV35" s="572"/>
      <c r="BBW35" s="572"/>
      <c r="BBX35" s="572"/>
      <c r="BBY35" s="572"/>
      <c r="BBZ35" s="572"/>
      <c r="BCA35" s="572"/>
      <c r="BCB35" s="572"/>
      <c r="BCC35" s="572"/>
      <c r="BCD35" s="572"/>
      <c r="BCE35" s="572"/>
      <c r="BCF35" s="572"/>
      <c r="BCG35" s="572"/>
      <c r="BCH35" s="572"/>
      <c r="BCI35" s="572"/>
      <c r="BCJ35" s="572"/>
      <c r="BCK35" s="572"/>
      <c r="BCL35" s="572"/>
      <c r="BCM35" s="572"/>
      <c r="BCN35" s="572"/>
      <c r="BCO35" s="572"/>
      <c r="BCP35" s="572"/>
      <c r="BCQ35" s="572"/>
      <c r="BCR35" s="572"/>
      <c r="BCS35" s="572"/>
      <c r="BCT35" s="572"/>
      <c r="BCU35" s="572"/>
      <c r="BCV35" s="572"/>
      <c r="BCW35" s="572"/>
      <c r="BCX35" s="572"/>
      <c r="BCY35" s="572"/>
      <c r="BCZ35" s="572"/>
      <c r="BDA35" s="572"/>
      <c r="BDB35" s="572"/>
      <c r="BDC35" s="572"/>
      <c r="BDD35" s="572"/>
      <c r="BDE35" s="572"/>
      <c r="BDF35" s="572"/>
      <c r="BDG35" s="572"/>
      <c r="BDH35" s="572"/>
      <c r="BDI35" s="572"/>
      <c r="BDJ35" s="572"/>
      <c r="BDK35" s="572"/>
      <c r="BDL35" s="572"/>
      <c r="BDM35" s="572"/>
      <c r="BDN35" s="572"/>
      <c r="BDO35" s="572"/>
      <c r="BDP35" s="572"/>
      <c r="BDQ35" s="572"/>
      <c r="BDR35" s="572"/>
      <c r="BDS35" s="572"/>
      <c r="BDT35" s="572"/>
      <c r="BDU35" s="572"/>
      <c r="BDV35" s="572"/>
      <c r="BDW35" s="572"/>
      <c r="BDX35" s="572"/>
      <c r="BDY35" s="572"/>
      <c r="BDZ35" s="572"/>
    </row>
    <row r="36" spans="1:1482" s="573" customFormat="1" ht="15">
      <c r="A36" s="379" t="str">
        <f>+'P9'!B5</f>
        <v>9. Mejora de la gestión y articulación institucional de la cadena</v>
      </c>
      <c r="B36" s="380">
        <f>SUM(B37:B40)</f>
        <v>2269933146</v>
      </c>
      <c r="C36" s="380">
        <f t="shared" ref="C36:T36" si="24">SUM(C37:C40)</f>
        <v>2426829546</v>
      </c>
      <c r="D36" s="380">
        <f t="shared" si="24"/>
        <v>1192596232</v>
      </c>
      <c r="E36" s="380">
        <f t="shared" si="24"/>
        <v>1192596232</v>
      </c>
      <c r="F36" s="380">
        <f t="shared" si="24"/>
        <v>1192596232</v>
      </c>
      <c r="G36" s="380">
        <f t="shared" si="24"/>
        <v>960972232</v>
      </c>
      <c r="H36" s="380">
        <f t="shared" si="24"/>
        <v>960972232</v>
      </c>
      <c r="I36" s="380">
        <f t="shared" si="24"/>
        <v>960972232</v>
      </c>
      <c r="J36" s="380">
        <f t="shared" si="24"/>
        <v>960972232</v>
      </c>
      <c r="K36" s="380">
        <f t="shared" si="24"/>
        <v>2754793812</v>
      </c>
      <c r="L36" s="380">
        <f t="shared" si="24"/>
        <v>960972232</v>
      </c>
      <c r="M36" s="380">
        <f t="shared" si="24"/>
        <v>960972232</v>
      </c>
      <c r="N36" s="380">
        <f t="shared" si="24"/>
        <v>960972232</v>
      </c>
      <c r="O36" s="380">
        <f t="shared" si="24"/>
        <v>960972232</v>
      </c>
      <c r="P36" s="380">
        <f t="shared" si="24"/>
        <v>960972232</v>
      </c>
      <c r="Q36" s="380">
        <f t="shared" si="24"/>
        <v>960972232</v>
      </c>
      <c r="R36" s="380">
        <f t="shared" si="24"/>
        <v>960972232</v>
      </c>
      <c r="S36" s="380">
        <f t="shared" si="24"/>
        <v>960972232</v>
      </c>
      <c r="T36" s="380">
        <f t="shared" si="24"/>
        <v>960972232</v>
      </c>
      <c r="U36" s="380">
        <f>SUM(U37:U40)</f>
        <v>2754793812</v>
      </c>
      <c r="V36" s="380">
        <f>SUM(V37:V40)</f>
        <v>26276778028</v>
      </c>
      <c r="W36" s="570">
        <f t="shared" si="23"/>
        <v>9.2474924556071921E-3</v>
      </c>
      <c r="X36" s="405"/>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572"/>
      <c r="AY36" s="572"/>
      <c r="AZ36" s="572"/>
      <c r="BA36" s="572"/>
      <c r="BB36" s="572"/>
      <c r="BC36" s="572"/>
      <c r="BD36" s="572"/>
      <c r="BE36" s="572"/>
      <c r="BF36" s="572"/>
      <c r="BG36" s="572"/>
      <c r="BH36" s="572"/>
      <c r="BI36" s="572"/>
      <c r="BJ36" s="572"/>
      <c r="BK36" s="572"/>
      <c r="BL36" s="572"/>
      <c r="BM36" s="572"/>
      <c r="BN36" s="572"/>
      <c r="BO36" s="572"/>
      <c r="BP36" s="572"/>
      <c r="BQ36" s="572"/>
      <c r="BR36" s="572"/>
      <c r="BS36" s="572"/>
      <c r="BT36" s="572"/>
      <c r="BU36" s="572"/>
      <c r="BV36" s="572"/>
      <c r="BW36" s="572"/>
      <c r="BX36" s="572"/>
      <c r="BY36" s="572"/>
      <c r="BZ36" s="572"/>
      <c r="CA36" s="572"/>
      <c r="CB36" s="572"/>
      <c r="CC36" s="572"/>
      <c r="CD36" s="572"/>
      <c r="CE36" s="572"/>
      <c r="CF36" s="572"/>
      <c r="CG36" s="572"/>
      <c r="CH36" s="572"/>
      <c r="CI36" s="572"/>
      <c r="CJ36" s="572"/>
      <c r="CK36" s="572"/>
      <c r="CL36" s="572"/>
      <c r="CM36" s="572"/>
      <c r="CN36" s="572"/>
      <c r="CO36" s="572"/>
      <c r="CP36" s="572"/>
      <c r="CQ36" s="572"/>
      <c r="CR36" s="572"/>
      <c r="CS36" s="572"/>
      <c r="CT36" s="572"/>
      <c r="CU36" s="572"/>
      <c r="CV36" s="572"/>
      <c r="CW36" s="572"/>
      <c r="CX36" s="572"/>
      <c r="CY36" s="572"/>
      <c r="CZ36" s="572"/>
      <c r="DA36" s="572"/>
      <c r="DB36" s="572"/>
      <c r="DC36" s="572"/>
      <c r="DD36" s="572"/>
      <c r="DE36" s="572"/>
      <c r="DF36" s="572"/>
      <c r="DG36" s="572"/>
      <c r="DH36" s="572"/>
      <c r="DI36" s="572"/>
      <c r="DJ36" s="572"/>
      <c r="DK36" s="572"/>
      <c r="DL36" s="572"/>
      <c r="DM36" s="572"/>
      <c r="DN36" s="572"/>
      <c r="DO36" s="572"/>
      <c r="DP36" s="572"/>
      <c r="DQ36" s="572"/>
      <c r="DR36" s="572"/>
      <c r="DS36" s="572"/>
      <c r="DT36" s="572"/>
      <c r="DU36" s="572"/>
      <c r="DV36" s="572"/>
      <c r="DW36" s="572"/>
      <c r="DX36" s="572"/>
      <c r="DY36" s="572"/>
      <c r="DZ36" s="572"/>
      <c r="EA36" s="572"/>
      <c r="EB36" s="572"/>
      <c r="EC36" s="572"/>
      <c r="ED36" s="572"/>
      <c r="EE36" s="572"/>
      <c r="EF36" s="572"/>
      <c r="EG36" s="572"/>
      <c r="EH36" s="572"/>
      <c r="EI36" s="572"/>
      <c r="EJ36" s="572"/>
      <c r="EK36" s="572"/>
      <c r="EL36" s="572"/>
      <c r="EM36" s="572"/>
      <c r="EN36" s="572"/>
      <c r="EO36" s="572"/>
      <c r="EP36" s="572"/>
      <c r="EQ36" s="572"/>
      <c r="ER36" s="572"/>
      <c r="ES36" s="572"/>
      <c r="ET36" s="572"/>
      <c r="EU36" s="572"/>
      <c r="EV36" s="572"/>
      <c r="EW36" s="572"/>
      <c r="EX36" s="572"/>
      <c r="EY36" s="572"/>
      <c r="EZ36" s="572"/>
      <c r="FA36" s="572"/>
      <c r="FB36" s="572"/>
      <c r="FC36" s="572"/>
      <c r="FD36" s="572"/>
      <c r="FE36" s="572"/>
      <c r="FF36" s="572"/>
      <c r="FG36" s="572"/>
      <c r="FH36" s="572"/>
      <c r="FI36" s="572"/>
      <c r="FJ36" s="572"/>
      <c r="FK36" s="572"/>
      <c r="FL36" s="572"/>
      <c r="FM36" s="572"/>
      <c r="FN36" s="572"/>
      <c r="FO36" s="572"/>
      <c r="FP36" s="572"/>
      <c r="FQ36" s="572"/>
      <c r="FR36" s="572"/>
      <c r="FS36" s="572"/>
      <c r="FT36" s="572"/>
      <c r="FU36" s="572"/>
      <c r="FV36" s="572"/>
      <c r="FW36" s="572"/>
      <c r="FX36" s="572"/>
      <c r="FY36" s="572"/>
      <c r="FZ36" s="572"/>
      <c r="GA36" s="572"/>
      <c r="GB36" s="572"/>
      <c r="GC36" s="572"/>
      <c r="GD36" s="572"/>
      <c r="GE36" s="572"/>
      <c r="GF36" s="572"/>
      <c r="GG36" s="572"/>
      <c r="GH36" s="572"/>
      <c r="GI36" s="572"/>
      <c r="GJ36" s="572"/>
      <c r="GK36" s="572"/>
      <c r="GL36" s="572"/>
      <c r="GM36" s="572"/>
      <c r="GN36" s="572"/>
      <c r="GO36" s="572"/>
      <c r="GP36" s="572"/>
      <c r="GQ36" s="572"/>
      <c r="GR36" s="572"/>
      <c r="GS36" s="572"/>
      <c r="GT36" s="572"/>
      <c r="GU36" s="572"/>
      <c r="GV36" s="572"/>
      <c r="GW36" s="572"/>
      <c r="GX36" s="572"/>
      <c r="GY36" s="572"/>
      <c r="GZ36" s="572"/>
      <c r="HA36" s="572"/>
      <c r="HB36" s="572"/>
      <c r="HC36" s="572"/>
      <c r="HD36" s="572"/>
      <c r="HE36" s="572"/>
      <c r="HF36" s="572"/>
      <c r="HG36" s="572"/>
      <c r="HH36" s="572"/>
      <c r="HI36" s="572"/>
      <c r="HJ36" s="572"/>
      <c r="HK36" s="572"/>
      <c r="HL36" s="572"/>
      <c r="HM36" s="572"/>
      <c r="HN36" s="572"/>
      <c r="HO36" s="572"/>
      <c r="HP36" s="572"/>
      <c r="HQ36" s="572"/>
      <c r="HR36" s="572"/>
      <c r="HS36" s="572"/>
      <c r="HT36" s="572"/>
      <c r="HU36" s="572"/>
      <c r="HV36" s="572"/>
      <c r="HW36" s="572"/>
      <c r="HX36" s="572"/>
      <c r="HY36" s="572"/>
      <c r="HZ36" s="572"/>
      <c r="IA36" s="572"/>
      <c r="IB36" s="572"/>
      <c r="IC36" s="572"/>
      <c r="ID36" s="572"/>
      <c r="IE36" s="572"/>
      <c r="IF36" s="572"/>
      <c r="IG36" s="572"/>
      <c r="IH36" s="572"/>
      <c r="II36" s="572"/>
      <c r="IJ36" s="572"/>
      <c r="IK36" s="572"/>
      <c r="IL36" s="572"/>
      <c r="IM36" s="572"/>
      <c r="IN36" s="572"/>
      <c r="IO36" s="572"/>
      <c r="IP36" s="572"/>
      <c r="IQ36" s="572"/>
      <c r="IR36" s="572"/>
      <c r="IS36" s="572"/>
      <c r="IT36" s="572"/>
      <c r="IU36" s="572"/>
      <c r="IV36" s="572"/>
      <c r="IW36" s="572"/>
      <c r="IX36" s="572"/>
      <c r="IY36" s="572"/>
      <c r="IZ36" s="572"/>
      <c r="JA36" s="572"/>
      <c r="JB36" s="572"/>
      <c r="JC36" s="572"/>
      <c r="JD36" s="572"/>
      <c r="JE36" s="572"/>
      <c r="JF36" s="572"/>
      <c r="JG36" s="572"/>
      <c r="JH36" s="572"/>
      <c r="JI36" s="572"/>
      <c r="JJ36" s="572"/>
      <c r="JK36" s="572"/>
      <c r="JL36" s="572"/>
      <c r="JM36" s="572"/>
      <c r="JN36" s="572"/>
      <c r="JO36" s="572"/>
      <c r="JP36" s="572"/>
      <c r="JQ36" s="572"/>
      <c r="JR36" s="572"/>
      <c r="JS36" s="572"/>
      <c r="JT36" s="572"/>
      <c r="JU36" s="572"/>
      <c r="JV36" s="572"/>
      <c r="JW36" s="572"/>
      <c r="JX36" s="572"/>
      <c r="JY36" s="572"/>
      <c r="JZ36" s="572"/>
      <c r="KA36" s="572"/>
      <c r="KB36" s="572"/>
      <c r="KC36" s="572"/>
      <c r="KD36" s="572"/>
      <c r="KE36" s="572"/>
      <c r="KF36" s="572"/>
      <c r="KG36" s="572"/>
      <c r="KH36" s="572"/>
      <c r="KI36" s="572"/>
      <c r="KJ36" s="572"/>
      <c r="KK36" s="572"/>
      <c r="KL36" s="572"/>
      <c r="KM36" s="572"/>
      <c r="KN36" s="572"/>
      <c r="KO36" s="572"/>
      <c r="KP36" s="572"/>
      <c r="KQ36" s="572"/>
      <c r="KR36" s="572"/>
      <c r="KS36" s="572"/>
      <c r="KT36" s="572"/>
      <c r="KU36" s="572"/>
      <c r="KV36" s="572"/>
      <c r="KW36" s="572"/>
      <c r="KX36" s="572"/>
      <c r="KY36" s="572"/>
      <c r="KZ36" s="572"/>
      <c r="LA36" s="572"/>
      <c r="LB36" s="572"/>
      <c r="LC36" s="572"/>
      <c r="LD36" s="572"/>
      <c r="LE36" s="572"/>
      <c r="LF36" s="572"/>
      <c r="LG36" s="572"/>
      <c r="LH36" s="572"/>
      <c r="LI36" s="572"/>
      <c r="LJ36" s="572"/>
      <c r="LK36" s="572"/>
      <c r="LL36" s="572"/>
      <c r="LM36" s="572"/>
      <c r="LN36" s="572"/>
      <c r="LO36" s="572"/>
      <c r="LP36" s="572"/>
      <c r="LQ36" s="572"/>
      <c r="LR36" s="572"/>
      <c r="LS36" s="572"/>
      <c r="LT36" s="572"/>
      <c r="LU36" s="572"/>
      <c r="LV36" s="572"/>
      <c r="LW36" s="572"/>
      <c r="LX36" s="572"/>
      <c r="LY36" s="572"/>
      <c r="LZ36" s="572"/>
      <c r="MA36" s="572"/>
      <c r="MB36" s="572"/>
      <c r="MC36" s="572"/>
      <c r="MD36" s="572"/>
      <c r="ME36" s="572"/>
      <c r="MF36" s="572"/>
      <c r="MG36" s="572"/>
      <c r="MH36" s="572"/>
      <c r="MI36" s="572"/>
      <c r="MJ36" s="572"/>
      <c r="MK36" s="572"/>
      <c r="ML36" s="572"/>
      <c r="MM36" s="572"/>
      <c r="MN36" s="572"/>
      <c r="MO36" s="572"/>
      <c r="MP36" s="572"/>
      <c r="MQ36" s="572"/>
      <c r="MR36" s="572"/>
      <c r="MS36" s="572"/>
      <c r="MT36" s="572"/>
      <c r="MU36" s="572"/>
      <c r="MV36" s="572"/>
      <c r="MW36" s="572"/>
      <c r="MX36" s="572"/>
      <c r="MY36" s="572"/>
      <c r="MZ36" s="572"/>
      <c r="NA36" s="572"/>
      <c r="NB36" s="572"/>
      <c r="NC36" s="572"/>
      <c r="ND36" s="572"/>
      <c r="NE36" s="572"/>
      <c r="NF36" s="572"/>
      <c r="NG36" s="572"/>
      <c r="NH36" s="572"/>
      <c r="NI36" s="572"/>
      <c r="NJ36" s="572"/>
      <c r="NK36" s="572"/>
      <c r="NL36" s="572"/>
      <c r="NM36" s="572"/>
      <c r="NN36" s="572"/>
      <c r="NO36" s="572"/>
      <c r="NP36" s="572"/>
      <c r="NQ36" s="572"/>
      <c r="NR36" s="572"/>
      <c r="NS36" s="572"/>
      <c r="NT36" s="572"/>
      <c r="NU36" s="572"/>
      <c r="NV36" s="572"/>
      <c r="NW36" s="572"/>
      <c r="NX36" s="572"/>
      <c r="NY36" s="572"/>
      <c r="NZ36" s="572"/>
      <c r="OA36" s="572"/>
      <c r="OB36" s="572"/>
      <c r="OC36" s="572"/>
      <c r="OD36" s="572"/>
      <c r="OE36" s="572"/>
      <c r="OF36" s="572"/>
      <c r="OG36" s="572"/>
      <c r="OH36" s="572"/>
      <c r="OI36" s="572"/>
      <c r="OJ36" s="572"/>
      <c r="OK36" s="572"/>
      <c r="OL36" s="572"/>
      <c r="OM36" s="572"/>
      <c r="ON36" s="572"/>
      <c r="OO36" s="572"/>
      <c r="OP36" s="572"/>
      <c r="OQ36" s="572"/>
      <c r="OR36" s="572"/>
      <c r="OS36" s="572"/>
      <c r="OT36" s="572"/>
      <c r="OU36" s="572"/>
      <c r="OV36" s="572"/>
      <c r="OW36" s="572"/>
      <c r="OX36" s="572"/>
      <c r="OY36" s="572"/>
      <c r="OZ36" s="572"/>
      <c r="PA36" s="572"/>
      <c r="PB36" s="572"/>
      <c r="PC36" s="572"/>
      <c r="PD36" s="572"/>
      <c r="PE36" s="572"/>
      <c r="PF36" s="572"/>
      <c r="PG36" s="572"/>
      <c r="PH36" s="572"/>
      <c r="PI36" s="572"/>
      <c r="PJ36" s="572"/>
      <c r="PK36" s="572"/>
      <c r="PL36" s="572"/>
      <c r="PM36" s="572"/>
      <c r="PN36" s="572"/>
      <c r="PO36" s="572"/>
      <c r="PP36" s="572"/>
      <c r="PQ36" s="572"/>
      <c r="PR36" s="572"/>
      <c r="PS36" s="572"/>
      <c r="PT36" s="572"/>
      <c r="PU36" s="572"/>
      <c r="PV36" s="572"/>
      <c r="PW36" s="572"/>
      <c r="PX36" s="572"/>
      <c r="PY36" s="572"/>
      <c r="PZ36" s="572"/>
      <c r="QA36" s="572"/>
      <c r="QB36" s="572"/>
      <c r="QC36" s="572"/>
      <c r="QD36" s="572"/>
      <c r="QE36" s="572"/>
      <c r="QF36" s="572"/>
      <c r="QG36" s="572"/>
      <c r="QH36" s="572"/>
      <c r="QI36" s="572"/>
      <c r="QJ36" s="572"/>
      <c r="QK36" s="572"/>
      <c r="QL36" s="572"/>
      <c r="QM36" s="572"/>
      <c r="QN36" s="572"/>
      <c r="QO36" s="572"/>
      <c r="QP36" s="572"/>
      <c r="QQ36" s="572"/>
      <c r="QR36" s="572"/>
      <c r="QS36" s="572"/>
      <c r="QT36" s="572"/>
      <c r="QU36" s="572"/>
      <c r="QV36" s="572"/>
      <c r="QW36" s="572"/>
      <c r="QX36" s="572"/>
      <c r="QY36" s="572"/>
      <c r="QZ36" s="572"/>
      <c r="RA36" s="572"/>
      <c r="RB36" s="572"/>
      <c r="RC36" s="572"/>
      <c r="RD36" s="572"/>
      <c r="RE36" s="572"/>
      <c r="RF36" s="572"/>
      <c r="RG36" s="572"/>
      <c r="RH36" s="572"/>
      <c r="RI36" s="572"/>
      <c r="RJ36" s="572"/>
      <c r="RK36" s="572"/>
      <c r="RL36" s="572"/>
      <c r="RM36" s="572"/>
      <c r="RN36" s="572"/>
      <c r="RO36" s="572"/>
      <c r="RP36" s="572"/>
      <c r="RQ36" s="572"/>
      <c r="RR36" s="572"/>
      <c r="RS36" s="572"/>
      <c r="RT36" s="572"/>
      <c r="RU36" s="572"/>
      <c r="RV36" s="572"/>
      <c r="RW36" s="572"/>
      <c r="RX36" s="572"/>
      <c r="RY36" s="572"/>
      <c r="RZ36" s="572"/>
      <c r="SA36" s="572"/>
      <c r="SB36" s="572"/>
      <c r="SC36" s="572"/>
      <c r="SD36" s="572"/>
      <c r="SE36" s="572"/>
      <c r="SF36" s="572"/>
      <c r="SG36" s="572"/>
      <c r="SH36" s="572"/>
      <c r="SI36" s="572"/>
      <c r="SJ36" s="572"/>
      <c r="SK36" s="572"/>
      <c r="SL36" s="572"/>
      <c r="SM36" s="572"/>
      <c r="SN36" s="572"/>
      <c r="SO36" s="572"/>
      <c r="SP36" s="572"/>
      <c r="SQ36" s="572"/>
      <c r="SR36" s="572"/>
      <c r="SS36" s="572"/>
      <c r="ST36" s="572"/>
      <c r="SU36" s="572"/>
      <c r="SV36" s="572"/>
      <c r="SW36" s="572"/>
      <c r="SX36" s="572"/>
      <c r="SY36" s="572"/>
      <c r="SZ36" s="572"/>
      <c r="TA36" s="572"/>
      <c r="TB36" s="572"/>
      <c r="TC36" s="572"/>
      <c r="TD36" s="572"/>
      <c r="TE36" s="572"/>
      <c r="TF36" s="572"/>
      <c r="TG36" s="572"/>
      <c r="TH36" s="572"/>
      <c r="TI36" s="572"/>
      <c r="TJ36" s="572"/>
      <c r="TK36" s="572"/>
      <c r="TL36" s="572"/>
      <c r="TM36" s="572"/>
      <c r="TN36" s="572"/>
      <c r="TO36" s="572"/>
      <c r="TP36" s="572"/>
      <c r="TQ36" s="572"/>
      <c r="TR36" s="572"/>
      <c r="TS36" s="572"/>
      <c r="TT36" s="572"/>
      <c r="TU36" s="572"/>
      <c r="TV36" s="572"/>
      <c r="TW36" s="572"/>
      <c r="TX36" s="572"/>
      <c r="TY36" s="572"/>
      <c r="TZ36" s="572"/>
      <c r="UA36" s="572"/>
      <c r="UB36" s="572"/>
      <c r="UC36" s="572"/>
      <c r="UD36" s="572"/>
      <c r="UE36" s="572"/>
      <c r="UF36" s="572"/>
      <c r="UG36" s="572"/>
      <c r="UH36" s="572"/>
      <c r="UI36" s="572"/>
      <c r="UJ36" s="572"/>
      <c r="UK36" s="572"/>
      <c r="UL36" s="572"/>
      <c r="UM36" s="572"/>
      <c r="UN36" s="572"/>
      <c r="UO36" s="572"/>
      <c r="UP36" s="572"/>
      <c r="UQ36" s="572"/>
      <c r="UR36" s="572"/>
      <c r="US36" s="572"/>
      <c r="UT36" s="572"/>
      <c r="UU36" s="572"/>
      <c r="UV36" s="572"/>
      <c r="UW36" s="572"/>
      <c r="UX36" s="572"/>
      <c r="UY36" s="572"/>
      <c r="UZ36" s="572"/>
      <c r="VA36" s="572"/>
      <c r="VB36" s="572"/>
      <c r="VC36" s="572"/>
      <c r="VD36" s="572"/>
      <c r="VE36" s="572"/>
      <c r="VF36" s="572"/>
      <c r="VG36" s="572"/>
      <c r="VH36" s="572"/>
      <c r="VI36" s="572"/>
      <c r="VJ36" s="572"/>
      <c r="VK36" s="572"/>
      <c r="VL36" s="572"/>
      <c r="VM36" s="572"/>
      <c r="VN36" s="572"/>
      <c r="VO36" s="572"/>
      <c r="VP36" s="572"/>
      <c r="VQ36" s="572"/>
      <c r="VR36" s="572"/>
      <c r="VS36" s="572"/>
      <c r="VT36" s="572"/>
      <c r="VU36" s="572"/>
      <c r="VV36" s="572"/>
      <c r="VW36" s="572"/>
      <c r="VX36" s="572"/>
      <c r="VY36" s="572"/>
      <c r="VZ36" s="572"/>
      <c r="WA36" s="572"/>
      <c r="WB36" s="572"/>
      <c r="WC36" s="572"/>
      <c r="WD36" s="572"/>
      <c r="WE36" s="572"/>
      <c r="WF36" s="572"/>
      <c r="WG36" s="572"/>
      <c r="WH36" s="572"/>
      <c r="WI36" s="572"/>
      <c r="WJ36" s="572"/>
      <c r="WK36" s="572"/>
      <c r="WL36" s="572"/>
      <c r="WM36" s="572"/>
      <c r="WN36" s="572"/>
      <c r="WO36" s="572"/>
      <c r="WP36" s="572"/>
      <c r="WQ36" s="572"/>
      <c r="WR36" s="572"/>
      <c r="WS36" s="572"/>
      <c r="WT36" s="572"/>
      <c r="WU36" s="572"/>
      <c r="WV36" s="572"/>
      <c r="WW36" s="572"/>
      <c r="WX36" s="572"/>
      <c r="WY36" s="572"/>
      <c r="WZ36" s="572"/>
      <c r="XA36" s="572"/>
      <c r="XB36" s="572"/>
      <c r="XC36" s="572"/>
      <c r="XD36" s="572"/>
      <c r="XE36" s="572"/>
      <c r="XF36" s="572"/>
      <c r="XG36" s="572"/>
      <c r="XH36" s="572"/>
      <c r="XI36" s="572"/>
      <c r="XJ36" s="572"/>
      <c r="XK36" s="572"/>
      <c r="XL36" s="572"/>
      <c r="XM36" s="572"/>
      <c r="XN36" s="572"/>
      <c r="XO36" s="572"/>
      <c r="XP36" s="572"/>
      <c r="XQ36" s="572"/>
      <c r="XR36" s="572"/>
      <c r="XS36" s="572"/>
      <c r="XT36" s="572"/>
      <c r="XU36" s="572"/>
      <c r="XV36" s="572"/>
      <c r="XW36" s="572"/>
      <c r="XX36" s="572"/>
      <c r="XY36" s="572"/>
      <c r="XZ36" s="572"/>
      <c r="YA36" s="572"/>
      <c r="YB36" s="572"/>
      <c r="YC36" s="572"/>
      <c r="YD36" s="572"/>
      <c r="YE36" s="572"/>
      <c r="YF36" s="572"/>
      <c r="YG36" s="572"/>
      <c r="YH36" s="572"/>
      <c r="YI36" s="572"/>
      <c r="YJ36" s="572"/>
      <c r="YK36" s="572"/>
      <c r="YL36" s="572"/>
      <c r="YM36" s="572"/>
      <c r="YN36" s="572"/>
      <c r="YO36" s="572"/>
      <c r="YP36" s="572"/>
      <c r="YQ36" s="572"/>
      <c r="YR36" s="572"/>
      <c r="YS36" s="572"/>
      <c r="YT36" s="572"/>
      <c r="YU36" s="572"/>
      <c r="YV36" s="572"/>
      <c r="YW36" s="572"/>
      <c r="YX36" s="572"/>
      <c r="YY36" s="572"/>
      <c r="YZ36" s="572"/>
      <c r="ZA36" s="572"/>
      <c r="ZB36" s="572"/>
      <c r="ZC36" s="572"/>
      <c r="ZD36" s="572"/>
      <c r="ZE36" s="572"/>
      <c r="ZF36" s="572"/>
      <c r="ZG36" s="572"/>
      <c r="ZH36" s="572"/>
      <c r="ZI36" s="572"/>
      <c r="ZJ36" s="572"/>
      <c r="ZK36" s="572"/>
      <c r="ZL36" s="572"/>
      <c r="ZM36" s="572"/>
      <c r="ZN36" s="572"/>
      <c r="ZO36" s="572"/>
      <c r="ZP36" s="572"/>
      <c r="ZQ36" s="572"/>
      <c r="ZR36" s="572"/>
      <c r="ZS36" s="572"/>
      <c r="ZT36" s="572"/>
      <c r="ZU36" s="572"/>
      <c r="ZV36" s="572"/>
      <c r="ZW36" s="572"/>
      <c r="ZX36" s="572"/>
      <c r="ZY36" s="572"/>
      <c r="ZZ36" s="572"/>
      <c r="AAA36" s="572"/>
      <c r="AAB36" s="572"/>
      <c r="AAC36" s="572"/>
      <c r="AAD36" s="572"/>
      <c r="AAE36" s="572"/>
      <c r="AAF36" s="572"/>
      <c r="AAG36" s="572"/>
      <c r="AAH36" s="572"/>
      <c r="AAI36" s="572"/>
      <c r="AAJ36" s="572"/>
      <c r="AAK36" s="572"/>
      <c r="AAL36" s="572"/>
      <c r="AAM36" s="572"/>
      <c r="AAN36" s="572"/>
      <c r="AAO36" s="572"/>
      <c r="AAP36" s="572"/>
      <c r="AAQ36" s="572"/>
      <c r="AAR36" s="572"/>
      <c r="AAS36" s="572"/>
      <c r="AAT36" s="572"/>
      <c r="AAU36" s="572"/>
      <c r="AAV36" s="572"/>
      <c r="AAW36" s="572"/>
      <c r="AAX36" s="572"/>
      <c r="AAY36" s="572"/>
      <c r="AAZ36" s="572"/>
      <c r="ABA36" s="572"/>
      <c r="ABB36" s="572"/>
      <c r="ABC36" s="572"/>
      <c r="ABD36" s="572"/>
      <c r="ABE36" s="572"/>
      <c r="ABF36" s="572"/>
      <c r="ABG36" s="572"/>
      <c r="ABH36" s="572"/>
      <c r="ABI36" s="572"/>
      <c r="ABJ36" s="572"/>
      <c r="ABK36" s="572"/>
      <c r="ABL36" s="572"/>
      <c r="ABM36" s="572"/>
      <c r="ABN36" s="572"/>
      <c r="ABO36" s="572"/>
      <c r="ABP36" s="572"/>
      <c r="ABQ36" s="572"/>
      <c r="ABR36" s="572"/>
      <c r="ABS36" s="572"/>
      <c r="ABT36" s="572"/>
      <c r="ABU36" s="572"/>
      <c r="ABV36" s="572"/>
      <c r="ABW36" s="572"/>
      <c r="ABX36" s="572"/>
      <c r="ABY36" s="572"/>
      <c r="ABZ36" s="572"/>
      <c r="ACA36" s="572"/>
      <c r="ACB36" s="572"/>
      <c r="ACC36" s="572"/>
      <c r="ACD36" s="572"/>
      <c r="ACE36" s="572"/>
      <c r="ACF36" s="572"/>
      <c r="ACG36" s="572"/>
      <c r="ACH36" s="572"/>
      <c r="ACI36" s="572"/>
      <c r="ACJ36" s="572"/>
      <c r="ACK36" s="572"/>
      <c r="ACL36" s="572"/>
      <c r="ACM36" s="572"/>
      <c r="ACN36" s="572"/>
      <c r="ACO36" s="572"/>
      <c r="ACP36" s="572"/>
      <c r="ACQ36" s="572"/>
      <c r="ACR36" s="572"/>
      <c r="ACS36" s="572"/>
      <c r="ACT36" s="572"/>
      <c r="ACU36" s="572"/>
      <c r="ACV36" s="572"/>
      <c r="ACW36" s="572"/>
      <c r="ACX36" s="572"/>
      <c r="ACY36" s="572"/>
      <c r="ACZ36" s="572"/>
      <c r="ADA36" s="572"/>
      <c r="ADB36" s="572"/>
      <c r="ADC36" s="572"/>
      <c r="ADD36" s="572"/>
      <c r="ADE36" s="572"/>
      <c r="ADF36" s="572"/>
      <c r="ADG36" s="572"/>
      <c r="ADH36" s="572"/>
      <c r="ADI36" s="572"/>
      <c r="ADJ36" s="572"/>
      <c r="ADK36" s="572"/>
      <c r="ADL36" s="572"/>
      <c r="ADM36" s="572"/>
      <c r="ADN36" s="572"/>
      <c r="ADO36" s="572"/>
      <c r="ADP36" s="572"/>
      <c r="ADQ36" s="572"/>
      <c r="ADR36" s="572"/>
      <c r="ADS36" s="572"/>
      <c r="ADT36" s="572"/>
      <c r="ADU36" s="572"/>
      <c r="ADV36" s="572"/>
      <c r="ADW36" s="572"/>
      <c r="ADX36" s="572"/>
      <c r="ADY36" s="572"/>
      <c r="ADZ36" s="572"/>
      <c r="AEA36" s="572"/>
      <c r="AEB36" s="572"/>
      <c r="AEC36" s="572"/>
      <c r="AED36" s="572"/>
      <c r="AEE36" s="572"/>
      <c r="AEF36" s="572"/>
      <c r="AEG36" s="572"/>
      <c r="AEH36" s="572"/>
      <c r="AEI36" s="572"/>
      <c r="AEJ36" s="572"/>
      <c r="AEK36" s="572"/>
      <c r="AEL36" s="572"/>
      <c r="AEM36" s="572"/>
      <c r="AEN36" s="572"/>
      <c r="AEO36" s="572"/>
      <c r="AEP36" s="572"/>
      <c r="AEQ36" s="572"/>
      <c r="AER36" s="572"/>
      <c r="AES36" s="572"/>
      <c r="AET36" s="572"/>
      <c r="AEU36" s="572"/>
      <c r="AEV36" s="572"/>
      <c r="AEW36" s="572"/>
      <c r="AEX36" s="572"/>
      <c r="AEY36" s="572"/>
      <c r="AEZ36" s="572"/>
      <c r="AFA36" s="572"/>
      <c r="AFB36" s="572"/>
      <c r="AFC36" s="572"/>
      <c r="AFD36" s="572"/>
      <c r="AFE36" s="572"/>
      <c r="AFF36" s="572"/>
      <c r="AFG36" s="572"/>
      <c r="AFH36" s="572"/>
      <c r="AFI36" s="572"/>
      <c r="AFJ36" s="572"/>
      <c r="AFK36" s="572"/>
      <c r="AFL36" s="572"/>
      <c r="AFM36" s="572"/>
      <c r="AFN36" s="572"/>
      <c r="AFO36" s="572"/>
      <c r="AFP36" s="572"/>
      <c r="AFQ36" s="572"/>
      <c r="AFR36" s="572"/>
      <c r="AFS36" s="572"/>
      <c r="AFT36" s="572"/>
      <c r="AFU36" s="572"/>
      <c r="AFV36" s="572"/>
      <c r="AFW36" s="572"/>
      <c r="AFX36" s="572"/>
      <c r="AFY36" s="572"/>
      <c r="AFZ36" s="572"/>
      <c r="AGA36" s="572"/>
      <c r="AGB36" s="572"/>
      <c r="AGC36" s="572"/>
      <c r="AGD36" s="572"/>
      <c r="AGE36" s="572"/>
      <c r="AGF36" s="572"/>
      <c r="AGG36" s="572"/>
      <c r="AGH36" s="572"/>
      <c r="AGI36" s="572"/>
      <c r="AGJ36" s="572"/>
      <c r="AGK36" s="572"/>
      <c r="AGL36" s="572"/>
      <c r="AGM36" s="572"/>
      <c r="AGN36" s="572"/>
      <c r="AGO36" s="572"/>
      <c r="AGP36" s="572"/>
      <c r="AGQ36" s="572"/>
      <c r="AGR36" s="572"/>
      <c r="AGS36" s="572"/>
      <c r="AGT36" s="572"/>
      <c r="AGU36" s="572"/>
      <c r="AGV36" s="572"/>
      <c r="AGW36" s="572"/>
      <c r="AGX36" s="572"/>
      <c r="AGY36" s="572"/>
      <c r="AGZ36" s="572"/>
      <c r="AHA36" s="572"/>
      <c r="AHB36" s="572"/>
      <c r="AHC36" s="572"/>
      <c r="AHD36" s="572"/>
      <c r="AHE36" s="572"/>
      <c r="AHF36" s="572"/>
      <c r="AHG36" s="572"/>
      <c r="AHH36" s="572"/>
      <c r="AHI36" s="572"/>
      <c r="AHJ36" s="572"/>
      <c r="AHK36" s="572"/>
      <c r="AHL36" s="572"/>
      <c r="AHM36" s="572"/>
      <c r="AHN36" s="572"/>
      <c r="AHO36" s="572"/>
      <c r="AHP36" s="572"/>
      <c r="AHQ36" s="572"/>
      <c r="AHR36" s="572"/>
      <c r="AHS36" s="572"/>
      <c r="AHT36" s="572"/>
      <c r="AHU36" s="572"/>
      <c r="AHV36" s="572"/>
      <c r="AHW36" s="572"/>
      <c r="AHX36" s="572"/>
      <c r="AHY36" s="572"/>
      <c r="AHZ36" s="572"/>
      <c r="AIA36" s="572"/>
      <c r="AIB36" s="572"/>
      <c r="AIC36" s="572"/>
      <c r="AID36" s="572"/>
      <c r="AIE36" s="572"/>
      <c r="AIF36" s="572"/>
      <c r="AIG36" s="572"/>
      <c r="AIH36" s="572"/>
      <c r="AII36" s="572"/>
      <c r="AIJ36" s="572"/>
      <c r="AIK36" s="572"/>
      <c r="AIL36" s="572"/>
      <c r="AIM36" s="572"/>
      <c r="AIN36" s="572"/>
      <c r="AIO36" s="572"/>
      <c r="AIP36" s="572"/>
      <c r="AIQ36" s="572"/>
      <c r="AIR36" s="572"/>
      <c r="AIS36" s="572"/>
      <c r="AIT36" s="572"/>
      <c r="AIU36" s="572"/>
      <c r="AIV36" s="572"/>
      <c r="AIW36" s="572"/>
      <c r="AIX36" s="572"/>
      <c r="AIY36" s="572"/>
      <c r="AIZ36" s="572"/>
      <c r="AJA36" s="572"/>
      <c r="AJB36" s="572"/>
      <c r="AJC36" s="572"/>
      <c r="AJD36" s="572"/>
      <c r="AJE36" s="572"/>
      <c r="AJF36" s="572"/>
      <c r="AJG36" s="572"/>
      <c r="AJH36" s="572"/>
      <c r="AJI36" s="572"/>
      <c r="AJJ36" s="572"/>
      <c r="AJK36" s="572"/>
      <c r="AJL36" s="572"/>
      <c r="AJM36" s="572"/>
      <c r="AJN36" s="572"/>
      <c r="AJO36" s="572"/>
      <c r="AJP36" s="572"/>
      <c r="AJQ36" s="572"/>
      <c r="AJR36" s="572"/>
      <c r="AJS36" s="572"/>
      <c r="AJT36" s="572"/>
      <c r="AJU36" s="572"/>
      <c r="AJV36" s="572"/>
      <c r="AJW36" s="572"/>
      <c r="AJX36" s="572"/>
      <c r="AJY36" s="572"/>
      <c r="AJZ36" s="572"/>
      <c r="AKA36" s="572"/>
      <c r="AKB36" s="572"/>
      <c r="AKC36" s="572"/>
      <c r="AKD36" s="572"/>
      <c r="AKE36" s="572"/>
      <c r="AKF36" s="572"/>
      <c r="AKG36" s="572"/>
      <c r="AKH36" s="572"/>
      <c r="AKI36" s="572"/>
      <c r="AKJ36" s="572"/>
      <c r="AKK36" s="572"/>
      <c r="AKL36" s="572"/>
      <c r="AKM36" s="572"/>
      <c r="AKN36" s="572"/>
      <c r="AKO36" s="572"/>
      <c r="AKP36" s="572"/>
      <c r="AKQ36" s="572"/>
      <c r="AKR36" s="572"/>
      <c r="AKS36" s="572"/>
      <c r="AKT36" s="572"/>
      <c r="AKU36" s="572"/>
      <c r="AKV36" s="572"/>
      <c r="AKW36" s="572"/>
      <c r="AKX36" s="572"/>
      <c r="AKY36" s="572"/>
      <c r="AKZ36" s="572"/>
      <c r="ALA36" s="572"/>
      <c r="ALB36" s="572"/>
      <c r="ALC36" s="572"/>
      <c r="ALD36" s="572"/>
      <c r="ALE36" s="572"/>
      <c r="ALF36" s="572"/>
      <c r="ALG36" s="572"/>
      <c r="ALH36" s="572"/>
      <c r="ALI36" s="572"/>
      <c r="ALJ36" s="572"/>
      <c r="ALK36" s="572"/>
      <c r="ALL36" s="572"/>
      <c r="ALM36" s="572"/>
      <c r="ALN36" s="572"/>
      <c r="ALO36" s="572"/>
      <c r="ALP36" s="572"/>
      <c r="ALQ36" s="572"/>
      <c r="ALR36" s="572"/>
      <c r="ALS36" s="572"/>
      <c r="ALT36" s="572"/>
      <c r="ALU36" s="572"/>
      <c r="ALV36" s="572"/>
      <c r="ALW36" s="572"/>
      <c r="ALX36" s="572"/>
      <c r="ALY36" s="572"/>
      <c r="ALZ36" s="572"/>
      <c r="AMA36" s="572"/>
      <c r="AMB36" s="572"/>
      <c r="AMC36" s="572"/>
      <c r="AMD36" s="572"/>
      <c r="AME36" s="572"/>
      <c r="AMF36" s="572"/>
      <c r="AMG36" s="572"/>
      <c r="AMH36" s="572"/>
      <c r="AMI36" s="572"/>
      <c r="AMJ36" s="572"/>
      <c r="AMK36" s="572"/>
      <c r="AML36" s="572"/>
      <c r="AMM36" s="572"/>
      <c r="AMN36" s="572"/>
      <c r="AMO36" s="572"/>
      <c r="AMP36" s="572"/>
      <c r="AMQ36" s="572"/>
      <c r="AMR36" s="572"/>
      <c r="AMS36" s="572"/>
      <c r="AMT36" s="572"/>
      <c r="AMU36" s="572"/>
      <c r="AMV36" s="572"/>
      <c r="AMW36" s="572"/>
      <c r="AMX36" s="572"/>
      <c r="AMY36" s="572"/>
      <c r="AMZ36" s="572"/>
      <c r="ANA36" s="572"/>
      <c r="ANB36" s="572"/>
      <c r="ANC36" s="572"/>
      <c r="AND36" s="572"/>
      <c r="ANE36" s="572"/>
      <c r="ANF36" s="572"/>
      <c r="ANG36" s="572"/>
      <c r="ANH36" s="572"/>
      <c r="ANI36" s="572"/>
      <c r="ANJ36" s="572"/>
      <c r="ANK36" s="572"/>
      <c r="ANL36" s="572"/>
      <c r="ANM36" s="572"/>
      <c r="ANN36" s="572"/>
      <c r="ANO36" s="572"/>
      <c r="ANP36" s="572"/>
      <c r="ANQ36" s="572"/>
      <c r="ANR36" s="572"/>
      <c r="ANS36" s="572"/>
      <c r="ANT36" s="572"/>
      <c r="ANU36" s="572"/>
      <c r="ANV36" s="572"/>
      <c r="ANW36" s="572"/>
      <c r="ANX36" s="572"/>
      <c r="ANY36" s="572"/>
      <c r="ANZ36" s="572"/>
      <c r="AOA36" s="572"/>
      <c r="AOB36" s="572"/>
      <c r="AOC36" s="572"/>
      <c r="AOD36" s="572"/>
      <c r="AOE36" s="572"/>
      <c r="AOF36" s="572"/>
      <c r="AOG36" s="572"/>
      <c r="AOH36" s="572"/>
      <c r="AOI36" s="572"/>
      <c r="AOJ36" s="572"/>
      <c r="AOK36" s="572"/>
      <c r="AOL36" s="572"/>
      <c r="AOM36" s="572"/>
      <c r="AON36" s="572"/>
      <c r="AOO36" s="572"/>
      <c r="AOP36" s="572"/>
      <c r="AOQ36" s="572"/>
      <c r="AOR36" s="572"/>
      <c r="AOS36" s="572"/>
      <c r="AOT36" s="572"/>
      <c r="AOU36" s="572"/>
      <c r="AOV36" s="572"/>
      <c r="AOW36" s="572"/>
      <c r="AOX36" s="572"/>
      <c r="AOY36" s="572"/>
      <c r="AOZ36" s="572"/>
      <c r="APA36" s="572"/>
      <c r="APB36" s="572"/>
      <c r="APC36" s="572"/>
      <c r="APD36" s="572"/>
      <c r="APE36" s="572"/>
      <c r="APF36" s="572"/>
      <c r="APG36" s="572"/>
      <c r="APH36" s="572"/>
      <c r="API36" s="572"/>
      <c r="APJ36" s="572"/>
      <c r="APK36" s="572"/>
      <c r="APL36" s="572"/>
      <c r="APM36" s="572"/>
      <c r="APN36" s="572"/>
      <c r="APO36" s="572"/>
      <c r="APP36" s="572"/>
      <c r="APQ36" s="572"/>
      <c r="APR36" s="572"/>
      <c r="APS36" s="572"/>
      <c r="APT36" s="572"/>
      <c r="APU36" s="572"/>
      <c r="APV36" s="572"/>
      <c r="APW36" s="572"/>
      <c r="APX36" s="572"/>
      <c r="APY36" s="572"/>
      <c r="APZ36" s="572"/>
      <c r="AQA36" s="572"/>
      <c r="AQB36" s="572"/>
      <c r="AQC36" s="572"/>
      <c r="AQD36" s="572"/>
      <c r="AQE36" s="572"/>
      <c r="AQF36" s="572"/>
      <c r="AQG36" s="572"/>
      <c r="AQH36" s="572"/>
      <c r="AQI36" s="572"/>
      <c r="AQJ36" s="572"/>
      <c r="AQK36" s="572"/>
      <c r="AQL36" s="572"/>
      <c r="AQM36" s="572"/>
      <c r="AQN36" s="572"/>
      <c r="AQO36" s="572"/>
      <c r="AQP36" s="572"/>
      <c r="AQQ36" s="572"/>
      <c r="AQR36" s="572"/>
      <c r="AQS36" s="572"/>
      <c r="AQT36" s="572"/>
      <c r="AQU36" s="572"/>
      <c r="AQV36" s="572"/>
      <c r="AQW36" s="572"/>
      <c r="AQX36" s="572"/>
      <c r="AQY36" s="572"/>
      <c r="AQZ36" s="572"/>
      <c r="ARA36" s="572"/>
      <c r="ARB36" s="572"/>
      <c r="ARC36" s="572"/>
      <c r="ARD36" s="572"/>
      <c r="ARE36" s="572"/>
      <c r="ARF36" s="572"/>
      <c r="ARG36" s="572"/>
      <c r="ARH36" s="572"/>
      <c r="ARI36" s="572"/>
      <c r="ARJ36" s="572"/>
      <c r="ARK36" s="572"/>
      <c r="ARL36" s="572"/>
      <c r="ARM36" s="572"/>
      <c r="ARN36" s="572"/>
      <c r="ARO36" s="572"/>
      <c r="ARP36" s="572"/>
      <c r="ARQ36" s="572"/>
      <c r="ARR36" s="572"/>
      <c r="ARS36" s="572"/>
      <c r="ART36" s="572"/>
      <c r="ARU36" s="572"/>
      <c r="ARV36" s="572"/>
      <c r="ARW36" s="572"/>
      <c r="ARX36" s="572"/>
      <c r="ARY36" s="572"/>
      <c r="ARZ36" s="572"/>
      <c r="ASA36" s="572"/>
      <c r="ASB36" s="572"/>
      <c r="ASC36" s="572"/>
      <c r="ASD36" s="572"/>
      <c r="ASE36" s="572"/>
      <c r="ASF36" s="572"/>
      <c r="ASG36" s="572"/>
      <c r="ASH36" s="572"/>
      <c r="ASI36" s="572"/>
      <c r="ASJ36" s="572"/>
      <c r="ASK36" s="572"/>
      <c r="ASL36" s="572"/>
      <c r="ASM36" s="572"/>
      <c r="ASN36" s="572"/>
      <c r="ASO36" s="572"/>
      <c r="ASP36" s="572"/>
      <c r="ASQ36" s="572"/>
      <c r="ASR36" s="572"/>
      <c r="ASS36" s="572"/>
      <c r="AST36" s="572"/>
      <c r="ASU36" s="572"/>
      <c r="ASV36" s="572"/>
      <c r="ASW36" s="572"/>
      <c r="ASX36" s="572"/>
      <c r="ASY36" s="572"/>
      <c r="ASZ36" s="572"/>
      <c r="ATA36" s="572"/>
      <c r="ATB36" s="572"/>
      <c r="ATC36" s="572"/>
      <c r="ATD36" s="572"/>
      <c r="ATE36" s="572"/>
      <c r="ATF36" s="572"/>
      <c r="ATG36" s="572"/>
      <c r="ATH36" s="572"/>
      <c r="ATI36" s="572"/>
      <c r="ATJ36" s="572"/>
      <c r="ATK36" s="572"/>
      <c r="ATL36" s="572"/>
      <c r="ATM36" s="572"/>
      <c r="ATN36" s="572"/>
      <c r="ATO36" s="572"/>
      <c r="ATP36" s="572"/>
      <c r="ATQ36" s="572"/>
      <c r="ATR36" s="572"/>
      <c r="ATS36" s="572"/>
      <c r="ATT36" s="572"/>
      <c r="ATU36" s="572"/>
      <c r="ATV36" s="572"/>
      <c r="ATW36" s="572"/>
      <c r="ATX36" s="572"/>
      <c r="ATY36" s="572"/>
      <c r="ATZ36" s="572"/>
      <c r="AUA36" s="572"/>
      <c r="AUB36" s="572"/>
      <c r="AUC36" s="572"/>
      <c r="AUD36" s="572"/>
      <c r="AUE36" s="572"/>
      <c r="AUF36" s="572"/>
      <c r="AUG36" s="572"/>
      <c r="AUH36" s="572"/>
      <c r="AUI36" s="572"/>
      <c r="AUJ36" s="572"/>
      <c r="AUK36" s="572"/>
      <c r="AUL36" s="572"/>
      <c r="AUM36" s="572"/>
      <c r="AUN36" s="572"/>
      <c r="AUO36" s="572"/>
      <c r="AUP36" s="572"/>
      <c r="AUQ36" s="572"/>
      <c r="AUR36" s="572"/>
      <c r="AUS36" s="572"/>
      <c r="AUT36" s="572"/>
      <c r="AUU36" s="572"/>
      <c r="AUV36" s="572"/>
      <c r="AUW36" s="572"/>
      <c r="AUX36" s="572"/>
      <c r="AUY36" s="572"/>
      <c r="AUZ36" s="572"/>
      <c r="AVA36" s="572"/>
      <c r="AVB36" s="572"/>
      <c r="AVC36" s="572"/>
      <c r="AVD36" s="572"/>
      <c r="AVE36" s="572"/>
      <c r="AVF36" s="572"/>
      <c r="AVG36" s="572"/>
      <c r="AVH36" s="572"/>
      <c r="AVI36" s="572"/>
      <c r="AVJ36" s="572"/>
      <c r="AVK36" s="572"/>
      <c r="AVL36" s="572"/>
      <c r="AVM36" s="572"/>
      <c r="AVN36" s="572"/>
      <c r="AVO36" s="572"/>
      <c r="AVP36" s="572"/>
      <c r="AVQ36" s="572"/>
      <c r="AVR36" s="572"/>
      <c r="AVS36" s="572"/>
      <c r="AVT36" s="572"/>
      <c r="AVU36" s="572"/>
      <c r="AVV36" s="572"/>
      <c r="AVW36" s="572"/>
      <c r="AVX36" s="572"/>
      <c r="AVY36" s="572"/>
      <c r="AVZ36" s="572"/>
      <c r="AWA36" s="572"/>
      <c r="AWB36" s="572"/>
      <c r="AWC36" s="572"/>
      <c r="AWD36" s="572"/>
      <c r="AWE36" s="572"/>
      <c r="AWF36" s="572"/>
      <c r="AWG36" s="572"/>
      <c r="AWH36" s="572"/>
      <c r="AWI36" s="572"/>
      <c r="AWJ36" s="572"/>
      <c r="AWK36" s="572"/>
      <c r="AWL36" s="572"/>
      <c r="AWM36" s="572"/>
      <c r="AWN36" s="572"/>
      <c r="AWO36" s="572"/>
      <c r="AWP36" s="572"/>
      <c r="AWQ36" s="572"/>
      <c r="AWR36" s="572"/>
      <c r="AWS36" s="572"/>
      <c r="AWT36" s="572"/>
      <c r="AWU36" s="572"/>
      <c r="AWV36" s="572"/>
      <c r="AWW36" s="572"/>
      <c r="AWX36" s="572"/>
      <c r="AWY36" s="572"/>
      <c r="AWZ36" s="572"/>
      <c r="AXA36" s="572"/>
      <c r="AXB36" s="572"/>
      <c r="AXC36" s="572"/>
      <c r="AXD36" s="572"/>
      <c r="AXE36" s="572"/>
      <c r="AXF36" s="572"/>
      <c r="AXG36" s="572"/>
      <c r="AXH36" s="572"/>
      <c r="AXI36" s="572"/>
      <c r="AXJ36" s="572"/>
      <c r="AXK36" s="572"/>
      <c r="AXL36" s="572"/>
      <c r="AXM36" s="572"/>
      <c r="AXN36" s="572"/>
      <c r="AXO36" s="572"/>
      <c r="AXP36" s="572"/>
      <c r="AXQ36" s="572"/>
      <c r="AXR36" s="572"/>
      <c r="AXS36" s="572"/>
      <c r="AXT36" s="572"/>
      <c r="AXU36" s="572"/>
      <c r="AXV36" s="572"/>
      <c r="AXW36" s="572"/>
      <c r="AXX36" s="572"/>
      <c r="AXY36" s="572"/>
      <c r="AXZ36" s="572"/>
      <c r="AYA36" s="572"/>
      <c r="AYB36" s="572"/>
      <c r="AYC36" s="572"/>
      <c r="AYD36" s="572"/>
      <c r="AYE36" s="572"/>
      <c r="AYF36" s="572"/>
      <c r="AYG36" s="572"/>
      <c r="AYH36" s="572"/>
      <c r="AYI36" s="572"/>
      <c r="AYJ36" s="572"/>
      <c r="AYK36" s="572"/>
      <c r="AYL36" s="572"/>
      <c r="AYM36" s="572"/>
      <c r="AYN36" s="572"/>
      <c r="AYO36" s="572"/>
      <c r="AYP36" s="572"/>
      <c r="AYQ36" s="572"/>
      <c r="AYR36" s="572"/>
      <c r="AYS36" s="572"/>
      <c r="AYT36" s="572"/>
      <c r="AYU36" s="572"/>
      <c r="AYV36" s="572"/>
      <c r="AYW36" s="572"/>
      <c r="AYX36" s="572"/>
      <c r="AYY36" s="572"/>
      <c r="AYZ36" s="572"/>
      <c r="AZA36" s="572"/>
      <c r="AZB36" s="572"/>
      <c r="AZC36" s="572"/>
      <c r="AZD36" s="572"/>
      <c r="AZE36" s="572"/>
      <c r="AZF36" s="572"/>
      <c r="AZG36" s="572"/>
      <c r="AZH36" s="572"/>
      <c r="AZI36" s="572"/>
      <c r="AZJ36" s="572"/>
      <c r="AZK36" s="572"/>
      <c r="AZL36" s="572"/>
      <c r="AZM36" s="572"/>
      <c r="AZN36" s="572"/>
      <c r="AZO36" s="572"/>
      <c r="AZP36" s="572"/>
      <c r="AZQ36" s="572"/>
      <c r="AZR36" s="572"/>
      <c r="AZS36" s="572"/>
      <c r="AZT36" s="572"/>
      <c r="AZU36" s="572"/>
      <c r="AZV36" s="572"/>
      <c r="AZW36" s="572"/>
      <c r="AZX36" s="572"/>
      <c r="AZY36" s="572"/>
      <c r="AZZ36" s="572"/>
      <c r="BAA36" s="572"/>
      <c r="BAB36" s="572"/>
      <c r="BAC36" s="572"/>
      <c r="BAD36" s="572"/>
      <c r="BAE36" s="572"/>
      <c r="BAF36" s="572"/>
      <c r="BAG36" s="572"/>
      <c r="BAH36" s="572"/>
      <c r="BAI36" s="572"/>
      <c r="BAJ36" s="572"/>
      <c r="BAK36" s="572"/>
      <c r="BAL36" s="572"/>
      <c r="BAM36" s="572"/>
      <c r="BAN36" s="572"/>
      <c r="BAO36" s="572"/>
      <c r="BAP36" s="572"/>
      <c r="BAQ36" s="572"/>
      <c r="BAR36" s="572"/>
      <c r="BAS36" s="572"/>
      <c r="BAT36" s="572"/>
      <c r="BAU36" s="572"/>
      <c r="BAV36" s="572"/>
      <c r="BAW36" s="572"/>
      <c r="BAX36" s="572"/>
      <c r="BAY36" s="572"/>
      <c r="BAZ36" s="572"/>
      <c r="BBA36" s="572"/>
      <c r="BBB36" s="572"/>
      <c r="BBC36" s="572"/>
      <c r="BBD36" s="572"/>
      <c r="BBE36" s="572"/>
      <c r="BBF36" s="572"/>
      <c r="BBG36" s="572"/>
      <c r="BBH36" s="572"/>
      <c r="BBI36" s="572"/>
      <c r="BBJ36" s="572"/>
      <c r="BBK36" s="572"/>
      <c r="BBL36" s="572"/>
      <c r="BBM36" s="572"/>
      <c r="BBN36" s="572"/>
      <c r="BBO36" s="572"/>
      <c r="BBP36" s="572"/>
      <c r="BBQ36" s="572"/>
      <c r="BBR36" s="572"/>
      <c r="BBS36" s="572"/>
      <c r="BBT36" s="572"/>
      <c r="BBU36" s="572"/>
      <c r="BBV36" s="572"/>
      <c r="BBW36" s="572"/>
      <c r="BBX36" s="572"/>
      <c r="BBY36" s="572"/>
      <c r="BBZ36" s="572"/>
      <c r="BCA36" s="572"/>
      <c r="BCB36" s="572"/>
      <c r="BCC36" s="572"/>
      <c r="BCD36" s="572"/>
      <c r="BCE36" s="572"/>
      <c r="BCF36" s="572"/>
      <c r="BCG36" s="572"/>
      <c r="BCH36" s="572"/>
      <c r="BCI36" s="572"/>
      <c r="BCJ36" s="572"/>
      <c r="BCK36" s="572"/>
      <c r="BCL36" s="572"/>
      <c r="BCM36" s="572"/>
      <c r="BCN36" s="572"/>
      <c r="BCO36" s="572"/>
      <c r="BCP36" s="572"/>
      <c r="BCQ36" s="572"/>
      <c r="BCR36" s="572"/>
      <c r="BCS36" s="572"/>
      <c r="BCT36" s="572"/>
      <c r="BCU36" s="572"/>
      <c r="BCV36" s="572"/>
      <c r="BCW36" s="572"/>
      <c r="BCX36" s="572"/>
      <c r="BCY36" s="572"/>
      <c r="BCZ36" s="572"/>
      <c r="BDA36" s="572"/>
      <c r="BDB36" s="572"/>
      <c r="BDC36" s="572"/>
      <c r="BDD36" s="572"/>
      <c r="BDE36" s="572"/>
      <c r="BDF36" s="572"/>
      <c r="BDG36" s="572"/>
      <c r="BDH36" s="572"/>
      <c r="BDI36" s="572"/>
      <c r="BDJ36" s="572"/>
      <c r="BDK36" s="572"/>
      <c r="BDL36" s="572"/>
      <c r="BDM36" s="572"/>
      <c r="BDN36" s="572"/>
      <c r="BDO36" s="572"/>
      <c r="BDP36" s="572"/>
      <c r="BDQ36" s="572"/>
      <c r="BDR36" s="572"/>
      <c r="BDS36" s="572"/>
      <c r="BDT36" s="572"/>
      <c r="BDU36" s="572"/>
      <c r="BDV36" s="572"/>
      <c r="BDW36" s="572"/>
      <c r="BDX36" s="572"/>
      <c r="BDY36" s="572"/>
      <c r="BDZ36" s="572"/>
    </row>
    <row r="37" spans="1:1482" s="577" customFormat="1">
      <c r="A37" s="375" t="str">
        <f>+'P9'!B8</f>
        <v>9.1. Adopción, promoción y seguimiento de la política pública de ordenamiento productivo para la cadena del cacao y su agroindustria</v>
      </c>
      <c r="B37" s="384">
        <f>+'P9'!E8</f>
        <v>612739432</v>
      </c>
      <c r="C37" s="384">
        <f>+'P9'!F8</f>
        <v>487867432</v>
      </c>
      <c r="D37" s="384">
        <f>+'P9'!G8</f>
        <v>487867432</v>
      </c>
      <c r="E37" s="384">
        <f>+'P9'!H8</f>
        <v>487867432</v>
      </c>
      <c r="F37" s="384">
        <f>+'P9'!I8</f>
        <v>487867432</v>
      </c>
      <c r="G37" s="384">
        <f>+'P9'!J8</f>
        <v>487867432</v>
      </c>
      <c r="H37" s="384">
        <f>+'P9'!K8</f>
        <v>487867432</v>
      </c>
      <c r="I37" s="384">
        <f>+'P9'!L8</f>
        <v>487867432</v>
      </c>
      <c r="J37" s="384">
        <f>+'P9'!M8</f>
        <v>487867432</v>
      </c>
      <c r="K37" s="384">
        <f>+'P9'!N8</f>
        <v>487867432</v>
      </c>
      <c r="L37" s="384">
        <f>+'P9'!O8</f>
        <v>487867432</v>
      </c>
      <c r="M37" s="384">
        <f>+'P9'!P8</f>
        <v>487867432</v>
      </c>
      <c r="N37" s="384">
        <f>+'P9'!Q8</f>
        <v>487867432</v>
      </c>
      <c r="O37" s="384">
        <f>+'P9'!R8</f>
        <v>487867432</v>
      </c>
      <c r="P37" s="384">
        <f>+'P9'!S8</f>
        <v>487867432</v>
      </c>
      <c r="Q37" s="384">
        <f>+'P9'!T8</f>
        <v>487867432</v>
      </c>
      <c r="R37" s="384">
        <f>+'P9'!U8</f>
        <v>487867432</v>
      </c>
      <c r="S37" s="384">
        <f>+'P9'!V8</f>
        <v>487867432</v>
      </c>
      <c r="T37" s="384">
        <f>+'P9'!W8</f>
        <v>487867432</v>
      </c>
      <c r="U37" s="384">
        <f>+'P9'!X8</f>
        <v>487867432</v>
      </c>
      <c r="V37" s="384">
        <f>+'P9'!Y8</f>
        <v>9882220640</v>
      </c>
      <c r="W37" s="575">
        <f t="shared" si="23"/>
        <v>3.477814544677695E-3</v>
      </c>
      <c r="X37" s="405"/>
      <c r="Y37" s="572"/>
      <c r="Z37" s="572"/>
      <c r="AA37" s="572"/>
      <c r="AB37" s="572"/>
      <c r="AC37" s="572"/>
      <c r="AD37" s="572"/>
      <c r="AE37" s="572"/>
      <c r="AF37" s="572"/>
      <c r="AG37" s="572"/>
      <c r="AH37" s="572"/>
      <c r="AI37" s="572"/>
      <c r="AJ37" s="572"/>
      <c r="AK37" s="572"/>
      <c r="AL37" s="572"/>
      <c r="AM37" s="572"/>
      <c r="AN37" s="572"/>
      <c r="AO37" s="572"/>
      <c r="AP37" s="572"/>
      <c r="AQ37" s="572"/>
      <c r="AR37" s="572"/>
      <c r="AS37" s="572"/>
      <c r="AT37" s="572"/>
      <c r="AU37" s="572"/>
      <c r="AV37" s="572"/>
      <c r="AW37" s="572"/>
      <c r="AX37" s="572"/>
      <c r="AY37" s="572"/>
      <c r="AZ37" s="572"/>
      <c r="BA37" s="572"/>
      <c r="BB37" s="572"/>
      <c r="BC37" s="572"/>
      <c r="BD37" s="572"/>
      <c r="BE37" s="572"/>
      <c r="BF37" s="572"/>
      <c r="BG37" s="572"/>
      <c r="BH37" s="572"/>
      <c r="BI37" s="572"/>
      <c r="BJ37" s="572"/>
      <c r="BK37" s="572"/>
      <c r="BL37" s="572"/>
      <c r="BM37" s="572"/>
      <c r="BN37" s="572"/>
      <c r="BO37" s="572"/>
      <c r="BP37" s="572"/>
      <c r="BQ37" s="572"/>
      <c r="BR37" s="572"/>
      <c r="BS37" s="572"/>
      <c r="BT37" s="572"/>
      <c r="BU37" s="572"/>
      <c r="BV37" s="572"/>
      <c r="BW37" s="572"/>
      <c r="BX37" s="572"/>
      <c r="BY37" s="572"/>
      <c r="BZ37" s="572"/>
      <c r="CA37" s="572"/>
      <c r="CB37" s="572"/>
      <c r="CC37" s="572"/>
      <c r="CD37" s="572"/>
      <c r="CE37" s="572"/>
      <c r="CF37" s="572"/>
      <c r="CG37" s="572"/>
      <c r="CH37" s="572"/>
      <c r="CI37" s="572"/>
      <c r="CJ37" s="572"/>
      <c r="CK37" s="572"/>
      <c r="CL37" s="572"/>
      <c r="CM37" s="572"/>
      <c r="CN37" s="572"/>
      <c r="CO37" s="572"/>
      <c r="CP37" s="572"/>
      <c r="CQ37" s="572"/>
      <c r="CR37" s="572"/>
      <c r="CS37" s="572"/>
      <c r="CT37" s="572"/>
      <c r="CU37" s="572"/>
      <c r="CV37" s="572"/>
      <c r="CW37" s="572"/>
      <c r="CX37" s="572"/>
      <c r="CY37" s="572"/>
      <c r="CZ37" s="572"/>
      <c r="DA37" s="572"/>
      <c r="DB37" s="572"/>
      <c r="DC37" s="572"/>
      <c r="DD37" s="572"/>
      <c r="DE37" s="572"/>
      <c r="DF37" s="572"/>
      <c r="DG37" s="572"/>
      <c r="DH37" s="572"/>
      <c r="DI37" s="572"/>
      <c r="DJ37" s="572"/>
      <c r="DK37" s="572"/>
      <c r="DL37" s="572"/>
      <c r="DM37" s="572"/>
      <c r="DN37" s="572"/>
      <c r="DO37" s="572"/>
      <c r="DP37" s="572"/>
      <c r="DQ37" s="572"/>
      <c r="DR37" s="572"/>
      <c r="DS37" s="572"/>
      <c r="DT37" s="572"/>
      <c r="DU37" s="572"/>
      <c r="DV37" s="572"/>
      <c r="DW37" s="572"/>
      <c r="DX37" s="572"/>
      <c r="DY37" s="572"/>
      <c r="DZ37" s="572"/>
      <c r="EA37" s="572"/>
      <c r="EB37" s="572"/>
      <c r="EC37" s="572"/>
      <c r="ED37" s="572"/>
      <c r="EE37" s="572"/>
      <c r="EF37" s="572"/>
      <c r="EG37" s="572"/>
      <c r="EH37" s="572"/>
      <c r="EI37" s="572"/>
      <c r="EJ37" s="572"/>
      <c r="EK37" s="572"/>
      <c r="EL37" s="572"/>
      <c r="EM37" s="572"/>
      <c r="EN37" s="572"/>
      <c r="EO37" s="572"/>
      <c r="EP37" s="572"/>
      <c r="EQ37" s="572"/>
      <c r="ER37" s="572"/>
      <c r="ES37" s="572"/>
      <c r="ET37" s="572"/>
      <c r="EU37" s="572"/>
      <c r="EV37" s="572"/>
      <c r="EW37" s="572"/>
      <c r="EX37" s="572"/>
      <c r="EY37" s="572"/>
      <c r="EZ37" s="572"/>
      <c r="FA37" s="572"/>
      <c r="FB37" s="572"/>
      <c r="FC37" s="572"/>
      <c r="FD37" s="572"/>
      <c r="FE37" s="572"/>
      <c r="FF37" s="572"/>
      <c r="FG37" s="572"/>
      <c r="FH37" s="572"/>
      <c r="FI37" s="572"/>
      <c r="FJ37" s="572"/>
      <c r="FK37" s="572"/>
      <c r="FL37" s="572"/>
      <c r="FM37" s="572"/>
      <c r="FN37" s="572"/>
      <c r="FO37" s="572"/>
      <c r="FP37" s="572"/>
      <c r="FQ37" s="572"/>
      <c r="FR37" s="572"/>
      <c r="FS37" s="572"/>
      <c r="FT37" s="572"/>
      <c r="FU37" s="572"/>
      <c r="FV37" s="572"/>
      <c r="FW37" s="572"/>
      <c r="FX37" s="572"/>
      <c r="FY37" s="572"/>
      <c r="FZ37" s="572"/>
      <c r="GA37" s="572"/>
      <c r="GB37" s="572"/>
      <c r="GC37" s="572"/>
      <c r="GD37" s="572"/>
      <c r="GE37" s="572"/>
      <c r="GF37" s="572"/>
      <c r="GG37" s="572"/>
      <c r="GH37" s="572"/>
      <c r="GI37" s="572"/>
      <c r="GJ37" s="572"/>
      <c r="GK37" s="572"/>
      <c r="GL37" s="572"/>
      <c r="GM37" s="572"/>
      <c r="GN37" s="572"/>
      <c r="GO37" s="572"/>
      <c r="GP37" s="572"/>
      <c r="GQ37" s="572"/>
      <c r="GR37" s="572"/>
      <c r="GS37" s="572"/>
      <c r="GT37" s="572"/>
      <c r="GU37" s="572"/>
      <c r="GV37" s="572"/>
      <c r="GW37" s="572"/>
      <c r="GX37" s="572"/>
      <c r="GY37" s="572"/>
      <c r="GZ37" s="572"/>
      <c r="HA37" s="572"/>
      <c r="HB37" s="572"/>
      <c r="HC37" s="572"/>
      <c r="HD37" s="572"/>
      <c r="HE37" s="572"/>
      <c r="HF37" s="572"/>
      <c r="HG37" s="572"/>
      <c r="HH37" s="572"/>
      <c r="HI37" s="572"/>
      <c r="HJ37" s="572"/>
      <c r="HK37" s="572"/>
      <c r="HL37" s="572"/>
      <c r="HM37" s="572"/>
      <c r="HN37" s="572"/>
      <c r="HO37" s="572"/>
      <c r="HP37" s="572"/>
      <c r="HQ37" s="572"/>
      <c r="HR37" s="572"/>
      <c r="HS37" s="572"/>
      <c r="HT37" s="572"/>
      <c r="HU37" s="572"/>
      <c r="HV37" s="572"/>
      <c r="HW37" s="572"/>
      <c r="HX37" s="572"/>
      <c r="HY37" s="572"/>
      <c r="HZ37" s="572"/>
      <c r="IA37" s="572"/>
      <c r="IB37" s="572"/>
      <c r="IC37" s="572"/>
      <c r="ID37" s="572"/>
      <c r="IE37" s="572"/>
      <c r="IF37" s="572"/>
      <c r="IG37" s="572"/>
      <c r="IH37" s="572"/>
      <c r="II37" s="572"/>
      <c r="IJ37" s="572"/>
      <c r="IK37" s="572"/>
      <c r="IL37" s="572"/>
      <c r="IM37" s="572"/>
      <c r="IN37" s="572"/>
      <c r="IO37" s="572"/>
      <c r="IP37" s="572"/>
      <c r="IQ37" s="572"/>
      <c r="IR37" s="572"/>
      <c r="IS37" s="572"/>
      <c r="IT37" s="572"/>
      <c r="IU37" s="572"/>
      <c r="IV37" s="572"/>
      <c r="IW37" s="572"/>
      <c r="IX37" s="572"/>
      <c r="IY37" s="572"/>
      <c r="IZ37" s="572"/>
      <c r="JA37" s="572"/>
      <c r="JB37" s="572"/>
      <c r="JC37" s="572"/>
      <c r="JD37" s="572"/>
      <c r="JE37" s="572"/>
      <c r="JF37" s="572"/>
      <c r="JG37" s="572"/>
      <c r="JH37" s="572"/>
      <c r="JI37" s="572"/>
      <c r="JJ37" s="572"/>
      <c r="JK37" s="572"/>
      <c r="JL37" s="572"/>
      <c r="JM37" s="572"/>
      <c r="JN37" s="572"/>
      <c r="JO37" s="572"/>
      <c r="JP37" s="572"/>
      <c r="JQ37" s="572"/>
      <c r="JR37" s="572"/>
      <c r="JS37" s="572"/>
      <c r="JT37" s="572"/>
      <c r="JU37" s="572"/>
      <c r="JV37" s="572"/>
      <c r="JW37" s="572"/>
      <c r="JX37" s="572"/>
      <c r="JY37" s="572"/>
      <c r="JZ37" s="572"/>
      <c r="KA37" s="572"/>
      <c r="KB37" s="572"/>
      <c r="KC37" s="572"/>
      <c r="KD37" s="572"/>
      <c r="KE37" s="572"/>
      <c r="KF37" s="572"/>
      <c r="KG37" s="572"/>
      <c r="KH37" s="572"/>
      <c r="KI37" s="572"/>
      <c r="KJ37" s="572"/>
      <c r="KK37" s="572"/>
      <c r="KL37" s="572"/>
      <c r="KM37" s="572"/>
      <c r="KN37" s="572"/>
      <c r="KO37" s="572"/>
      <c r="KP37" s="572"/>
      <c r="KQ37" s="572"/>
      <c r="KR37" s="572"/>
      <c r="KS37" s="572"/>
      <c r="KT37" s="572"/>
      <c r="KU37" s="572"/>
      <c r="KV37" s="572"/>
      <c r="KW37" s="572"/>
      <c r="KX37" s="572"/>
      <c r="KY37" s="572"/>
      <c r="KZ37" s="572"/>
      <c r="LA37" s="572"/>
      <c r="LB37" s="572"/>
      <c r="LC37" s="572"/>
      <c r="LD37" s="572"/>
      <c r="LE37" s="572"/>
      <c r="LF37" s="572"/>
      <c r="LG37" s="572"/>
      <c r="LH37" s="572"/>
      <c r="LI37" s="572"/>
      <c r="LJ37" s="572"/>
      <c r="LK37" s="572"/>
      <c r="LL37" s="572"/>
      <c r="LM37" s="572"/>
      <c r="LN37" s="572"/>
      <c r="LO37" s="572"/>
      <c r="LP37" s="572"/>
      <c r="LQ37" s="572"/>
      <c r="LR37" s="572"/>
      <c r="LS37" s="572"/>
      <c r="LT37" s="572"/>
      <c r="LU37" s="572"/>
      <c r="LV37" s="572"/>
      <c r="LW37" s="572"/>
      <c r="LX37" s="572"/>
      <c r="LY37" s="572"/>
      <c r="LZ37" s="572"/>
      <c r="MA37" s="572"/>
      <c r="MB37" s="572"/>
      <c r="MC37" s="572"/>
      <c r="MD37" s="572"/>
      <c r="ME37" s="572"/>
      <c r="MF37" s="572"/>
      <c r="MG37" s="572"/>
      <c r="MH37" s="572"/>
      <c r="MI37" s="572"/>
      <c r="MJ37" s="572"/>
      <c r="MK37" s="572"/>
      <c r="ML37" s="572"/>
      <c r="MM37" s="572"/>
      <c r="MN37" s="572"/>
      <c r="MO37" s="572"/>
      <c r="MP37" s="572"/>
      <c r="MQ37" s="572"/>
      <c r="MR37" s="572"/>
      <c r="MS37" s="572"/>
      <c r="MT37" s="572"/>
      <c r="MU37" s="572"/>
      <c r="MV37" s="572"/>
      <c r="MW37" s="572"/>
      <c r="MX37" s="572"/>
      <c r="MY37" s="572"/>
      <c r="MZ37" s="572"/>
      <c r="NA37" s="572"/>
      <c r="NB37" s="572"/>
      <c r="NC37" s="572"/>
      <c r="ND37" s="572"/>
      <c r="NE37" s="572"/>
      <c r="NF37" s="572"/>
      <c r="NG37" s="572"/>
      <c r="NH37" s="572"/>
      <c r="NI37" s="572"/>
      <c r="NJ37" s="572"/>
      <c r="NK37" s="572"/>
      <c r="NL37" s="572"/>
      <c r="NM37" s="572"/>
      <c r="NN37" s="572"/>
      <c r="NO37" s="572"/>
      <c r="NP37" s="572"/>
      <c r="NQ37" s="572"/>
      <c r="NR37" s="572"/>
      <c r="NS37" s="572"/>
      <c r="NT37" s="572"/>
      <c r="NU37" s="572"/>
      <c r="NV37" s="572"/>
      <c r="NW37" s="572"/>
      <c r="NX37" s="572"/>
      <c r="NY37" s="572"/>
      <c r="NZ37" s="572"/>
      <c r="OA37" s="572"/>
      <c r="OB37" s="572"/>
      <c r="OC37" s="572"/>
      <c r="OD37" s="572"/>
      <c r="OE37" s="572"/>
      <c r="OF37" s="572"/>
      <c r="OG37" s="572"/>
      <c r="OH37" s="572"/>
      <c r="OI37" s="572"/>
      <c r="OJ37" s="572"/>
      <c r="OK37" s="572"/>
      <c r="OL37" s="572"/>
      <c r="OM37" s="572"/>
      <c r="ON37" s="572"/>
      <c r="OO37" s="572"/>
      <c r="OP37" s="572"/>
      <c r="OQ37" s="572"/>
      <c r="OR37" s="572"/>
      <c r="OS37" s="572"/>
      <c r="OT37" s="572"/>
      <c r="OU37" s="572"/>
      <c r="OV37" s="572"/>
      <c r="OW37" s="572"/>
      <c r="OX37" s="572"/>
      <c r="OY37" s="572"/>
      <c r="OZ37" s="572"/>
      <c r="PA37" s="572"/>
      <c r="PB37" s="572"/>
      <c r="PC37" s="572"/>
      <c r="PD37" s="572"/>
      <c r="PE37" s="572"/>
      <c r="PF37" s="572"/>
      <c r="PG37" s="572"/>
      <c r="PH37" s="572"/>
      <c r="PI37" s="572"/>
      <c r="PJ37" s="572"/>
      <c r="PK37" s="572"/>
      <c r="PL37" s="572"/>
      <c r="PM37" s="572"/>
      <c r="PN37" s="572"/>
      <c r="PO37" s="572"/>
      <c r="PP37" s="572"/>
      <c r="PQ37" s="572"/>
      <c r="PR37" s="572"/>
      <c r="PS37" s="572"/>
      <c r="PT37" s="572"/>
      <c r="PU37" s="572"/>
      <c r="PV37" s="572"/>
      <c r="PW37" s="572"/>
      <c r="PX37" s="572"/>
      <c r="PY37" s="572"/>
      <c r="PZ37" s="572"/>
      <c r="QA37" s="572"/>
      <c r="QB37" s="572"/>
      <c r="QC37" s="572"/>
      <c r="QD37" s="572"/>
      <c r="QE37" s="572"/>
      <c r="QF37" s="572"/>
      <c r="QG37" s="572"/>
      <c r="QH37" s="572"/>
      <c r="QI37" s="572"/>
      <c r="QJ37" s="572"/>
      <c r="QK37" s="572"/>
      <c r="QL37" s="572"/>
      <c r="QM37" s="572"/>
      <c r="QN37" s="572"/>
      <c r="QO37" s="572"/>
      <c r="QP37" s="572"/>
      <c r="QQ37" s="572"/>
      <c r="QR37" s="572"/>
      <c r="QS37" s="572"/>
      <c r="QT37" s="572"/>
      <c r="QU37" s="572"/>
      <c r="QV37" s="572"/>
      <c r="QW37" s="572"/>
      <c r="QX37" s="572"/>
      <c r="QY37" s="572"/>
      <c r="QZ37" s="572"/>
      <c r="RA37" s="572"/>
      <c r="RB37" s="572"/>
      <c r="RC37" s="572"/>
      <c r="RD37" s="572"/>
      <c r="RE37" s="572"/>
      <c r="RF37" s="572"/>
      <c r="RG37" s="572"/>
      <c r="RH37" s="572"/>
      <c r="RI37" s="572"/>
      <c r="RJ37" s="572"/>
      <c r="RK37" s="572"/>
      <c r="RL37" s="572"/>
      <c r="RM37" s="572"/>
      <c r="RN37" s="572"/>
      <c r="RO37" s="572"/>
      <c r="RP37" s="572"/>
      <c r="RQ37" s="572"/>
      <c r="RR37" s="572"/>
      <c r="RS37" s="572"/>
      <c r="RT37" s="572"/>
      <c r="RU37" s="572"/>
      <c r="RV37" s="572"/>
      <c r="RW37" s="572"/>
      <c r="RX37" s="572"/>
      <c r="RY37" s="572"/>
      <c r="RZ37" s="572"/>
      <c r="SA37" s="572"/>
      <c r="SB37" s="572"/>
      <c r="SC37" s="572"/>
      <c r="SD37" s="572"/>
      <c r="SE37" s="572"/>
      <c r="SF37" s="572"/>
      <c r="SG37" s="572"/>
      <c r="SH37" s="572"/>
      <c r="SI37" s="572"/>
      <c r="SJ37" s="572"/>
      <c r="SK37" s="572"/>
      <c r="SL37" s="572"/>
      <c r="SM37" s="572"/>
      <c r="SN37" s="572"/>
      <c r="SO37" s="572"/>
      <c r="SP37" s="572"/>
      <c r="SQ37" s="572"/>
      <c r="SR37" s="572"/>
      <c r="SS37" s="572"/>
      <c r="ST37" s="572"/>
      <c r="SU37" s="572"/>
      <c r="SV37" s="572"/>
      <c r="SW37" s="572"/>
      <c r="SX37" s="572"/>
      <c r="SY37" s="572"/>
      <c r="SZ37" s="572"/>
      <c r="TA37" s="572"/>
      <c r="TB37" s="572"/>
      <c r="TC37" s="572"/>
      <c r="TD37" s="572"/>
      <c r="TE37" s="572"/>
      <c r="TF37" s="572"/>
      <c r="TG37" s="572"/>
      <c r="TH37" s="572"/>
      <c r="TI37" s="572"/>
      <c r="TJ37" s="572"/>
      <c r="TK37" s="572"/>
      <c r="TL37" s="572"/>
      <c r="TM37" s="572"/>
      <c r="TN37" s="572"/>
      <c r="TO37" s="572"/>
      <c r="TP37" s="572"/>
      <c r="TQ37" s="572"/>
      <c r="TR37" s="572"/>
      <c r="TS37" s="572"/>
      <c r="TT37" s="572"/>
      <c r="TU37" s="572"/>
      <c r="TV37" s="572"/>
      <c r="TW37" s="572"/>
      <c r="TX37" s="572"/>
      <c r="TY37" s="572"/>
      <c r="TZ37" s="572"/>
      <c r="UA37" s="572"/>
      <c r="UB37" s="572"/>
      <c r="UC37" s="572"/>
      <c r="UD37" s="572"/>
      <c r="UE37" s="572"/>
      <c r="UF37" s="572"/>
      <c r="UG37" s="572"/>
      <c r="UH37" s="572"/>
      <c r="UI37" s="572"/>
      <c r="UJ37" s="572"/>
      <c r="UK37" s="572"/>
      <c r="UL37" s="572"/>
      <c r="UM37" s="572"/>
      <c r="UN37" s="572"/>
      <c r="UO37" s="572"/>
      <c r="UP37" s="572"/>
      <c r="UQ37" s="572"/>
      <c r="UR37" s="572"/>
      <c r="US37" s="572"/>
      <c r="UT37" s="572"/>
      <c r="UU37" s="572"/>
      <c r="UV37" s="572"/>
      <c r="UW37" s="572"/>
      <c r="UX37" s="572"/>
      <c r="UY37" s="572"/>
      <c r="UZ37" s="572"/>
      <c r="VA37" s="572"/>
      <c r="VB37" s="572"/>
      <c r="VC37" s="572"/>
      <c r="VD37" s="572"/>
      <c r="VE37" s="572"/>
      <c r="VF37" s="572"/>
      <c r="VG37" s="572"/>
      <c r="VH37" s="572"/>
      <c r="VI37" s="572"/>
      <c r="VJ37" s="572"/>
      <c r="VK37" s="572"/>
      <c r="VL37" s="572"/>
      <c r="VM37" s="572"/>
      <c r="VN37" s="572"/>
      <c r="VO37" s="572"/>
      <c r="VP37" s="572"/>
      <c r="VQ37" s="572"/>
      <c r="VR37" s="572"/>
      <c r="VS37" s="572"/>
      <c r="VT37" s="572"/>
      <c r="VU37" s="572"/>
      <c r="VV37" s="572"/>
      <c r="VW37" s="572"/>
      <c r="VX37" s="572"/>
      <c r="VY37" s="572"/>
      <c r="VZ37" s="572"/>
      <c r="WA37" s="572"/>
      <c r="WB37" s="572"/>
      <c r="WC37" s="572"/>
      <c r="WD37" s="572"/>
      <c r="WE37" s="572"/>
      <c r="WF37" s="572"/>
      <c r="WG37" s="572"/>
      <c r="WH37" s="572"/>
      <c r="WI37" s="572"/>
      <c r="WJ37" s="572"/>
      <c r="WK37" s="572"/>
      <c r="WL37" s="572"/>
      <c r="WM37" s="572"/>
      <c r="WN37" s="572"/>
      <c r="WO37" s="572"/>
      <c r="WP37" s="572"/>
      <c r="WQ37" s="572"/>
      <c r="WR37" s="572"/>
      <c r="WS37" s="572"/>
      <c r="WT37" s="572"/>
      <c r="WU37" s="572"/>
      <c r="WV37" s="572"/>
      <c r="WW37" s="572"/>
      <c r="WX37" s="572"/>
      <c r="WY37" s="572"/>
      <c r="WZ37" s="572"/>
      <c r="XA37" s="572"/>
      <c r="XB37" s="572"/>
      <c r="XC37" s="572"/>
      <c r="XD37" s="572"/>
      <c r="XE37" s="572"/>
      <c r="XF37" s="572"/>
      <c r="XG37" s="572"/>
      <c r="XH37" s="572"/>
      <c r="XI37" s="572"/>
      <c r="XJ37" s="572"/>
      <c r="XK37" s="572"/>
      <c r="XL37" s="572"/>
      <c r="XM37" s="572"/>
      <c r="XN37" s="572"/>
      <c r="XO37" s="572"/>
      <c r="XP37" s="572"/>
      <c r="XQ37" s="572"/>
      <c r="XR37" s="572"/>
      <c r="XS37" s="572"/>
      <c r="XT37" s="572"/>
      <c r="XU37" s="572"/>
      <c r="XV37" s="572"/>
      <c r="XW37" s="572"/>
      <c r="XX37" s="572"/>
      <c r="XY37" s="572"/>
      <c r="XZ37" s="572"/>
      <c r="YA37" s="572"/>
      <c r="YB37" s="572"/>
      <c r="YC37" s="572"/>
      <c r="YD37" s="572"/>
      <c r="YE37" s="572"/>
      <c r="YF37" s="572"/>
      <c r="YG37" s="572"/>
      <c r="YH37" s="572"/>
      <c r="YI37" s="572"/>
      <c r="YJ37" s="572"/>
      <c r="YK37" s="572"/>
      <c r="YL37" s="572"/>
      <c r="YM37" s="572"/>
      <c r="YN37" s="572"/>
      <c r="YO37" s="572"/>
      <c r="YP37" s="572"/>
      <c r="YQ37" s="572"/>
      <c r="YR37" s="572"/>
      <c r="YS37" s="572"/>
      <c r="YT37" s="572"/>
      <c r="YU37" s="572"/>
      <c r="YV37" s="572"/>
      <c r="YW37" s="572"/>
      <c r="YX37" s="572"/>
      <c r="YY37" s="572"/>
      <c r="YZ37" s="572"/>
      <c r="ZA37" s="572"/>
      <c r="ZB37" s="572"/>
      <c r="ZC37" s="572"/>
      <c r="ZD37" s="572"/>
      <c r="ZE37" s="572"/>
      <c r="ZF37" s="572"/>
      <c r="ZG37" s="572"/>
      <c r="ZH37" s="572"/>
      <c r="ZI37" s="572"/>
      <c r="ZJ37" s="572"/>
      <c r="ZK37" s="572"/>
      <c r="ZL37" s="572"/>
      <c r="ZM37" s="572"/>
      <c r="ZN37" s="572"/>
      <c r="ZO37" s="572"/>
      <c r="ZP37" s="572"/>
      <c r="ZQ37" s="572"/>
      <c r="ZR37" s="572"/>
      <c r="ZS37" s="572"/>
      <c r="ZT37" s="572"/>
      <c r="ZU37" s="572"/>
      <c r="ZV37" s="572"/>
      <c r="ZW37" s="572"/>
      <c r="ZX37" s="572"/>
      <c r="ZY37" s="572"/>
      <c r="ZZ37" s="572"/>
      <c r="AAA37" s="572"/>
      <c r="AAB37" s="572"/>
      <c r="AAC37" s="572"/>
      <c r="AAD37" s="572"/>
      <c r="AAE37" s="572"/>
      <c r="AAF37" s="572"/>
      <c r="AAG37" s="572"/>
      <c r="AAH37" s="572"/>
      <c r="AAI37" s="572"/>
      <c r="AAJ37" s="572"/>
      <c r="AAK37" s="572"/>
      <c r="AAL37" s="572"/>
      <c r="AAM37" s="572"/>
      <c r="AAN37" s="572"/>
      <c r="AAO37" s="572"/>
      <c r="AAP37" s="572"/>
      <c r="AAQ37" s="572"/>
      <c r="AAR37" s="572"/>
      <c r="AAS37" s="572"/>
      <c r="AAT37" s="572"/>
      <c r="AAU37" s="572"/>
      <c r="AAV37" s="572"/>
      <c r="AAW37" s="572"/>
      <c r="AAX37" s="572"/>
      <c r="AAY37" s="572"/>
      <c r="AAZ37" s="572"/>
      <c r="ABA37" s="572"/>
      <c r="ABB37" s="572"/>
      <c r="ABC37" s="572"/>
      <c r="ABD37" s="572"/>
      <c r="ABE37" s="572"/>
      <c r="ABF37" s="572"/>
      <c r="ABG37" s="572"/>
      <c r="ABH37" s="572"/>
      <c r="ABI37" s="572"/>
      <c r="ABJ37" s="572"/>
      <c r="ABK37" s="572"/>
      <c r="ABL37" s="572"/>
      <c r="ABM37" s="572"/>
      <c r="ABN37" s="572"/>
      <c r="ABO37" s="572"/>
      <c r="ABP37" s="572"/>
      <c r="ABQ37" s="572"/>
      <c r="ABR37" s="572"/>
      <c r="ABS37" s="572"/>
      <c r="ABT37" s="572"/>
      <c r="ABU37" s="572"/>
      <c r="ABV37" s="572"/>
      <c r="ABW37" s="572"/>
      <c r="ABX37" s="572"/>
      <c r="ABY37" s="572"/>
      <c r="ABZ37" s="572"/>
      <c r="ACA37" s="572"/>
      <c r="ACB37" s="572"/>
      <c r="ACC37" s="572"/>
      <c r="ACD37" s="572"/>
      <c r="ACE37" s="572"/>
      <c r="ACF37" s="572"/>
      <c r="ACG37" s="572"/>
      <c r="ACH37" s="572"/>
      <c r="ACI37" s="572"/>
      <c r="ACJ37" s="572"/>
      <c r="ACK37" s="572"/>
      <c r="ACL37" s="572"/>
      <c r="ACM37" s="572"/>
      <c r="ACN37" s="572"/>
      <c r="ACO37" s="572"/>
      <c r="ACP37" s="572"/>
      <c r="ACQ37" s="572"/>
      <c r="ACR37" s="572"/>
      <c r="ACS37" s="572"/>
      <c r="ACT37" s="572"/>
      <c r="ACU37" s="572"/>
      <c r="ACV37" s="572"/>
      <c r="ACW37" s="572"/>
      <c r="ACX37" s="572"/>
      <c r="ACY37" s="572"/>
      <c r="ACZ37" s="572"/>
      <c r="ADA37" s="572"/>
      <c r="ADB37" s="572"/>
      <c r="ADC37" s="572"/>
      <c r="ADD37" s="572"/>
      <c r="ADE37" s="572"/>
      <c r="ADF37" s="572"/>
      <c r="ADG37" s="572"/>
      <c r="ADH37" s="572"/>
      <c r="ADI37" s="572"/>
      <c r="ADJ37" s="572"/>
      <c r="ADK37" s="572"/>
      <c r="ADL37" s="572"/>
      <c r="ADM37" s="572"/>
      <c r="ADN37" s="572"/>
      <c r="ADO37" s="572"/>
      <c r="ADP37" s="572"/>
      <c r="ADQ37" s="572"/>
      <c r="ADR37" s="572"/>
      <c r="ADS37" s="572"/>
      <c r="ADT37" s="572"/>
      <c r="ADU37" s="572"/>
      <c r="ADV37" s="572"/>
      <c r="ADW37" s="572"/>
      <c r="ADX37" s="572"/>
      <c r="ADY37" s="572"/>
      <c r="ADZ37" s="572"/>
      <c r="AEA37" s="572"/>
      <c r="AEB37" s="572"/>
      <c r="AEC37" s="572"/>
      <c r="AED37" s="572"/>
      <c r="AEE37" s="572"/>
      <c r="AEF37" s="572"/>
      <c r="AEG37" s="572"/>
      <c r="AEH37" s="572"/>
      <c r="AEI37" s="572"/>
      <c r="AEJ37" s="572"/>
      <c r="AEK37" s="572"/>
      <c r="AEL37" s="572"/>
      <c r="AEM37" s="572"/>
      <c r="AEN37" s="572"/>
      <c r="AEO37" s="572"/>
      <c r="AEP37" s="572"/>
      <c r="AEQ37" s="572"/>
      <c r="AER37" s="572"/>
      <c r="AES37" s="572"/>
      <c r="AET37" s="572"/>
      <c r="AEU37" s="572"/>
      <c r="AEV37" s="572"/>
      <c r="AEW37" s="572"/>
      <c r="AEX37" s="572"/>
      <c r="AEY37" s="572"/>
      <c r="AEZ37" s="572"/>
      <c r="AFA37" s="572"/>
      <c r="AFB37" s="572"/>
      <c r="AFC37" s="572"/>
      <c r="AFD37" s="572"/>
      <c r="AFE37" s="572"/>
      <c r="AFF37" s="572"/>
      <c r="AFG37" s="572"/>
      <c r="AFH37" s="572"/>
      <c r="AFI37" s="572"/>
      <c r="AFJ37" s="572"/>
      <c r="AFK37" s="572"/>
      <c r="AFL37" s="572"/>
      <c r="AFM37" s="572"/>
      <c r="AFN37" s="572"/>
      <c r="AFO37" s="572"/>
      <c r="AFP37" s="572"/>
      <c r="AFQ37" s="572"/>
      <c r="AFR37" s="572"/>
      <c r="AFS37" s="572"/>
      <c r="AFT37" s="572"/>
      <c r="AFU37" s="572"/>
      <c r="AFV37" s="572"/>
      <c r="AFW37" s="572"/>
      <c r="AFX37" s="572"/>
      <c r="AFY37" s="572"/>
      <c r="AFZ37" s="572"/>
      <c r="AGA37" s="572"/>
      <c r="AGB37" s="572"/>
      <c r="AGC37" s="572"/>
      <c r="AGD37" s="572"/>
      <c r="AGE37" s="572"/>
      <c r="AGF37" s="572"/>
      <c r="AGG37" s="572"/>
      <c r="AGH37" s="572"/>
      <c r="AGI37" s="572"/>
      <c r="AGJ37" s="572"/>
      <c r="AGK37" s="572"/>
      <c r="AGL37" s="572"/>
      <c r="AGM37" s="572"/>
      <c r="AGN37" s="572"/>
      <c r="AGO37" s="572"/>
      <c r="AGP37" s="572"/>
      <c r="AGQ37" s="572"/>
      <c r="AGR37" s="572"/>
      <c r="AGS37" s="572"/>
      <c r="AGT37" s="572"/>
      <c r="AGU37" s="572"/>
      <c r="AGV37" s="572"/>
      <c r="AGW37" s="572"/>
      <c r="AGX37" s="572"/>
      <c r="AGY37" s="572"/>
      <c r="AGZ37" s="572"/>
      <c r="AHA37" s="572"/>
      <c r="AHB37" s="572"/>
      <c r="AHC37" s="572"/>
      <c r="AHD37" s="572"/>
      <c r="AHE37" s="572"/>
      <c r="AHF37" s="572"/>
      <c r="AHG37" s="572"/>
      <c r="AHH37" s="572"/>
      <c r="AHI37" s="572"/>
      <c r="AHJ37" s="572"/>
      <c r="AHK37" s="572"/>
      <c r="AHL37" s="572"/>
      <c r="AHM37" s="572"/>
      <c r="AHN37" s="572"/>
      <c r="AHO37" s="572"/>
      <c r="AHP37" s="572"/>
      <c r="AHQ37" s="572"/>
      <c r="AHR37" s="572"/>
      <c r="AHS37" s="572"/>
      <c r="AHT37" s="572"/>
      <c r="AHU37" s="572"/>
      <c r="AHV37" s="572"/>
      <c r="AHW37" s="572"/>
      <c r="AHX37" s="572"/>
      <c r="AHY37" s="572"/>
      <c r="AHZ37" s="572"/>
      <c r="AIA37" s="572"/>
      <c r="AIB37" s="572"/>
      <c r="AIC37" s="572"/>
      <c r="AID37" s="572"/>
      <c r="AIE37" s="572"/>
      <c r="AIF37" s="572"/>
      <c r="AIG37" s="572"/>
      <c r="AIH37" s="572"/>
      <c r="AII37" s="572"/>
      <c r="AIJ37" s="572"/>
      <c r="AIK37" s="572"/>
      <c r="AIL37" s="572"/>
      <c r="AIM37" s="572"/>
      <c r="AIN37" s="572"/>
      <c r="AIO37" s="572"/>
      <c r="AIP37" s="572"/>
      <c r="AIQ37" s="572"/>
      <c r="AIR37" s="572"/>
      <c r="AIS37" s="572"/>
      <c r="AIT37" s="572"/>
      <c r="AIU37" s="572"/>
      <c r="AIV37" s="572"/>
      <c r="AIW37" s="572"/>
      <c r="AIX37" s="572"/>
      <c r="AIY37" s="572"/>
      <c r="AIZ37" s="572"/>
      <c r="AJA37" s="572"/>
      <c r="AJB37" s="572"/>
      <c r="AJC37" s="572"/>
      <c r="AJD37" s="572"/>
      <c r="AJE37" s="572"/>
      <c r="AJF37" s="572"/>
      <c r="AJG37" s="572"/>
      <c r="AJH37" s="572"/>
      <c r="AJI37" s="572"/>
      <c r="AJJ37" s="572"/>
      <c r="AJK37" s="572"/>
      <c r="AJL37" s="572"/>
      <c r="AJM37" s="572"/>
      <c r="AJN37" s="572"/>
      <c r="AJO37" s="572"/>
      <c r="AJP37" s="572"/>
      <c r="AJQ37" s="572"/>
      <c r="AJR37" s="572"/>
      <c r="AJS37" s="572"/>
      <c r="AJT37" s="572"/>
      <c r="AJU37" s="572"/>
      <c r="AJV37" s="572"/>
      <c r="AJW37" s="572"/>
      <c r="AJX37" s="572"/>
      <c r="AJY37" s="572"/>
      <c r="AJZ37" s="572"/>
      <c r="AKA37" s="572"/>
      <c r="AKB37" s="572"/>
      <c r="AKC37" s="572"/>
      <c r="AKD37" s="572"/>
      <c r="AKE37" s="572"/>
      <c r="AKF37" s="572"/>
      <c r="AKG37" s="572"/>
      <c r="AKH37" s="572"/>
      <c r="AKI37" s="572"/>
      <c r="AKJ37" s="572"/>
      <c r="AKK37" s="572"/>
      <c r="AKL37" s="572"/>
      <c r="AKM37" s="572"/>
      <c r="AKN37" s="572"/>
      <c r="AKO37" s="572"/>
      <c r="AKP37" s="572"/>
      <c r="AKQ37" s="572"/>
      <c r="AKR37" s="572"/>
      <c r="AKS37" s="572"/>
      <c r="AKT37" s="572"/>
      <c r="AKU37" s="572"/>
      <c r="AKV37" s="572"/>
      <c r="AKW37" s="572"/>
      <c r="AKX37" s="572"/>
      <c r="AKY37" s="572"/>
      <c r="AKZ37" s="572"/>
      <c r="ALA37" s="572"/>
      <c r="ALB37" s="572"/>
      <c r="ALC37" s="572"/>
      <c r="ALD37" s="572"/>
      <c r="ALE37" s="572"/>
      <c r="ALF37" s="572"/>
      <c r="ALG37" s="572"/>
      <c r="ALH37" s="572"/>
      <c r="ALI37" s="572"/>
      <c r="ALJ37" s="572"/>
      <c r="ALK37" s="572"/>
      <c r="ALL37" s="572"/>
      <c r="ALM37" s="572"/>
      <c r="ALN37" s="572"/>
      <c r="ALO37" s="572"/>
      <c r="ALP37" s="572"/>
      <c r="ALQ37" s="572"/>
      <c r="ALR37" s="572"/>
      <c r="ALS37" s="572"/>
      <c r="ALT37" s="572"/>
      <c r="ALU37" s="572"/>
      <c r="ALV37" s="572"/>
      <c r="ALW37" s="572"/>
      <c r="ALX37" s="572"/>
      <c r="ALY37" s="572"/>
      <c r="ALZ37" s="572"/>
      <c r="AMA37" s="572"/>
      <c r="AMB37" s="572"/>
      <c r="AMC37" s="572"/>
      <c r="AMD37" s="572"/>
      <c r="AME37" s="572"/>
      <c r="AMF37" s="572"/>
      <c r="AMG37" s="572"/>
      <c r="AMH37" s="572"/>
      <c r="AMI37" s="572"/>
      <c r="AMJ37" s="572"/>
      <c r="AMK37" s="572"/>
      <c r="AML37" s="572"/>
      <c r="AMM37" s="572"/>
      <c r="AMN37" s="572"/>
      <c r="AMO37" s="572"/>
      <c r="AMP37" s="572"/>
      <c r="AMQ37" s="572"/>
      <c r="AMR37" s="572"/>
      <c r="AMS37" s="572"/>
      <c r="AMT37" s="572"/>
      <c r="AMU37" s="572"/>
      <c r="AMV37" s="572"/>
      <c r="AMW37" s="572"/>
      <c r="AMX37" s="572"/>
      <c r="AMY37" s="572"/>
      <c r="AMZ37" s="572"/>
      <c r="ANA37" s="572"/>
      <c r="ANB37" s="572"/>
      <c r="ANC37" s="572"/>
      <c r="AND37" s="572"/>
      <c r="ANE37" s="572"/>
      <c r="ANF37" s="572"/>
      <c r="ANG37" s="572"/>
      <c r="ANH37" s="572"/>
      <c r="ANI37" s="572"/>
      <c r="ANJ37" s="572"/>
      <c r="ANK37" s="572"/>
      <c r="ANL37" s="572"/>
      <c r="ANM37" s="572"/>
      <c r="ANN37" s="572"/>
      <c r="ANO37" s="572"/>
      <c r="ANP37" s="572"/>
      <c r="ANQ37" s="572"/>
      <c r="ANR37" s="572"/>
      <c r="ANS37" s="572"/>
      <c r="ANT37" s="572"/>
      <c r="ANU37" s="572"/>
      <c r="ANV37" s="572"/>
      <c r="ANW37" s="572"/>
      <c r="ANX37" s="572"/>
      <c r="ANY37" s="572"/>
      <c r="ANZ37" s="572"/>
      <c r="AOA37" s="572"/>
      <c r="AOB37" s="572"/>
      <c r="AOC37" s="572"/>
      <c r="AOD37" s="572"/>
      <c r="AOE37" s="572"/>
      <c r="AOF37" s="572"/>
      <c r="AOG37" s="572"/>
      <c r="AOH37" s="572"/>
      <c r="AOI37" s="572"/>
      <c r="AOJ37" s="572"/>
      <c r="AOK37" s="572"/>
      <c r="AOL37" s="572"/>
      <c r="AOM37" s="572"/>
      <c r="AON37" s="572"/>
      <c r="AOO37" s="572"/>
      <c r="AOP37" s="572"/>
      <c r="AOQ37" s="572"/>
      <c r="AOR37" s="572"/>
      <c r="AOS37" s="572"/>
      <c r="AOT37" s="572"/>
      <c r="AOU37" s="572"/>
      <c r="AOV37" s="572"/>
      <c r="AOW37" s="572"/>
      <c r="AOX37" s="572"/>
      <c r="AOY37" s="572"/>
      <c r="AOZ37" s="572"/>
      <c r="APA37" s="572"/>
      <c r="APB37" s="572"/>
      <c r="APC37" s="572"/>
      <c r="APD37" s="572"/>
      <c r="APE37" s="572"/>
      <c r="APF37" s="572"/>
      <c r="APG37" s="572"/>
      <c r="APH37" s="572"/>
      <c r="API37" s="572"/>
      <c r="APJ37" s="572"/>
      <c r="APK37" s="572"/>
      <c r="APL37" s="572"/>
      <c r="APM37" s="572"/>
      <c r="APN37" s="572"/>
      <c r="APO37" s="572"/>
      <c r="APP37" s="572"/>
      <c r="APQ37" s="572"/>
      <c r="APR37" s="572"/>
      <c r="APS37" s="572"/>
      <c r="APT37" s="572"/>
      <c r="APU37" s="572"/>
      <c r="APV37" s="572"/>
      <c r="APW37" s="572"/>
      <c r="APX37" s="572"/>
      <c r="APY37" s="572"/>
      <c r="APZ37" s="572"/>
      <c r="AQA37" s="572"/>
      <c r="AQB37" s="572"/>
      <c r="AQC37" s="572"/>
      <c r="AQD37" s="572"/>
      <c r="AQE37" s="572"/>
      <c r="AQF37" s="572"/>
      <c r="AQG37" s="572"/>
      <c r="AQH37" s="572"/>
      <c r="AQI37" s="572"/>
      <c r="AQJ37" s="572"/>
      <c r="AQK37" s="572"/>
      <c r="AQL37" s="572"/>
      <c r="AQM37" s="572"/>
      <c r="AQN37" s="572"/>
      <c r="AQO37" s="572"/>
      <c r="AQP37" s="572"/>
      <c r="AQQ37" s="572"/>
      <c r="AQR37" s="572"/>
      <c r="AQS37" s="572"/>
      <c r="AQT37" s="572"/>
      <c r="AQU37" s="572"/>
      <c r="AQV37" s="572"/>
      <c r="AQW37" s="572"/>
      <c r="AQX37" s="572"/>
      <c r="AQY37" s="572"/>
      <c r="AQZ37" s="572"/>
      <c r="ARA37" s="572"/>
      <c r="ARB37" s="572"/>
      <c r="ARC37" s="572"/>
      <c r="ARD37" s="572"/>
      <c r="ARE37" s="572"/>
      <c r="ARF37" s="572"/>
      <c r="ARG37" s="572"/>
      <c r="ARH37" s="572"/>
      <c r="ARI37" s="572"/>
      <c r="ARJ37" s="572"/>
      <c r="ARK37" s="572"/>
      <c r="ARL37" s="572"/>
      <c r="ARM37" s="572"/>
      <c r="ARN37" s="572"/>
      <c r="ARO37" s="572"/>
      <c r="ARP37" s="572"/>
      <c r="ARQ37" s="572"/>
      <c r="ARR37" s="572"/>
      <c r="ARS37" s="572"/>
      <c r="ART37" s="572"/>
      <c r="ARU37" s="572"/>
      <c r="ARV37" s="572"/>
      <c r="ARW37" s="572"/>
      <c r="ARX37" s="572"/>
      <c r="ARY37" s="572"/>
      <c r="ARZ37" s="572"/>
      <c r="ASA37" s="572"/>
      <c r="ASB37" s="572"/>
      <c r="ASC37" s="572"/>
      <c r="ASD37" s="572"/>
      <c r="ASE37" s="572"/>
      <c r="ASF37" s="572"/>
      <c r="ASG37" s="572"/>
      <c r="ASH37" s="572"/>
      <c r="ASI37" s="572"/>
      <c r="ASJ37" s="572"/>
      <c r="ASK37" s="572"/>
      <c r="ASL37" s="572"/>
      <c r="ASM37" s="572"/>
      <c r="ASN37" s="572"/>
      <c r="ASO37" s="572"/>
      <c r="ASP37" s="572"/>
      <c r="ASQ37" s="572"/>
      <c r="ASR37" s="572"/>
      <c r="ASS37" s="572"/>
      <c r="AST37" s="572"/>
      <c r="ASU37" s="572"/>
      <c r="ASV37" s="572"/>
      <c r="ASW37" s="572"/>
      <c r="ASX37" s="572"/>
      <c r="ASY37" s="572"/>
      <c r="ASZ37" s="572"/>
      <c r="ATA37" s="572"/>
      <c r="ATB37" s="572"/>
      <c r="ATC37" s="572"/>
      <c r="ATD37" s="572"/>
      <c r="ATE37" s="572"/>
      <c r="ATF37" s="572"/>
      <c r="ATG37" s="572"/>
      <c r="ATH37" s="572"/>
      <c r="ATI37" s="572"/>
      <c r="ATJ37" s="572"/>
      <c r="ATK37" s="572"/>
      <c r="ATL37" s="572"/>
      <c r="ATM37" s="572"/>
      <c r="ATN37" s="572"/>
      <c r="ATO37" s="572"/>
      <c r="ATP37" s="572"/>
      <c r="ATQ37" s="572"/>
      <c r="ATR37" s="572"/>
      <c r="ATS37" s="572"/>
      <c r="ATT37" s="572"/>
      <c r="ATU37" s="572"/>
      <c r="ATV37" s="572"/>
      <c r="ATW37" s="572"/>
      <c r="ATX37" s="572"/>
      <c r="ATY37" s="572"/>
      <c r="ATZ37" s="572"/>
      <c r="AUA37" s="572"/>
      <c r="AUB37" s="572"/>
      <c r="AUC37" s="572"/>
      <c r="AUD37" s="572"/>
      <c r="AUE37" s="572"/>
      <c r="AUF37" s="572"/>
      <c r="AUG37" s="572"/>
      <c r="AUH37" s="572"/>
      <c r="AUI37" s="572"/>
      <c r="AUJ37" s="572"/>
      <c r="AUK37" s="572"/>
      <c r="AUL37" s="572"/>
      <c r="AUM37" s="572"/>
      <c r="AUN37" s="572"/>
      <c r="AUO37" s="572"/>
      <c r="AUP37" s="572"/>
      <c r="AUQ37" s="572"/>
      <c r="AUR37" s="572"/>
      <c r="AUS37" s="572"/>
      <c r="AUT37" s="572"/>
      <c r="AUU37" s="572"/>
      <c r="AUV37" s="572"/>
      <c r="AUW37" s="572"/>
      <c r="AUX37" s="572"/>
      <c r="AUY37" s="572"/>
      <c r="AUZ37" s="572"/>
      <c r="AVA37" s="572"/>
      <c r="AVB37" s="572"/>
      <c r="AVC37" s="572"/>
      <c r="AVD37" s="572"/>
      <c r="AVE37" s="572"/>
      <c r="AVF37" s="572"/>
      <c r="AVG37" s="572"/>
      <c r="AVH37" s="572"/>
      <c r="AVI37" s="572"/>
      <c r="AVJ37" s="572"/>
      <c r="AVK37" s="572"/>
      <c r="AVL37" s="572"/>
      <c r="AVM37" s="572"/>
      <c r="AVN37" s="572"/>
      <c r="AVO37" s="572"/>
      <c r="AVP37" s="572"/>
      <c r="AVQ37" s="572"/>
      <c r="AVR37" s="572"/>
      <c r="AVS37" s="572"/>
      <c r="AVT37" s="572"/>
      <c r="AVU37" s="572"/>
      <c r="AVV37" s="572"/>
      <c r="AVW37" s="572"/>
      <c r="AVX37" s="572"/>
      <c r="AVY37" s="572"/>
      <c r="AVZ37" s="572"/>
      <c r="AWA37" s="572"/>
      <c r="AWB37" s="572"/>
      <c r="AWC37" s="572"/>
      <c r="AWD37" s="572"/>
      <c r="AWE37" s="572"/>
      <c r="AWF37" s="572"/>
      <c r="AWG37" s="572"/>
      <c r="AWH37" s="572"/>
      <c r="AWI37" s="572"/>
      <c r="AWJ37" s="572"/>
      <c r="AWK37" s="572"/>
      <c r="AWL37" s="572"/>
      <c r="AWM37" s="572"/>
      <c r="AWN37" s="572"/>
      <c r="AWO37" s="572"/>
      <c r="AWP37" s="572"/>
      <c r="AWQ37" s="572"/>
      <c r="AWR37" s="572"/>
      <c r="AWS37" s="572"/>
      <c r="AWT37" s="572"/>
      <c r="AWU37" s="572"/>
      <c r="AWV37" s="572"/>
      <c r="AWW37" s="572"/>
      <c r="AWX37" s="572"/>
      <c r="AWY37" s="572"/>
      <c r="AWZ37" s="572"/>
      <c r="AXA37" s="572"/>
      <c r="AXB37" s="572"/>
      <c r="AXC37" s="572"/>
      <c r="AXD37" s="572"/>
      <c r="AXE37" s="572"/>
      <c r="AXF37" s="572"/>
      <c r="AXG37" s="572"/>
      <c r="AXH37" s="572"/>
      <c r="AXI37" s="572"/>
      <c r="AXJ37" s="572"/>
      <c r="AXK37" s="572"/>
      <c r="AXL37" s="572"/>
      <c r="AXM37" s="572"/>
      <c r="AXN37" s="572"/>
      <c r="AXO37" s="572"/>
      <c r="AXP37" s="572"/>
      <c r="AXQ37" s="572"/>
      <c r="AXR37" s="572"/>
      <c r="AXS37" s="572"/>
      <c r="AXT37" s="572"/>
      <c r="AXU37" s="572"/>
      <c r="AXV37" s="572"/>
      <c r="AXW37" s="572"/>
      <c r="AXX37" s="572"/>
      <c r="AXY37" s="572"/>
      <c r="AXZ37" s="572"/>
      <c r="AYA37" s="572"/>
      <c r="AYB37" s="572"/>
      <c r="AYC37" s="572"/>
      <c r="AYD37" s="572"/>
      <c r="AYE37" s="572"/>
      <c r="AYF37" s="572"/>
      <c r="AYG37" s="572"/>
      <c r="AYH37" s="572"/>
      <c r="AYI37" s="572"/>
      <c r="AYJ37" s="572"/>
      <c r="AYK37" s="572"/>
      <c r="AYL37" s="572"/>
      <c r="AYM37" s="572"/>
      <c r="AYN37" s="572"/>
      <c r="AYO37" s="572"/>
      <c r="AYP37" s="572"/>
      <c r="AYQ37" s="572"/>
      <c r="AYR37" s="572"/>
      <c r="AYS37" s="572"/>
      <c r="AYT37" s="572"/>
      <c r="AYU37" s="572"/>
      <c r="AYV37" s="572"/>
      <c r="AYW37" s="572"/>
      <c r="AYX37" s="572"/>
      <c r="AYY37" s="572"/>
      <c r="AYZ37" s="572"/>
      <c r="AZA37" s="572"/>
      <c r="AZB37" s="572"/>
      <c r="AZC37" s="572"/>
      <c r="AZD37" s="572"/>
      <c r="AZE37" s="572"/>
      <c r="AZF37" s="572"/>
      <c r="AZG37" s="572"/>
      <c r="AZH37" s="572"/>
      <c r="AZI37" s="572"/>
      <c r="AZJ37" s="572"/>
      <c r="AZK37" s="572"/>
      <c r="AZL37" s="572"/>
      <c r="AZM37" s="572"/>
      <c r="AZN37" s="572"/>
      <c r="AZO37" s="572"/>
      <c r="AZP37" s="572"/>
      <c r="AZQ37" s="572"/>
      <c r="AZR37" s="572"/>
      <c r="AZS37" s="572"/>
      <c r="AZT37" s="572"/>
      <c r="AZU37" s="572"/>
      <c r="AZV37" s="572"/>
      <c r="AZW37" s="572"/>
      <c r="AZX37" s="572"/>
      <c r="AZY37" s="572"/>
      <c r="AZZ37" s="572"/>
      <c r="BAA37" s="572"/>
      <c r="BAB37" s="572"/>
      <c r="BAC37" s="572"/>
      <c r="BAD37" s="572"/>
      <c r="BAE37" s="572"/>
      <c r="BAF37" s="572"/>
      <c r="BAG37" s="572"/>
      <c r="BAH37" s="572"/>
      <c r="BAI37" s="572"/>
      <c r="BAJ37" s="572"/>
      <c r="BAK37" s="572"/>
      <c r="BAL37" s="572"/>
      <c r="BAM37" s="572"/>
      <c r="BAN37" s="572"/>
      <c r="BAO37" s="572"/>
      <c r="BAP37" s="572"/>
      <c r="BAQ37" s="572"/>
      <c r="BAR37" s="572"/>
      <c r="BAS37" s="572"/>
      <c r="BAT37" s="572"/>
      <c r="BAU37" s="572"/>
      <c r="BAV37" s="572"/>
      <c r="BAW37" s="572"/>
      <c r="BAX37" s="572"/>
      <c r="BAY37" s="572"/>
      <c r="BAZ37" s="572"/>
      <c r="BBA37" s="572"/>
      <c r="BBB37" s="572"/>
      <c r="BBC37" s="572"/>
      <c r="BBD37" s="572"/>
      <c r="BBE37" s="572"/>
      <c r="BBF37" s="572"/>
      <c r="BBG37" s="572"/>
      <c r="BBH37" s="572"/>
      <c r="BBI37" s="572"/>
      <c r="BBJ37" s="572"/>
      <c r="BBK37" s="572"/>
      <c r="BBL37" s="572"/>
      <c r="BBM37" s="572"/>
      <c r="BBN37" s="572"/>
      <c r="BBO37" s="572"/>
      <c r="BBP37" s="572"/>
      <c r="BBQ37" s="572"/>
      <c r="BBR37" s="572"/>
      <c r="BBS37" s="572"/>
      <c r="BBT37" s="572"/>
      <c r="BBU37" s="572"/>
      <c r="BBV37" s="572"/>
      <c r="BBW37" s="572"/>
      <c r="BBX37" s="572"/>
      <c r="BBY37" s="572"/>
      <c r="BBZ37" s="572"/>
      <c r="BCA37" s="572"/>
      <c r="BCB37" s="572"/>
      <c r="BCC37" s="572"/>
      <c r="BCD37" s="572"/>
      <c r="BCE37" s="572"/>
      <c r="BCF37" s="572"/>
      <c r="BCG37" s="572"/>
      <c r="BCH37" s="572"/>
      <c r="BCI37" s="572"/>
      <c r="BCJ37" s="572"/>
      <c r="BCK37" s="572"/>
      <c r="BCL37" s="572"/>
      <c r="BCM37" s="572"/>
      <c r="BCN37" s="572"/>
      <c r="BCO37" s="572"/>
      <c r="BCP37" s="572"/>
      <c r="BCQ37" s="572"/>
      <c r="BCR37" s="572"/>
      <c r="BCS37" s="572"/>
      <c r="BCT37" s="572"/>
      <c r="BCU37" s="572"/>
      <c r="BCV37" s="572"/>
      <c r="BCW37" s="572"/>
      <c r="BCX37" s="572"/>
      <c r="BCY37" s="572"/>
      <c r="BCZ37" s="572"/>
      <c r="BDA37" s="572"/>
      <c r="BDB37" s="572"/>
      <c r="BDC37" s="572"/>
      <c r="BDD37" s="572"/>
      <c r="BDE37" s="572"/>
      <c r="BDF37" s="572"/>
      <c r="BDG37" s="572"/>
      <c r="BDH37" s="572"/>
      <c r="BDI37" s="572"/>
      <c r="BDJ37" s="572"/>
      <c r="BDK37" s="572"/>
      <c r="BDL37" s="572"/>
      <c r="BDM37" s="572"/>
      <c r="BDN37" s="572"/>
      <c r="BDO37" s="572"/>
      <c r="BDP37" s="572"/>
      <c r="BDQ37" s="572"/>
      <c r="BDR37" s="572"/>
      <c r="BDS37" s="572"/>
      <c r="BDT37" s="572"/>
      <c r="BDU37" s="572"/>
      <c r="BDV37" s="572"/>
      <c r="BDW37" s="572"/>
      <c r="BDX37" s="572"/>
      <c r="BDY37" s="572"/>
      <c r="BDZ37" s="572"/>
    </row>
    <row r="38" spans="1:1482" s="577" customFormat="1">
      <c r="A38" s="375" t="str">
        <f>+'P9'!B9</f>
        <v>9.2. Mejora de la gestión y evaluación de los programas de apoyo e inversión</v>
      </c>
      <c r="B38" s="384">
        <f>+'P9'!E9</f>
        <v>114856400</v>
      </c>
      <c r="C38" s="384">
        <f>+'P9'!F9</f>
        <v>229712800</v>
      </c>
      <c r="D38" s="384">
        <f>+'P9'!G9</f>
        <v>229712800</v>
      </c>
      <c r="E38" s="384">
        <f>+'P9'!H9</f>
        <v>229712800</v>
      </c>
      <c r="F38" s="384">
        <f>+'P9'!I9</f>
        <v>229712800</v>
      </c>
      <c r="G38" s="384">
        <f>+'P9'!J9</f>
        <v>229712800</v>
      </c>
      <c r="H38" s="384">
        <f>+'P9'!K9</f>
        <v>229712800</v>
      </c>
      <c r="I38" s="384">
        <f>+'P9'!L9</f>
        <v>229712800</v>
      </c>
      <c r="J38" s="384">
        <f>+'P9'!M9</f>
        <v>229712800</v>
      </c>
      <c r="K38" s="384">
        <f>+'P9'!N9</f>
        <v>229712800</v>
      </c>
      <c r="L38" s="384">
        <f>+'P9'!O9</f>
        <v>229712800</v>
      </c>
      <c r="M38" s="384">
        <f>+'P9'!P9</f>
        <v>229712800</v>
      </c>
      <c r="N38" s="384">
        <f>+'P9'!Q9</f>
        <v>229712800</v>
      </c>
      <c r="O38" s="384">
        <f>+'P9'!R9</f>
        <v>229712800</v>
      </c>
      <c r="P38" s="384">
        <f>+'P9'!S9</f>
        <v>229712800</v>
      </c>
      <c r="Q38" s="384">
        <f>+'P9'!T9</f>
        <v>229712800</v>
      </c>
      <c r="R38" s="384">
        <f>+'P9'!U9</f>
        <v>229712800</v>
      </c>
      <c r="S38" s="384">
        <f>+'P9'!V9</f>
        <v>229712800</v>
      </c>
      <c r="T38" s="384">
        <f>+'P9'!W9</f>
        <v>229712800</v>
      </c>
      <c r="U38" s="384">
        <f>+'P9'!X9</f>
        <v>229712800</v>
      </c>
      <c r="V38" s="384">
        <f>+'P9'!Y9</f>
        <v>4479399600</v>
      </c>
      <c r="W38" s="575">
        <f t="shared" si="23"/>
        <v>1.5764190709572591E-3</v>
      </c>
      <c r="X38" s="405"/>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B38" s="572"/>
      <c r="BC38" s="572"/>
      <c r="BD38" s="572"/>
      <c r="BE38" s="572"/>
      <c r="BF38" s="572"/>
      <c r="BG38" s="572"/>
      <c r="BH38" s="572"/>
      <c r="BI38" s="572"/>
      <c r="BJ38" s="572"/>
      <c r="BK38" s="572"/>
      <c r="BL38" s="572"/>
      <c r="BM38" s="572"/>
      <c r="BN38" s="572"/>
      <c r="BO38" s="572"/>
      <c r="BP38" s="572"/>
      <c r="BQ38" s="572"/>
      <c r="BR38" s="572"/>
      <c r="BS38" s="572"/>
      <c r="BT38" s="572"/>
      <c r="BU38" s="572"/>
      <c r="BV38" s="572"/>
      <c r="BW38" s="572"/>
      <c r="BX38" s="572"/>
      <c r="BY38" s="572"/>
      <c r="BZ38" s="572"/>
      <c r="CA38" s="572"/>
      <c r="CB38" s="572"/>
      <c r="CC38" s="572"/>
      <c r="CD38" s="572"/>
      <c r="CE38" s="572"/>
      <c r="CF38" s="572"/>
      <c r="CG38" s="572"/>
      <c r="CH38" s="572"/>
      <c r="CI38" s="572"/>
      <c r="CJ38" s="572"/>
      <c r="CK38" s="572"/>
      <c r="CL38" s="572"/>
      <c r="CM38" s="572"/>
      <c r="CN38" s="572"/>
      <c r="CO38" s="572"/>
      <c r="CP38" s="572"/>
      <c r="CQ38" s="572"/>
      <c r="CR38" s="572"/>
      <c r="CS38" s="572"/>
      <c r="CT38" s="572"/>
      <c r="CU38" s="572"/>
      <c r="CV38" s="572"/>
      <c r="CW38" s="572"/>
      <c r="CX38" s="572"/>
      <c r="CY38" s="572"/>
      <c r="CZ38" s="572"/>
      <c r="DA38" s="572"/>
      <c r="DB38" s="572"/>
      <c r="DC38" s="572"/>
      <c r="DD38" s="572"/>
      <c r="DE38" s="572"/>
      <c r="DF38" s="572"/>
      <c r="DG38" s="572"/>
      <c r="DH38" s="572"/>
      <c r="DI38" s="572"/>
      <c r="DJ38" s="572"/>
      <c r="DK38" s="572"/>
      <c r="DL38" s="572"/>
      <c r="DM38" s="572"/>
      <c r="DN38" s="572"/>
      <c r="DO38" s="572"/>
      <c r="DP38" s="572"/>
      <c r="DQ38" s="572"/>
      <c r="DR38" s="572"/>
      <c r="DS38" s="572"/>
      <c r="DT38" s="572"/>
      <c r="DU38" s="572"/>
      <c r="DV38" s="572"/>
      <c r="DW38" s="572"/>
      <c r="DX38" s="572"/>
      <c r="DY38" s="572"/>
      <c r="DZ38" s="572"/>
      <c r="EA38" s="572"/>
      <c r="EB38" s="572"/>
      <c r="EC38" s="572"/>
      <c r="ED38" s="572"/>
      <c r="EE38" s="572"/>
      <c r="EF38" s="572"/>
      <c r="EG38" s="572"/>
      <c r="EH38" s="572"/>
      <c r="EI38" s="572"/>
      <c r="EJ38" s="572"/>
      <c r="EK38" s="572"/>
      <c r="EL38" s="572"/>
      <c r="EM38" s="572"/>
      <c r="EN38" s="572"/>
      <c r="EO38" s="572"/>
      <c r="EP38" s="572"/>
      <c r="EQ38" s="572"/>
      <c r="ER38" s="572"/>
      <c r="ES38" s="572"/>
      <c r="ET38" s="572"/>
      <c r="EU38" s="572"/>
      <c r="EV38" s="572"/>
      <c r="EW38" s="572"/>
      <c r="EX38" s="572"/>
      <c r="EY38" s="572"/>
      <c r="EZ38" s="572"/>
      <c r="FA38" s="572"/>
      <c r="FB38" s="572"/>
      <c r="FC38" s="572"/>
      <c r="FD38" s="572"/>
      <c r="FE38" s="572"/>
      <c r="FF38" s="572"/>
      <c r="FG38" s="572"/>
      <c r="FH38" s="572"/>
      <c r="FI38" s="572"/>
      <c r="FJ38" s="572"/>
      <c r="FK38" s="572"/>
      <c r="FL38" s="572"/>
      <c r="FM38" s="572"/>
      <c r="FN38" s="572"/>
      <c r="FO38" s="572"/>
      <c r="FP38" s="572"/>
      <c r="FQ38" s="572"/>
      <c r="FR38" s="572"/>
      <c r="FS38" s="572"/>
      <c r="FT38" s="572"/>
      <c r="FU38" s="572"/>
      <c r="FV38" s="572"/>
      <c r="FW38" s="572"/>
      <c r="FX38" s="572"/>
      <c r="FY38" s="572"/>
      <c r="FZ38" s="572"/>
      <c r="GA38" s="572"/>
      <c r="GB38" s="572"/>
      <c r="GC38" s="572"/>
      <c r="GD38" s="572"/>
      <c r="GE38" s="572"/>
      <c r="GF38" s="572"/>
      <c r="GG38" s="572"/>
      <c r="GH38" s="572"/>
      <c r="GI38" s="572"/>
      <c r="GJ38" s="572"/>
      <c r="GK38" s="572"/>
      <c r="GL38" s="572"/>
      <c r="GM38" s="572"/>
      <c r="GN38" s="572"/>
      <c r="GO38" s="572"/>
      <c r="GP38" s="572"/>
      <c r="GQ38" s="572"/>
      <c r="GR38" s="572"/>
      <c r="GS38" s="572"/>
      <c r="GT38" s="572"/>
      <c r="GU38" s="572"/>
      <c r="GV38" s="572"/>
      <c r="GW38" s="572"/>
      <c r="GX38" s="572"/>
      <c r="GY38" s="572"/>
      <c r="GZ38" s="572"/>
      <c r="HA38" s="572"/>
      <c r="HB38" s="572"/>
      <c r="HC38" s="572"/>
      <c r="HD38" s="572"/>
      <c r="HE38" s="572"/>
      <c r="HF38" s="572"/>
      <c r="HG38" s="572"/>
      <c r="HH38" s="572"/>
      <c r="HI38" s="572"/>
      <c r="HJ38" s="572"/>
      <c r="HK38" s="572"/>
      <c r="HL38" s="572"/>
      <c r="HM38" s="572"/>
      <c r="HN38" s="572"/>
      <c r="HO38" s="572"/>
      <c r="HP38" s="572"/>
      <c r="HQ38" s="572"/>
      <c r="HR38" s="572"/>
      <c r="HS38" s="572"/>
      <c r="HT38" s="572"/>
      <c r="HU38" s="572"/>
      <c r="HV38" s="572"/>
      <c r="HW38" s="572"/>
      <c r="HX38" s="572"/>
      <c r="HY38" s="572"/>
      <c r="HZ38" s="572"/>
      <c r="IA38" s="572"/>
      <c r="IB38" s="572"/>
      <c r="IC38" s="572"/>
      <c r="ID38" s="572"/>
      <c r="IE38" s="572"/>
      <c r="IF38" s="572"/>
      <c r="IG38" s="572"/>
      <c r="IH38" s="572"/>
      <c r="II38" s="572"/>
      <c r="IJ38" s="572"/>
      <c r="IK38" s="572"/>
      <c r="IL38" s="572"/>
      <c r="IM38" s="572"/>
      <c r="IN38" s="572"/>
      <c r="IO38" s="572"/>
      <c r="IP38" s="572"/>
      <c r="IQ38" s="572"/>
      <c r="IR38" s="572"/>
      <c r="IS38" s="572"/>
      <c r="IT38" s="572"/>
      <c r="IU38" s="572"/>
      <c r="IV38" s="572"/>
      <c r="IW38" s="572"/>
      <c r="IX38" s="572"/>
      <c r="IY38" s="572"/>
      <c r="IZ38" s="572"/>
      <c r="JA38" s="572"/>
      <c r="JB38" s="572"/>
      <c r="JC38" s="572"/>
      <c r="JD38" s="572"/>
      <c r="JE38" s="572"/>
      <c r="JF38" s="572"/>
      <c r="JG38" s="572"/>
      <c r="JH38" s="572"/>
      <c r="JI38" s="572"/>
      <c r="JJ38" s="572"/>
      <c r="JK38" s="572"/>
      <c r="JL38" s="572"/>
      <c r="JM38" s="572"/>
      <c r="JN38" s="572"/>
      <c r="JO38" s="572"/>
      <c r="JP38" s="572"/>
      <c r="JQ38" s="572"/>
      <c r="JR38" s="572"/>
      <c r="JS38" s="572"/>
      <c r="JT38" s="572"/>
      <c r="JU38" s="572"/>
      <c r="JV38" s="572"/>
      <c r="JW38" s="572"/>
      <c r="JX38" s="572"/>
      <c r="JY38" s="572"/>
      <c r="JZ38" s="572"/>
      <c r="KA38" s="572"/>
      <c r="KB38" s="572"/>
      <c r="KC38" s="572"/>
      <c r="KD38" s="572"/>
      <c r="KE38" s="572"/>
      <c r="KF38" s="572"/>
      <c r="KG38" s="572"/>
      <c r="KH38" s="572"/>
      <c r="KI38" s="572"/>
      <c r="KJ38" s="572"/>
      <c r="KK38" s="572"/>
      <c r="KL38" s="572"/>
      <c r="KM38" s="572"/>
      <c r="KN38" s="572"/>
      <c r="KO38" s="572"/>
      <c r="KP38" s="572"/>
      <c r="KQ38" s="572"/>
      <c r="KR38" s="572"/>
      <c r="KS38" s="572"/>
      <c r="KT38" s="572"/>
      <c r="KU38" s="572"/>
      <c r="KV38" s="572"/>
      <c r="KW38" s="572"/>
      <c r="KX38" s="572"/>
      <c r="KY38" s="572"/>
      <c r="KZ38" s="572"/>
      <c r="LA38" s="572"/>
      <c r="LB38" s="572"/>
      <c r="LC38" s="572"/>
      <c r="LD38" s="572"/>
      <c r="LE38" s="572"/>
      <c r="LF38" s="572"/>
      <c r="LG38" s="572"/>
      <c r="LH38" s="572"/>
      <c r="LI38" s="572"/>
      <c r="LJ38" s="572"/>
      <c r="LK38" s="572"/>
      <c r="LL38" s="572"/>
      <c r="LM38" s="572"/>
      <c r="LN38" s="572"/>
      <c r="LO38" s="572"/>
      <c r="LP38" s="572"/>
      <c r="LQ38" s="572"/>
      <c r="LR38" s="572"/>
      <c r="LS38" s="572"/>
      <c r="LT38" s="572"/>
      <c r="LU38" s="572"/>
      <c r="LV38" s="572"/>
      <c r="LW38" s="572"/>
      <c r="LX38" s="572"/>
      <c r="LY38" s="572"/>
      <c r="LZ38" s="572"/>
      <c r="MA38" s="572"/>
      <c r="MB38" s="572"/>
      <c r="MC38" s="572"/>
      <c r="MD38" s="572"/>
      <c r="ME38" s="572"/>
      <c r="MF38" s="572"/>
      <c r="MG38" s="572"/>
      <c r="MH38" s="572"/>
      <c r="MI38" s="572"/>
      <c r="MJ38" s="572"/>
      <c r="MK38" s="572"/>
      <c r="ML38" s="572"/>
      <c r="MM38" s="572"/>
      <c r="MN38" s="572"/>
      <c r="MO38" s="572"/>
      <c r="MP38" s="572"/>
      <c r="MQ38" s="572"/>
      <c r="MR38" s="572"/>
      <c r="MS38" s="572"/>
      <c r="MT38" s="572"/>
      <c r="MU38" s="572"/>
      <c r="MV38" s="572"/>
      <c r="MW38" s="572"/>
      <c r="MX38" s="572"/>
      <c r="MY38" s="572"/>
      <c r="MZ38" s="572"/>
      <c r="NA38" s="572"/>
      <c r="NB38" s="572"/>
      <c r="NC38" s="572"/>
      <c r="ND38" s="572"/>
      <c r="NE38" s="572"/>
      <c r="NF38" s="572"/>
      <c r="NG38" s="572"/>
      <c r="NH38" s="572"/>
      <c r="NI38" s="572"/>
      <c r="NJ38" s="572"/>
      <c r="NK38" s="572"/>
      <c r="NL38" s="572"/>
      <c r="NM38" s="572"/>
      <c r="NN38" s="572"/>
      <c r="NO38" s="572"/>
      <c r="NP38" s="572"/>
      <c r="NQ38" s="572"/>
      <c r="NR38" s="572"/>
      <c r="NS38" s="572"/>
      <c r="NT38" s="572"/>
      <c r="NU38" s="572"/>
      <c r="NV38" s="572"/>
      <c r="NW38" s="572"/>
      <c r="NX38" s="572"/>
      <c r="NY38" s="572"/>
      <c r="NZ38" s="572"/>
      <c r="OA38" s="572"/>
      <c r="OB38" s="572"/>
      <c r="OC38" s="572"/>
      <c r="OD38" s="572"/>
      <c r="OE38" s="572"/>
      <c r="OF38" s="572"/>
      <c r="OG38" s="572"/>
      <c r="OH38" s="572"/>
      <c r="OI38" s="572"/>
      <c r="OJ38" s="572"/>
      <c r="OK38" s="572"/>
      <c r="OL38" s="572"/>
      <c r="OM38" s="572"/>
      <c r="ON38" s="572"/>
      <c r="OO38" s="572"/>
      <c r="OP38" s="572"/>
      <c r="OQ38" s="572"/>
      <c r="OR38" s="572"/>
      <c r="OS38" s="572"/>
      <c r="OT38" s="572"/>
      <c r="OU38" s="572"/>
      <c r="OV38" s="572"/>
      <c r="OW38" s="572"/>
      <c r="OX38" s="572"/>
      <c r="OY38" s="572"/>
      <c r="OZ38" s="572"/>
      <c r="PA38" s="572"/>
      <c r="PB38" s="572"/>
      <c r="PC38" s="572"/>
      <c r="PD38" s="572"/>
      <c r="PE38" s="572"/>
      <c r="PF38" s="572"/>
      <c r="PG38" s="572"/>
      <c r="PH38" s="572"/>
      <c r="PI38" s="572"/>
      <c r="PJ38" s="572"/>
      <c r="PK38" s="572"/>
      <c r="PL38" s="572"/>
      <c r="PM38" s="572"/>
      <c r="PN38" s="572"/>
      <c r="PO38" s="572"/>
      <c r="PP38" s="572"/>
      <c r="PQ38" s="572"/>
      <c r="PR38" s="572"/>
      <c r="PS38" s="572"/>
      <c r="PT38" s="572"/>
      <c r="PU38" s="572"/>
      <c r="PV38" s="572"/>
      <c r="PW38" s="572"/>
      <c r="PX38" s="572"/>
      <c r="PY38" s="572"/>
      <c r="PZ38" s="572"/>
      <c r="QA38" s="572"/>
      <c r="QB38" s="572"/>
      <c r="QC38" s="572"/>
      <c r="QD38" s="572"/>
      <c r="QE38" s="572"/>
      <c r="QF38" s="572"/>
      <c r="QG38" s="572"/>
      <c r="QH38" s="572"/>
      <c r="QI38" s="572"/>
      <c r="QJ38" s="572"/>
      <c r="QK38" s="572"/>
      <c r="QL38" s="572"/>
      <c r="QM38" s="572"/>
      <c r="QN38" s="572"/>
      <c r="QO38" s="572"/>
      <c r="QP38" s="572"/>
      <c r="QQ38" s="572"/>
      <c r="QR38" s="572"/>
      <c r="QS38" s="572"/>
      <c r="QT38" s="572"/>
      <c r="QU38" s="572"/>
      <c r="QV38" s="572"/>
      <c r="QW38" s="572"/>
      <c r="QX38" s="572"/>
      <c r="QY38" s="572"/>
      <c r="QZ38" s="572"/>
      <c r="RA38" s="572"/>
      <c r="RB38" s="572"/>
      <c r="RC38" s="572"/>
      <c r="RD38" s="572"/>
      <c r="RE38" s="572"/>
      <c r="RF38" s="572"/>
      <c r="RG38" s="572"/>
      <c r="RH38" s="572"/>
      <c r="RI38" s="572"/>
      <c r="RJ38" s="572"/>
      <c r="RK38" s="572"/>
      <c r="RL38" s="572"/>
      <c r="RM38" s="572"/>
      <c r="RN38" s="572"/>
      <c r="RO38" s="572"/>
      <c r="RP38" s="572"/>
      <c r="RQ38" s="572"/>
      <c r="RR38" s="572"/>
      <c r="RS38" s="572"/>
      <c r="RT38" s="572"/>
      <c r="RU38" s="572"/>
      <c r="RV38" s="572"/>
      <c r="RW38" s="572"/>
      <c r="RX38" s="572"/>
      <c r="RY38" s="572"/>
      <c r="RZ38" s="572"/>
      <c r="SA38" s="572"/>
      <c r="SB38" s="572"/>
      <c r="SC38" s="572"/>
      <c r="SD38" s="572"/>
      <c r="SE38" s="572"/>
      <c r="SF38" s="572"/>
      <c r="SG38" s="572"/>
      <c r="SH38" s="572"/>
      <c r="SI38" s="572"/>
      <c r="SJ38" s="572"/>
      <c r="SK38" s="572"/>
      <c r="SL38" s="572"/>
      <c r="SM38" s="572"/>
      <c r="SN38" s="572"/>
      <c r="SO38" s="572"/>
      <c r="SP38" s="572"/>
      <c r="SQ38" s="572"/>
      <c r="SR38" s="572"/>
      <c r="SS38" s="572"/>
      <c r="ST38" s="572"/>
      <c r="SU38" s="572"/>
      <c r="SV38" s="572"/>
      <c r="SW38" s="572"/>
      <c r="SX38" s="572"/>
      <c r="SY38" s="572"/>
      <c r="SZ38" s="572"/>
      <c r="TA38" s="572"/>
      <c r="TB38" s="572"/>
      <c r="TC38" s="572"/>
      <c r="TD38" s="572"/>
      <c r="TE38" s="572"/>
      <c r="TF38" s="572"/>
      <c r="TG38" s="572"/>
      <c r="TH38" s="572"/>
      <c r="TI38" s="572"/>
      <c r="TJ38" s="572"/>
      <c r="TK38" s="572"/>
      <c r="TL38" s="572"/>
      <c r="TM38" s="572"/>
      <c r="TN38" s="572"/>
      <c r="TO38" s="572"/>
      <c r="TP38" s="572"/>
      <c r="TQ38" s="572"/>
      <c r="TR38" s="572"/>
      <c r="TS38" s="572"/>
      <c r="TT38" s="572"/>
      <c r="TU38" s="572"/>
      <c r="TV38" s="572"/>
      <c r="TW38" s="572"/>
      <c r="TX38" s="572"/>
      <c r="TY38" s="572"/>
      <c r="TZ38" s="572"/>
      <c r="UA38" s="572"/>
      <c r="UB38" s="572"/>
      <c r="UC38" s="572"/>
      <c r="UD38" s="572"/>
      <c r="UE38" s="572"/>
      <c r="UF38" s="572"/>
      <c r="UG38" s="572"/>
      <c r="UH38" s="572"/>
      <c r="UI38" s="572"/>
      <c r="UJ38" s="572"/>
      <c r="UK38" s="572"/>
      <c r="UL38" s="572"/>
      <c r="UM38" s="572"/>
      <c r="UN38" s="572"/>
      <c r="UO38" s="572"/>
      <c r="UP38" s="572"/>
      <c r="UQ38" s="572"/>
      <c r="UR38" s="572"/>
      <c r="US38" s="572"/>
      <c r="UT38" s="572"/>
      <c r="UU38" s="572"/>
      <c r="UV38" s="572"/>
      <c r="UW38" s="572"/>
      <c r="UX38" s="572"/>
      <c r="UY38" s="572"/>
      <c r="UZ38" s="572"/>
      <c r="VA38" s="572"/>
      <c r="VB38" s="572"/>
      <c r="VC38" s="572"/>
      <c r="VD38" s="572"/>
      <c r="VE38" s="572"/>
      <c r="VF38" s="572"/>
      <c r="VG38" s="572"/>
      <c r="VH38" s="572"/>
      <c r="VI38" s="572"/>
      <c r="VJ38" s="572"/>
      <c r="VK38" s="572"/>
      <c r="VL38" s="572"/>
      <c r="VM38" s="572"/>
      <c r="VN38" s="572"/>
      <c r="VO38" s="572"/>
      <c r="VP38" s="572"/>
      <c r="VQ38" s="572"/>
      <c r="VR38" s="572"/>
      <c r="VS38" s="572"/>
      <c r="VT38" s="572"/>
      <c r="VU38" s="572"/>
      <c r="VV38" s="572"/>
      <c r="VW38" s="572"/>
      <c r="VX38" s="572"/>
      <c r="VY38" s="572"/>
      <c r="VZ38" s="572"/>
      <c r="WA38" s="572"/>
      <c r="WB38" s="572"/>
      <c r="WC38" s="572"/>
      <c r="WD38" s="572"/>
      <c r="WE38" s="572"/>
      <c r="WF38" s="572"/>
      <c r="WG38" s="572"/>
      <c r="WH38" s="572"/>
      <c r="WI38" s="572"/>
      <c r="WJ38" s="572"/>
      <c r="WK38" s="572"/>
      <c r="WL38" s="572"/>
      <c r="WM38" s="572"/>
      <c r="WN38" s="572"/>
      <c r="WO38" s="572"/>
      <c r="WP38" s="572"/>
      <c r="WQ38" s="572"/>
      <c r="WR38" s="572"/>
      <c r="WS38" s="572"/>
      <c r="WT38" s="572"/>
      <c r="WU38" s="572"/>
      <c r="WV38" s="572"/>
      <c r="WW38" s="572"/>
      <c r="WX38" s="572"/>
      <c r="WY38" s="572"/>
      <c r="WZ38" s="572"/>
      <c r="XA38" s="572"/>
      <c r="XB38" s="572"/>
      <c r="XC38" s="572"/>
      <c r="XD38" s="572"/>
      <c r="XE38" s="572"/>
      <c r="XF38" s="572"/>
      <c r="XG38" s="572"/>
      <c r="XH38" s="572"/>
      <c r="XI38" s="572"/>
      <c r="XJ38" s="572"/>
      <c r="XK38" s="572"/>
      <c r="XL38" s="572"/>
      <c r="XM38" s="572"/>
      <c r="XN38" s="572"/>
      <c r="XO38" s="572"/>
      <c r="XP38" s="572"/>
      <c r="XQ38" s="572"/>
      <c r="XR38" s="572"/>
      <c r="XS38" s="572"/>
      <c r="XT38" s="572"/>
      <c r="XU38" s="572"/>
      <c r="XV38" s="572"/>
      <c r="XW38" s="572"/>
      <c r="XX38" s="572"/>
      <c r="XY38" s="572"/>
      <c r="XZ38" s="572"/>
      <c r="YA38" s="572"/>
      <c r="YB38" s="572"/>
      <c r="YC38" s="572"/>
      <c r="YD38" s="572"/>
      <c r="YE38" s="572"/>
      <c r="YF38" s="572"/>
      <c r="YG38" s="572"/>
      <c r="YH38" s="572"/>
      <c r="YI38" s="572"/>
      <c r="YJ38" s="572"/>
      <c r="YK38" s="572"/>
      <c r="YL38" s="572"/>
      <c r="YM38" s="572"/>
      <c r="YN38" s="572"/>
      <c r="YO38" s="572"/>
      <c r="YP38" s="572"/>
      <c r="YQ38" s="572"/>
      <c r="YR38" s="572"/>
      <c r="YS38" s="572"/>
      <c r="YT38" s="572"/>
      <c r="YU38" s="572"/>
      <c r="YV38" s="572"/>
      <c r="YW38" s="572"/>
      <c r="YX38" s="572"/>
      <c r="YY38" s="572"/>
      <c r="YZ38" s="572"/>
      <c r="ZA38" s="572"/>
      <c r="ZB38" s="572"/>
      <c r="ZC38" s="572"/>
      <c r="ZD38" s="572"/>
      <c r="ZE38" s="572"/>
      <c r="ZF38" s="572"/>
      <c r="ZG38" s="572"/>
      <c r="ZH38" s="572"/>
      <c r="ZI38" s="572"/>
      <c r="ZJ38" s="572"/>
      <c r="ZK38" s="572"/>
      <c r="ZL38" s="572"/>
      <c r="ZM38" s="572"/>
      <c r="ZN38" s="572"/>
      <c r="ZO38" s="572"/>
      <c r="ZP38" s="572"/>
      <c r="ZQ38" s="572"/>
      <c r="ZR38" s="572"/>
      <c r="ZS38" s="572"/>
      <c r="ZT38" s="572"/>
      <c r="ZU38" s="572"/>
      <c r="ZV38" s="572"/>
      <c r="ZW38" s="572"/>
      <c r="ZX38" s="572"/>
      <c r="ZY38" s="572"/>
      <c r="ZZ38" s="572"/>
      <c r="AAA38" s="572"/>
      <c r="AAB38" s="572"/>
      <c r="AAC38" s="572"/>
      <c r="AAD38" s="572"/>
      <c r="AAE38" s="572"/>
      <c r="AAF38" s="572"/>
      <c r="AAG38" s="572"/>
      <c r="AAH38" s="572"/>
      <c r="AAI38" s="572"/>
      <c r="AAJ38" s="572"/>
      <c r="AAK38" s="572"/>
      <c r="AAL38" s="572"/>
      <c r="AAM38" s="572"/>
      <c r="AAN38" s="572"/>
      <c r="AAO38" s="572"/>
      <c r="AAP38" s="572"/>
      <c r="AAQ38" s="572"/>
      <c r="AAR38" s="572"/>
      <c r="AAS38" s="572"/>
      <c r="AAT38" s="572"/>
      <c r="AAU38" s="572"/>
      <c r="AAV38" s="572"/>
      <c r="AAW38" s="572"/>
      <c r="AAX38" s="572"/>
      <c r="AAY38" s="572"/>
      <c r="AAZ38" s="572"/>
      <c r="ABA38" s="572"/>
      <c r="ABB38" s="572"/>
      <c r="ABC38" s="572"/>
      <c r="ABD38" s="572"/>
      <c r="ABE38" s="572"/>
      <c r="ABF38" s="572"/>
      <c r="ABG38" s="572"/>
      <c r="ABH38" s="572"/>
      <c r="ABI38" s="572"/>
      <c r="ABJ38" s="572"/>
      <c r="ABK38" s="572"/>
      <c r="ABL38" s="572"/>
      <c r="ABM38" s="572"/>
      <c r="ABN38" s="572"/>
      <c r="ABO38" s="572"/>
      <c r="ABP38" s="572"/>
      <c r="ABQ38" s="572"/>
      <c r="ABR38" s="572"/>
      <c r="ABS38" s="572"/>
      <c r="ABT38" s="572"/>
      <c r="ABU38" s="572"/>
      <c r="ABV38" s="572"/>
      <c r="ABW38" s="572"/>
      <c r="ABX38" s="572"/>
      <c r="ABY38" s="572"/>
      <c r="ABZ38" s="572"/>
      <c r="ACA38" s="572"/>
      <c r="ACB38" s="572"/>
      <c r="ACC38" s="572"/>
      <c r="ACD38" s="572"/>
      <c r="ACE38" s="572"/>
      <c r="ACF38" s="572"/>
      <c r="ACG38" s="572"/>
      <c r="ACH38" s="572"/>
      <c r="ACI38" s="572"/>
      <c r="ACJ38" s="572"/>
      <c r="ACK38" s="572"/>
      <c r="ACL38" s="572"/>
      <c r="ACM38" s="572"/>
      <c r="ACN38" s="572"/>
      <c r="ACO38" s="572"/>
      <c r="ACP38" s="572"/>
      <c r="ACQ38" s="572"/>
      <c r="ACR38" s="572"/>
      <c r="ACS38" s="572"/>
      <c r="ACT38" s="572"/>
      <c r="ACU38" s="572"/>
      <c r="ACV38" s="572"/>
      <c r="ACW38" s="572"/>
      <c r="ACX38" s="572"/>
      <c r="ACY38" s="572"/>
      <c r="ACZ38" s="572"/>
      <c r="ADA38" s="572"/>
      <c r="ADB38" s="572"/>
      <c r="ADC38" s="572"/>
      <c r="ADD38" s="572"/>
      <c r="ADE38" s="572"/>
      <c r="ADF38" s="572"/>
      <c r="ADG38" s="572"/>
      <c r="ADH38" s="572"/>
      <c r="ADI38" s="572"/>
      <c r="ADJ38" s="572"/>
      <c r="ADK38" s="572"/>
      <c r="ADL38" s="572"/>
      <c r="ADM38" s="572"/>
      <c r="ADN38" s="572"/>
      <c r="ADO38" s="572"/>
      <c r="ADP38" s="572"/>
      <c r="ADQ38" s="572"/>
      <c r="ADR38" s="572"/>
      <c r="ADS38" s="572"/>
      <c r="ADT38" s="572"/>
      <c r="ADU38" s="572"/>
      <c r="ADV38" s="572"/>
      <c r="ADW38" s="572"/>
      <c r="ADX38" s="572"/>
      <c r="ADY38" s="572"/>
      <c r="ADZ38" s="572"/>
      <c r="AEA38" s="572"/>
      <c r="AEB38" s="572"/>
      <c r="AEC38" s="572"/>
      <c r="AED38" s="572"/>
      <c r="AEE38" s="572"/>
      <c r="AEF38" s="572"/>
      <c r="AEG38" s="572"/>
      <c r="AEH38" s="572"/>
      <c r="AEI38" s="572"/>
      <c r="AEJ38" s="572"/>
      <c r="AEK38" s="572"/>
      <c r="AEL38" s="572"/>
      <c r="AEM38" s="572"/>
      <c r="AEN38" s="572"/>
      <c r="AEO38" s="572"/>
      <c r="AEP38" s="572"/>
      <c r="AEQ38" s="572"/>
      <c r="AER38" s="572"/>
      <c r="AES38" s="572"/>
      <c r="AET38" s="572"/>
      <c r="AEU38" s="572"/>
      <c r="AEV38" s="572"/>
      <c r="AEW38" s="572"/>
      <c r="AEX38" s="572"/>
      <c r="AEY38" s="572"/>
      <c r="AEZ38" s="572"/>
      <c r="AFA38" s="572"/>
      <c r="AFB38" s="572"/>
      <c r="AFC38" s="572"/>
      <c r="AFD38" s="572"/>
      <c r="AFE38" s="572"/>
      <c r="AFF38" s="572"/>
      <c r="AFG38" s="572"/>
      <c r="AFH38" s="572"/>
      <c r="AFI38" s="572"/>
      <c r="AFJ38" s="572"/>
      <c r="AFK38" s="572"/>
      <c r="AFL38" s="572"/>
      <c r="AFM38" s="572"/>
      <c r="AFN38" s="572"/>
      <c r="AFO38" s="572"/>
      <c r="AFP38" s="572"/>
      <c r="AFQ38" s="572"/>
      <c r="AFR38" s="572"/>
      <c r="AFS38" s="572"/>
      <c r="AFT38" s="572"/>
      <c r="AFU38" s="572"/>
      <c r="AFV38" s="572"/>
      <c r="AFW38" s="572"/>
      <c r="AFX38" s="572"/>
      <c r="AFY38" s="572"/>
      <c r="AFZ38" s="572"/>
      <c r="AGA38" s="572"/>
      <c r="AGB38" s="572"/>
      <c r="AGC38" s="572"/>
      <c r="AGD38" s="572"/>
      <c r="AGE38" s="572"/>
      <c r="AGF38" s="572"/>
      <c r="AGG38" s="572"/>
      <c r="AGH38" s="572"/>
      <c r="AGI38" s="572"/>
      <c r="AGJ38" s="572"/>
      <c r="AGK38" s="572"/>
      <c r="AGL38" s="572"/>
      <c r="AGM38" s="572"/>
      <c r="AGN38" s="572"/>
      <c r="AGO38" s="572"/>
      <c r="AGP38" s="572"/>
      <c r="AGQ38" s="572"/>
      <c r="AGR38" s="572"/>
      <c r="AGS38" s="572"/>
      <c r="AGT38" s="572"/>
      <c r="AGU38" s="572"/>
      <c r="AGV38" s="572"/>
      <c r="AGW38" s="572"/>
      <c r="AGX38" s="572"/>
      <c r="AGY38" s="572"/>
      <c r="AGZ38" s="572"/>
      <c r="AHA38" s="572"/>
      <c r="AHB38" s="572"/>
      <c r="AHC38" s="572"/>
      <c r="AHD38" s="572"/>
      <c r="AHE38" s="572"/>
      <c r="AHF38" s="572"/>
      <c r="AHG38" s="572"/>
      <c r="AHH38" s="572"/>
      <c r="AHI38" s="572"/>
      <c r="AHJ38" s="572"/>
      <c r="AHK38" s="572"/>
      <c r="AHL38" s="572"/>
      <c r="AHM38" s="572"/>
      <c r="AHN38" s="572"/>
      <c r="AHO38" s="572"/>
      <c r="AHP38" s="572"/>
      <c r="AHQ38" s="572"/>
      <c r="AHR38" s="572"/>
      <c r="AHS38" s="572"/>
      <c r="AHT38" s="572"/>
      <c r="AHU38" s="572"/>
      <c r="AHV38" s="572"/>
      <c r="AHW38" s="572"/>
      <c r="AHX38" s="572"/>
      <c r="AHY38" s="572"/>
      <c r="AHZ38" s="572"/>
      <c r="AIA38" s="572"/>
      <c r="AIB38" s="572"/>
      <c r="AIC38" s="572"/>
      <c r="AID38" s="572"/>
      <c r="AIE38" s="572"/>
      <c r="AIF38" s="572"/>
      <c r="AIG38" s="572"/>
      <c r="AIH38" s="572"/>
      <c r="AII38" s="572"/>
      <c r="AIJ38" s="572"/>
      <c r="AIK38" s="572"/>
      <c r="AIL38" s="572"/>
      <c r="AIM38" s="572"/>
      <c r="AIN38" s="572"/>
      <c r="AIO38" s="572"/>
      <c r="AIP38" s="572"/>
      <c r="AIQ38" s="572"/>
      <c r="AIR38" s="572"/>
      <c r="AIS38" s="572"/>
      <c r="AIT38" s="572"/>
      <c r="AIU38" s="572"/>
      <c r="AIV38" s="572"/>
      <c r="AIW38" s="572"/>
      <c r="AIX38" s="572"/>
      <c r="AIY38" s="572"/>
      <c r="AIZ38" s="572"/>
      <c r="AJA38" s="572"/>
      <c r="AJB38" s="572"/>
      <c r="AJC38" s="572"/>
      <c r="AJD38" s="572"/>
      <c r="AJE38" s="572"/>
      <c r="AJF38" s="572"/>
      <c r="AJG38" s="572"/>
      <c r="AJH38" s="572"/>
      <c r="AJI38" s="572"/>
      <c r="AJJ38" s="572"/>
      <c r="AJK38" s="572"/>
      <c r="AJL38" s="572"/>
      <c r="AJM38" s="572"/>
      <c r="AJN38" s="572"/>
      <c r="AJO38" s="572"/>
      <c r="AJP38" s="572"/>
      <c r="AJQ38" s="572"/>
      <c r="AJR38" s="572"/>
      <c r="AJS38" s="572"/>
      <c r="AJT38" s="572"/>
      <c r="AJU38" s="572"/>
      <c r="AJV38" s="572"/>
      <c r="AJW38" s="572"/>
      <c r="AJX38" s="572"/>
      <c r="AJY38" s="572"/>
      <c r="AJZ38" s="572"/>
      <c r="AKA38" s="572"/>
      <c r="AKB38" s="572"/>
      <c r="AKC38" s="572"/>
      <c r="AKD38" s="572"/>
      <c r="AKE38" s="572"/>
      <c r="AKF38" s="572"/>
      <c r="AKG38" s="572"/>
      <c r="AKH38" s="572"/>
      <c r="AKI38" s="572"/>
      <c r="AKJ38" s="572"/>
      <c r="AKK38" s="572"/>
      <c r="AKL38" s="572"/>
      <c r="AKM38" s="572"/>
      <c r="AKN38" s="572"/>
      <c r="AKO38" s="572"/>
      <c r="AKP38" s="572"/>
      <c r="AKQ38" s="572"/>
      <c r="AKR38" s="572"/>
      <c r="AKS38" s="572"/>
      <c r="AKT38" s="572"/>
      <c r="AKU38" s="572"/>
      <c r="AKV38" s="572"/>
      <c r="AKW38" s="572"/>
      <c r="AKX38" s="572"/>
      <c r="AKY38" s="572"/>
      <c r="AKZ38" s="572"/>
      <c r="ALA38" s="572"/>
      <c r="ALB38" s="572"/>
      <c r="ALC38" s="572"/>
      <c r="ALD38" s="572"/>
      <c r="ALE38" s="572"/>
      <c r="ALF38" s="572"/>
      <c r="ALG38" s="572"/>
      <c r="ALH38" s="572"/>
      <c r="ALI38" s="572"/>
      <c r="ALJ38" s="572"/>
      <c r="ALK38" s="572"/>
      <c r="ALL38" s="572"/>
      <c r="ALM38" s="572"/>
      <c r="ALN38" s="572"/>
      <c r="ALO38" s="572"/>
      <c r="ALP38" s="572"/>
      <c r="ALQ38" s="572"/>
      <c r="ALR38" s="572"/>
      <c r="ALS38" s="572"/>
      <c r="ALT38" s="572"/>
      <c r="ALU38" s="572"/>
      <c r="ALV38" s="572"/>
      <c r="ALW38" s="572"/>
      <c r="ALX38" s="572"/>
      <c r="ALY38" s="572"/>
      <c r="ALZ38" s="572"/>
      <c r="AMA38" s="572"/>
      <c r="AMB38" s="572"/>
      <c r="AMC38" s="572"/>
      <c r="AMD38" s="572"/>
      <c r="AME38" s="572"/>
      <c r="AMF38" s="572"/>
      <c r="AMG38" s="572"/>
      <c r="AMH38" s="572"/>
      <c r="AMI38" s="572"/>
      <c r="AMJ38" s="572"/>
      <c r="AMK38" s="572"/>
      <c r="AML38" s="572"/>
      <c r="AMM38" s="572"/>
      <c r="AMN38" s="572"/>
      <c r="AMO38" s="572"/>
      <c r="AMP38" s="572"/>
      <c r="AMQ38" s="572"/>
      <c r="AMR38" s="572"/>
      <c r="AMS38" s="572"/>
      <c r="AMT38" s="572"/>
      <c r="AMU38" s="572"/>
      <c r="AMV38" s="572"/>
      <c r="AMW38" s="572"/>
      <c r="AMX38" s="572"/>
      <c r="AMY38" s="572"/>
      <c r="AMZ38" s="572"/>
      <c r="ANA38" s="572"/>
      <c r="ANB38" s="572"/>
      <c r="ANC38" s="572"/>
      <c r="AND38" s="572"/>
      <c r="ANE38" s="572"/>
      <c r="ANF38" s="572"/>
      <c r="ANG38" s="572"/>
      <c r="ANH38" s="572"/>
      <c r="ANI38" s="572"/>
      <c r="ANJ38" s="572"/>
      <c r="ANK38" s="572"/>
      <c r="ANL38" s="572"/>
      <c r="ANM38" s="572"/>
      <c r="ANN38" s="572"/>
      <c r="ANO38" s="572"/>
      <c r="ANP38" s="572"/>
      <c r="ANQ38" s="572"/>
      <c r="ANR38" s="572"/>
      <c r="ANS38" s="572"/>
      <c r="ANT38" s="572"/>
      <c r="ANU38" s="572"/>
      <c r="ANV38" s="572"/>
      <c r="ANW38" s="572"/>
      <c r="ANX38" s="572"/>
      <c r="ANY38" s="572"/>
      <c r="ANZ38" s="572"/>
      <c r="AOA38" s="572"/>
      <c r="AOB38" s="572"/>
      <c r="AOC38" s="572"/>
      <c r="AOD38" s="572"/>
      <c r="AOE38" s="572"/>
      <c r="AOF38" s="572"/>
      <c r="AOG38" s="572"/>
      <c r="AOH38" s="572"/>
      <c r="AOI38" s="572"/>
      <c r="AOJ38" s="572"/>
      <c r="AOK38" s="572"/>
      <c r="AOL38" s="572"/>
      <c r="AOM38" s="572"/>
      <c r="AON38" s="572"/>
      <c r="AOO38" s="572"/>
      <c r="AOP38" s="572"/>
      <c r="AOQ38" s="572"/>
      <c r="AOR38" s="572"/>
      <c r="AOS38" s="572"/>
      <c r="AOT38" s="572"/>
      <c r="AOU38" s="572"/>
      <c r="AOV38" s="572"/>
      <c r="AOW38" s="572"/>
      <c r="AOX38" s="572"/>
      <c r="AOY38" s="572"/>
      <c r="AOZ38" s="572"/>
      <c r="APA38" s="572"/>
      <c r="APB38" s="572"/>
      <c r="APC38" s="572"/>
      <c r="APD38" s="572"/>
      <c r="APE38" s="572"/>
      <c r="APF38" s="572"/>
      <c r="APG38" s="572"/>
      <c r="APH38" s="572"/>
      <c r="API38" s="572"/>
      <c r="APJ38" s="572"/>
      <c r="APK38" s="572"/>
      <c r="APL38" s="572"/>
      <c r="APM38" s="572"/>
      <c r="APN38" s="572"/>
      <c r="APO38" s="572"/>
      <c r="APP38" s="572"/>
      <c r="APQ38" s="572"/>
      <c r="APR38" s="572"/>
      <c r="APS38" s="572"/>
      <c r="APT38" s="572"/>
      <c r="APU38" s="572"/>
      <c r="APV38" s="572"/>
      <c r="APW38" s="572"/>
      <c r="APX38" s="572"/>
      <c r="APY38" s="572"/>
      <c r="APZ38" s="572"/>
      <c r="AQA38" s="572"/>
      <c r="AQB38" s="572"/>
      <c r="AQC38" s="572"/>
      <c r="AQD38" s="572"/>
      <c r="AQE38" s="572"/>
      <c r="AQF38" s="572"/>
      <c r="AQG38" s="572"/>
      <c r="AQH38" s="572"/>
      <c r="AQI38" s="572"/>
      <c r="AQJ38" s="572"/>
      <c r="AQK38" s="572"/>
      <c r="AQL38" s="572"/>
      <c r="AQM38" s="572"/>
      <c r="AQN38" s="572"/>
      <c r="AQO38" s="572"/>
      <c r="AQP38" s="572"/>
      <c r="AQQ38" s="572"/>
      <c r="AQR38" s="572"/>
      <c r="AQS38" s="572"/>
      <c r="AQT38" s="572"/>
      <c r="AQU38" s="572"/>
      <c r="AQV38" s="572"/>
      <c r="AQW38" s="572"/>
      <c r="AQX38" s="572"/>
      <c r="AQY38" s="572"/>
      <c r="AQZ38" s="572"/>
      <c r="ARA38" s="572"/>
      <c r="ARB38" s="572"/>
      <c r="ARC38" s="572"/>
      <c r="ARD38" s="572"/>
      <c r="ARE38" s="572"/>
      <c r="ARF38" s="572"/>
      <c r="ARG38" s="572"/>
      <c r="ARH38" s="572"/>
      <c r="ARI38" s="572"/>
      <c r="ARJ38" s="572"/>
      <c r="ARK38" s="572"/>
      <c r="ARL38" s="572"/>
      <c r="ARM38" s="572"/>
      <c r="ARN38" s="572"/>
      <c r="ARO38" s="572"/>
      <c r="ARP38" s="572"/>
      <c r="ARQ38" s="572"/>
      <c r="ARR38" s="572"/>
      <c r="ARS38" s="572"/>
      <c r="ART38" s="572"/>
      <c r="ARU38" s="572"/>
      <c r="ARV38" s="572"/>
      <c r="ARW38" s="572"/>
      <c r="ARX38" s="572"/>
      <c r="ARY38" s="572"/>
      <c r="ARZ38" s="572"/>
      <c r="ASA38" s="572"/>
      <c r="ASB38" s="572"/>
      <c r="ASC38" s="572"/>
      <c r="ASD38" s="572"/>
      <c r="ASE38" s="572"/>
      <c r="ASF38" s="572"/>
      <c r="ASG38" s="572"/>
      <c r="ASH38" s="572"/>
      <c r="ASI38" s="572"/>
      <c r="ASJ38" s="572"/>
      <c r="ASK38" s="572"/>
      <c r="ASL38" s="572"/>
      <c r="ASM38" s="572"/>
      <c r="ASN38" s="572"/>
      <c r="ASO38" s="572"/>
      <c r="ASP38" s="572"/>
      <c r="ASQ38" s="572"/>
      <c r="ASR38" s="572"/>
      <c r="ASS38" s="572"/>
      <c r="AST38" s="572"/>
      <c r="ASU38" s="572"/>
      <c r="ASV38" s="572"/>
      <c r="ASW38" s="572"/>
      <c r="ASX38" s="572"/>
      <c r="ASY38" s="572"/>
      <c r="ASZ38" s="572"/>
      <c r="ATA38" s="572"/>
      <c r="ATB38" s="572"/>
      <c r="ATC38" s="572"/>
      <c r="ATD38" s="572"/>
      <c r="ATE38" s="572"/>
      <c r="ATF38" s="572"/>
      <c r="ATG38" s="572"/>
      <c r="ATH38" s="572"/>
      <c r="ATI38" s="572"/>
      <c r="ATJ38" s="572"/>
      <c r="ATK38" s="572"/>
      <c r="ATL38" s="572"/>
      <c r="ATM38" s="572"/>
      <c r="ATN38" s="572"/>
      <c r="ATO38" s="572"/>
      <c r="ATP38" s="572"/>
      <c r="ATQ38" s="572"/>
      <c r="ATR38" s="572"/>
      <c r="ATS38" s="572"/>
      <c r="ATT38" s="572"/>
      <c r="ATU38" s="572"/>
      <c r="ATV38" s="572"/>
      <c r="ATW38" s="572"/>
      <c r="ATX38" s="572"/>
      <c r="ATY38" s="572"/>
      <c r="ATZ38" s="572"/>
      <c r="AUA38" s="572"/>
      <c r="AUB38" s="572"/>
      <c r="AUC38" s="572"/>
      <c r="AUD38" s="572"/>
      <c r="AUE38" s="572"/>
      <c r="AUF38" s="572"/>
      <c r="AUG38" s="572"/>
      <c r="AUH38" s="572"/>
      <c r="AUI38" s="572"/>
      <c r="AUJ38" s="572"/>
      <c r="AUK38" s="572"/>
      <c r="AUL38" s="572"/>
      <c r="AUM38" s="572"/>
      <c r="AUN38" s="572"/>
      <c r="AUO38" s="572"/>
      <c r="AUP38" s="572"/>
      <c r="AUQ38" s="572"/>
      <c r="AUR38" s="572"/>
      <c r="AUS38" s="572"/>
      <c r="AUT38" s="572"/>
      <c r="AUU38" s="572"/>
      <c r="AUV38" s="572"/>
      <c r="AUW38" s="572"/>
      <c r="AUX38" s="572"/>
      <c r="AUY38" s="572"/>
      <c r="AUZ38" s="572"/>
      <c r="AVA38" s="572"/>
      <c r="AVB38" s="572"/>
      <c r="AVC38" s="572"/>
      <c r="AVD38" s="572"/>
      <c r="AVE38" s="572"/>
      <c r="AVF38" s="572"/>
      <c r="AVG38" s="572"/>
      <c r="AVH38" s="572"/>
      <c r="AVI38" s="572"/>
      <c r="AVJ38" s="572"/>
      <c r="AVK38" s="572"/>
      <c r="AVL38" s="572"/>
      <c r="AVM38" s="572"/>
      <c r="AVN38" s="572"/>
      <c r="AVO38" s="572"/>
      <c r="AVP38" s="572"/>
      <c r="AVQ38" s="572"/>
      <c r="AVR38" s="572"/>
      <c r="AVS38" s="572"/>
      <c r="AVT38" s="572"/>
      <c r="AVU38" s="572"/>
      <c r="AVV38" s="572"/>
      <c r="AVW38" s="572"/>
      <c r="AVX38" s="572"/>
      <c r="AVY38" s="572"/>
      <c r="AVZ38" s="572"/>
      <c r="AWA38" s="572"/>
      <c r="AWB38" s="572"/>
      <c r="AWC38" s="572"/>
      <c r="AWD38" s="572"/>
      <c r="AWE38" s="572"/>
      <c r="AWF38" s="572"/>
      <c r="AWG38" s="572"/>
      <c r="AWH38" s="572"/>
      <c r="AWI38" s="572"/>
      <c r="AWJ38" s="572"/>
      <c r="AWK38" s="572"/>
      <c r="AWL38" s="572"/>
      <c r="AWM38" s="572"/>
      <c r="AWN38" s="572"/>
      <c r="AWO38" s="572"/>
      <c r="AWP38" s="572"/>
      <c r="AWQ38" s="572"/>
      <c r="AWR38" s="572"/>
      <c r="AWS38" s="572"/>
      <c r="AWT38" s="572"/>
      <c r="AWU38" s="572"/>
      <c r="AWV38" s="572"/>
      <c r="AWW38" s="572"/>
      <c r="AWX38" s="572"/>
      <c r="AWY38" s="572"/>
      <c r="AWZ38" s="572"/>
      <c r="AXA38" s="572"/>
      <c r="AXB38" s="572"/>
      <c r="AXC38" s="572"/>
      <c r="AXD38" s="572"/>
      <c r="AXE38" s="572"/>
      <c r="AXF38" s="572"/>
      <c r="AXG38" s="572"/>
      <c r="AXH38" s="572"/>
      <c r="AXI38" s="572"/>
      <c r="AXJ38" s="572"/>
      <c r="AXK38" s="572"/>
      <c r="AXL38" s="572"/>
      <c r="AXM38" s="572"/>
      <c r="AXN38" s="572"/>
      <c r="AXO38" s="572"/>
      <c r="AXP38" s="572"/>
      <c r="AXQ38" s="572"/>
      <c r="AXR38" s="572"/>
      <c r="AXS38" s="572"/>
      <c r="AXT38" s="572"/>
      <c r="AXU38" s="572"/>
      <c r="AXV38" s="572"/>
      <c r="AXW38" s="572"/>
      <c r="AXX38" s="572"/>
      <c r="AXY38" s="572"/>
      <c r="AXZ38" s="572"/>
      <c r="AYA38" s="572"/>
      <c r="AYB38" s="572"/>
      <c r="AYC38" s="572"/>
      <c r="AYD38" s="572"/>
      <c r="AYE38" s="572"/>
      <c r="AYF38" s="572"/>
      <c r="AYG38" s="572"/>
      <c r="AYH38" s="572"/>
      <c r="AYI38" s="572"/>
      <c r="AYJ38" s="572"/>
      <c r="AYK38" s="572"/>
      <c r="AYL38" s="572"/>
      <c r="AYM38" s="572"/>
      <c r="AYN38" s="572"/>
      <c r="AYO38" s="572"/>
      <c r="AYP38" s="572"/>
      <c r="AYQ38" s="572"/>
      <c r="AYR38" s="572"/>
      <c r="AYS38" s="572"/>
      <c r="AYT38" s="572"/>
      <c r="AYU38" s="572"/>
      <c r="AYV38" s="572"/>
      <c r="AYW38" s="572"/>
      <c r="AYX38" s="572"/>
      <c r="AYY38" s="572"/>
      <c r="AYZ38" s="572"/>
      <c r="AZA38" s="572"/>
      <c r="AZB38" s="572"/>
      <c r="AZC38" s="572"/>
      <c r="AZD38" s="572"/>
      <c r="AZE38" s="572"/>
      <c r="AZF38" s="572"/>
      <c r="AZG38" s="572"/>
      <c r="AZH38" s="572"/>
      <c r="AZI38" s="572"/>
      <c r="AZJ38" s="572"/>
      <c r="AZK38" s="572"/>
      <c r="AZL38" s="572"/>
      <c r="AZM38" s="572"/>
      <c r="AZN38" s="572"/>
      <c r="AZO38" s="572"/>
      <c r="AZP38" s="572"/>
      <c r="AZQ38" s="572"/>
      <c r="AZR38" s="572"/>
      <c r="AZS38" s="572"/>
      <c r="AZT38" s="572"/>
      <c r="AZU38" s="572"/>
      <c r="AZV38" s="572"/>
      <c r="AZW38" s="572"/>
      <c r="AZX38" s="572"/>
      <c r="AZY38" s="572"/>
      <c r="AZZ38" s="572"/>
      <c r="BAA38" s="572"/>
      <c r="BAB38" s="572"/>
      <c r="BAC38" s="572"/>
      <c r="BAD38" s="572"/>
      <c r="BAE38" s="572"/>
      <c r="BAF38" s="572"/>
      <c r="BAG38" s="572"/>
      <c r="BAH38" s="572"/>
      <c r="BAI38" s="572"/>
      <c r="BAJ38" s="572"/>
      <c r="BAK38" s="572"/>
      <c r="BAL38" s="572"/>
      <c r="BAM38" s="572"/>
      <c r="BAN38" s="572"/>
      <c r="BAO38" s="572"/>
      <c r="BAP38" s="572"/>
      <c r="BAQ38" s="572"/>
      <c r="BAR38" s="572"/>
      <c r="BAS38" s="572"/>
      <c r="BAT38" s="572"/>
      <c r="BAU38" s="572"/>
      <c r="BAV38" s="572"/>
      <c r="BAW38" s="572"/>
      <c r="BAX38" s="572"/>
      <c r="BAY38" s="572"/>
      <c r="BAZ38" s="572"/>
      <c r="BBA38" s="572"/>
      <c r="BBB38" s="572"/>
      <c r="BBC38" s="572"/>
      <c r="BBD38" s="572"/>
      <c r="BBE38" s="572"/>
      <c r="BBF38" s="572"/>
      <c r="BBG38" s="572"/>
      <c r="BBH38" s="572"/>
      <c r="BBI38" s="572"/>
      <c r="BBJ38" s="572"/>
      <c r="BBK38" s="572"/>
      <c r="BBL38" s="572"/>
      <c r="BBM38" s="572"/>
      <c r="BBN38" s="572"/>
      <c r="BBO38" s="572"/>
      <c r="BBP38" s="572"/>
      <c r="BBQ38" s="572"/>
      <c r="BBR38" s="572"/>
      <c r="BBS38" s="572"/>
      <c r="BBT38" s="572"/>
      <c r="BBU38" s="572"/>
      <c r="BBV38" s="572"/>
      <c r="BBW38" s="572"/>
      <c r="BBX38" s="572"/>
      <c r="BBY38" s="572"/>
      <c r="BBZ38" s="572"/>
      <c r="BCA38" s="572"/>
      <c r="BCB38" s="572"/>
      <c r="BCC38" s="572"/>
      <c r="BCD38" s="572"/>
      <c r="BCE38" s="572"/>
      <c r="BCF38" s="572"/>
      <c r="BCG38" s="572"/>
      <c r="BCH38" s="572"/>
      <c r="BCI38" s="572"/>
      <c r="BCJ38" s="572"/>
      <c r="BCK38" s="572"/>
      <c r="BCL38" s="572"/>
      <c r="BCM38" s="572"/>
      <c r="BCN38" s="572"/>
      <c r="BCO38" s="572"/>
      <c r="BCP38" s="572"/>
      <c r="BCQ38" s="572"/>
      <c r="BCR38" s="572"/>
      <c r="BCS38" s="572"/>
      <c r="BCT38" s="572"/>
      <c r="BCU38" s="572"/>
      <c r="BCV38" s="572"/>
      <c r="BCW38" s="572"/>
      <c r="BCX38" s="572"/>
      <c r="BCY38" s="572"/>
      <c r="BCZ38" s="572"/>
      <c r="BDA38" s="572"/>
      <c r="BDB38" s="572"/>
      <c r="BDC38" s="572"/>
      <c r="BDD38" s="572"/>
      <c r="BDE38" s="572"/>
      <c r="BDF38" s="572"/>
      <c r="BDG38" s="572"/>
      <c r="BDH38" s="572"/>
      <c r="BDI38" s="572"/>
      <c r="BDJ38" s="572"/>
      <c r="BDK38" s="572"/>
      <c r="BDL38" s="572"/>
      <c r="BDM38" s="572"/>
      <c r="BDN38" s="572"/>
      <c r="BDO38" s="572"/>
      <c r="BDP38" s="572"/>
      <c r="BDQ38" s="572"/>
      <c r="BDR38" s="572"/>
      <c r="BDS38" s="572"/>
      <c r="BDT38" s="572"/>
      <c r="BDU38" s="572"/>
      <c r="BDV38" s="572"/>
      <c r="BDW38" s="572"/>
      <c r="BDX38" s="572"/>
      <c r="BDY38" s="572"/>
      <c r="BDZ38" s="572"/>
    </row>
    <row r="39" spans="1:1482" s="577" customFormat="1">
      <c r="A39" s="375" t="str">
        <f>+'P9'!B10</f>
        <v>9.3. Mejora de la gestión integral y coordinada de la información en la cadena</v>
      </c>
      <c r="B39" s="384">
        <f>+'P9'!E10</f>
        <v>1375425314</v>
      </c>
      <c r="C39" s="384">
        <f>+'P9'!F10</f>
        <v>1375425314</v>
      </c>
      <c r="D39" s="384">
        <f>+'P9'!G10</f>
        <v>141192000</v>
      </c>
      <c r="E39" s="384">
        <f>+'P9'!H10</f>
        <v>141192000</v>
      </c>
      <c r="F39" s="384">
        <f>+'P9'!I10</f>
        <v>141192000</v>
      </c>
      <c r="G39" s="384">
        <f>+'P9'!J10</f>
        <v>141192000</v>
      </c>
      <c r="H39" s="384">
        <f>+'P9'!K10</f>
        <v>141192000</v>
      </c>
      <c r="I39" s="384">
        <f>+'P9'!L10</f>
        <v>141192000</v>
      </c>
      <c r="J39" s="384">
        <f>+'P9'!M10</f>
        <v>141192000</v>
      </c>
      <c r="K39" s="384">
        <f>+'P9'!N10</f>
        <v>1935013580</v>
      </c>
      <c r="L39" s="384">
        <f>+'P9'!O10</f>
        <v>141192000</v>
      </c>
      <c r="M39" s="384">
        <f>+'P9'!P10</f>
        <v>141192000</v>
      </c>
      <c r="N39" s="384">
        <f>+'P9'!Q10</f>
        <v>141192000</v>
      </c>
      <c r="O39" s="384">
        <f>+'P9'!R10</f>
        <v>141192000</v>
      </c>
      <c r="P39" s="384">
        <f>+'P9'!S10</f>
        <v>141192000</v>
      </c>
      <c r="Q39" s="384">
        <f>+'P9'!T10</f>
        <v>141192000</v>
      </c>
      <c r="R39" s="384">
        <f>+'P9'!U10</f>
        <v>141192000</v>
      </c>
      <c r="S39" s="384">
        <f>+'P9'!V10</f>
        <v>141192000</v>
      </c>
      <c r="T39" s="384">
        <f>+'P9'!W10</f>
        <v>141192000</v>
      </c>
      <c r="U39" s="384">
        <f>+'P9'!X10</f>
        <v>1935013580</v>
      </c>
      <c r="V39" s="384">
        <f>+'P9'!Y10</f>
        <v>8879949788</v>
      </c>
      <c r="W39" s="575">
        <f t="shared" si="23"/>
        <v>3.1250889505249919E-3</v>
      </c>
      <c r="X39" s="405"/>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2"/>
      <c r="CE39" s="572"/>
      <c r="CF39" s="572"/>
      <c r="CG39" s="572"/>
      <c r="CH39" s="572"/>
      <c r="CI39" s="572"/>
      <c r="CJ39" s="572"/>
      <c r="CK39" s="572"/>
      <c r="CL39" s="572"/>
      <c r="CM39" s="572"/>
      <c r="CN39" s="572"/>
      <c r="CO39" s="572"/>
      <c r="CP39" s="572"/>
      <c r="CQ39" s="572"/>
      <c r="CR39" s="572"/>
      <c r="CS39" s="572"/>
      <c r="CT39" s="572"/>
      <c r="CU39" s="572"/>
      <c r="CV39" s="572"/>
      <c r="CW39" s="572"/>
      <c r="CX39" s="572"/>
      <c r="CY39" s="572"/>
      <c r="CZ39" s="572"/>
      <c r="DA39" s="572"/>
      <c r="DB39" s="572"/>
      <c r="DC39" s="572"/>
      <c r="DD39" s="572"/>
      <c r="DE39" s="572"/>
      <c r="DF39" s="572"/>
      <c r="DG39" s="572"/>
      <c r="DH39" s="572"/>
      <c r="DI39" s="572"/>
      <c r="DJ39" s="572"/>
      <c r="DK39" s="572"/>
      <c r="DL39" s="572"/>
      <c r="DM39" s="572"/>
      <c r="DN39" s="572"/>
      <c r="DO39" s="572"/>
      <c r="DP39" s="572"/>
      <c r="DQ39" s="572"/>
      <c r="DR39" s="572"/>
      <c r="DS39" s="572"/>
      <c r="DT39" s="572"/>
      <c r="DU39" s="572"/>
      <c r="DV39" s="572"/>
      <c r="DW39" s="572"/>
      <c r="DX39" s="572"/>
      <c r="DY39" s="572"/>
      <c r="DZ39" s="572"/>
      <c r="EA39" s="572"/>
      <c r="EB39" s="572"/>
      <c r="EC39" s="572"/>
      <c r="ED39" s="572"/>
      <c r="EE39" s="572"/>
      <c r="EF39" s="572"/>
      <c r="EG39" s="572"/>
      <c r="EH39" s="572"/>
      <c r="EI39" s="572"/>
      <c r="EJ39" s="572"/>
      <c r="EK39" s="572"/>
      <c r="EL39" s="572"/>
      <c r="EM39" s="572"/>
      <c r="EN39" s="572"/>
      <c r="EO39" s="572"/>
      <c r="EP39" s="572"/>
      <c r="EQ39" s="572"/>
      <c r="ER39" s="572"/>
      <c r="ES39" s="572"/>
      <c r="ET39" s="572"/>
      <c r="EU39" s="572"/>
      <c r="EV39" s="572"/>
      <c r="EW39" s="572"/>
      <c r="EX39" s="572"/>
      <c r="EY39" s="572"/>
      <c r="EZ39" s="572"/>
      <c r="FA39" s="572"/>
      <c r="FB39" s="572"/>
      <c r="FC39" s="572"/>
      <c r="FD39" s="572"/>
      <c r="FE39" s="572"/>
      <c r="FF39" s="572"/>
      <c r="FG39" s="572"/>
      <c r="FH39" s="572"/>
      <c r="FI39" s="572"/>
      <c r="FJ39" s="572"/>
      <c r="FK39" s="572"/>
      <c r="FL39" s="572"/>
      <c r="FM39" s="572"/>
      <c r="FN39" s="572"/>
      <c r="FO39" s="572"/>
      <c r="FP39" s="572"/>
      <c r="FQ39" s="572"/>
      <c r="FR39" s="572"/>
      <c r="FS39" s="572"/>
      <c r="FT39" s="572"/>
      <c r="FU39" s="572"/>
      <c r="FV39" s="572"/>
      <c r="FW39" s="572"/>
      <c r="FX39" s="572"/>
      <c r="FY39" s="572"/>
      <c r="FZ39" s="572"/>
      <c r="GA39" s="572"/>
      <c r="GB39" s="572"/>
      <c r="GC39" s="572"/>
      <c r="GD39" s="572"/>
      <c r="GE39" s="572"/>
      <c r="GF39" s="572"/>
      <c r="GG39" s="572"/>
      <c r="GH39" s="572"/>
      <c r="GI39" s="572"/>
      <c r="GJ39" s="572"/>
      <c r="GK39" s="572"/>
      <c r="GL39" s="572"/>
      <c r="GM39" s="572"/>
      <c r="GN39" s="572"/>
      <c r="GO39" s="572"/>
      <c r="GP39" s="572"/>
      <c r="GQ39" s="572"/>
      <c r="GR39" s="572"/>
      <c r="GS39" s="572"/>
      <c r="GT39" s="572"/>
      <c r="GU39" s="572"/>
      <c r="GV39" s="572"/>
      <c r="GW39" s="572"/>
      <c r="GX39" s="572"/>
      <c r="GY39" s="572"/>
      <c r="GZ39" s="572"/>
      <c r="HA39" s="572"/>
      <c r="HB39" s="572"/>
      <c r="HC39" s="572"/>
      <c r="HD39" s="572"/>
      <c r="HE39" s="572"/>
      <c r="HF39" s="572"/>
      <c r="HG39" s="572"/>
      <c r="HH39" s="572"/>
      <c r="HI39" s="572"/>
      <c r="HJ39" s="572"/>
      <c r="HK39" s="572"/>
      <c r="HL39" s="572"/>
      <c r="HM39" s="572"/>
      <c r="HN39" s="572"/>
      <c r="HO39" s="572"/>
      <c r="HP39" s="572"/>
      <c r="HQ39" s="572"/>
      <c r="HR39" s="572"/>
      <c r="HS39" s="572"/>
      <c r="HT39" s="572"/>
      <c r="HU39" s="572"/>
      <c r="HV39" s="572"/>
      <c r="HW39" s="572"/>
      <c r="HX39" s="572"/>
      <c r="HY39" s="572"/>
      <c r="HZ39" s="572"/>
      <c r="IA39" s="572"/>
      <c r="IB39" s="572"/>
      <c r="IC39" s="572"/>
      <c r="ID39" s="572"/>
      <c r="IE39" s="572"/>
      <c r="IF39" s="572"/>
      <c r="IG39" s="572"/>
      <c r="IH39" s="572"/>
      <c r="II39" s="572"/>
      <c r="IJ39" s="572"/>
      <c r="IK39" s="572"/>
      <c r="IL39" s="572"/>
      <c r="IM39" s="572"/>
      <c r="IN39" s="572"/>
      <c r="IO39" s="572"/>
      <c r="IP39" s="572"/>
      <c r="IQ39" s="572"/>
      <c r="IR39" s="572"/>
      <c r="IS39" s="572"/>
      <c r="IT39" s="572"/>
      <c r="IU39" s="572"/>
      <c r="IV39" s="572"/>
      <c r="IW39" s="572"/>
      <c r="IX39" s="572"/>
      <c r="IY39" s="572"/>
      <c r="IZ39" s="572"/>
      <c r="JA39" s="572"/>
      <c r="JB39" s="572"/>
      <c r="JC39" s="572"/>
      <c r="JD39" s="572"/>
      <c r="JE39" s="572"/>
      <c r="JF39" s="572"/>
      <c r="JG39" s="572"/>
      <c r="JH39" s="572"/>
      <c r="JI39" s="572"/>
      <c r="JJ39" s="572"/>
      <c r="JK39" s="572"/>
      <c r="JL39" s="572"/>
      <c r="JM39" s="572"/>
      <c r="JN39" s="572"/>
      <c r="JO39" s="572"/>
      <c r="JP39" s="572"/>
      <c r="JQ39" s="572"/>
      <c r="JR39" s="572"/>
      <c r="JS39" s="572"/>
      <c r="JT39" s="572"/>
      <c r="JU39" s="572"/>
      <c r="JV39" s="572"/>
      <c r="JW39" s="572"/>
      <c r="JX39" s="572"/>
      <c r="JY39" s="572"/>
      <c r="JZ39" s="572"/>
      <c r="KA39" s="572"/>
      <c r="KB39" s="572"/>
      <c r="KC39" s="572"/>
      <c r="KD39" s="572"/>
      <c r="KE39" s="572"/>
      <c r="KF39" s="572"/>
      <c r="KG39" s="572"/>
      <c r="KH39" s="572"/>
      <c r="KI39" s="572"/>
      <c r="KJ39" s="572"/>
      <c r="KK39" s="572"/>
      <c r="KL39" s="572"/>
      <c r="KM39" s="572"/>
      <c r="KN39" s="572"/>
      <c r="KO39" s="572"/>
      <c r="KP39" s="572"/>
      <c r="KQ39" s="572"/>
      <c r="KR39" s="572"/>
      <c r="KS39" s="572"/>
      <c r="KT39" s="572"/>
      <c r="KU39" s="572"/>
      <c r="KV39" s="572"/>
      <c r="KW39" s="572"/>
      <c r="KX39" s="572"/>
      <c r="KY39" s="572"/>
      <c r="KZ39" s="572"/>
      <c r="LA39" s="572"/>
      <c r="LB39" s="572"/>
      <c r="LC39" s="572"/>
      <c r="LD39" s="572"/>
      <c r="LE39" s="572"/>
      <c r="LF39" s="572"/>
      <c r="LG39" s="572"/>
      <c r="LH39" s="572"/>
      <c r="LI39" s="572"/>
      <c r="LJ39" s="572"/>
      <c r="LK39" s="572"/>
      <c r="LL39" s="572"/>
      <c r="LM39" s="572"/>
      <c r="LN39" s="572"/>
      <c r="LO39" s="572"/>
      <c r="LP39" s="572"/>
      <c r="LQ39" s="572"/>
      <c r="LR39" s="572"/>
      <c r="LS39" s="572"/>
      <c r="LT39" s="572"/>
      <c r="LU39" s="572"/>
      <c r="LV39" s="572"/>
      <c r="LW39" s="572"/>
      <c r="LX39" s="572"/>
      <c r="LY39" s="572"/>
      <c r="LZ39" s="572"/>
      <c r="MA39" s="572"/>
      <c r="MB39" s="572"/>
      <c r="MC39" s="572"/>
      <c r="MD39" s="572"/>
      <c r="ME39" s="572"/>
      <c r="MF39" s="572"/>
      <c r="MG39" s="572"/>
      <c r="MH39" s="572"/>
      <c r="MI39" s="572"/>
      <c r="MJ39" s="572"/>
      <c r="MK39" s="572"/>
      <c r="ML39" s="572"/>
      <c r="MM39" s="572"/>
      <c r="MN39" s="572"/>
      <c r="MO39" s="572"/>
      <c r="MP39" s="572"/>
      <c r="MQ39" s="572"/>
      <c r="MR39" s="572"/>
      <c r="MS39" s="572"/>
      <c r="MT39" s="572"/>
      <c r="MU39" s="572"/>
      <c r="MV39" s="572"/>
      <c r="MW39" s="572"/>
      <c r="MX39" s="572"/>
      <c r="MY39" s="572"/>
      <c r="MZ39" s="572"/>
      <c r="NA39" s="572"/>
      <c r="NB39" s="572"/>
      <c r="NC39" s="572"/>
      <c r="ND39" s="572"/>
      <c r="NE39" s="572"/>
      <c r="NF39" s="572"/>
      <c r="NG39" s="572"/>
      <c r="NH39" s="572"/>
      <c r="NI39" s="572"/>
      <c r="NJ39" s="572"/>
      <c r="NK39" s="572"/>
      <c r="NL39" s="572"/>
      <c r="NM39" s="572"/>
      <c r="NN39" s="572"/>
      <c r="NO39" s="572"/>
      <c r="NP39" s="572"/>
      <c r="NQ39" s="572"/>
      <c r="NR39" s="572"/>
      <c r="NS39" s="572"/>
      <c r="NT39" s="572"/>
      <c r="NU39" s="572"/>
      <c r="NV39" s="572"/>
      <c r="NW39" s="572"/>
      <c r="NX39" s="572"/>
      <c r="NY39" s="572"/>
      <c r="NZ39" s="572"/>
      <c r="OA39" s="572"/>
      <c r="OB39" s="572"/>
      <c r="OC39" s="572"/>
      <c r="OD39" s="572"/>
      <c r="OE39" s="572"/>
      <c r="OF39" s="572"/>
      <c r="OG39" s="572"/>
      <c r="OH39" s="572"/>
      <c r="OI39" s="572"/>
      <c r="OJ39" s="572"/>
      <c r="OK39" s="572"/>
      <c r="OL39" s="572"/>
      <c r="OM39" s="572"/>
      <c r="ON39" s="572"/>
      <c r="OO39" s="572"/>
      <c r="OP39" s="572"/>
      <c r="OQ39" s="572"/>
      <c r="OR39" s="572"/>
      <c r="OS39" s="572"/>
      <c r="OT39" s="572"/>
      <c r="OU39" s="572"/>
      <c r="OV39" s="572"/>
      <c r="OW39" s="572"/>
      <c r="OX39" s="572"/>
      <c r="OY39" s="572"/>
      <c r="OZ39" s="572"/>
      <c r="PA39" s="572"/>
      <c r="PB39" s="572"/>
      <c r="PC39" s="572"/>
      <c r="PD39" s="572"/>
      <c r="PE39" s="572"/>
      <c r="PF39" s="572"/>
      <c r="PG39" s="572"/>
      <c r="PH39" s="572"/>
      <c r="PI39" s="572"/>
      <c r="PJ39" s="572"/>
      <c r="PK39" s="572"/>
      <c r="PL39" s="572"/>
      <c r="PM39" s="572"/>
      <c r="PN39" s="572"/>
      <c r="PO39" s="572"/>
      <c r="PP39" s="572"/>
      <c r="PQ39" s="572"/>
      <c r="PR39" s="572"/>
      <c r="PS39" s="572"/>
      <c r="PT39" s="572"/>
      <c r="PU39" s="572"/>
      <c r="PV39" s="572"/>
      <c r="PW39" s="572"/>
      <c r="PX39" s="572"/>
      <c r="PY39" s="572"/>
      <c r="PZ39" s="572"/>
      <c r="QA39" s="572"/>
      <c r="QB39" s="572"/>
      <c r="QC39" s="572"/>
      <c r="QD39" s="572"/>
      <c r="QE39" s="572"/>
      <c r="QF39" s="572"/>
      <c r="QG39" s="572"/>
      <c r="QH39" s="572"/>
      <c r="QI39" s="572"/>
      <c r="QJ39" s="572"/>
      <c r="QK39" s="572"/>
      <c r="QL39" s="572"/>
      <c r="QM39" s="572"/>
      <c r="QN39" s="572"/>
      <c r="QO39" s="572"/>
      <c r="QP39" s="572"/>
      <c r="QQ39" s="572"/>
      <c r="QR39" s="572"/>
      <c r="QS39" s="572"/>
      <c r="QT39" s="572"/>
      <c r="QU39" s="572"/>
      <c r="QV39" s="572"/>
      <c r="QW39" s="572"/>
      <c r="QX39" s="572"/>
      <c r="QY39" s="572"/>
      <c r="QZ39" s="572"/>
      <c r="RA39" s="572"/>
      <c r="RB39" s="572"/>
      <c r="RC39" s="572"/>
      <c r="RD39" s="572"/>
      <c r="RE39" s="572"/>
      <c r="RF39" s="572"/>
      <c r="RG39" s="572"/>
      <c r="RH39" s="572"/>
      <c r="RI39" s="572"/>
      <c r="RJ39" s="572"/>
      <c r="RK39" s="572"/>
      <c r="RL39" s="572"/>
      <c r="RM39" s="572"/>
      <c r="RN39" s="572"/>
      <c r="RO39" s="572"/>
      <c r="RP39" s="572"/>
      <c r="RQ39" s="572"/>
      <c r="RR39" s="572"/>
      <c r="RS39" s="572"/>
      <c r="RT39" s="572"/>
      <c r="RU39" s="572"/>
      <c r="RV39" s="572"/>
      <c r="RW39" s="572"/>
      <c r="RX39" s="572"/>
      <c r="RY39" s="572"/>
      <c r="RZ39" s="572"/>
      <c r="SA39" s="572"/>
      <c r="SB39" s="572"/>
      <c r="SC39" s="572"/>
      <c r="SD39" s="572"/>
      <c r="SE39" s="572"/>
      <c r="SF39" s="572"/>
      <c r="SG39" s="572"/>
      <c r="SH39" s="572"/>
      <c r="SI39" s="572"/>
      <c r="SJ39" s="572"/>
      <c r="SK39" s="572"/>
      <c r="SL39" s="572"/>
      <c r="SM39" s="572"/>
      <c r="SN39" s="572"/>
      <c r="SO39" s="572"/>
      <c r="SP39" s="572"/>
      <c r="SQ39" s="572"/>
      <c r="SR39" s="572"/>
      <c r="SS39" s="572"/>
      <c r="ST39" s="572"/>
      <c r="SU39" s="572"/>
      <c r="SV39" s="572"/>
      <c r="SW39" s="572"/>
      <c r="SX39" s="572"/>
      <c r="SY39" s="572"/>
      <c r="SZ39" s="572"/>
      <c r="TA39" s="572"/>
      <c r="TB39" s="572"/>
      <c r="TC39" s="572"/>
      <c r="TD39" s="572"/>
      <c r="TE39" s="572"/>
      <c r="TF39" s="572"/>
      <c r="TG39" s="572"/>
      <c r="TH39" s="572"/>
      <c r="TI39" s="572"/>
      <c r="TJ39" s="572"/>
      <c r="TK39" s="572"/>
      <c r="TL39" s="572"/>
      <c r="TM39" s="572"/>
      <c r="TN39" s="572"/>
      <c r="TO39" s="572"/>
      <c r="TP39" s="572"/>
      <c r="TQ39" s="572"/>
      <c r="TR39" s="572"/>
      <c r="TS39" s="572"/>
      <c r="TT39" s="572"/>
      <c r="TU39" s="572"/>
      <c r="TV39" s="572"/>
      <c r="TW39" s="572"/>
      <c r="TX39" s="572"/>
      <c r="TY39" s="572"/>
      <c r="TZ39" s="572"/>
      <c r="UA39" s="572"/>
      <c r="UB39" s="572"/>
      <c r="UC39" s="572"/>
      <c r="UD39" s="572"/>
      <c r="UE39" s="572"/>
      <c r="UF39" s="572"/>
      <c r="UG39" s="572"/>
      <c r="UH39" s="572"/>
      <c r="UI39" s="572"/>
      <c r="UJ39" s="572"/>
      <c r="UK39" s="572"/>
      <c r="UL39" s="572"/>
      <c r="UM39" s="572"/>
      <c r="UN39" s="572"/>
      <c r="UO39" s="572"/>
      <c r="UP39" s="572"/>
      <c r="UQ39" s="572"/>
      <c r="UR39" s="572"/>
      <c r="US39" s="572"/>
      <c r="UT39" s="572"/>
      <c r="UU39" s="572"/>
      <c r="UV39" s="572"/>
      <c r="UW39" s="572"/>
      <c r="UX39" s="572"/>
      <c r="UY39" s="572"/>
      <c r="UZ39" s="572"/>
      <c r="VA39" s="572"/>
      <c r="VB39" s="572"/>
      <c r="VC39" s="572"/>
      <c r="VD39" s="572"/>
      <c r="VE39" s="572"/>
      <c r="VF39" s="572"/>
      <c r="VG39" s="572"/>
      <c r="VH39" s="572"/>
      <c r="VI39" s="572"/>
      <c r="VJ39" s="572"/>
      <c r="VK39" s="572"/>
      <c r="VL39" s="572"/>
      <c r="VM39" s="572"/>
      <c r="VN39" s="572"/>
      <c r="VO39" s="572"/>
      <c r="VP39" s="572"/>
      <c r="VQ39" s="572"/>
      <c r="VR39" s="572"/>
      <c r="VS39" s="572"/>
      <c r="VT39" s="572"/>
      <c r="VU39" s="572"/>
      <c r="VV39" s="572"/>
      <c r="VW39" s="572"/>
      <c r="VX39" s="572"/>
      <c r="VY39" s="572"/>
      <c r="VZ39" s="572"/>
      <c r="WA39" s="572"/>
      <c r="WB39" s="572"/>
      <c r="WC39" s="572"/>
      <c r="WD39" s="572"/>
      <c r="WE39" s="572"/>
      <c r="WF39" s="572"/>
      <c r="WG39" s="572"/>
      <c r="WH39" s="572"/>
      <c r="WI39" s="572"/>
      <c r="WJ39" s="572"/>
      <c r="WK39" s="572"/>
      <c r="WL39" s="572"/>
      <c r="WM39" s="572"/>
      <c r="WN39" s="572"/>
      <c r="WO39" s="572"/>
      <c r="WP39" s="572"/>
      <c r="WQ39" s="572"/>
      <c r="WR39" s="572"/>
      <c r="WS39" s="572"/>
      <c r="WT39" s="572"/>
      <c r="WU39" s="572"/>
      <c r="WV39" s="572"/>
      <c r="WW39" s="572"/>
      <c r="WX39" s="572"/>
      <c r="WY39" s="572"/>
      <c r="WZ39" s="572"/>
      <c r="XA39" s="572"/>
      <c r="XB39" s="572"/>
      <c r="XC39" s="572"/>
      <c r="XD39" s="572"/>
      <c r="XE39" s="572"/>
      <c r="XF39" s="572"/>
      <c r="XG39" s="572"/>
      <c r="XH39" s="572"/>
      <c r="XI39" s="572"/>
      <c r="XJ39" s="572"/>
      <c r="XK39" s="572"/>
      <c r="XL39" s="572"/>
      <c r="XM39" s="572"/>
      <c r="XN39" s="572"/>
      <c r="XO39" s="572"/>
      <c r="XP39" s="572"/>
      <c r="XQ39" s="572"/>
      <c r="XR39" s="572"/>
      <c r="XS39" s="572"/>
      <c r="XT39" s="572"/>
      <c r="XU39" s="572"/>
      <c r="XV39" s="572"/>
      <c r="XW39" s="572"/>
      <c r="XX39" s="572"/>
      <c r="XY39" s="572"/>
      <c r="XZ39" s="572"/>
      <c r="YA39" s="572"/>
      <c r="YB39" s="572"/>
      <c r="YC39" s="572"/>
      <c r="YD39" s="572"/>
      <c r="YE39" s="572"/>
      <c r="YF39" s="572"/>
      <c r="YG39" s="572"/>
      <c r="YH39" s="572"/>
      <c r="YI39" s="572"/>
      <c r="YJ39" s="572"/>
      <c r="YK39" s="572"/>
      <c r="YL39" s="572"/>
      <c r="YM39" s="572"/>
      <c r="YN39" s="572"/>
      <c r="YO39" s="572"/>
      <c r="YP39" s="572"/>
      <c r="YQ39" s="572"/>
      <c r="YR39" s="572"/>
      <c r="YS39" s="572"/>
      <c r="YT39" s="572"/>
      <c r="YU39" s="572"/>
      <c r="YV39" s="572"/>
      <c r="YW39" s="572"/>
      <c r="YX39" s="572"/>
      <c r="YY39" s="572"/>
      <c r="YZ39" s="572"/>
      <c r="ZA39" s="572"/>
      <c r="ZB39" s="572"/>
      <c r="ZC39" s="572"/>
      <c r="ZD39" s="572"/>
      <c r="ZE39" s="572"/>
      <c r="ZF39" s="572"/>
      <c r="ZG39" s="572"/>
      <c r="ZH39" s="572"/>
      <c r="ZI39" s="572"/>
      <c r="ZJ39" s="572"/>
      <c r="ZK39" s="572"/>
      <c r="ZL39" s="572"/>
      <c r="ZM39" s="572"/>
      <c r="ZN39" s="572"/>
      <c r="ZO39" s="572"/>
      <c r="ZP39" s="572"/>
      <c r="ZQ39" s="572"/>
      <c r="ZR39" s="572"/>
      <c r="ZS39" s="572"/>
      <c r="ZT39" s="572"/>
      <c r="ZU39" s="572"/>
      <c r="ZV39" s="572"/>
      <c r="ZW39" s="572"/>
      <c r="ZX39" s="572"/>
      <c r="ZY39" s="572"/>
      <c r="ZZ39" s="572"/>
      <c r="AAA39" s="572"/>
      <c r="AAB39" s="572"/>
      <c r="AAC39" s="572"/>
      <c r="AAD39" s="572"/>
      <c r="AAE39" s="572"/>
      <c r="AAF39" s="572"/>
      <c r="AAG39" s="572"/>
      <c r="AAH39" s="572"/>
      <c r="AAI39" s="572"/>
      <c r="AAJ39" s="572"/>
      <c r="AAK39" s="572"/>
      <c r="AAL39" s="572"/>
      <c r="AAM39" s="572"/>
      <c r="AAN39" s="572"/>
      <c r="AAO39" s="572"/>
      <c r="AAP39" s="572"/>
      <c r="AAQ39" s="572"/>
      <c r="AAR39" s="572"/>
      <c r="AAS39" s="572"/>
      <c r="AAT39" s="572"/>
      <c r="AAU39" s="572"/>
      <c r="AAV39" s="572"/>
      <c r="AAW39" s="572"/>
      <c r="AAX39" s="572"/>
      <c r="AAY39" s="572"/>
      <c r="AAZ39" s="572"/>
      <c r="ABA39" s="572"/>
      <c r="ABB39" s="572"/>
      <c r="ABC39" s="572"/>
      <c r="ABD39" s="572"/>
      <c r="ABE39" s="572"/>
      <c r="ABF39" s="572"/>
      <c r="ABG39" s="572"/>
      <c r="ABH39" s="572"/>
      <c r="ABI39" s="572"/>
      <c r="ABJ39" s="572"/>
      <c r="ABK39" s="572"/>
      <c r="ABL39" s="572"/>
      <c r="ABM39" s="572"/>
      <c r="ABN39" s="572"/>
      <c r="ABO39" s="572"/>
      <c r="ABP39" s="572"/>
      <c r="ABQ39" s="572"/>
      <c r="ABR39" s="572"/>
      <c r="ABS39" s="572"/>
      <c r="ABT39" s="572"/>
      <c r="ABU39" s="572"/>
      <c r="ABV39" s="572"/>
      <c r="ABW39" s="572"/>
      <c r="ABX39" s="572"/>
      <c r="ABY39" s="572"/>
      <c r="ABZ39" s="572"/>
      <c r="ACA39" s="572"/>
      <c r="ACB39" s="572"/>
      <c r="ACC39" s="572"/>
      <c r="ACD39" s="572"/>
      <c r="ACE39" s="572"/>
      <c r="ACF39" s="572"/>
      <c r="ACG39" s="572"/>
      <c r="ACH39" s="572"/>
      <c r="ACI39" s="572"/>
      <c r="ACJ39" s="572"/>
      <c r="ACK39" s="572"/>
      <c r="ACL39" s="572"/>
      <c r="ACM39" s="572"/>
      <c r="ACN39" s="572"/>
      <c r="ACO39" s="572"/>
      <c r="ACP39" s="572"/>
      <c r="ACQ39" s="572"/>
      <c r="ACR39" s="572"/>
      <c r="ACS39" s="572"/>
      <c r="ACT39" s="572"/>
      <c r="ACU39" s="572"/>
      <c r="ACV39" s="572"/>
      <c r="ACW39" s="572"/>
      <c r="ACX39" s="572"/>
      <c r="ACY39" s="572"/>
      <c r="ACZ39" s="572"/>
      <c r="ADA39" s="572"/>
      <c r="ADB39" s="572"/>
      <c r="ADC39" s="572"/>
      <c r="ADD39" s="572"/>
      <c r="ADE39" s="572"/>
      <c r="ADF39" s="572"/>
      <c r="ADG39" s="572"/>
      <c r="ADH39" s="572"/>
      <c r="ADI39" s="572"/>
      <c r="ADJ39" s="572"/>
      <c r="ADK39" s="572"/>
      <c r="ADL39" s="572"/>
      <c r="ADM39" s="572"/>
      <c r="ADN39" s="572"/>
      <c r="ADO39" s="572"/>
      <c r="ADP39" s="572"/>
      <c r="ADQ39" s="572"/>
      <c r="ADR39" s="572"/>
      <c r="ADS39" s="572"/>
      <c r="ADT39" s="572"/>
      <c r="ADU39" s="572"/>
      <c r="ADV39" s="572"/>
      <c r="ADW39" s="572"/>
      <c r="ADX39" s="572"/>
      <c r="ADY39" s="572"/>
      <c r="ADZ39" s="572"/>
      <c r="AEA39" s="572"/>
      <c r="AEB39" s="572"/>
      <c r="AEC39" s="572"/>
      <c r="AED39" s="572"/>
      <c r="AEE39" s="572"/>
      <c r="AEF39" s="572"/>
      <c r="AEG39" s="572"/>
      <c r="AEH39" s="572"/>
      <c r="AEI39" s="572"/>
      <c r="AEJ39" s="572"/>
      <c r="AEK39" s="572"/>
      <c r="AEL39" s="572"/>
      <c r="AEM39" s="572"/>
      <c r="AEN39" s="572"/>
      <c r="AEO39" s="572"/>
      <c r="AEP39" s="572"/>
      <c r="AEQ39" s="572"/>
      <c r="AER39" s="572"/>
      <c r="AES39" s="572"/>
      <c r="AET39" s="572"/>
      <c r="AEU39" s="572"/>
      <c r="AEV39" s="572"/>
      <c r="AEW39" s="572"/>
      <c r="AEX39" s="572"/>
      <c r="AEY39" s="572"/>
      <c r="AEZ39" s="572"/>
      <c r="AFA39" s="572"/>
      <c r="AFB39" s="572"/>
      <c r="AFC39" s="572"/>
      <c r="AFD39" s="572"/>
      <c r="AFE39" s="572"/>
      <c r="AFF39" s="572"/>
      <c r="AFG39" s="572"/>
      <c r="AFH39" s="572"/>
      <c r="AFI39" s="572"/>
      <c r="AFJ39" s="572"/>
      <c r="AFK39" s="572"/>
      <c r="AFL39" s="572"/>
      <c r="AFM39" s="572"/>
      <c r="AFN39" s="572"/>
      <c r="AFO39" s="572"/>
      <c r="AFP39" s="572"/>
      <c r="AFQ39" s="572"/>
      <c r="AFR39" s="572"/>
      <c r="AFS39" s="572"/>
      <c r="AFT39" s="572"/>
      <c r="AFU39" s="572"/>
      <c r="AFV39" s="572"/>
      <c r="AFW39" s="572"/>
      <c r="AFX39" s="572"/>
      <c r="AFY39" s="572"/>
      <c r="AFZ39" s="572"/>
      <c r="AGA39" s="572"/>
      <c r="AGB39" s="572"/>
      <c r="AGC39" s="572"/>
      <c r="AGD39" s="572"/>
      <c r="AGE39" s="572"/>
      <c r="AGF39" s="572"/>
      <c r="AGG39" s="572"/>
      <c r="AGH39" s="572"/>
      <c r="AGI39" s="572"/>
      <c r="AGJ39" s="572"/>
      <c r="AGK39" s="572"/>
      <c r="AGL39" s="572"/>
      <c r="AGM39" s="572"/>
      <c r="AGN39" s="572"/>
      <c r="AGO39" s="572"/>
      <c r="AGP39" s="572"/>
      <c r="AGQ39" s="572"/>
      <c r="AGR39" s="572"/>
      <c r="AGS39" s="572"/>
      <c r="AGT39" s="572"/>
      <c r="AGU39" s="572"/>
      <c r="AGV39" s="572"/>
      <c r="AGW39" s="572"/>
      <c r="AGX39" s="572"/>
      <c r="AGY39" s="572"/>
      <c r="AGZ39" s="572"/>
      <c r="AHA39" s="572"/>
      <c r="AHB39" s="572"/>
      <c r="AHC39" s="572"/>
      <c r="AHD39" s="572"/>
      <c r="AHE39" s="572"/>
      <c r="AHF39" s="572"/>
      <c r="AHG39" s="572"/>
      <c r="AHH39" s="572"/>
      <c r="AHI39" s="572"/>
      <c r="AHJ39" s="572"/>
      <c r="AHK39" s="572"/>
      <c r="AHL39" s="572"/>
      <c r="AHM39" s="572"/>
      <c r="AHN39" s="572"/>
      <c r="AHO39" s="572"/>
      <c r="AHP39" s="572"/>
      <c r="AHQ39" s="572"/>
      <c r="AHR39" s="572"/>
      <c r="AHS39" s="572"/>
      <c r="AHT39" s="572"/>
      <c r="AHU39" s="572"/>
      <c r="AHV39" s="572"/>
      <c r="AHW39" s="572"/>
      <c r="AHX39" s="572"/>
      <c r="AHY39" s="572"/>
      <c r="AHZ39" s="572"/>
      <c r="AIA39" s="572"/>
      <c r="AIB39" s="572"/>
      <c r="AIC39" s="572"/>
      <c r="AID39" s="572"/>
      <c r="AIE39" s="572"/>
      <c r="AIF39" s="572"/>
      <c r="AIG39" s="572"/>
      <c r="AIH39" s="572"/>
      <c r="AII39" s="572"/>
      <c r="AIJ39" s="572"/>
      <c r="AIK39" s="572"/>
      <c r="AIL39" s="572"/>
      <c r="AIM39" s="572"/>
      <c r="AIN39" s="572"/>
      <c r="AIO39" s="572"/>
      <c r="AIP39" s="572"/>
      <c r="AIQ39" s="572"/>
      <c r="AIR39" s="572"/>
      <c r="AIS39" s="572"/>
      <c r="AIT39" s="572"/>
      <c r="AIU39" s="572"/>
      <c r="AIV39" s="572"/>
      <c r="AIW39" s="572"/>
      <c r="AIX39" s="572"/>
      <c r="AIY39" s="572"/>
      <c r="AIZ39" s="572"/>
      <c r="AJA39" s="572"/>
      <c r="AJB39" s="572"/>
      <c r="AJC39" s="572"/>
      <c r="AJD39" s="572"/>
      <c r="AJE39" s="572"/>
      <c r="AJF39" s="572"/>
      <c r="AJG39" s="572"/>
      <c r="AJH39" s="572"/>
      <c r="AJI39" s="572"/>
      <c r="AJJ39" s="572"/>
      <c r="AJK39" s="572"/>
      <c r="AJL39" s="572"/>
      <c r="AJM39" s="572"/>
      <c r="AJN39" s="572"/>
      <c r="AJO39" s="572"/>
      <c r="AJP39" s="572"/>
      <c r="AJQ39" s="572"/>
      <c r="AJR39" s="572"/>
      <c r="AJS39" s="572"/>
      <c r="AJT39" s="572"/>
      <c r="AJU39" s="572"/>
      <c r="AJV39" s="572"/>
      <c r="AJW39" s="572"/>
      <c r="AJX39" s="572"/>
      <c r="AJY39" s="572"/>
      <c r="AJZ39" s="572"/>
      <c r="AKA39" s="572"/>
      <c r="AKB39" s="572"/>
      <c r="AKC39" s="572"/>
      <c r="AKD39" s="572"/>
      <c r="AKE39" s="572"/>
      <c r="AKF39" s="572"/>
      <c r="AKG39" s="572"/>
      <c r="AKH39" s="572"/>
      <c r="AKI39" s="572"/>
      <c r="AKJ39" s="572"/>
      <c r="AKK39" s="572"/>
      <c r="AKL39" s="572"/>
      <c r="AKM39" s="572"/>
      <c r="AKN39" s="572"/>
      <c r="AKO39" s="572"/>
      <c r="AKP39" s="572"/>
      <c r="AKQ39" s="572"/>
      <c r="AKR39" s="572"/>
      <c r="AKS39" s="572"/>
      <c r="AKT39" s="572"/>
      <c r="AKU39" s="572"/>
      <c r="AKV39" s="572"/>
      <c r="AKW39" s="572"/>
      <c r="AKX39" s="572"/>
      <c r="AKY39" s="572"/>
      <c r="AKZ39" s="572"/>
      <c r="ALA39" s="572"/>
      <c r="ALB39" s="572"/>
      <c r="ALC39" s="572"/>
      <c r="ALD39" s="572"/>
      <c r="ALE39" s="572"/>
      <c r="ALF39" s="572"/>
      <c r="ALG39" s="572"/>
      <c r="ALH39" s="572"/>
      <c r="ALI39" s="572"/>
      <c r="ALJ39" s="572"/>
      <c r="ALK39" s="572"/>
      <c r="ALL39" s="572"/>
      <c r="ALM39" s="572"/>
      <c r="ALN39" s="572"/>
      <c r="ALO39" s="572"/>
      <c r="ALP39" s="572"/>
      <c r="ALQ39" s="572"/>
      <c r="ALR39" s="572"/>
      <c r="ALS39" s="572"/>
      <c r="ALT39" s="572"/>
      <c r="ALU39" s="572"/>
      <c r="ALV39" s="572"/>
      <c r="ALW39" s="572"/>
      <c r="ALX39" s="572"/>
      <c r="ALY39" s="572"/>
      <c r="ALZ39" s="572"/>
      <c r="AMA39" s="572"/>
      <c r="AMB39" s="572"/>
      <c r="AMC39" s="572"/>
      <c r="AMD39" s="572"/>
      <c r="AME39" s="572"/>
      <c r="AMF39" s="572"/>
      <c r="AMG39" s="572"/>
      <c r="AMH39" s="572"/>
      <c r="AMI39" s="572"/>
      <c r="AMJ39" s="572"/>
      <c r="AMK39" s="572"/>
      <c r="AML39" s="572"/>
      <c r="AMM39" s="572"/>
      <c r="AMN39" s="572"/>
      <c r="AMO39" s="572"/>
      <c r="AMP39" s="572"/>
      <c r="AMQ39" s="572"/>
      <c r="AMR39" s="572"/>
      <c r="AMS39" s="572"/>
      <c r="AMT39" s="572"/>
      <c r="AMU39" s="572"/>
      <c r="AMV39" s="572"/>
      <c r="AMW39" s="572"/>
      <c r="AMX39" s="572"/>
      <c r="AMY39" s="572"/>
      <c r="AMZ39" s="572"/>
      <c r="ANA39" s="572"/>
      <c r="ANB39" s="572"/>
      <c r="ANC39" s="572"/>
      <c r="AND39" s="572"/>
      <c r="ANE39" s="572"/>
      <c r="ANF39" s="572"/>
      <c r="ANG39" s="572"/>
      <c r="ANH39" s="572"/>
      <c r="ANI39" s="572"/>
      <c r="ANJ39" s="572"/>
      <c r="ANK39" s="572"/>
      <c r="ANL39" s="572"/>
      <c r="ANM39" s="572"/>
      <c r="ANN39" s="572"/>
      <c r="ANO39" s="572"/>
      <c r="ANP39" s="572"/>
      <c r="ANQ39" s="572"/>
      <c r="ANR39" s="572"/>
      <c r="ANS39" s="572"/>
      <c r="ANT39" s="572"/>
      <c r="ANU39" s="572"/>
      <c r="ANV39" s="572"/>
      <c r="ANW39" s="572"/>
      <c r="ANX39" s="572"/>
      <c r="ANY39" s="572"/>
      <c r="ANZ39" s="572"/>
      <c r="AOA39" s="572"/>
      <c r="AOB39" s="572"/>
      <c r="AOC39" s="572"/>
      <c r="AOD39" s="572"/>
      <c r="AOE39" s="572"/>
      <c r="AOF39" s="572"/>
      <c r="AOG39" s="572"/>
      <c r="AOH39" s="572"/>
      <c r="AOI39" s="572"/>
      <c r="AOJ39" s="572"/>
      <c r="AOK39" s="572"/>
      <c r="AOL39" s="572"/>
      <c r="AOM39" s="572"/>
      <c r="AON39" s="572"/>
      <c r="AOO39" s="572"/>
      <c r="AOP39" s="572"/>
      <c r="AOQ39" s="572"/>
      <c r="AOR39" s="572"/>
      <c r="AOS39" s="572"/>
      <c r="AOT39" s="572"/>
      <c r="AOU39" s="572"/>
      <c r="AOV39" s="572"/>
      <c r="AOW39" s="572"/>
      <c r="AOX39" s="572"/>
      <c r="AOY39" s="572"/>
      <c r="AOZ39" s="572"/>
      <c r="APA39" s="572"/>
      <c r="APB39" s="572"/>
      <c r="APC39" s="572"/>
      <c r="APD39" s="572"/>
      <c r="APE39" s="572"/>
      <c r="APF39" s="572"/>
      <c r="APG39" s="572"/>
      <c r="APH39" s="572"/>
      <c r="API39" s="572"/>
      <c r="APJ39" s="572"/>
      <c r="APK39" s="572"/>
      <c r="APL39" s="572"/>
      <c r="APM39" s="572"/>
      <c r="APN39" s="572"/>
      <c r="APO39" s="572"/>
      <c r="APP39" s="572"/>
      <c r="APQ39" s="572"/>
      <c r="APR39" s="572"/>
      <c r="APS39" s="572"/>
      <c r="APT39" s="572"/>
      <c r="APU39" s="572"/>
      <c r="APV39" s="572"/>
      <c r="APW39" s="572"/>
      <c r="APX39" s="572"/>
      <c r="APY39" s="572"/>
      <c r="APZ39" s="572"/>
      <c r="AQA39" s="572"/>
      <c r="AQB39" s="572"/>
      <c r="AQC39" s="572"/>
      <c r="AQD39" s="572"/>
      <c r="AQE39" s="572"/>
      <c r="AQF39" s="572"/>
      <c r="AQG39" s="572"/>
      <c r="AQH39" s="572"/>
      <c r="AQI39" s="572"/>
      <c r="AQJ39" s="572"/>
      <c r="AQK39" s="572"/>
      <c r="AQL39" s="572"/>
      <c r="AQM39" s="572"/>
      <c r="AQN39" s="572"/>
      <c r="AQO39" s="572"/>
      <c r="AQP39" s="572"/>
      <c r="AQQ39" s="572"/>
      <c r="AQR39" s="572"/>
      <c r="AQS39" s="572"/>
      <c r="AQT39" s="572"/>
      <c r="AQU39" s="572"/>
      <c r="AQV39" s="572"/>
      <c r="AQW39" s="572"/>
      <c r="AQX39" s="572"/>
      <c r="AQY39" s="572"/>
      <c r="AQZ39" s="572"/>
      <c r="ARA39" s="572"/>
      <c r="ARB39" s="572"/>
      <c r="ARC39" s="572"/>
      <c r="ARD39" s="572"/>
      <c r="ARE39" s="572"/>
      <c r="ARF39" s="572"/>
      <c r="ARG39" s="572"/>
      <c r="ARH39" s="572"/>
      <c r="ARI39" s="572"/>
      <c r="ARJ39" s="572"/>
      <c r="ARK39" s="572"/>
      <c r="ARL39" s="572"/>
      <c r="ARM39" s="572"/>
      <c r="ARN39" s="572"/>
      <c r="ARO39" s="572"/>
      <c r="ARP39" s="572"/>
      <c r="ARQ39" s="572"/>
      <c r="ARR39" s="572"/>
      <c r="ARS39" s="572"/>
      <c r="ART39" s="572"/>
      <c r="ARU39" s="572"/>
      <c r="ARV39" s="572"/>
      <c r="ARW39" s="572"/>
      <c r="ARX39" s="572"/>
      <c r="ARY39" s="572"/>
      <c r="ARZ39" s="572"/>
      <c r="ASA39" s="572"/>
      <c r="ASB39" s="572"/>
      <c r="ASC39" s="572"/>
      <c r="ASD39" s="572"/>
      <c r="ASE39" s="572"/>
      <c r="ASF39" s="572"/>
      <c r="ASG39" s="572"/>
      <c r="ASH39" s="572"/>
      <c r="ASI39" s="572"/>
      <c r="ASJ39" s="572"/>
      <c r="ASK39" s="572"/>
      <c r="ASL39" s="572"/>
      <c r="ASM39" s="572"/>
      <c r="ASN39" s="572"/>
      <c r="ASO39" s="572"/>
      <c r="ASP39" s="572"/>
      <c r="ASQ39" s="572"/>
      <c r="ASR39" s="572"/>
      <c r="ASS39" s="572"/>
      <c r="AST39" s="572"/>
      <c r="ASU39" s="572"/>
      <c r="ASV39" s="572"/>
      <c r="ASW39" s="572"/>
      <c r="ASX39" s="572"/>
      <c r="ASY39" s="572"/>
      <c r="ASZ39" s="572"/>
      <c r="ATA39" s="572"/>
      <c r="ATB39" s="572"/>
      <c r="ATC39" s="572"/>
      <c r="ATD39" s="572"/>
      <c r="ATE39" s="572"/>
      <c r="ATF39" s="572"/>
      <c r="ATG39" s="572"/>
      <c r="ATH39" s="572"/>
      <c r="ATI39" s="572"/>
      <c r="ATJ39" s="572"/>
      <c r="ATK39" s="572"/>
      <c r="ATL39" s="572"/>
      <c r="ATM39" s="572"/>
      <c r="ATN39" s="572"/>
      <c r="ATO39" s="572"/>
      <c r="ATP39" s="572"/>
      <c r="ATQ39" s="572"/>
      <c r="ATR39" s="572"/>
      <c r="ATS39" s="572"/>
      <c r="ATT39" s="572"/>
      <c r="ATU39" s="572"/>
      <c r="ATV39" s="572"/>
      <c r="ATW39" s="572"/>
      <c r="ATX39" s="572"/>
      <c r="ATY39" s="572"/>
      <c r="ATZ39" s="572"/>
      <c r="AUA39" s="572"/>
      <c r="AUB39" s="572"/>
      <c r="AUC39" s="572"/>
      <c r="AUD39" s="572"/>
      <c r="AUE39" s="572"/>
      <c r="AUF39" s="572"/>
      <c r="AUG39" s="572"/>
      <c r="AUH39" s="572"/>
      <c r="AUI39" s="572"/>
      <c r="AUJ39" s="572"/>
      <c r="AUK39" s="572"/>
      <c r="AUL39" s="572"/>
      <c r="AUM39" s="572"/>
      <c r="AUN39" s="572"/>
      <c r="AUO39" s="572"/>
      <c r="AUP39" s="572"/>
      <c r="AUQ39" s="572"/>
      <c r="AUR39" s="572"/>
      <c r="AUS39" s="572"/>
      <c r="AUT39" s="572"/>
      <c r="AUU39" s="572"/>
      <c r="AUV39" s="572"/>
      <c r="AUW39" s="572"/>
      <c r="AUX39" s="572"/>
      <c r="AUY39" s="572"/>
      <c r="AUZ39" s="572"/>
      <c r="AVA39" s="572"/>
      <c r="AVB39" s="572"/>
      <c r="AVC39" s="572"/>
      <c r="AVD39" s="572"/>
      <c r="AVE39" s="572"/>
      <c r="AVF39" s="572"/>
      <c r="AVG39" s="572"/>
      <c r="AVH39" s="572"/>
      <c r="AVI39" s="572"/>
      <c r="AVJ39" s="572"/>
      <c r="AVK39" s="572"/>
      <c r="AVL39" s="572"/>
      <c r="AVM39" s="572"/>
      <c r="AVN39" s="572"/>
      <c r="AVO39" s="572"/>
      <c r="AVP39" s="572"/>
      <c r="AVQ39" s="572"/>
      <c r="AVR39" s="572"/>
      <c r="AVS39" s="572"/>
      <c r="AVT39" s="572"/>
      <c r="AVU39" s="572"/>
      <c r="AVV39" s="572"/>
      <c r="AVW39" s="572"/>
      <c r="AVX39" s="572"/>
      <c r="AVY39" s="572"/>
      <c r="AVZ39" s="572"/>
      <c r="AWA39" s="572"/>
      <c r="AWB39" s="572"/>
      <c r="AWC39" s="572"/>
      <c r="AWD39" s="572"/>
      <c r="AWE39" s="572"/>
      <c r="AWF39" s="572"/>
      <c r="AWG39" s="572"/>
      <c r="AWH39" s="572"/>
      <c r="AWI39" s="572"/>
      <c r="AWJ39" s="572"/>
      <c r="AWK39" s="572"/>
      <c r="AWL39" s="572"/>
      <c r="AWM39" s="572"/>
      <c r="AWN39" s="572"/>
      <c r="AWO39" s="572"/>
      <c r="AWP39" s="572"/>
      <c r="AWQ39" s="572"/>
      <c r="AWR39" s="572"/>
      <c r="AWS39" s="572"/>
      <c r="AWT39" s="572"/>
      <c r="AWU39" s="572"/>
      <c r="AWV39" s="572"/>
      <c r="AWW39" s="572"/>
      <c r="AWX39" s="572"/>
      <c r="AWY39" s="572"/>
      <c r="AWZ39" s="572"/>
      <c r="AXA39" s="572"/>
      <c r="AXB39" s="572"/>
      <c r="AXC39" s="572"/>
      <c r="AXD39" s="572"/>
      <c r="AXE39" s="572"/>
      <c r="AXF39" s="572"/>
      <c r="AXG39" s="572"/>
      <c r="AXH39" s="572"/>
      <c r="AXI39" s="572"/>
      <c r="AXJ39" s="572"/>
      <c r="AXK39" s="572"/>
      <c r="AXL39" s="572"/>
      <c r="AXM39" s="572"/>
      <c r="AXN39" s="572"/>
      <c r="AXO39" s="572"/>
      <c r="AXP39" s="572"/>
      <c r="AXQ39" s="572"/>
      <c r="AXR39" s="572"/>
      <c r="AXS39" s="572"/>
      <c r="AXT39" s="572"/>
      <c r="AXU39" s="572"/>
      <c r="AXV39" s="572"/>
      <c r="AXW39" s="572"/>
      <c r="AXX39" s="572"/>
      <c r="AXY39" s="572"/>
      <c r="AXZ39" s="572"/>
      <c r="AYA39" s="572"/>
      <c r="AYB39" s="572"/>
      <c r="AYC39" s="572"/>
      <c r="AYD39" s="572"/>
      <c r="AYE39" s="572"/>
      <c r="AYF39" s="572"/>
      <c r="AYG39" s="572"/>
      <c r="AYH39" s="572"/>
      <c r="AYI39" s="572"/>
      <c r="AYJ39" s="572"/>
      <c r="AYK39" s="572"/>
      <c r="AYL39" s="572"/>
      <c r="AYM39" s="572"/>
      <c r="AYN39" s="572"/>
      <c r="AYO39" s="572"/>
      <c r="AYP39" s="572"/>
      <c r="AYQ39" s="572"/>
      <c r="AYR39" s="572"/>
      <c r="AYS39" s="572"/>
      <c r="AYT39" s="572"/>
      <c r="AYU39" s="572"/>
      <c r="AYV39" s="572"/>
      <c r="AYW39" s="572"/>
      <c r="AYX39" s="572"/>
      <c r="AYY39" s="572"/>
      <c r="AYZ39" s="572"/>
      <c r="AZA39" s="572"/>
      <c r="AZB39" s="572"/>
      <c r="AZC39" s="572"/>
      <c r="AZD39" s="572"/>
      <c r="AZE39" s="572"/>
      <c r="AZF39" s="572"/>
      <c r="AZG39" s="572"/>
      <c r="AZH39" s="572"/>
      <c r="AZI39" s="572"/>
      <c r="AZJ39" s="572"/>
      <c r="AZK39" s="572"/>
      <c r="AZL39" s="572"/>
      <c r="AZM39" s="572"/>
      <c r="AZN39" s="572"/>
      <c r="AZO39" s="572"/>
      <c r="AZP39" s="572"/>
      <c r="AZQ39" s="572"/>
      <c r="AZR39" s="572"/>
      <c r="AZS39" s="572"/>
      <c r="AZT39" s="572"/>
      <c r="AZU39" s="572"/>
      <c r="AZV39" s="572"/>
      <c r="AZW39" s="572"/>
      <c r="AZX39" s="572"/>
      <c r="AZY39" s="572"/>
      <c r="AZZ39" s="572"/>
      <c r="BAA39" s="572"/>
      <c r="BAB39" s="572"/>
      <c r="BAC39" s="572"/>
      <c r="BAD39" s="572"/>
      <c r="BAE39" s="572"/>
      <c r="BAF39" s="572"/>
      <c r="BAG39" s="572"/>
      <c r="BAH39" s="572"/>
      <c r="BAI39" s="572"/>
      <c r="BAJ39" s="572"/>
      <c r="BAK39" s="572"/>
      <c r="BAL39" s="572"/>
      <c r="BAM39" s="572"/>
      <c r="BAN39" s="572"/>
      <c r="BAO39" s="572"/>
      <c r="BAP39" s="572"/>
      <c r="BAQ39" s="572"/>
      <c r="BAR39" s="572"/>
      <c r="BAS39" s="572"/>
      <c r="BAT39" s="572"/>
      <c r="BAU39" s="572"/>
      <c r="BAV39" s="572"/>
      <c r="BAW39" s="572"/>
      <c r="BAX39" s="572"/>
      <c r="BAY39" s="572"/>
      <c r="BAZ39" s="572"/>
      <c r="BBA39" s="572"/>
      <c r="BBB39" s="572"/>
      <c r="BBC39" s="572"/>
      <c r="BBD39" s="572"/>
      <c r="BBE39" s="572"/>
      <c r="BBF39" s="572"/>
      <c r="BBG39" s="572"/>
      <c r="BBH39" s="572"/>
      <c r="BBI39" s="572"/>
      <c r="BBJ39" s="572"/>
      <c r="BBK39" s="572"/>
      <c r="BBL39" s="572"/>
      <c r="BBM39" s="572"/>
      <c r="BBN39" s="572"/>
      <c r="BBO39" s="572"/>
      <c r="BBP39" s="572"/>
      <c r="BBQ39" s="572"/>
      <c r="BBR39" s="572"/>
      <c r="BBS39" s="572"/>
      <c r="BBT39" s="572"/>
      <c r="BBU39" s="572"/>
      <c r="BBV39" s="572"/>
      <c r="BBW39" s="572"/>
      <c r="BBX39" s="572"/>
      <c r="BBY39" s="572"/>
      <c r="BBZ39" s="572"/>
      <c r="BCA39" s="572"/>
      <c r="BCB39" s="572"/>
      <c r="BCC39" s="572"/>
      <c r="BCD39" s="572"/>
      <c r="BCE39" s="572"/>
      <c r="BCF39" s="572"/>
      <c r="BCG39" s="572"/>
      <c r="BCH39" s="572"/>
      <c r="BCI39" s="572"/>
      <c r="BCJ39" s="572"/>
      <c r="BCK39" s="572"/>
      <c r="BCL39" s="572"/>
      <c r="BCM39" s="572"/>
      <c r="BCN39" s="572"/>
      <c r="BCO39" s="572"/>
      <c r="BCP39" s="572"/>
      <c r="BCQ39" s="572"/>
      <c r="BCR39" s="572"/>
      <c r="BCS39" s="572"/>
      <c r="BCT39" s="572"/>
      <c r="BCU39" s="572"/>
      <c r="BCV39" s="572"/>
      <c r="BCW39" s="572"/>
      <c r="BCX39" s="572"/>
      <c r="BCY39" s="572"/>
      <c r="BCZ39" s="572"/>
      <c r="BDA39" s="572"/>
      <c r="BDB39" s="572"/>
      <c r="BDC39" s="572"/>
      <c r="BDD39" s="572"/>
      <c r="BDE39" s="572"/>
      <c r="BDF39" s="572"/>
      <c r="BDG39" s="572"/>
      <c r="BDH39" s="572"/>
      <c r="BDI39" s="572"/>
      <c r="BDJ39" s="572"/>
      <c r="BDK39" s="572"/>
      <c r="BDL39" s="572"/>
      <c r="BDM39" s="572"/>
      <c r="BDN39" s="572"/>
      <c r="BDO39" s="572"/>
      <c r="BDP39" s="572"/>
      <c r="BDQ39" s="572"/>
      <c r="BDR39" s="572"/>
      <c r="BDS39" s="572"/>
      <c r="BDT39" s="572"/>
      <c r="BDU39" s="572"/>
      <c r="BDV39" s="572"/>
      <c r="BDW39" s="572"/>
      <c r="BDX39" s="572"/>
      <c r="BDY39" s="572"/>
      <c r="BDZ39" s="572"/>
    </row>
    <row r="40" spans="1:1482" s="577" customFormat="1">
      <c r="A40" s="375" t="str">
        <f>+'P9'!B11</f>
        <v>9.4. Fortalecimiento y creación de instrumentos de fomento y financiamiento para la cadena</v>
      </c>
      <c r="B40" s="384">
        <f>+'P9'!E11</f>
        <v>166912000</v>
      </c>
      <c r="C40" s="384">
        <f>+'P9'!F11</f>
        <v>333824000</v>
      </c>
      <c r="D40" s="384">
        <f>+'P9'!G11</f>
        <v>333824000</v>
      </c>
      <c r="E40" s="384">
        <f>+'P9'!H11</f>
        <v>333824000</v>
      </c>
      <c r="F40" s="384">
        <f>+'P9'!I11</f>
        <v>333824000</v>
      </c>
      <c r="G40" s="384">
        <f>+'P9'!J11</f>
        <v>102200000</v>
      </c>
      <c r="H40" s="384">
        <f>+'P9'!K11</f>
        <v>102200000</v>
      </c>
      <c r="I40" s="384">
        <f>+'P9'!L11</f>
        <v>102200000</v>
      </c>
      <c r="J40" s="384">
        <f>+'P9'!M11</f>
        <v>102200000</v>
      </c>
      <c r="K40" s="384">
        <f>+'P9'!N11</f>
        <v>102200000</v>
      </c>
      <c r="L40" s="384">
        <f>+'P9'!O11</f>
        <v>102200000</v>
      </c>
      <c r="M40" s="384">
        <f>+'P9'!P11</f>
        <v>102200000</v>
      </c>
      <c r="N40" s="384">
        <f>+'P9'!Q11</f>
        <v>102200000</v>
      </c>
      <c r="O40" s="384">
        <f>+'P9'!R11</f>
        <v>102200000</v>
      </c>
      <c r="P40" s="384">
        <f>+'P9'!S11</f>
        <v>102200000</v>
      </c>
      <c r="Q40" s="384">
        <f>+'P9'!T11</f>
        <v>102200000</v>
      </c>
      <c r="R40" s="384">
        <f>+'P9'!U11</f>
        <v>102200000</v>
      </c>
      <c r="S40" s="384">
        <f>+'P9'!V11</f>
        <v>102200000</v>
      </c>
      <c r="T40" s="384">
        <f>+'P9'!W11</f>
        <v>102200000</v>
      </c>
      <c r="U40" s="384">
        <f>+'P9'!X11</f>
        <v>102200000</v>
      </c>
      <c r="V40" s="384">
        <f>+'P9'!Y11</f>
        <v>3035208000</v>
      </c>
      <c r="W40" s="575">
        <f t="shared" si="23"/>
        <v>1.0681698894472464E-3</v>
      </c>
      <c r="X40" s="405"/>
      <c r="Y40" s="572"/>
      <c r="Z40" s="572"/>
      <c r="AA40" s="572"/>
      <c r="AB40" s="572"/>
      <c r="AC40" s="572"/>
      <c r="AD40" s="572"/>
      <c r="AE40" s="572"/>
      <c r="AF40" s="572"/>
      <c r="AG40" s="572"/>
      <c r="AH40" s="572"/>
      <c r="AI40" s="572"/>
      <c r="AJ40" s="572"/>
      <c r="AK40" s="572"/>
      <c r="AL40" s="572"/>
      <c r="AM40" s="572"/>
      <c r="AN40" s="572"/>
      <c r="AO40" s="572"/>
      <c r="AP40" s="572"/>
      <c r="AQ40" s="572"/>
      <c r="AR40" s="572"/>
      <c r="AS40" s="572"/>
      <c r="AT40" s="572"/>
      <c r="AU40" s="572"/>
      <c r="AV40" s="572"/>
      <c r="AW40" s="572"/>
      <c r="AX40" s="572"/>
      <c r="AY40" s="572"/>
      <c r="AZ40" s="572"/>
      <c r="BA40" s="572"/>
      <c r="BB40" s="572"/>
      <c r="BC40" s="572"/>
      <c r="BD40" s="572"/>
      <c r="BE40" s="572"/>
      <c r="BF40" s="572"/>
      <c r="BG40" s="572"/>
      <c r="BH40" s="572"/>
      <c r="BI40" s="572"/>
      <c r="BJ40" s="572"/>
      <c r="BK40" s="572"/>
      <c r="BL40" s="572"/>
      <c r="BM40" s="572"/>
      <c r="BN40" s="572"/>
      <c r="BO40" s="572"/>
      <c r="BP40" s="572"/>
      <c r="BQ40" s="572"/>
      <c r="BR40" s="572"/>
      <c r="BS40" s="572"/>
      <c r="BT40" s="572"/>
      <c r="BU40" s="572"/>
      <c r="BV40" s="572"/>
      <c r="BW40" s="572"/>
      <c r="BX40" s="572"/>
      <c r="BY40" s="572"/>
      <c r="BZ40" s="572"/>
      <c r="CA40" s="572"/>
      <c r="CB40" s="572"/>
      <c r="CC40" s="572"/>
      <c r="CD40" s="572"/>
      <c r="CE40" s="572"/>
      <c r="CF40" s="572"/>
      <c r="CG40" s="572"/>
      <c r="CH40" s="572"/>
      <c r="CI40" s="572"/>
      <c r="CJ40" s="572"/>
      <c r="CK40" s="572"/>
      <c r="CL40" s="572"/>
      <c r="CM40" s="572"/>
      <c r="CN40" s="572"/>
      <c r="CO40" s="572"/>
      <c r="CP40" s="572"/>
      <c r="CQ40" s="572"/>
      <c r="CR40" s="572"/>
      <c r="CS40" s="572"/>
      <c r="CT40" s="572"/>
      <c r="CU40" s="572"/>
      <c r="CV40" s="572"/>
      <c r="CW40" s="572"/>
      <c r="CX40" s="572"/>
      <c r="CY40" s="572"/>
      <c r="CZ40" s="572"/>
      <c r="DA40" s="572"/>
      <c r="DB40" s="572"/>
      <c r="DC40" s="572"/>
      <c r="DD40" s="572"/>
      <c r="DE40" s="572"/>
      <c r="DF40" s="572"/>
      <c r="DG40" s="572"/>
      <c r="DH40" s="572"/>
      <c r="DI40" s="572"/>
      <c r="DJ40" s="572"/>
      <c r="DK40" s="572"/>
      <c r="DL40" s="572"/>
      <c r="DM40" s="572"/>
      <c r="DN40" s="572"/>
      <c r="DO40" s="572"/>
      <c r="DP40" s="572"/>
      <c r="DQ40" s="572"/>
      <c r="DR40" s="572"/>
      <c r="DS40" s="572"/>
      <c r="DT40" s="572"/>
      <c r="DU40" s="572"/>
      <c r="DV40" s="572"/>
      <c r="DW40" s="572"/>
      <c r="DX40" s="572"/>
      <c r="DY40" s="572"/>
      <c r="DZ40" s="572"/>
      <c r="EA40" s="572"/>
      <c r="EB40" s="572"/>
      <c r="EC40" s="572"/>
      <c r="ED40" s="572"/>
      <c r="EE40" s="572"/>
      <c r="EF40" s="572"/>
      <c r="EG40" s="572"/>
      <c r="EH40" s="572"/>
      <c r="EI40" s="572"/>
      <c r="EJ40" s="572"/>
      <c r="EK40" s="572"/>
      <c r="EL40" s="572"/>
      <c r="EM40" s="572"/>
      <c r="EN40" s="572"/>
      <c r="EO40" s="572"/>
      <c r="EP40" s="572"/>
      <c r="EQ40" s="572"/>
      <c r="ER40" s="572"/>
      <c r="ES40" s="572"/>
      <c r="ET40" s="572"/>
      <c r="EU40" s="572"/>
      <c r="EV40" s="572"/>
      <c r="EW40" s="572"/>
      <c r="EX40" s="572"/>
      <c r="EY40" s="572"/>
      <c r="EZ40" s="572"/>
      <c r="FA40" s="572"/>
      <c r="FB40" s="572"/>
      <c r="FC40" s="572"/>
      <c r="FD40" s="572"/>
      <c r="FE40" s="572"/>
      <c r="FF40" s="572"/>
      <c r="FG40" s="572"/>
      <c r="FH40" s="572"/>
      <c r="FI40" s="572"/>
      <c r="FJ40" s="572"/>
      <c r="FK40" s="572"/>
      <c r="FL40" s="572"/>
      <c r="FM40" s="572"/>
      <c r="FN40" s="572"/>
      <c r="FO40" s="572"/>
      <c r="FP40" s="572"/>
      <c r="FQ40" s="572"/>
      <c r="FR40" s="572"/>
      <c r="FS40" s="572"/>
      <c r="FT40" s="572"/>
      <c r="FU40" s="572"/>
      <c r="FV40" s="572"/>
      <c r="FW40" s="572"/>
      <c r="FX40" s="572"/>
      <c r="FY40" s="572"/>
      <c r="FZ40" s="572"/>
      <c r="GA40" s="572"/>
      <c r="GB40" s="572"/>
      <c r="GC40" s="572"/>
      <c r="GD40" s="572"/>
      <c r="GE40" s="572"/>
      <c r="GF40" s="572"/>
      <c r="GG40" s="572"/>
      <c r="GH40" s="572"/>
      <c r="GI40" s="572"/>
      <c r="GJ40" s="572"/>
      <c r="GK40" s="572"/>
      <c r="GL40" s="572"/>
      <c r="GM40" s="572"/>
      <c r="GN40" s="572"/>
      <c r="GO40" s="572"/>
      <c r="GP40" s="572"/>
      <c r="GQ40" s="572"/>
      <c r="GR40" s="572"/>
      <c r="GS40" s="572"/>
      <c r="GT40" s="572"/>
      <c r="GU40" s="572"/>
      <c r="GV40" s="572"/>
      <c r="GW40" s="572"/>
      <c r="GX40" s="572"/>
      <c r="GY40" s="572"/>
      <c r="GZ40" s="572"/>
      <c r="HA40" s="572"/>
      <c r="HB40" s="572"/>
      <c r="HC40" s="572"/>
      <c r="HD40" s="572"/>
      <c r="HE40" s="572"/>
      <c r="HF40" s="572"/>
      <c r="HG40" s="572"/>
      <c r="HH40" s="572"/>
      <c r="HI40" s="572"/>
      <c r="HJ40" s="572"/>
      <c r="HK40" s="572"/>
      <c r="HL40" s="572"/>
      <c r="HM40" s="572"/>
      <c r="HN40" s="572"/>
      <c r="HO40" s="572"/>
      <c r="HP40" s="572"/>
      <c r="HQ40" s="572"/>
      <c r="HR40" s="572"/>
      <c r="HS40" s="572"/>
      <c r="HT40" s="572"/>
      <c r="HU40" s="572"/>
      <c r="HV40" s="572"/>
      <c r="HW40" s="572"/>
      <c r="HX40" s="572"/>
      <c r="HY40" s="572"/>
      <c r="HZ40" s="572"/>
      <c r="IA40" s="572"/>
      <c r="IB40" s="572"/>
      <c r="IC40" s="572"/>
      <c r="ID40" s="572"/>
      <c r="IE40" s="572"/>
      <c r="IF40" s="572"/>
      <c r="IG40" s="572"/>
      <c r="IH40" s="572"/>
      <c r="II40" s="572"/>
      <c r="IJ40" s="572"/>
      <c r="IK40" s="572"/>
      <c r="IL40" s="572"/>
      <c r="IM40" s="572"/>
      <c r="IN40" s="572"/>
      <c r="IO40" s="572"/>
      <c r="IP40" s="572"/>
      <c r="IQ40" s="572"/>
      <c r="IR40" s="572"/>
      <c r="IS40" s="572"/>
      <c r="IT40" s="572"/>
      <c r="IU40" s="572"/>
      <c r="IV40" s="572"/>
      <c r="IW40" s="572"/>
      <c r="IX40" s="572"/>
      <c r="IY40" s="572"/>
      <c r="IZ40" s="572"/>
      <c r="JA40" s="572"/>
      <c r="JB40" s="572"/>
      <c r="JC40" s="572"/>
      <c r="JD40" s="572"/>
      <c r="JE40" s="572"/>
      <c r="JF40" s="572"/>
      <c r="JG40" s="572"/>
      <c r="JH40" s="572"/>
      <c r="JI40" s="572"/>
      <c r="JJ40" s="572"/>
      <c r="JK40" s="572"/>
      <c r="JL40" s="572"/>
      <c r="JM40" s="572"/>
      <c r="JN40" s="572"/>
      <c r="JO40" s="572"/>
      <c r="JP40" s="572"/>
      <c r="JQ40" s="572"/>
      <c r="JR40" s="572"/>
      <c r="JS40" s="572"/>
      <c r="JT40" s="572"/>
      <c r="JU40" s="572"/>
      <c r="JV40" s="572"/>
      <c r="JW40" s="572"/>
      <c r="JX40" s="572"/>
      <c r="JY40" s="572"/>
      <c r="JZ40" s="572"/>
      <c r="KA40" s="572"/>
      <c r="KB40" s="572"/>
      <c r="KC40" s="572"/>
      <c r="KD40" s="572"/>
      <c r="KE40" s="572"/>
      <c r="KF40" s="572"/>
      <c r="KG40" s="572"/>
      <c r="KH40" s="572"/>
      <c r="KI40" s="572"/>
      <c r="KJ40" s="572"/>
      <c r="KK40" s="572"/>
      <c r="KL40" s="572"/>
      <c r="KM40" s="572"/>
      <c r="KN40" s="572"/>
      <c r="KO40" s="572"/>
      <c r="KP40" s="572"/>
      <c r="KQ40" s="572"/>
      <c r="KR40" s="572"/>
      <c r="KS40" s="572"/>
      <c r="KT40" s="572"/>
      <c r="KU40" s="572"/>
      <c r="KV40" s="572"/>
      <c r="KW40" s="572"/>
      <c r="KX40" s="572"/>
      <c r="KY40" s="572"/>
      <c r="KZ40" s="572"/>
      <c r="LA40" s="572"/>
      <c r="LB40" s="572"/>
      <c r="LC40" s="572"/>
      <c r="LD40" s="572"/>
      <c r="LE40" s="572"/>
      <c r="LF40" s="572"/>
      <c r="LG40" s="572"/>
      <c r="LH40" s="572"/>
      <c r="LI40" s="572"/>
      <c r="LJ40" s="572"/>
      <c r="LK40" s="572"/>
      <c r="LL40" s="572"/>
      <c r="LM40" s="572"/>
      <c r="LN40" s="572"/>
      <c r="LO40" s="572"/>
      <c r="LP40" s="572"/>
      <c r="LQ40" s="572"/>
      <c r="LR40" s="572"/>
      <c r="LS40" s="572"/>
      <c r="LT40" s="572"/>
      <c r="LU40" s="572"/>
      <c r="LV40" s="572"/>
      <c r="LW40" s="572"/>
      <c r="LX40" s="572"/>
      <c r="LY40" s="572"/>
      <c r="LZ40" s="572"/>
      <c r="MA40" s="572"/>
      <c r="MB40" s="572"/>
      <c r="MC40" s="572"/>
      <c r="MD40" s="572"/>
      <c r="ME40" s="572"/>
      <c r="MF40" s="572"/>
      <c r="MG40" s="572"/>
      <c r="MH40" s="572"/>
      <c r="MI40" s="572"/>
      <c r="MJ40" s="572"/>
      <c r="MK40" s="572"/>
      <c r="ML40" s="572"/>
      <c r="MM40" s="572"/>
      <c r="MN40" s="572"/>
      <c r="MO40" s="572"/>
      <c r="MP40" s="572"/>
      <c r="MQ40" s="572"/>
      <c r="MR40" s="572"/>
      <c r="MS40" s="572"/>
      <c r="MT40" s="572"/>
      <c r="MU40" s="572"/>
      <c r="MV40" s="572"/>
      <c r="MW40" s="572"/>
      <c r="MX40" s="572"/>
      <c r="MY40" s="572"/>
      <c r="MZ40" s="572"/>
      <c r="NA40" s="572"/>
      <c r="NB40" s="572"/>
      <c r="NC40" s="572"/>
      <c r="ND40" s="572"/>
      <c r="NE40" s="572"/>
      <c r="NF40" s="572"/>
      <c r="NG40" s="572"/>
      <c r="NH40" s="572"/>
      <c r="NI40" s="572"/>
      <c r="NJ40" s="572"/>
      <c r="NK40" s="572"/>
      <c r="NL40" s="572"/>
      <c r="NM40" s="572"/>
      <c r="NN40" s="572"/>
      <c r="NO40" s="572"/>
      <c r="NP40" s="572"/>
      <c r="NQ40" s="572"/>
      <c r="NR40" s="572"/>
      <c r="NS40" s="572"/>
      <c r="NT40" s="572"/>
      <c r="NU40" s="572"/>
      <c r="NV40" s="572"/>
      <c r="NW40" s="572"/>
      <c r="NX40" s="572"/>
      <c r="NY40" s="572"/>
      <c r="NZ40" s="572"/>
      <c r="OA40" s="572"/>
      <c r="OB40" s="572"/>
      <c r="OC40" s="572"/>
      <c r="OD40" s="572"/>
      <c r="OE40" s="572"/>
      <c r="OF40" s="572"/>
      <c r="OG40" s="572"/>
      <c r="OH40" s="572"/>
      <c r="OI40" s="572"/>
      <c r="OJ40" s="572"/>
      <c r="OK40" s="572"/>
      <c r="OL40" s="572"/>
      <c r="OM40" s="572"/>
      <c r="ON40" s="572"/>
      <c r="OO40" s="572"/>
      <c r="OP40" s="572"/>
      <c r="OQ40" s="572"/>
      <c r="OR40" s="572"/>
      <c r="OS40" s="572"/>
      <c r="OT40" s="572"/>
      <c r="OU40" s="572"/>
      <c r="OV40" s="572"/>
      <c r="OW40" s="572"/>
      <c r="OX40" s="572"/>
      <c r="OY40" s="572"/>
      <c r="OZ40" s="572"/>
      <c r="PA40" s="572"/>
      <c r="PB40" s="572"/>
      <c r="PC40" s="572"/>
      <c r="PD40" s="572"/>
      <c r="PE40" s="572"/>
      <c r="PF40" s="572"/>
      <c r="PG40" s="572"/>
      <c r="PH40" s="572"/>
      <c r="PI40" s="572"/>
      <c r="PJ40" s="572"/>
      <c r="PK40" s="572"/>
      <c r="PL40" s="572"/>
      <c r="PM40" s="572"/>
      <c r="PN40" s="572"/>
      <c r="PO40" s="572"/>
      <c r="PP40" s="572"/>
      <c r="PQ40" s="572"/>
      <c r="PR40" s="572"/>
      <c r="PS40" s="572"/>
      <c r="PT40" s="572"/>
      <c r="PU40" s="572"/>
      <c r="PV40" s="572"/>
      <c r="PW40" s="572"/>
      <c r="PX40" s="572"/>
      <c r="PY40" s="572"/>
      <c r="PZ40" s="572"/>
      <c r="QA40" s="572"/>
      <c r="QB40" s="572"/>
      <c r="QC40" s="572"/>
      <c r="QD40" s="572"/>
      <c r="QE40" s="572"/>
      <c r="QF40" s="572"/>
      <c r="QG40" s="572"/>
      <c r="QH40" s="572"/>
      <c r="QI40" s="572"/>
      <c r="QJ40" s="572"/>
      <c r="QK40" s="572"/>
      <c r="QL40" s="572"/>
      <c r="QM40" s="572"/>
      <c r="QN40" s="572"/>
      <c r="QO40" s="572"/>
      <c r="QP40" s="572"/>
      <c r="QQ40" s="572"/>
      <c r="QR40" s="572"/>
      <c r="QS40" s="572"/>
      <c r="QT40" s="572"/>
      <c r="QU40" s="572"/>
      <c r="QV40" s="572"/>
      <c r="QW40" s="572"/>
      <c r="QX40" s="572"/>
      <c r="QY40" s="572"/>
      <c r="QZ40" s="572"/>
      <c r="RA40" s="572"/>
      <c r="RB40" s="572"/>
      <c r="RC40" s="572"/>
      <c r="RD40" s="572"/>
      <c r="RE40" s="572"/>
      <c r="RF40" s="572"/>
      <c r="RG40" s="572"/>
      <c r="RH40" s="572"/>
      <c r="RI40" s="572"/>
      <c r="RJ40" s="572"/>
      <c r="RK40" s="572"/>
      <c r="RL40" s="572"/>
      <c r="RM40" s="572"/>
      <c r="RN40" s="572"/>
      <c r="RO40" s="572"/>
      <c r="RP40" s="572"/>
      <c r="RQ40" s="572"/>
      <c r="RR40" s="572"/>
      <c r="RS40" s="572"/>
      <c r="RT40" s="572"/>
      <c r="RU40" s="572"/>
      <c r="RV40" s="572"/>
      <c r="RW40" s="572"/>
      <c r="RX40" s="572"/>
      <c r="RY40" s="572"/>
      <c r="RZ40" s="572"/>
      <c r="SA40" s="572"/>
      <c r="SB40" s="572"/>
      <c r="SC40" s="572"/>
      <c r="SD40" s="572"/>
      <c r="SE40" s="572"/>
      <c r="SF40" s="572"/>
      <c r="SG40" s="572"/>
      <c r="SH40" s="572"/>
      <c r="SI40" s="572"/>
      <c r="SJ40" s="572"/>
      <c r="SK40" s="572"/>
      <c r="SL40" s="572"/>
      <c r="SM40" s="572"/>
      <c r="SN40" s="572"/>
      <c r="SO40" s="572"/>
      <c r="SP40" s="572"/>
      <c r="SQ40" s="572"/>
      <c r="SR40" s="572"/>
      <c r="SS40" s="572"/>
      <c r="ST40" s="572"/>
      <c r="SU40" s="572"/>
      <c r="SV40" s="572"/>
      <c r="SW40" s="572"/>
      <c r="SX40" s="572"/>
      <c r="SY40" s="572"/>
      <c r="SZ40" s="572"/>
      <c r="TA40" s="572"/>
      <c r="TB40" s="572"/>
      <c r="TC40" s="572"/>
      <c r="TD40" s="572"/>
      <c r="TE40" s="572"/>
      <c r="TF40" s="572"/>
      <c r="TG40" s="572"/>
      <c r="TH40" s="572"/>
      <c r="TI40" s="572"/>
      <c r="TJ40" s="572"/>
      <c r="TK40" s="572"/>
      <c r="TL40" s="572"/>
      <c r="TM40" s="572"/>
      <c r="TN40" s="572"/>
      <c r="TO40" s="572"/>
      <c r="TP40" s="572"/>
      <c r="TQ40" s="572"/>
      <c r="TR40" s="572"/>
      <c r="TS40" s="572"/>
      <c r="TT40" s="572"/>
      <c r="TU40" s="572"/>
      <c r="TV40" s="572"/>
      <c r="TW40" s="572"/>
      <c r="TX40" s="572"/>
      <c r="TY40" s="572"/>
      <c r="TZ40" s="572"/>
      <c r="UA40" s="572"/>
      <c r="UB40" s="572"/>
      <c r="UC40" s="572"/>
      <c r="UD40" s="572"/>
      <c r="UE40" s="572"/>
      <c r="UF40" s="572"/>
      <c r="UG40" s="572"/>
      <c r="UH40" s="572"/>
      <c r="UI40" s="572"/>
      <c r="UJ40" s="572"/>
      <c r="UK40" s="572"/>
      <c r="UL40" s="572"/>
      <c r="UM40" s="572"/>
      <c r="UN40" s="572"/>
      <c r="UO40" s="572"/>
      <c r="UP40" s="572"/>
      <c r="UQ40" s="572"/>
      <c r="UR40" s="572"/>
      <c r="US40" s="572"/>
      <c r="UT40" s="572"/>
      <c r="UU40" s="572"/>
      <c r="UV40" s="572"/>
      <c r="UW40" s="572"/>
      <c r="UX40" s="572"/>
      <c r="UY40" s="572"/>
      <c r="UZ40" s="572"/>
      <c r="VA40" s="572"/>
      <c r="VB40" s="572"/>
      <c r="VC40" s="572"/>
      <c r="VD40" s="572"/>
      <c r="VE40" s="572"/>
      <c r="VF40" s="572"/>
      <c r="VG40" s="572"/>
      <c r="VH40" s="572"/>
      <c r="VI40" s="572"/>
      <c r="VJ40" s="572"/>
      <c r="VK40" s="572"/>
      <c r="VL40" s="572"/>
      <c r="VM40" s="572"/>
      <c r="VN40" s="572"/>
      <c r="VO40" s="572"/>
      <c r="VP40" s="572"/>
      <c r="VQ40" s="572"/>
      <c r="VR40" s="572"/>
      <c r="VS40" s="572"/>
      <c r="VT40" s="572"/>
      <c r="VU40" s="572"/>
      <c r="VV40" s="572"/>
      <c r="VW40" s="572"/>
      <c r="VX40" s="572"/>
      <c r="VY40" s="572"/>
      <c r="VZ40" s="572"/>
      <c r="WA40" s="572"/>
      <c r="WB40" s="572"/>
      <c r="WC40" s="572"/>
      <c r="WD40" s="572"/>
      <c r="WE40" s="572"/>
      <c r="WF40" s="572"/>
      <c r="WG40" s="572"/>
      <c r="WH40" s="572"/>
      <c r="WI40" s="572"/>
      <c r="WJ40" s="572"/>
      <c r="WK40" s="572"/>
      <c r="WL40" s="572"/>
      <c r="WM40" s="572"/>
      <c r="WN40" s="572"/>
      <c r="WO40" s="572"/>
      <c r="WP40" s="572"/>
      <c r="WQ40" s="572"/>
      <c r="WR40" s="572"/>
      <c r="WS40" s="572"/>
      <c r="WT40" s="572"/>
      <c r="WU40" s="572"/>
      <c r="WV40" s="572"/>
      <c r="WW40" s="572"/>
      <c r="WX40" s="572"/>
      <c r="WY40" s="572"/>
      <c r="WZ40" s="572"/>
      <c r="XA40" s="572"/>
      <c r="XB40" s="572"/>
      <c r="XC40" s="572"/>
      <c r="XD40" s="572"/>
      <c r="XE40" s="572"/>
      <c r="XF40" s="572"/>
      <c r="XG40" s="572"/>
      <c r="XH40" s="572"/>
      <c r="XI40" s="572"/>
      <c r="XJ40" s="572"/>
      <c r="XK40" s="572"/>
      <c r="XL40" s="572"/>
      <c r="XM40" s="572"/>
      <c r="XN40" s="572"/>
      <c r="XO40" s="572"/>
      <c r="XP40" s="572"/>
      <c r="XQ40" s="572"/>
      <c r="XR40" s="572"/>
      <c r="XS40" s="572"/>
      <c r="XT40" s="572"/>
      <c r="XU40" s="572"/>
      <c r="XV40" s="572"/>
      <c r="XW40" s="572"/>
      <c r="XX40" s="572"/>
      <c r="XY40" s="572"/>
      <c r="XZ40" s="572"/>
      <c r="YA40" s="572"/>
      <c r="YB40" s="572"/>
      <c r="YC40" s="572"/>
      <c r="YD40" s="572"/>
      <c r="YE40" s="572"/>
      <c r="YF40" s="572"/>
      <c r="YG40" s="572"/>
      <c r="YH40" s="572"/>
      <c r="YI40" s="572"/>
      <c r="YJ40" s="572"/>
      <c r="YK40" s="572"/>
      <c r="YL40" s="572"/>
      <c r="YM40" s="572"/>
      <c r="YN40" s="572"/>
      <c r="YO40" s="572"/>
      <c r="YP40" s="572"/>
      <c r="YQ40" s="572"/>
      <c r="YR40" s="572"/>
      <c r="YS40" s="572"/>
      <c r="YT40" s="572"/>
      <c r="YU40" s="572"/>
      <c r="YV40" s="572"/>
      <c r="YW40" s="572"/>
      <c r="YX40" s="572"/>
      <c r="YY40" s="572"/>
      <c r="YZ40" s="572"/>
      <c r="ZA40" s="572"/>
      <c r="ZB40" s="572"/>
      <c r="ZC40" s="572"/>
      <c r="ZD40" s="572"/>
      <c r="ZE40" s="572"/>
      <c r="ZF40" s="572"/>
      <c r="ZG40" s="572"/>
      <c r="ZH40" s="572"/>
      <c r="ZI40" s="572"/>
      <c r="ZJ40" s="572"/>
      <c r="ZK40" s="572"/>
      <c r="ZL40" s="572"/>
      <c r="ZM40" s="572"/>
      <c r="ZN40" s="572"/>
      <c r="ZO40" s="572"/>
      <c r="ZP40" s="572"/>
      <c r="ZQ40" s="572"/>
      <c r="ZR40" s="572"/>
      <c r="ZS40" s="572"/>
      <c r="ZT40" s="572"/>
      <c r="ZU40" s="572"/>
      <c r="ZV40" s="572"/>
      <c r="ZW40" s="572"/>
      <c r="ZX40" s="572"/>
      <c r="ZY40" s="572"/>
      <c r="ZZ40" s="572"/>
      <c r="AAA40" s="572"/>
      <c r="AAB40" s="572"/>
      <c r="AAC40" s="572"/>
      <c r="AAD40" s="572"/>
      <c r="AAE40" s="572"/>
      <c r="AAF40" s="572"/>
      <c r="AAG40" s="572"/>
      <c r="AAH40" s="572"/>
      <c r="AAI40" s="572"/>
      <c r="AAJ40" s="572"/>
      <c r="AAK40" s="572"/>
      <c r="AAL40" s="572"/>
      <c r="AAM40" s="572"/>
      <c r="AAN40" s="572"/>
      <c r="AAO40" s="572"/>
      <c r="AAP40" s="572"/>
      <c r="AAQ40" s="572"/>
      <c r="AAR40" s="572"/>
      <c r="AAS40" s="572"/>
      <c r="AAT40" s="572"/>
      <c r="AAU40" s="572"/>
      <c r="AAV40" s="572"/>
      <c r="AAW40" s="572"/>
      <c r="AAX40" s="572"/>
      <c r="AAY40" s="572"/>
      <c r="AAZ40" s="572"/>
      <c r="ABA40" s="572"/>
      <c r="ABB40" s="572"/>
      <c r="ABC40" s="572"/>
      <c r="ABD40" s="572"/>
      <c r="ABE40" s="572"/>
      <c r="ABF40" s="572"/>
      <c r="ABG40" s="572"/>
      <c r="ABH40" s="572"/>
      <c r="ABI40" s="572"/>
      <c r="ABJ40" s="572"/>
      <c r="ABK40" s="572"/>
      <c r="ABL40" s="572"/>
      <c r="ABM40" s="572"/>
      <c r="ABN40" s="572"/>
      <c r="ABO40" s="572"/>
      <c r="ABP40" s="572"/>
      <c r="ABQ40" s="572"/>
      <c r="ABR40" s="572"/>
      <c r="ABS40" s="572"/>
      <c r="ABT40" s="572"/>
      <c r="ABU40" s="572"/>
      <c r="ABV40" s="572"/>
      <c r="ABW40" s="572"/>
      <c r="ABX40" s="572"/>
      <c r="ABY40" s="572"/>
      <c r="ABZ40" s="572"/>
      <c r="ACA40" s="572"/>
      <c r="ACB40" s="572"/>
      <c r="ACC40" s="572"/>
      <c r="ACD40" s="572"/>
      <c r="ACE40" s="572"/>
      <c r="ACF40" s="572"/>
      <c r="ACG40" s="572"/>
      <c r="ACH40" s="572"/>
      <c r="ACI40" s="572"/>
      <c r="ACJ40" s="572"/>
      <c r="ACK40" s="572"/>
      <c r="ACL40" s="572"/>
      <c r="ACM40" s="572"/>
      <c r="ACN40" s="572"/>
      <c r="ACO40" s="572"/>
      <c r="ACP40" s="572"/>
      <c r="ACQ40" s="572"/>
      <c r="ACR40" s="572"/>
      <c r="ACS40" s="572"/>
      <c r="ACT40" s="572"/>
      <c r="ACU40" s="572"/>
      <c r="ACV40" s="572"/>
      <c r="ACW40" s="572"/>
      <c r="ACX40" s="572"/>
      <c r="ACY40" s="572"/>
      <c r="ACZ40" s="572"/>
      <c r="ADA40" s="572"/>
      <c r="ADB40" s="572"/>
      <c r="ADC40" s="572"/>
      <c r="ADD40" s="572"/>
      <c r="ADE40" s="572"/>
      <c r="ADF40" s="572"/>
      <c r="ADG40" s="572"/>
      <c r="ADH40" s="572"/>
      <c r="ADI40" s="572"/>
      <c r="ADJ40" s="572"/>
      <c r="ADK40" s="572"/>
      <c r="ADL40" s="572"/>
      <c r="ADM40" s="572"/>
      <c r="ADN40" s="572"/>
      <c r="ADO40" s="572"/>
      <c r="ADP40" s="572"/>
      <c r="ADQ40" s="572"/>
      <c r="ADR40" s="572"/>
      <c r="ADS40" s="572"/>
      <c r="ADT40" s="572"/>
      <c r="ADU40" s="572"/>
      <c r="ADV40" s="572"/>
      <c r="ADW40" s="572"/>
      <c r="ADX40" s="572"/>
      <c r="ADY40" s="572"/>
      <c r="ADZ40" s="572"/>
      <c r="AEA40" s="572"/>
      <c r="AEB40" s="572"/>
      <c r="AEC40" s="572"/>
      <c r="AED40" s="572"/>
      <c r="AEE40" s="572"/>
      <c r="AEF40" s="572"/>
      <c r="AEG40" s="572"/>
      <c r="AEH40" s="572"/>
      <c r="AEI40" s="572"/>
      <c r="AEJ40" s="572"/>
      <c r="AEK40" s="572"/>
      <c r="AEL40" s="572"/>
      <c r="AEM40" s="572"/>
      <c r="AEN40" s="572"/>
      <c r="AEO40" s="572"/>
      <c r="AEP40" s="572"/>
      <c r="AEQ40" s="572"/>
      <c r="AER40" s="572"/>
      <c r="AES40" s="572"/>
      <c r="AET40" s="572"/>
      <c r="AEU40" s="572"/>
      <c r="AEV40" s="572"/>
      <c r="AEW40" s="572"/>
      <c r="AEX40" s="572"/>
      <c r="AEY40" s="572"/>
      <c r="AEZ40" s="572"/>
      <c r="AFA40" s="572"/>
      <c r="AFB40" s="572"/>
      <c r="AFC40" s="572"/>
      <c r="AFD40" s="572"/>
      <c r="AFE40" s="572"/>
      <c r="AFF40" s="572"/>
      <c r="AFG40" s="572"/>
      <c r="AFH40" s="572"/>
      <c r="AFI40" s="572"/>
      <c r="AFJ40" s="572"/>
      <c r="AFK40" s="572"/>
      <c r="AFL40" s="572"/>
      <c r="AFM40" s="572"/>
      <c r="AFN40" s="572"/>
      <c r="AFO40" s="572"/>
      <c r="AFP40" s="572"/>
      <c r="AFQ40" s="572"/>
      <c r="AFR40" s="572"/>
      <c r="AFS40" s="572"/>
      <c r="AFT40" s="572"/>
      <c r="AFU40" s="572"/>
      <c r="AFV40" s="572"/>
      <c r="AFW40" s="572"/>
      <c r="AFX40" s="572"/>
      <c r="AFY40" s="572"/>
      <c r="AFZ40" s="572"/>
      <c r="AGA40" s="572"/>
      <c r="AGB40" s="572"/>
      <c r="AGC40" s="572"/>
      <c r="AGD40" s="572"/>
      <c r="AGE40" s="572"/>
      <c r="AGF40" s="572"/>
      <c r="AGG40" s="572"/>
      <c r="AGH40" s="572"/>
      <c r="AGI40" s="572"/>
      <c r="AGJ40" s="572"/>
      <c r="AGK40" s="572"/>
      <c r="AGL40" s="572"/>
      <c r="AGM40" s="572"/>
      <c r="AGN40" s="572"/>
      <c r="AGO40" s="572"/>
      <c r="AGP40" s="572"/>
      <c r="AGQ40" s="572"/>
      <c r="AGR40" s="572"/>
      <c r="AGS40" s="572"/>
      <c r="AGT40" s="572"/>
      <c r="AGU40" s="572"/>
      <c r="AGV40" s="572"/>
      <c r="AGW40" s="572"/>
      <c r="AGX40" s="572"/>
      <c r="AGY40" s="572"/>
      <c r="AGZ40" s="572"/>
      <c r="AHA40" s="572"/>
      <c r="AHB40" s="572"/>
      <c r="AHC40" s="572"/>
      <c r="AHD40" s="572"/>
      <c r="AHE40" s="572"/>
      <c r="AHF40" s="572"/>
      <c r="AHG40" s="572"/>
      <c r="AHH40" s="572"/>
      <c r="AHI40" s="572"/>
      <c r="AHJ40" s="572"/>
      <c r="AHK40" s="572"/>
      <c r="AHL40" s="572"/>
      <c r="AHM40" s="572"/>
      <c r="AHN40" s="572"/>
      <c r="AHO40" s="572"/>
      <c r="AHP40" s="572"/>
      <c r="AHQ40" s="572"/>
      <c r="AHR40" s="572"/>
      <c r="AHS40" s="572"/>
      <c r="AHT40" s="572"/>
      <c r="AHU40" s="572"/>
      <c r="AHV40" s="572"/>
      <c r="AHW40" s="572"/>
      <c r="AHX40" s="572"/>
      <c r="AHY40" s="572"/>
      <c r="AHZ40" s="572"/>
      <c r="AIA40" s="572"/>
      <c r="AIB40" s="572"/>
      <c r="AIC40" s="572"/>
      <c r="AID40" s="572"/>
      <c r="AIE40" s="572"/>
      <c r="AIF40" s="572"/>
      <c r="AIG40" s="572"/>
      <c r="AIH40" s="572"/>
      <c r="AII40" s="572"/>
      <c r="AIJ40" s="572"/>
      <c r="AIK40" s="572"/>
      <c r="AIL40" s="572"/>
      <c r="AIM40" s="572"/>
      <c r="AIN40" s="572"/>
      <c r="AIO40" s="572"/>
      <c r="AIP40" s="572"/>
      <c r="AIQ40" s="572"/>
      <c r="AIR40" s="572"/>
      <c r="AIS40" s="572"/>
      <c r="AIT40" s="572"/>
      <c r="AIU40" s="572"/>
      <c r="AIV40" s="572"/>
      <c r="AIW40" s="572"/>
      <c r="AIX40" s="572"/>
      <c r="AIY40" s="572"/>
      <c r="AIZ40" s="572"/>
      <c r="AJA40" s="572"/>
      <c r="AJB40" s="572"/>
      <c r="AJC40" s="572"/>
      <c r="AJD40" s="572"/>
      <c r="AJE40" s="572"/>
      <c r="AJF40" s="572"/>
      <c r="AJG40" s="572"/>
      <c r="AJH40" s="572"/>
      <c r="AJI40" s="572"/>
      <c r="AJJ40" s="572"/>
      <c r="AJK40" s="572"/>
      <c r="AJL40" s="572"/>
      <c r="AJM40" s="572"/>
      <c r="AJN40" s="572"/>
      <c r="AJO40" s="572"/>
      <c r="AJP40" s="572"/>
      <c r="AJQ40" s="572"/>
      <c r="AJR40" s="572"/>
      <c r="AJS40" s="572"/>
      <c r="AJT40" s="572"/>
      <c r="AJU40" s="572"/>
      <c r="AJV40" s="572"/>
      <c r="AJW40" s="572"/>
      <c r="AJX40" s="572"/>
      <c r="AJY40" s="572"/>
      <c r="AJZ40" s="572"/>
      <c r="AKA40" s="572"/>
      <c r="AKB40" s="572"/>
      <c r="AKC40" s="572"/>
      <c r="AKD40" s="572"/>
      <c r="AKE40" s="572"/>
      <c r="AKF40" s="572"/>
      <c r="AKG40" s="572"/>
      <c r="AKH40" s="572"/>
      <c r="AKI40" s="572"/>
      <c r="AKJ40" s="572"/>
      <c r="AKK40" s="572"/>
      <c r="AKL40" s="572"/>
      <c r="AKM40" s="572"/>
      <c r="AKN40" s="572"/>
      <c r="AKO40" s="572"/>
      <c r="AKP40" s="572"/>
      <c r="AKQ40" s="572"/>
      <c r="AKR40" s="572"/>
      <c r="AKS40" s="572"/>
      <c r="AKT40" s="572"/>
      <c r="AKU40" s="572"/>
      <c r="AKV40" s="572"/>
      <c r="AKW40" s="572"/>
      <c r="AKX40" s="572"/>
      <c r="AKY40" s="572"/>
      <c r="AKZ40" s="572"/>
      <c r="ALA40" s="572"/>
      <c r="ALB40" s="572"/>
      <c r="ALC40" s="572"/>
      <c r="ALD40" s="572"/>
      <c r="ALE40" s="572"/>
      <c r="ALF40" s="572"/>
      <c r="ALG40" s="572"/>
      <c r="ALH40" s="572"/>
      <c r="ALI40" s="572"/>
      <c r="ALJ40" s="572"/>
      <c r="ALK40" s="572"/>
      <c r="ALL40" s="572"/>
      <c r="ALM40" s="572"/>
      <c r="ALN40" s="572"/>
      <c r="ALO40" s="572"/>
      <c r="ALP40" s="572"/>
      <c r="ALQ40" s="572"/>
      <c r="ALR40" s="572"/>
      <c r="ALS40" s="572"/>
      <c r="ALT40" s="572"/>
      <c r="ALU40" s="572"/>
      <c r="ALV40" s="572"/>
      <c r="ALW40" s="572"/>
      <c r="ALX40" s="572"/>
      <c r="ALY40" s="572"/>
      <c r="ALZ40" s="572"/>
      <c r="AMA40" s="572"/>
      <c r="AMB40" s="572"/>
      <c r="AMC40" s="572"/>
      <c r="AMD40" s="572"/>
      <c r="AME40" s="572"/>
      <c r="AMF40" s="572"/>
      <c r="AMG40" s="572"/>
      <c r="AMH40" s="572"/>
      <c r="AMI40" s="572"/>
      <c r="AMJ40" s="572"/>
      <c r="AMK40" s="572"/>
      <c r="AML40" s="572"/>
      <c r="AMM40" s="572"/>
      <c r="AMN40" s="572"/>
      <c r="AMO40" s="572"/>
      <c r="AMP40" s="572"/>
      <c r="AMQ40" s="572"/>
      <c r="AMR40" s="572"/>
      <c r="AMS40" s="572"/>
      <c r="AMT40" s="572"/>
      <c r="AMU40" s="572"/>
      <c r="AMV40" s="572"/>
      <c r="AMW40" s="572"/>
      <c r="AMX40" s="572"/>
      <c r="AMY40" s="572"/>
      <c r="AMZ40" s="572"/>
      <c r="ANA40" s="572"/>
      <c r="ANB40" s="572"/>
      <c r="ANC40" s="572"/>
      <c r="AND40" s="572"/>
      <c r="ANE40" s="572"/>
      <c r="ANF40" s="572"/>
      <c r="ANG40" s="572"/>
      <c r="ANH40" s="572"/>
      <c r="ANI40" s="572"/>
      <c r="ANJ40" s="572"/>
      <c r="ANK40" s="572"/>
      <c r="ANL40" s="572"/>
      <c r="ANM40" s="572"/>
      <c r="ANN40" s="572"/>
      <c r="ANO40" s="572"/>
      <c r="ANP40" s="572"/>
      <c r="ANQ40" s="572"/>
      <c r="ANR40" s="572"/>
      <c r="ANS40" s="572"/>
      <c r="ANT40" s="572"/>
      <c r="ANU40" s="572"/>
      <c r="ANV40" s="572"/>
      <c r="ANW40" s="572"/>
      <c r="ANX40" s="572"/>
      <c r="ANY40" s="572"/>
      <c r="ANZ40" s="572"/>
      <c r="AOA40" s="572"/>
      <c r="AOB40" s="572"/>
      <c r="AOC40" s="572"/>
      <c r="AOD40" s="572"/>
      <c r="AOE40" s="572"/>
      <c r="AOF40" s="572"/>
      <c r="AOG40" s="572"/>
      <c r="AOH40" s="572"/>
      <c r="AOI40" s="572"/>
      <c r="AOJ40" s="572"/>
      <c r="AOK40" s="572"/>
      <c r="AOL40" s="572"/>
      <c r="AOM40" s="572"/>
      <c r="AON40" s="572"/>
      <c r="AOO40" s="572"/>
      <c r="AOP40" s="572"/>
      <c r="AOQ40" s="572"/>
      <c r="AOR40" s="572"/>
      <c r="AOS40" s="572"/>
      <c r="AOT40" s="572"/>
      <c r="AOU40" s="572"/>
      <c r="AOV40" s="572"/>
      <c r="AOW40" s="572"/>
      <c r="AOX40" s="572"/>
      <c r="AOY40" s="572"/>
      <c r="AOZ40" s="572"/>
      <c r="APA40" s="572"/>
      <c r="APB40" s="572"/>
      <c r="APC40" s="572"/>
      <c r="APD40" s="572"/>
      <c r="APE40" s="572"/>
      <c r="APF40" s="572"/>
      <c r="APG40" s="572"/>
      <c r="APH40" s="572"/>
      <c r="API40" s="572"/>
      <c r="APJ40" s="572"/>
      <c r="APK40" s="572"/>
      <c r="APL40" s="572"/>
      <c r="APM40" s="572"/>
      <c r="APN40" s="572"/>
      <c r="APO40" s="572"/>
      <c r="APP40" s="572"/>
      <c r="APQ40" s="572"/>
      <c r="APR40" s="572"/>
      <c r="APS40" s="572"/>
      <c r="APT40" s="572"/>
      <c r="APU40" s="572"/>
      <c r="APV40" s="572"/>
      <c r="APW40" s="572"/>
      <c r="APX40" s="572"/>
      <c r="APY40" s="572"/>
      <c r="APZ40" s="572"/>
      <c r="AQA40" s="572"/>
      <c r="AQB40" s="572"/>
      <c r="AQC40" s="572"/>
      <c r="AQD40" s="572"/>
      <c r="AQE40" s="572"/>
      <c r="AQF40" s="572"/>
      <c r="AQG40" s="572"/>
      <c r="AQH40" s="572"/>
      <c r="AQI40" s="572"/>
      <c r="AQJ40" s="572"/>
      <c r="AQK40" s="572"/>
      <c r="AQL40" s="572"/>
      <c r="AQM40" s="572"/>
      <c r="AQN40" s="572"/>
      <c r="AQO40" s="572"/>
      <c r="AQP40" s="572"/>
      <c r="AQQ40" s="572"/>
      <c r="AQR40" s="572"/>
      <c r="AQS40" s="572"/>
      <c r="AQT40" s="572"/>
      <c r="AQU40" s="572"/>
      <c r="AQV40" s="572"/>
      <c r="AQW40" s="572"/>
      <c r="AQX40" s="572"/>
      <c r="AQY40" s="572"/>
      <c r="AQZ40" s="572"/>
      <c r="ARA40" s="572"/>
      <c r="ARB40" s="572"/>
      <c r="ARC40" s="572"/>
      <c r="ARD40" s="572"/>
      <c r="ARE40" s="572"/>
      <c r="ARF40" s="572"/>
      <c r="ARG40" s="572"/>
      <c r="ARH40" s="572"/>
      <c r="ARI40" s="572"/>
      <c r="ARJ40" s="572"/>
      <c r="ARK40" s="572"/>
      <c r="ARL40" s="572"/>
      <c r="ARM40" s="572"/>
      <c r="ARN40" s="572"/>
      <c r="ARO40" s="572"/>
      <c r="ARP40" s="572"/>
      <c r="ARQ40" s="572"/>
      <c r="ARR40" s="572"/>
      <c r="ARS40" s="572"/>
      <c r="ART40" s="572"/>
      <c r="ARU40" s="572"/>
      <c r="ARV40" s="572"/>
      <c r="ARW40" s="572"/>
      <c r="ARX40" s="572"/>
      <c r="ARY40" s="572"/>
      <c r="ARZ40" s="572"/>
      <c r="ASA40" s="572"/>
      <c r="ASB40" s="572"/>
      <c r="ASC40" s="572"/>
      <c r="ASD40" s="572"/>
      <c r="ASE40" s="572"/>
      <c r="ASF40" s="572"/>
      <c r="ASG40" s="572"/>
      <c r="ASH40" s="572"/>
      <c r="ASI40" s="572"/>
      <c r="ASJ40" s="572"/>
      <c r="ASK40" s="572"/>
      <c r="ASL40" s="572"/>
      <c r="ASM40" s="572"/>
      <c r="ASN40" s="572"/>
      <c r="ASO40" s="572"/>
      <c r="ASP40" s="572"/>
      <c r="ASQ40" s="572"/>
      <c r="ASR40" s="572"/>
      <c r="ASS40" s="572"/>
      <c r="AST40" s="572"/>
      <c r="ASU40" s="572"/>
      <c r="ASV40" s="572"/>
      <c r="ASW40" s="572"/>
      <c r="ASX40" s="572"/>
      <c r="ASY40" s="572"/>
      <c r="ASZ40" s="572"/>
      <c r="ATA40" s="572"/>
      <c r="ATB40" s="572"/>
      <c r="ATC40" s="572"/>
      <c r="ATD40" s="572"/>
      <c r="ATE40" s="572"/>
      <c r="ATF40" s="572"/>
      <c r="ATG40" s="572"/>
      <c r="ATH40" s="572"/>
      <c r="ATI40" s="572"/>
      <c r="ATJ40" s="572"/>
      <c r="ATK40" s="572"/>
      <c r="ATL40" s="572"/>
      <c r="ATM40" s="572"/>
      <c r="ATN40" s="572"/>
      <c r="ATO40" s="572"/>
      <c r="ATP40" s="572"/>
      <c r="ATQ40" s="572"/>
      <c r="ATR40" s="572"/>
      <c r="ATS40" s="572"/>
      <c r="ATT40" s="572"/>
      <c r="ATU40" s="572"/>
      <c r="ATV40" s="572"/>
      <c r="ATW40" s="572"/>
      <c r="ATX40" s="572"/>
      <c r="ATY40" s="572"/>
      <c r="ATZ40" s="572"/>
      <c r="AUA40" s="572"/>
      <c r="AUB40" s="572"/>
      <c r="AUC40" s="572"/>
      <c r="AUD40" s="572"/>
      <c r="AUE40" s="572"/>
      <c r="AUF40" s="572"/>
      <c r="AUG40" s="572"/>
      <c r="AUH40" s="572"/>
      <c r="AUI40" s="572"/>
      <c r="AUJ40" s="572"/>
      <c r="AUK40" s="572"/>
      <c r="AUL40" s="572"/>
      <c r="AUM40" s="572"/>
      <c r="AUN40" s="572"/>
      <c r="AUO40" s="572"/>
      <c r="AUP40" s="572"/>
      <c r="AUQ40" s="572"/>
      <c r="AUR40" s="572"/>
      <c r="AUS40" s="572"/>
      <c r="AUT40" s="572"/>
      <c r="AUU40" s="572"/>
      <c r="AUV40" s="572"/>
      <c r="AUW40" s="572"/>
      <c r="AUX40" s="572"/>
      <c r="AUY40" s="572"/>
      <c r="AUZ40" s="572"/>
      <c r="AVA40" s="572"/>
      <c r="AVB40" s="572"/>
      <c r="AVC40" s="572"/>
      <c r="AVD40" s="572"/>
      <c r="AVE40" s="572"/>
      <c r="AVF40" s="572"/>
      <c r="AVG40" s="572"/>
      <c r="AVH40" s="572"/>
      <c r="AVI40" s="572"/>
      <c r="AVJ40" s="572"/>
      <c r="AVK40" s="572"/>
      <c r="AVL40" s="572"/>
      <c r="AVM40" s="572"/>
      <c r="AVN40" s="572"/>
      <c r="AVO40" s="572"/>
      <c r="AVP40" s="572"/>
      <c r="AVQ40" s="572"/>
      <c r="AVR40" s="572"/>
      <c r="AVS40" s="572"/>
      <c r="AVT40" s="572"/>
      <c r="AVU40" s="572"/>
      <c r="AVV40" s="572"/>
      <c r="AVW40" s="572"/>
      <c r="AVX40" s="572"/>
      <c r="AVY40" s="572"/>
      <c r="AVZ40" s="572"/>
      <c r="AWA40" s="572"/>
      <c r="AWB40" s="572"/>
      <c r="AWC40" s="572"/>
      <c r="AWD40" s="572"/>
      <c r="AWE40" s="572"/>
      <c r="AWF40" s="572"/>
      <c r="AWG40" s="572"/>
      <c r="AWH40" s="572"/>
      <c r="AWI40" s="572"/>
      <c r="AWJ40" s="572"/>
      <c r="AWK40" s="572"/>
      <c r="AWL40" s="572"/>
      <c r="AWM40" s="572"/>
      <c r="AWN40" s="572"/>
      <c r="AWO40" s="572"/>
      <c r="AWP40" s="572"/>
      <c r="AWQ40" s="572"/>
      <c r="AWR40" s="572"/>
      <c r="AWS40" s="572"/>
      <c r="AWT40" s="572"/>
      <c r="AWU40" s="572"/>
      <c r="AWV40" s="572"/>
      <c r="AWW40" s="572"/>
      <c r="AWX40" s="572"/>
      <c r="AWY40" s="572"/>
      <c r="AWZ40" s="572"/>
      <c r="AXA40" s="572"/>
      <c r="AXB40" s="572"/>
      <c r="AXC40" s="572"/>
      <c r="AXD40" s="572"/>
      <c r="AXE40" s="572"/>
      <c r="AXF40" s="572"/>
      <c r="AXG40" s="572"/>
      <c r="AXH40" s="572"/>
      <c r="AXI40" s="572"/>
      <c r="AXJ40" s="572"/>
      <c r="AXK40" s="572"/>
      <c r="AXL40" s="572"/>
      <c r="AXM40" s="572"/>
      <c r="AXN40" s="572"/>
      <c r="AXO40" s="572"/>
      <c r="AXP40" s="572"/>
      <c r="AXQ40" s="572"/>
      <c r="AXR40" s="572"/>
      <c r="AXS40" s="572"/>
      <c r="AXT40" s="572"/>
      <c r="AXU40" s="572"/>
      <c r="AXV40" s="572"/>
      <c r="AXW40" s="572"/>
      <c r="AXX40" s="572"/>
      <c r="AXY40" s="572"/>
      <c r="AXZ40" s="572"/>
      <c r="AYA40" s="572"/>
      <c r="AYB40" s="572"/>
      <c r="AYC40" s="572"/>
      <c r="AYD40" s="572"/>
      <c r="AYE40" s="572"/>
      <c r="AYF40" s="572"/>
      <c r="AYG40" s="572"/>
      <c r="AYH40" s="572"/>
      <c r="AYI40" s="572"/>
      <c r="AYJ40" s="572"/>
      <c r="AYK40" s="572"/>
      <c r="AYL40" s="572"/>
      <c r="AYM40" s="572"/>
      <c r="AYN40" s="572"/>
      <c r="AYO40" s="572"/>
      <c r="AYP40" s="572"/>
      <c r="AYQ40" s="572"/>
      <c r="AYR40" s="572"/>
      <c r="AYS40" s="572"/>
      <c r="AYT40" s="572"/>
      <c r="AYU40" s="572"/>
      <c r="AYV40" s="572"/>
      <c r="AYW40" s="572"/>
      <c r="AYX40" s="572"/>
      <c r="AYY40" s="572"/>
      <c r="AYZ40" s="572"/>
      <c r="AZA40" s="572"/>
      <c r="AZB40" s="572"/>
      <c r="AZC40" s="572"/>
      <c r="AZD40" s="572"/>
      <c r="AZE40" s="572"/>
      <c r="AZF40" s="572"/>
      <c r="AZG40" s="572"/>
      <c r="AZH40" s="572"/>
      <c r="AZI40" s="572"/>
      <c r="AZJ40" s="572"/>
      <c r="AZK40" s="572"/>
      <c r="AZL40" s="572"/>
      <c r="AZM40" s="572"/>
      <c r="AZN40" s="572"/>
      <c r="AZO40" s="572"/>
      <c r="AZP40" s="572"/>
      <c r="AZQ40" s="572"/>
      <c r="AZR40" s="572"/>
      <c r="AZS40" s="572"/>
      <c r="AZT40" s="572"/>
      <c r="AZU40" s="572"/>
      <c r="AZV40" s="572"/>
      <c r="AZW40" s="572"/>
      <c r="AZX40" s="572"/>
      <c r="AZY40" s="572"/>
      <c r="AZZ40" s="572"/>
      <c r="BAA40" s="572"/>
      <c r="BAB40" s="572"/>
      <c r="BAC40" s="572"/>
      <c r="BAD40" s="572"/>
      <c r="BAE40" s="572"/>
      <c r="BAF40" s="572"/>
      <c r="BAG40" s="572"/>
      <c r="BAH40" s="572"/>
      <c r="BAI40" s="572"/>
      <c r="BAJ40" s="572"/>
      <c r="BAK40" s="572"/>
      <c r="BAL40" s="572"/>
      <c r="BAM40" s="572"/>
      <c r="BAN40" s="572"/>
      <c r="BAO40" s="572"/>
      <c r="BAP40" s="572"/>
      <c r="BAQ40" s="572"/>
      <c r="BAR40" s="572"/>
      <c r="BAS40" s="572"/>
      <c r="BAT40" s="572"/>
      <c r="BAU40" s="572"/>
      <c r="BAV40" s="572"/>
      <c r="BAW40" s="572"/>
      <c r="BAX40" s="572"/>
      <c r="BAY40" s="572"/>
      <c r="BAZ40" s="572"/>
      <c r="BBA40" s="572"/>
      <c r="BBB40" s="572"/>
      <c r="BBC40" s="572"/>
      <c r="BBD40" s="572"/>
      <c r="BBE40" s="572"/>
      <c r="BBF40" s="572"/>
      <c r="BBG40" s="572"/>
      <c r="BBH40" s="572"/>
      <c r="BBI40" s="572"/>
      <c r="BBJ40" s="572"/>
      <c r="BBK40" s="572"/>
      <c r="BBL40" s="572"/>
      <c r="BBM40" s="572"/>
      <c r="BBN40" s="572"/>
      <c r="BBO40" s="572"/>
      <c r="BBP40" s="572"/>
      <c r="BBQ40" s="572"/>
      <c r="BBR40" s="572"/>
      <c r="BBS40" s="572"/>
      <c r="BBT40" s="572"/>
      <c r="BBU40" s="572"/>
      <c r="BBV40" s="572"/>
      <c r="BBW40" s="572"/>
      <c r="BBX40" s="572"/>
      <c r="BBY40" s="572"/>
      <c r="BBZ40" s="572"/>
      <c r="BCA40" s="572"/>
      <c r="BCB40" s="572"/>
      <c r="BCC40" s="572"/>
      <c r="BCD40" s="572"/>
      <c r="BCE40" s="572"/>
      <c r="BCF40" s="572"/>
      <c r="BCG40" s="572"/>
      <c r="BCH40" s="572"/>
      <c r="BCI40" s="572"/>
      <c r="BCJ40" s="572"/>
      <c r="BCK40" s="572"/>
      <c r="BCL40" s="572"/>
      <c r="BCM40" s="572"/>
      <c r="BCN40" s="572"/>
      <c r="BCO40" s="572"/>
      <c r="BCP40" s="572"/>
      <c r="BCQ40" s="572"/>
      <c r="BCR40" s="572"/>
      <c r="BCS40" s="572"/>
      <c r="BCT40" s="572"/>
      <c r="BCU40" s="572"/>
      <c r="BCV40" s="572"/>
      <c r="BCW40" s="572"/>
      <c r="BCX40" s="572"/>
      <c r="BCY40" s="572"/>
      <c r="BCZ40" s="572"/>
      <c r="BDA40" s="572"/>
      <c r="BDB40" s="572"/>
      <c r="BDC40" s="572"/>
      <c r="BDD40" s="572"/>
      <c r="BDE40" s="572"/>
      <c r="BDF40" s="572"/>
      <c r="BDG40" s="572"/>
      <c r="BDH40" s="572"/>
      <c r="BDI40" s="572"/>
      <c r="BDJ40" s="572"/>
      <c r="BDK40" s="572"/>
      <c r="BDL40" s="572"/>
      <c r="BDM40" s="572"/>
      <c r="BDN40" s="572"/>
      <c r="BDO40" s="572"/>
      <c r="BDP40" s="572"/>
      <c r="BDQ40" s="572"/>
      <c r="BDR40" s="572"/>
      <c r="BDS40" s="572"/>
      <c r="BDT40" s="572"/>
      <c r="BDU40" s="572"/>
      <c r="BDV40" s="572"/>
      <c r="BDW40" s="572"/>
      <c r="BDX40" s="572"/>
      <c r="BDY40" s="572"/>
      <c r="BDZ40" s="572"/>
    </row>
    <row r="41" spans="1:1482" s="579" customFormat="1" ht="15">
      <c r="A41" s="554" t="s">
        <v>1304</v>
      </c>
      <c r="B41" s="555">
        <f>+B6+B10+B14+B17+B22+B25+B28+B32+B36</f>
        <v>53242585509.686859</v>
      </c>
      <c r="C41" s="555">
        <f t="shared" ref="C41:V41" si="25">+C6+C10+C14+C17+C22+C25+C28+C32+C36</f>
        <v>129287045860.13293</v>
      </c>
      <c r="D41" s="555">
        <f t="shared" si="25"/>
        <v>124399643264.17197</v>
      </c>
      <c r="E41" s="555">
        <f t="shared" si="25"/>
        <v>126574636170.28278</v>
      </c>
      <c r="F41" s="555">
        <f t="shared" si="25"/>
        <v>129392426233.9538</v>
      </c>
      <c r="G41" s="555">
        <f t="shared" si="25"/>
        <v>122733893497.54771</v>
      </c>
      <c r="H41" s="555">
        <f t="shared" si="25"/>
        <v>125178836916.504</v>
      </c>
      <c r="I41" s="555">
        <f t="shared" si="25"/>
        <v>134111106712.99353</v>
      </c>
      <c r="J41" s="555">
        <f t="shared" si="25"/>
        <v>130261010278.25357</v>
      </c>
      <c r="K41" s="555">
        <f t="shared" si="25"/>
        <v>138382314073.48026</v>
      </c>
      <c r="L41" s="555">
        <f t="shared" si="25"/>
        <v>144046444846.14999</v>
      </c>
      <c r="M41" s="555">
        <f t="shared" si="25"/>
        <v>141009244946.45541</v>
      </c>
      <c r="N41" s="555">
        <f t="shared" si="25"/>
        <v>145287129669.07013</v>
      </c>
      <c r="O41" s="555">
        <f t="shared" si="25"/>
        <v>157440002997.33005</v>
      </c>
      <c r="P41" s="555">
        <f t="shared" si="25"/>
        <v>157304975513.52057</v>
      </c>
      <c r="Q41" s="555">
        <f t="shared" si="25"/>
        <v>159514457544.20209</v>
      </c>
      <c r="R41" s="555">
        <f t="shared" si="25"/>
        <v>173523469539.62866</v>
      </c>
      <c r="S41" s="555">
        <f t="shared" si="25"/>
        <v>173365719764.31952</v>
      </c>
      <c r="T41" s="555">
        <f t="shared" si="25"/>
        <v>179486033962.41437</v>
      </c>
      <c r="U41" s="555">
        <f t="shared" si="25"/>
        <v>196962073839.68848</v>
      </c>
      <c r="V41" s="555">
        <f t="shared" si="25"/>
        <v>2841503051139.7871</v>
      </c>
      <c r="W41" s="651">
        <f>V41/V$41</f>
        <v>1</v>
      </c>
    </row>
    <row r="42" spans="1:1482" s="403" customFormat="1">
      <c r="A42" s="580"/>
      <c r="W42" s="581"/>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c r="DO42" s="406"/>
      <c r="DP42" s="406"/>
      <c r="DQ42" s="406"/>
      <c r="DR42" s="406"/>
      <c r="DS42" s="406"/>
      <c r="DT42" s="406"/>
      <c r="DU42" s="406"/>
      <c r="DV42" s="406"/>
      <c r="DW42" s="406"/>
      <c r="DX42" s="406"/>
      <c r="DY42" s="406"/>
      <c r="DZ42" s="406"/>
      <c r="EA42" s="406"/>
      <c r="EB42" s="406"/>
      <c r="EC42" s="406"/>
      <c r="ED42" s="406"/>
      <c r="EE42" s="406"/>
      <c r="EF42" s="406"/>
      <c r="EG42" s="406"/>
      <c r="EH42" s="406"/>
      <c r="EI42" s="406"/>
      <c r="EJ42" s="406"/>
      <c r="EK42" s="406"/>
      <c r="EL42" s="406"/>
      <c r="EM42" s="406"/>
      <c r="EN42" s="406"/>
      <c r="EO42" s="406"/>
      <c r="EP42" s="406"/>
      <c r="EQ42" s="406"/>
      <c r="ER42" s="406"/>
      <c r="ES42" s="406"/>
      <c r="ET42" s="406"/>
      <c r="EU42" s="406"/>
      <c r="EV42" s="406"/>
      <c r="EW42" s="406"/>
      <c r="EX42" s="406"/>
      <c r="EY42" s="406"/>
      <c r="EZ42" s="406"/>
      <c r="FA42" s="406"/>
      <c r="FB42" s="406"/>
      <c r="FC42" s="406"/>
      <c r="FD42" s="406"/>
      <c r="FE42" s="406"/>
      <c r="FF42" s="406"/>
      <c r="FG42" s="406"/>
      <c r="FH42" s="406"/>
      <c r="FI42" s="406"/>
      <c r="FJ42" s="406"/>
      <c r="FK42" s="406"/>
      <c r="FL42" s="406"/>
      <c r="FM42" s="406"/>
      <c r="FN42" s="406"/>
      <c r="FO42" s="406"/>
      <c r="FP42" s="406"/>
      <c r="FQ42" s="406"/>
      <c r="FR42" s="406"/>
      <c r="FS42" s="406"/>
      <c r="FT42" s="406"/>
      <c r="FU42" s="406"/>
      <c r="FV42" s="406"/>
      <c r="FW42" s="406"/>
      <c r="FX42" s="406"/>
      <c r="FY42" s="406"/>
      <c r="FZ42" s="406"/>
      <c r="GA42" s="406"/>
      <c r="GB42" s="406"/>
      <c r="GC42" s="406"/>
      <c r="GD42" s="406"/>
      <c r="GE42" s="406"/>
      <c r="GF42" s="406"/>
      <c r="GG42" s="406"/>
      <c r="GH42" s="406"/>
      <c r="GI42" s="406"/>
      <c r="GJ42" s="406"/>
      <c r="GK42" s="406"/>
      <c r="GL42" s="406"/>
      <c r="GM42" s="406"/>
      <c r="GN42" s="406"/>
      <c r="GO42" s="406"/>
      <c r="GP42" s="406"/>
      <c r="GQ42" s="406"/>
      <c r="GR42" s="406"/>
      <c r="GS42" s="406"/>
      <c r="GT42" s="406"/>
      <c r="GU42" s="406"/>
      <c r="GV42" s="406"/>
      <c r="GW42" s="406"/>
      <c r="GX42" s="406"/>
      <c r="GY42" s="406"/>
      <c r="GZ42" s="406"/>
      <c r="HA42" s="406"/>
      <c r="HB42" s="406"/>
      <c r="HC42" s="406"/>
      <c r="HD42" s="406"/>
      <c r="HE42" s="406"/>
      <c r="HF42" s="406"/>
      <c r="HG42" s="406"/>
      <c r="HH42" s="406"/>
      <c r="HI42" s="406"/>
      <c r="HJ42" s="406"/>
      <c r="HK42" s="406"/>
      <c r="HL42" s="406"/>
      <c r="HM42" s="406"/>
      <c r="HN42" s="406"/>
      <c r="HO42" s="406"/>
      <c r="HP42" s="406"/>
      <c r="HQ42" s="406"/>
      <c r="HR42" s="406"/>
      <c r="HS42" s="406"/>
      <c r="HT42" s="406"/>
      <c r="HU42" s="406"/>
      <c r="HV42" s="406"/>
      <c r="HW42" s="406"/>
      <c r="HX42" s="406"/>
      <c r="HY42" s="406"/>
      <c r="HZ42" s="406"/>
      <c r="IA42" s="406"/>
      <c r="IB42" s="406"/>
      <c r="IC42" s="406"/>
      <c r="ID42" s="406"/>
      <c r="IE42" s="406"/>
      <c r="IF42" s="406"/>
      <c r="IG42" s="406"/>
      <c r="IH42" s="406"/>
      <c r="II42" s="406"/>
      <c r="IJ42" s="406"/>
      <c r="IK42" s="406"/>
      <c r="IL42" s="406"/>
      <c r="IM42" s="406"/>
      <c r="IN42" s="406"/>
      <c r="IO42" s="406"/>
      <c r="IP42" s="406"/>
      <c r="IQ42" s="406"/>
      <c r="IR42" s="406"/>
      <c r="IS42" s="406"/>
      <c r="IT42" s="406"/>
      <c r="IU42" s="406"/>
      <c r="IV42" s="406"/>
      <c r="IW42" s="406"/>
      <c r="IX42" s="406"/>
      <c r="IY42" s="406"/>
      <c r="IZ42" s="406"/>
      <c r="JA42" s="406"/>
      <c r="JB42" s="406"/>
      <c r="JC42" s="406"/>
      <c r="JD42" s="406"/>
      <c r="JE42" s="406"/>
      <c r="JF42" s="406"/>
      <c r="JG42" s="406"/>
      <c r="JH42" s="406"/>
      <c r="JI42" s="406"/>
      <c r="JJ42" s="406"/>
      <c r="JK42" s="406"/>
      <c r="JL42" s="406"/>
      <c r="JM42" s="406"/>
      <c r="JN42" s="406"/>
      <c r="JO42" s="406"/>
      <c r="JP42" s="406"/>
      <c r="JQ42" s="406"/>
      <c r="JR42" s="406"/>
      <c r="JS42" s="406"/>
      <c r="JT42" s="406"/>
      <c r="JU42" s="406"/>
      <c r="JV42" s="406"/>
      <c r="JW42" s="406"/>
      <c r="JX42" s="406"/>
      <c r="JY42" s="406"/>
      <c r="JZ42" s="406"/>
      <c r="KA42" s="406"/>
      <c r="KB42" s="406"/>
      <c r="KC42" s="406"/>
      <c r="KD42" s="406"/>
      <c r="KE42" s="406"/>
      <c r="KF42" s="406"/>
      <c r="KG42" s="406"/>
      <c r="KH42" s="406"/>
      <c r="KI42" s="406"/>
      <c r="KJ42" s="406"/>
      <c r="KK42" s="406"/>
      <c r="KL42" s="406"/>
      <c r="KM42" s="406"/>
      <c r="KN42" s="406"/>
      <c r="KO42" s="406"/>
      <c r="KP42" s="406"/>
      <c r="KQ42" s="406"/>
      <c r="KR42" s="406"/>
      <c r="KS42" s="406"/>
      <c r="KT42" s="406"/>
      <c r="KU42" s="406"/>
      <c r="KV42" s="406"/>
      <c r="KW42" s="406"/>
      <c r="KX42" s="406"/>
      <c r="KY42" s="406"/>
      <c r="KZ42" s="406"/>
      <c r="LA42" s="406"/>
      <c r="LB42" s="406"/>
      <c r="LC42" s="406"/>
      <c r="LD42" s="406"/>
      <c r="LE42" s="406"/>
      <c r="LF42" s="406"/>
      <c r="LG42" s="406"/>
      <c r="LH42" s="406"/>
      <c r="LI42" s="406"/>
      <c r="LJ42" s="406"/>
      <c r="LK42" s="406"/>
      <c r="LL42" s="406"/>
      <c r="LM42" s="406"/>
      <c r="LN42" s="406"/>
      <c r="LO42" s="406"/>
      <c r="LP42" s="406"/>
      <c r="LQ42" s="406"/>
      <c r="LR42" s="406"/>
      <c r="LS42" s="406"/>
      <c r="LT42" s="406"/>
      <c r="LU42" s="406"/>
      <c r="LV42" s="406"/>
      <c r="LW42" s="406"/>
      <c r="LX42" s="406"/>
      <c r="LY42" s="406"/>
      <c r="LZ42" s="406"/>
      <c r="MA42" s="406"/>
      <c r="MB42" s="406"/>
      <c r="MC42" s="406"/>
      <c r="MD42" s="406"/>
      <c r="ME42" s="406"/>
      <c r="MF42" s="406"/>
      <c r="MG42" s="406"/>
      <c r="MH42" s="406"/>
      <c r="MI42" s="406"/>
      <c r="MJ42" s="406"/>
      <c r="MK42" s="406"/>
      <c r="ML42" s="406"/>
      <c r="MM42" s="406"/>
      <c r="MN42" s="406"/>
      <c r="MO42" s="406"/>
      <c r="MP42" s="406"/>
      <c r="MQ42" s="406"/>
      <c r="MR42" s="406"/>
      <c r="MS42" s="406"/>
      <c r="MT42" s="406"/>
      <c r="MU42" s="406"/>
      <c r="MV42" s="406"/>
      <c r="MW42" s="406"/>
      <c r="MX42" s="406"/>
      <c r="MY42" s="406"/>
      <c r="MZ42" s="406"/>
      <c r="NA42" s="406"/>
      <c r="NB42" s="406"/>
      <c r="NC42" s="406"/>
      <c r="ND42" s="406"/>
      <c r="NE42" s="406"/>
      <c r="NF42" s="406"/>
      <c r="NG42" s="406"/>
      <c r="NH42" s="406"/>
      <c r="NI42" s="406"/>
      <c r="NJ42" s="406"/>
      <c r="NK42" s="406"/>
      <c r="NL42" s="406"/>
      <c r="NM42" s="406"/>
      <c r="NN42" s="406"/>
      <c r="NO42" s="406"/>
      <c r="NP42" s="406"/>
      <c r="NQ42" s="406"/>
      <c r="NR42" s="406"/>
      <c r="NS42" s="406"/>
      <c r="NT42" s="406"/>
      <c r="NU42" s="406"/>
      <c r="NV42" s="406"/>
      <c r="NW42" s="406"/>
      <c r="NX42" s="406"/>
      <c r="NY42" s="406"/>
      <c r="NZ42" s="406"/>
      <c r="OA42" s="406"/>
      <c r="OB42" s="406"/>
      <c r="OC42" s="406"/>
      <c r="OD42" s="406"/>
      <c r="OE42" s="406"/>
      <c r="OF42" s="406"/>
      <c r="OG42" s="406"/>
      <c r="OH42" s="406"/>
      <c r="OI42" s="406"/>
      <c r="OJ42" s="406"/>
      <c r="OK42" s="406"/>
      <c r="OL42" s="406"/>
      <c r="OM42" s="406"/>
      <c r="ON42" s="406"/>
      <c r="OO42" s="406"/>
      <c r="OP42" s="406"/>
      <c r="OQ42" s="406"/>
      <c r="OR42" s="406"/>
      <c r="OS42" s="406"/>
      <c r="OT42" s="406"/>
      <c r="OU42" s="406"/>
      <c r="OV42" s="406"/>
      <c r="OW42" s="406"/>
      <c r="OX42" s="406"/>
      <c r="OY42" s="406"/>
      <c r="OZ42" s="406"/>
      <c r="PA42" s="406"/>
      <c r="PB42" s="406"/>
      <c r="PC42" s="406"/>
      <c r="PD42" s="406"/>
      <c r="PE42" s="406"/>
      <c r="PF42" s="406"/>
      <c r="PG42" s="406"/>
      <c r="PH42" s="406"/>
      <c r="PI42" s="406"/>
      <c r="PJ42" s="406"/>
      <c r="PK42" s="406"/>
      <c r="PL42" s="406"/>
      <c r="PM42" s="406"/>
      <c r="PN42" s="406"/>
      <c r="PO42" s="406"/>
      <c r="PP42" s="406"/>
      <c r="PQ42" s="406"/>
      <c r="PR42" s="406"/>
      <c r="PS42" s="406"/>
      <c r="PT42" s="406"/>
      <c r="PU42" s="406"/>
      <c r="PV42" s="406"/>
      <c r="PW42" s="406"/>
      <c r="PX42" s="406"/>
      <c r="PY42" s="406"/>
      <c r="PZ42" s="406"/>
      <c r="QA42" s="406"/>
      <c r="QB42" s="406"/>
      <c r="QC42" s="406"/>
      <c r="QD42" s="406"/>
      <c r="QE42" s="406"/>
      <c r="QF42" s="406"/>
      <c r="QG42" s="406"/>
      <c r="QH42" s="406"/>
      <c r="QI42" s="406"/>
      <c r="QJ42" s="406"/>
      <c r="QK42" s="406"/>
      <c r="QL42" s="406"/>
      <c r="QM42" s="406"/>
      <c r="QN42" s="406"/>
      <c r="QO42" s="406"/>
      <c r="QP42" s="406"/>
      <c r="QQ42" s="406"/>
      <c r="QR42" s="406"/>
      <c r="QS42" s="406"/>
      <c r="QT42" s="406"/>
      <c r="QU42" s="406"/>
      <c r="QV42" s="406"/>
      <c r="QW42" s="406"/>
      <c r="QX42" s="406"/>
      <c r="QY42" s="406"/>
      <c r="QZ42" s="406"/>
      <c r="RA42" s="406"/>
      <c r="RB42" s="406"/>
      <c r="RC42" s="406"/>
      <c r="RD42" s="406"/>
      <c r="RE42" s="406"/>
      <c r="RF42" s="406"/>
      <c r="RG42" s="406"/>
      <c r="RH42" s="406"/>
      <c r="RI42" s="406"/>
      <c r="RJ42" s="406"/>
      <c r="RK42" s="406"/>
      <c r="RL42" s="406"/>
      <c r="RM42" s="406"/>
      <c r="RN42" s="406"/>
      <c r="RO42" s="406"/>
      <c r="RP42" s="406"/>
      <c r="RQ42" s="406"/>
      <c r="RR42" s="406"/>
      <c r="RS42" s="406"/>
      <c r="RT42" s="406"/>
      <c r="RU42" s="406"/>
      <c r="RV42" s="406"/>
      <c r="RW42" s="406"/>
      <c r="RX42" s="406"/>
      <c r="RY42" s="406"/>
      <c r="RZ42" s="406"/>
      <c r="SA42" s="406"/>
      <c r="SB42" s="406"/>
      <c r="SC42" s="406"/>
      <c r="SD42" s="406"/>
      <c r="SE42" s="406"/>
      <c r="SF42" s="406"/>
      <c r="SG42" s="406"/>
      <c r="SH42" s="406"/>
      <c r="SI42" s="406"/>
      <c r="SJ42" s="406"/>
      <c r="SK42" s="406"/>
      <c r="SL42" s="406"/>
      <c r="SM42" s="406"/>
      <c r="SN42" s="406"/>
      <c r="SO42" s="406"/>
      <c r="SP42" s="406"/>
      <c r="SQ42" s="406"/>
      <c r="SR42" s="406"/>
      <c r="SS42" s="406"/>
      <c r="ST42" s="406"/>
      <c r="SU42" s="406"/>
      <c r="SV42" s="406"/>
      <c r="SW42" s="406"/>
      <c r="SX42" s="406"/>
      <c r="SY42" s="406"/>
      <c r="SZ42" s="406"/>
      <c r="TA42" s="406"/>
      <c r="TB42" s="406"/>
      <c r="TC42" s="406"/>
      <c r="TD42" s="406"/>
      <c r="TE42" s="406"/>
      <c r="TF42" s="406"/>
      <c r="TG42" s="406"/>
      <c r="TH42" s="406"/>
      <c r="TI42" s="406"/>
      <c r="TJ42" s="406"/>
      <c r="TK42" s="406"/>
      <c r="TL42" s="406"/>
      <c r="TM42" s="406"/>
      <c r="TN42" s="406"/>
      <c r="TO42" s="406"/>
      <c r="TP42" s="406"/>
      <c r="TQ42" s="406"/>
      <c r="TR42" s="406"/>
      <c r="TS42" s="406"/>
      <c r="TT42" s="406"/>
      <c r="TU42" s="406"/>
      <c r="TV42" s="406"/>
      <c r="TW42" s="406"/>
      <c r="TX42" s="406"/>
      <c r="TY42" s="406"/>
      <c r="TZ42" s="406"/>
      <c r="UA42" s="406"/>
      <c r="UB42" s="406"/>
      <c r="UC42" s="406"/>
      <c r="UD42" s="406"/>
      <c r="UE42" s="406"/>
      <c r="UF42" s="406"/>
      <c r="UG42" s="406"/>
      <c r="UH42" s="406"/>
      <c r="UI42" s="406"/>
      <c r="UJ42" s="406"/>
      <c r="UK42" s="406"/>
      <c r="UL42" s="406"/>
      <c r="UM42" s="406"/>
      <c r="UN42" s="406"/>
      <c r="UO42" s="406"/>
      <c r="UP42" s="406"/>
      <c r="UQ42" s="406"/>
      <c r="UR42" s="406"/>
      <c r="US42" s="406"/>
      <c r="UT42" s="406"/>
      <c r="UU42" s="406"/>
      <c r="UV42" s="406"/>
      <c r="UW42" s="406"/>
      <c r="UX42" s="406"/>
      <c r="UY42" s="406"/>
      <c r="UZ42" s="406"/>
      <c r="VA42" s="406"/>
      <c r="VB42" s="406"/>
      <c r="VC42" s="406"/>
      <c r="VD42" s="406"/>
      <c r="VE42" s="406"/>
      <c r="VF42" s="406"/>
      <c r="VG42" s="406"/>
      <c r="VH42" s="406"/>
      <c r="VI42" s="406"/>
      <c r="VJ42" s="406"/>
      <c r="VK42" s="406"/>
      <c r="VL42" s="406"/>
      <c r="VM42" s="406"/>
      <c r="VN42" s="406"/>
      <c r="VO42" s="406"/>
      <c r="VP42" s="406"/>
      <c r="VQ42" s="406"/>
      <c r="VR42" s="406"/>
      <c r="VS42" s="406"/>
      <c r="VT42" s="406"/>
      <c r="VU42" s="406"/>
      <c r="VV42" s="406"/>
      <c r="VW42" s="406"/>
      <c r="VX42" s="406"/>
      <c r="VY42" s="406"/>
      <c r="VZ42" s="406"/>
      <c r="WA42" s="406"/>
      <c r="WB42" s="406"/>
      <c r="WC42" s="406"/>
      <c r="WD42" s="406"/>
      <c r="WE42" s="406"/>
      <c r="WF42" s="406"/>
      <c r="WG42" s="406"/>
      <c r="WH42" s="406"/>
      <c r="WI42" s="406"/>
      <c r="WJ42" s="406"/>
      <c r="WK42" s="406"/>
      <c r="WL42" s="406"/>
      <c r="WM42" s="406"/>
      <c r="WN42" s="406"/>
      <c r="WO42" s="406"/>
      <c r="WP42" s="406"/>
      <c r="WQ42" s="406"/>
      <c r="WR42" s="406"/>
      <c r="WS42" s="406"/>
      <c r="WT42" s="406"/>
      <c r="WU42" s="406"/>
      <c r="WV42" s="406"/>
      <c r="WW42" s="406"/>
      <c r="WX42" s="406"/>
      <c r="WY42" s="406"/>
      <c r="WZ42" s="406"/>
      <c r="XA42" s="406"/>
      <c r="XB42" s="406"/>
      <c r="XC42" s="406"/>
      <c r="XD42" s="406"/>
      <c r="XE42" s="406"/>
      <c r="XF42" s="406"/>
      <c r="XG42" s="406"/>
      <c r="XH42" s="406"/>
      <c r="XI42" s="406"/>
      <c r="XJ42" s="406"/>
      <c r="XK42" s="406"/>
      <c r="XL42" s="406"/>
      <c r="XM42" s="406"/>
      <c r="XN42" s="406"/>
      <c r="XO42" s="406"/>
      <c r="XP42" s="406"/>
      <c r="XQ42" s="406"/>
      <c r="XR42" s="406"/>
      <c r="XS42" s="406"/>
      <c r="XT42" s="406"/>
      <c r="XU42" s="406"/>
      <c r="XV42" s="406"/>
      <c r="XW42" s="406"/>
      <c r="XX42" s="406"/>
      <c r="XY42" s="406"/>
      <c r="XZ42" s="406"/>
      <c r="YA42" s="406"/>
      <c r="YB42" s="406"/>
      <c r="YC42" s="406"/>
      <c r="YD42" s="406"/>
      <c r="YE42" s="406"/>
      <c r="YF42" s="406"/>
      <c r="YG42" s="406"/>
      <c r="YH42" s="406"/>
      <c r="YI42" s="406"/>
      <c r="YJ42" s="406"/>
      <c r="YK42" s="406"/>
      <c r="YL42" s="406"/>
      <c r="YM42" s="406"/>
      <c r="YN42" s="406"/>
      <c r="YO42" s="406"/>
      <c r="YP42" s="406"/>
      <c r="YQ42" s="406"/>
      <c r="YR42" s="406"/>
      <c r="YS42" s="406"/>
      <c r="YT42" s="406"/>
      <c r="YU42" s="406"/>
      <c r="YV42" s="406"/>
      <c r="YW42" s="406"/>
      <c r="YX42" s="406"/>
      <c r="YY42" s="406"/>
      <c r="YZ42" s="406"/>
      <c r="ZA42" s="406"/>
      <c r="ZB42" s="406"/>
      <c r="ZC42" s="406"/>
      <c r="ZD42" s="406"/>
      <c r="ZE42" s="406"/>
      <c r="ZF42" s="406"/>
      <c r="ZG42" s="406"/>
      <c r="ZH42" s="406"/>
      <c r="ZI42" s="406"/>
      <c r="ZJ42" s="406"/>
      <c r="ZK42" s="406"/>
      <c r="ZL42" s="406"/>
      <c r="ZM42" s="406"/>
      <c r="ZN42" s="406"/>
      <c r="ZO42" s="406"/>
      <c r="ZP42" s="406"/>
      <c r="ZQ42" s="406"/>
      <c r="ZR42" s="406"/>
      <c r="ZS42" s="406"/>
      <c r="ZT42" s="406"/>
      <c r="ZU42" s="406"/>
      <c r="ZV42" s="406"/>
      <c r="ZW42" s="406"/>
      <c r="ZX42" s="406"/>
      <c r="ZY42" s="406"/>
      <c r="ZZ42" s="406"/>
      <c r="AAA42" s="406"/>
      <c r="AAB42" s="406"/>
      <c r="AAC42" s="406"/>
      <c r="AAD42" s="406"/>
      <c r="AAE42" s="406"/>
      <c r="AAF42" s="406"/>
      <c r="AAG42" s="406"/>
      <c r="AAH42" s="406"/>
      <c r="AAI42" s="406"/>
      <c r="AAJ42" s="406"/>
      <c r="AAK42" s="406"/>
      <c r="AAL42" s="406"/>
      <c r="AAM42" s="406"/>
      <c r="AAN42" s="406"/>
      <c r="AAO42" s="406"/>
      <c r="AAP42" s="406"/>
      <c r="AAQ42" s="406"/>
      <c r="AAR42" s="406"/>
      <c r="AAS42" s="406"/>
      <c r="AAT42" s="406"/>
      <c r="AAU42" s="406"/>
      <c r="AAV42" s="406"/>
      <c r="AAW42" s="406"/>
      <c r="AAX42" s="406"/>
      <c r="AAY42" s="406"/>
      <c r="AAZ42" s="406"/>
      <c r="ABA42" s="406"/>
      <c r="ABB42" s="406"/>
      <c r="ABC42" s="406"/>
      <c r="ABD42" s="406"/>
      <c r="ABE42" s="406"/>
      <c r="ABF42" s="406"/>
      <c r="ABG42" s="406"/>
      <c r="ABH42" s="406"/>
      <c r="ABI42" s="406"/>
      <c r="ABJ42" s="406"/>
      <c r="ABK42" s="406"/>
      <c r="ABL42" s="406"/>
      <c r="ABM42" s="406"/>
      <c r="ABN42" s="406"/>
      <c r="ABO42" s="406"/>
      <c r="ABP42" s="406"/>
      <c r="ABQ42" s="406"/>
      <c r="ABR42" s="406"/>
      <c r="ABS42" s="406"/>
      <c r="ABT42" s="406"/>
      <c r="ABU42" s="406"/>
      <c r="ABV42" s="406"/>
      <c r="ABW42" s="406"/>
      <c r="ABX42" s="406"/>
      <c r="ABY42" s="406"/>
      <c r="ABZ42" s="406"/>
      <c r="ACA42" s="406"/>
      <c r="ACB42" s="406"/>
      <c r="ACC42" s="406"/>
      <c r="ACD42" s="406"/>
      <c r="ACE42" s="406"/>
      <c r="ACF42" s="406"/>
      <c r="ACG42" s="406"/>
      <c r="ACH42" s="406"/>
      <c r="ACI42" s="406"/>
      <c r="ACJ42" s="406"/>
      <c r="ACK42" s="406"/>
      <c r="ACL42" s="406"/>
      <c r="ACM42" s="406"/>
      <c r="ACN42" s="406"/>
      <c r="ACO42" s="406"/>
      <c r="ACP42" s="406"/>
      <c r="ACQ42" s="406"/>
      <c r="ACR42" s="406"/>
      <c r="ACS42" s="406"/>
      <c r="ACT42" s="406"/>
      <c r="ACU42" s="406"/>
      <c r="ACV42" s="406"/>
      <c r="ACW42" s="406"/>
      <c r="ACX42" s="406"/>
      <c r="ACY42" s="406"/>
      <c r="ACZ42" s="406"/>
      <c r="ADA42" s="406"/>
      <c r="ADB42" s="406"/>
      <c r="ADC42" s="406"/>
      <c r="ADD42" s="406"/>
      <c r="ADE42" s="406"/>
      <c r="ADF42" s="406"/>
      <c r="ADG42" s="406"/>
      <c r="ADH42" s="406"/>
      <c r="ADI42" s="406"/>
      <c r="ADJ42" s="406"/>
      <c r="ADK42" s="406"/>
      <c r="ADL42" s="406"/>
      <c r="ADM42" s="406"/>
      <c r="ADN42" s="406"/>
      <c r="ADO42" s="406"/>
      <c r="ADP42" s="406"/>
      <c r="ADQ42" s="406"/>
      <c r="ADR42" s="406"/>
      <c r="ADS42" s="406"/>
      <c r="ADT42" s="406"/>
      <c r="ADU42" s="406"/>
      <c r="ADV42" s="406"/>
      <c r="ADW42" s="406"/>
      <c r="ADX42" s="406"/>
      <c r="ADY42" s="406"/>
      <c r="ADZ42" s="406"/>
      <c r="AEA42" s="406"/>
      <c r="AEB42" s="406"/>
      <c r="AEC42" s="406"/>
      <c r="AED42" s="406"/>
      <c r="AEE42" s="406"/>
      <c r="AEF42" s="406"/>
      <c r="AEG42" s="406"/>
      <c r="AEH42" s="406"/>
      <c r="AEI42" s="406"/>
      <c r="AEJ42" s="406"/>
      <c r="AEK42" s="406"/>
      <c r="AEL42" s="406"/>
      <c r="AEM42" s="406"/>
      <c r="AEN42" s="406"/>
      <c r="AEO42" s="406"/>
      <c r="AEP42" s="406"/>
      <c r="AEQ42" s="406"/>
      <c r="AER42" s="406"/>
      <c r="AES42" s="406"/>
      <c r="AET42" s="406"/>
      <c r="AEU42" s="406"/>
      <c r="AEV42" s="406"/>
      <c r="AEW42" s="406"/>
      <c r="AEX42" s="406"/>
      <c r="AEY42" s="406"/>
      <c r="AEZ42" s="406"/>
      <c r="AFA42" s="406"/>
      <c r="AFB42" s="406"/>
      <c r="AFC42" s="406"/>
      <c r="AFD42" s="406"/>
      <c r="AFE42" s="406"/>
      <c r="AFF42" s="406"/>
      <c r="AFG42" s="406"/>
      <c r="AFH42" s="406"/>
      <c r="AFI42" s="406"/>
      <c r="AFJ42" s="406"/>
      <c r="AFK42" s="406"/>
      <c r="AFL42" s="406"/>
      <c r="AFM42" s="406"/>
      <c r="AFN42" s="406"/>
      <c r="AFO42" s="406"/>
      <c r="AFP42" s="406"/>
      <c r="AFQ42" s="406"/>
      <c r="AFR42" s="406"/>
      <c r="AFS42" s="406"/>
      <c r="AFT42" s="406"/>
      <c r="AFU42" s="406"/>
      <c r="AFV42" s="406"/>
      <c r="AFW42" s="406"/>
      <c r="AFX42" s="406"/>
      <c r="AFY42" s="406"/>
      <c r="AFZ42" s="406"/>
      <c r="AGA42" s="406"/>
      <c r="AGB42" s="406"/>
      <c r="AGC42" s="406"/>
      <c r="AGD42" s="406"/>
      <c r="AGE42" s="406"/>
      <c r="AGF42" s="406"/>
      <c r="AGG42" s="406"/>
      <c r="AGH42" s="406"/>
      <c r="AGI42" s="406"/>
      <c r="AGJ42" s="406"/>
      <c r="AGK42" s="406"/>
      <c r="AGL42" s="406"/>
      <c r="AGM42" s="406"/>
      <c r="AGN42" s="406"/>
      <c r="AGO42" s="406"/>
      <c r="AGP42" s="406"/>
      <c r="AGQ42" s="406"/>
      <c r="AGR42" s="406"/>
      <c r="AGS42" s="406"/>
      <c r="AGT42" s="406"/>
      <c r="AGU42" s="406"/>
      <c r="AGV42" s="406"/>
      <c r="AGW42" s="406"/>
      <c r="AGX42" s="406"/>
      <c r="AGY42" s="406"/>
      <c r="AGZ42" s="406"/>
      <c r="AHA42" s="406"/>
      <c r="AHB42" s="406"/>
      <c r="AHC42" s="406"/>
      <c r="AHD42" s="406"/>
      <c r="AHE42" s="406"/>
      <c r="AHF42" s="406"/>
      <c r="AHG42" s="406"/>
      <c r="AHH42" s="406"/>
      <c r="AHI42" s="406"/>
      <c r="AHJ42" s="406"/>
      <c r="AHK42" s="406"/>
      <c r="AHL42" s="406"/>
      <c r="AHM42" s="406"/>
      <c r="AHN42" s="406"/>
      <c r="AHO42" s="406"/>
      <c r="AHP42" s="406"/>
      <c r="AHQ42" s="406"/>
      <c r="AHR42" s="406"/>
      <c r="AHS42" s="406"/>
      <c r="AHT42" s="406"/>
      <c r="AHU42" s="406"/>
      <c r="AHV42" s="406"/>
      <c r="AHW42" s="406"/>
      <c r="AHX42" s="406"/>
      <c r="AHY42" s="406"/>
      <c r="AHZ42" s="406"/>
      <c r="AIA42" s="406"/>
      <c r="AIB42" s="406"/>
      <c r="AIC42" s="406"/>
      <c r="AID42" s="406"/>
      <c r="AIE42" s="406"/>
      <c r="AIF42" s="406"/>
      <c r="AIG42" s="406"/>
      <c r="AIH42" s="406"/>
      <c r="AII42" s="406"/>
      <c r="AIJ42" s="406"/>
      <c r="AIK42" s="406"/>
      <c r="AIL42" s="406"/>
      <c r="AIM42" s="406"/>
      <c r="AIN42" s="406"/>
      <c r="AIO42" s="406"/>
      <c r="AIP42" s="406"/>
      <c r="AIQ42" s="406"/>
      <c r="AIR42" s="406"/>
      <c r="AIS42" s="406"/>
      <c r="AIT42" s="406"/>
      <c r="AIU42" s="406"/>
      <c r="AIV42" s="406"/>
      <c r="AIW42" s="406"/>
      <c r="AIX42" s="406"/>
      <c r="AIY42" s="406"/>
      <c r="AIZ42" s="406"/>
      <c r="AJA42" s="406"/>
      <c r="AJB42" s="406"/>
      <c r="AJC42" s="406"/>
      <c r="AJD42" s="406"/>
      <c r="AJE42" s="406"/>
      <c r="AJF42" s="406"/>
      <c r="AJG42" s="406"/>
      <c r="AJH42" s="406"/>
      <c r="AJI42" s="406"/>
      <c r="AJJ42" s="406"/>
      <c r="AJK42" s="406"/>
      <c r="AJL42" s="406"/>
      <c r="AJM42" s="406"/>
      <c r="AJN42" s="406"/>
      <c r="AJO42" s="406"/>
      <c r="AJP42" s="406"/>
      <c r="AJQ42" s="406"/>
      <c r="AJR42" s="406"/>
      <c r="AJS42" s="406"/>
      <c r="AJT42" s="406"/>
      <c r="AJU42" s="406"/>
      <c r="AJV42" s="406"/>
      <c r="AJW42" s="406"/>
      <c r="AJX42" s="406"/>
      <c r="AJY42" s="406"/>
      <c r="AJZ42" s="406"/>
      <c r="AKA42" s="406"/>
      <c r="AKB42" s="406"/>
      <c r="AKC42" s="406"/>
      <c r="AKD42" s="406"/>
      <c r="AKE42" s="406"/>
      <c r="AKF42" s="406"/>
      <c r="AKG42" s="406"/>
      <c r="AKH42" s="406"/>
      <c r="AKI42" s="406"/>
      <c r="AKJ42" s="406"/>
      <c r="AKK42" s="406"/>
      <c r="AKL42" s="406"/>
      <c r="AKM42" s="406"/>
      <c r="AKN42" s="406"/>
      <c r="AKO42" s="406"/>
      <c r="AKP42" s="406"/>
      <c r="AKQ42" s="406"/>
      <c r="AKR42" s="406"/>
      <c r="AKS42" s="406"/>
      <c r="AKT42" s="406"/>
      <c r="AKU42" s="406"/>
      <c r="AKV42" s="406"/>
      <c r="AKW42" s="406"/>
      <c r="AKX42" s="406"/>
      <c r="AKY42" s="406"/>
      <c r="AKZ42" s="406"/>
      <c r="ALA42" s="406"/>
      <c r="ALB42" s="406"/>
      <c r="ALC42" s="406"/>
      <c r="ALD42" s="406"/>
      <c r="ALE42" s="406"/>
      <c r="ALF42" s="406"/>
      <c r="ALG42" s="406"/>
      <c r="ALH42" s="406"/>
      <c r="ALI42" s="406"/>
      <c r="ALJ42" s="406"/>
      <c r="ALK42" s="406"/>
      <c r="ALL42" s="406"/>
      <c r="ALM42" s="406"/>
      <c r="ALN42" s="406"/>
      <c r="ALO42" s="406"/>
      <c r="ALP42" s="406"/>
      <c r="ALQ42" s="406"/>
      <c r="ALR42" s="406"/>
      <c r="ALS42" s="406"/>
      <c r="ALT42" s="406"/>
      <c r="ALU42" s="406"/>
      <c r="ALV42" s="406"/>
      <c r="ALW42" s="406"/>
      <c r="ALX42" s="406"/>
      <c r="ALY42" s="406"/>
      <c r="ALZ42" s="406"/>
      <c r="AMA42" s="406"/>
      <c r="AMB42" s="406"/>
      <c r="AMC42" s="406"/>
      <c r="AMD42" s="406"/>
      <c r="AME42" s="406"/>
      <c r="AMF42" s="406"/>
      <c r="AMG42" s="406"/>
      <c r="AMH42" s="406"/>
      <c r="AMI42" s="406"/>
      <c r="AMJ42" s="406"/>
      <c r="AMK42" s="406"/>
      <c r="AML42" s="406"/>
      <c r="AMM42" s="406"/>
      <c r="AMN42" s="406"/>
      <c r="AMO42" s="406"/>
      <c r="AMP42" s="406"/>
      <c r="AMQ42" s="406"/>
      <c r="AMR42" s="406"/>
      <c r="AMS42" s="406"/>
      <c r="AMT42" s="406"/>
      <c r="AMU42" s="406"/>
      <c r="AMV42" s="406"/>
      <c r="AMW42" s="406"/>
      <c r="AMX42" s="406"/>
      <c r="AMY42" s="406"/>
      <c r="AMZ42" s="406"/>
      <c r="ANA42" s="406"/>
      <c r="ANB42" s="406"/>
      <c r="ANC42" s="406"/>
      <c r="AND42" s="406"/>
      <c r="ANE42" s="406"/>
      <c r="ANF42" s="406"/>
      <c r="ANG42" s="406"/>
      <c r="ANH42" s="406"/>
      <c r="ANI42" s="406"/>
      <c r="ANJ42" s="406"/>
      <c r="ANK42" s="406"/>
      <c r="ANL42" s="406"/>
      <c r="ANM42" s="406"/>
      <c r="ANN42" s="406"/>
      <c r="ANO42" s="406"/>
      <c r="ANP42" s="406"/>
      <c r="ANQ42" s="406"/>
      <c r="ANR42" s="406"/>
      <c r="ANS42" s="406"/>
      <c r="ANT42" s="406"/>
      <c r="ANU42" s="406"/>
      <c r="ANV42" s="406"/>
      <c r="ANW42" s="406"/>
      <c r="ANX42" s="406"/>
      <c r="ANY42" s="406"/>
      <c r="ANZ42" s="406"/>
      <c r="AOA42" s="406"/>
      <c r="AOB42" s="406"/>
      <c r="AOC42" s="406"/>
      <c r="AOD42" s="406"/>
      <c r="AOE42" s="406"/>
      <c r="AOF42" s="406"/>
      <c r="AOG42" s="406"/>
      <c r="AOH42" s="406"/>
      <c r="AOI42" s="406"/>
      <c r="AOJ42" s="406"/>
      <c r="AOK42" s="406"/>
      <c r="AOL42" s="406"/>
      <c r="AOM42" s="406"/>
      <c r="AON42" s="406"/>
      <c r="AOO42" s="406"/>
      <c r="AOP42" s="406"/>
      <c r="AOQ42" s="406"/>
      <c r="AOR42" s="406"/>
      <c r="AOS42" s="406"/>
      <c r="AOT42" s="406"/>
      <c r="AOU42" s="406"/>
      <c r="AOV42" s="406"/>
      <c r="AOW42" s="406"/>
      <c r="AOX42" s="406"/>
      <c r="AOY42" s="406"/>
      <c r="AOZ42" s="406"/>
      <c r="APA42" s="406"/>
      <c r="APB42" s="406"/>
      <c r="APC42" s="406"/>
      <c r="APD42" s="406"/>
      <c r="APE42" s="406"/>
      <c r="APF42" s="406"/>
      <c r="APG42" s="406"/>
      <c r="APH42" s="406"/>
      <c r="API42" s="406"/>
      <c r="APJ42" s="406"/>
      <c r="APK42" s="406"/>
      <c r="APL42" s="406"/>
      <c r="APM42" s="406"/>
      <c r="APN42" s="406"/>
      <c r="APO42" s="406"/>
      <c r="APP42" s="406"/>
      <c r="APQ42" s="406"/>
      <c r="APR42" s="406"/>
      <c r="APS42" s="406"/>
      <c r="APT42" s="406"/>
      <c r="APU42" s="406"/>
      <c r="APV42" s="406"/>
      <c r="APW42" s="406"/>
      <c r="APX42" s="406"/>
      <c r="APY42" s="406"/>
      <c r="APZ42" s="406"/>
      <c r="AQA42" s="406"/>
      <c r="AQB42" s="406"/>
      <c r="AQC42" s="406"/>
      <c r="AQD42" s="406"/>
      <c r="AQE42" s="406"/>
      <c r="AQF42" s="406"/>
      <c r="AQG42" s="406"/>
      <c r="AQH42" s="406"/>
      <c r="AQI42" s="406"/>
      <c r="AQJ42" s="406"/>
      <c r="AQK42" s="406"/>
      <c r="AQL42" s="406"/>
      <c r="AQM42" s="406"/>
      <c r="AQN42" s="406"/>
      <c r="AQO42" s="406"/>
      <c r="AQP42" s="406"/>
      <c r="AQQ42" s="406"/>
      <c r="AQR42" s="406"/>
      <c r="AQS42" s="406"/>
      <c r="AQT42" s="406"/>
      <c r="AQU42" s="406"/>
      <c r="AQV42" s="406"/>
      <c r="AQW42" s="406"/>
      <c r="AQX42" s="406"/>
      <c r="AQY42" s="406"/>
      <c r="AQZ42" s="406"/>
      <c r="ARA42" s="406"/>
      <c r="ARB42" s="406"/>
      <c r="ARC42" s="406"/>
      <c r="ARD42" s="406"/>
      <c r="ARE42" s="406"/>
      <c r="ARF42" s="406"/>
      <c r="ARG42" s="406"/>
      <c r="ARH42" s="406"/>
      <c r="ARI42" s="406"/>
      <c r="ARJ42" s="406"/>
      <c r="ARK42" s="406"/>
      <c r="ARL42" s="406"/>
      <c r="ARM42" s="406"/>
      <c r="ARN42" s="406"/>
      <c r="ARO42" s="406"/>
      <c r="ARP42" s="406"/>
      <c r="ARQ42" s="406"/>
      <c r="ARR42" s="406"/>
      <c r="ARS42" s="406"/>
      <c r="ART42" s="406"/>
      <c r="ARU42" s="406"/>
      <c r="ARV42" s="406"/>
      <c r="ARW42" s="406"/>
      <c r="ARX42" s="406"/>
      <c r="ARY42" s="406"/>
      <c r="ARZ42" s="406"/>
      <c r="ASA42" s="406"/>
      <c r="ASB42" s="406"/>
      <c r="ASC42" s="406"/>
      <c r="ASD42" s="406"/>
      <c r="ASE42" s="406"/>
      <c r="ASF42" s="406"/>
      <c r="ASG42" s="406"/>
      <c r="ASH42" s="406"/>
      <c r="ASI42" s="406"/>
      <c r="ASJ42" s="406"/>
      <c r="ASK42" s="406"/>
      <c r="ASL42" s="406"/>
      <c r="ASM42" s="406"/>
      <c r="ASN42" s="406"/>
      <c r="ASO42" s="406"/>
      <c r="ASP42" s="406"/>
      <c r="ASQ42" s="406"/>
      <c r="ASR42" s="406"/>
      <c r="ASS42" s="406"/>
      <c r="AST42" s="406"/>
      <c r="ASU42" s="406"/>
      <c r="ASV42" s="406"/>
      <c r="ASW42" s="406"/>
      <c r="ASX42" s="406"/>
      <c r="ASY42" s="406"/>
      <c r="ASZ42" s="406"/>
      <c r="ATA42" s="406"/>
      <c r="ATB42" s="406"/>
      <c r="ATC42" s="406"/>
      <c r="ATD42" s="406"/>
      <c r="ATE42" s="406"/>
      <c r="ATF42" s="406"/>
      <c r="ATG42" s="406"/>
      <c r="ATH42" s="406"/>
      <c r="ATI42" s="406"/>
      <c r="ATJ42" s="406"/>
      <c r="ATK42" s="406"/>
      <c r="ATL42" s="406"/>
      <c r="ATM42" s="406"/>
      <c r="ATN42" s="406"/>
      <c r="ATO42" s="406"/>
      <c r="ATP42" s="406"/>
      <c r="ATQ42" s="406"/>
      <c r="ATR42" s="406"/>
      <c r="ATS42" s="406"/>
      <c r="ATT42" s="406"/>
      <c r="ATU42" s="406"/>
      <c r="ATV42" s="406"/>
      <c r="ATW42" s="406"/>
      <c r="ATX42" s="406"/>
      <c r="ATY42" s="406"/>
      <c r="ATZ42" s="406"/>
      <c r="AUA42" s="406"/>
      <c r="AUB42" s="406"/>
      <c r="AUC42" s="406"/>
      <c r="AUD42" s="406"/>
      <c r="AUE42" s="406"/>
      <c r="AUF42" s="406"/>
      <c r="AUG42" s="406"/>
      <c r="AUH42" s="406"/>
      <c r="AUI42" s="406"/>
      <c r="AUJ42" s="406"/>
      <c r="AUK42" s="406"/>
      <c r="AUL42" s="406"/>
      <c r="AUM42" s="406"/>
      <c r="AUN42" s="406"/>
      <c r="AUO42" s="406"/>
      <c r="AUP42" s="406"/>
      <c r="AUQ42" s="406"/>
      <c r="AUR42" s="406"/>
      <c r="AUS42" s="406"/>
      <c r="AUT42" s="406"/>
      <c r="AUU42" s="406"/>
      <c r="AUV42" s="406"/>
      <c r="AUW42" s="406"/>
      <c r="AUX42" s="406"/>
      <c r="AUY42" s="406"/>
      <c r="AUZ42" s="406"/>
      <c r="AVA42" s="406"/>
      <c r="AVB42" s="406"/>
      <c r="AVC42" s="406"/>
      <c r="AVD42" s="406"/>
      <c r="AVE42" s="406"/>
      <c r="AVF42" s="406"/>
      <c r="AVG42" s="406"/>
      <c r="AVH42" s="406"/>
      <c r="AVI42" s="406"/>
      <c r="AVJ42" s="406"/>
      <c r="AVK42" s="406"/>
      <c r="AVL42" s="406"/>
      <c r="AVM42" s="406"/>
      <c r="AVN42" s="406"/>
      <c r="AVO42" s="406"/>
      <c r="AVP42" s="406"/>
      <c r="AVQ42" s="406"/>
      <c r="AVR42" s="406"/>
      <c r="AVS42" s="406"/>
      <c r="AVT42" s="406"/>
      <c r="AVU42" s="406"/>
      <c r="AVV42" s="406"/>
      <c r="AVW42" s="406"/>
      <c r="AVX42" s="406"/>
      <c r="AVY42" s="406"/>
      <c r="AVZ42" s="406"/>
      <c r="AWA42" s="406"/>
      <c r="AWB42" s="406"/>
      <c r="AWC42" s="406"/>
      <c r="AWD42" s="406"/>
      <c r="AWE42" s="406"/>
      <c r="AWF42" s="406"/>
      <c r="AWG42" s="406"/>
      <c r="AWH42" s="406"/>
      <c r="AWI42" s="406"/>
      <c r="AWJ42" s="406"/>
      <c r="AWK42" s="406"/>
      <c r="AWL42" s="406"/>
      <c r="AWM42" s="406"/>
      <c r="AWN42" s="406"/>
      <c r="AWO42" s="406"/>
      <c r="AWP42" s="406"/>
      <c r="AWQ42" s="406"/>
      <c r="AWR42" s="406"/>
      <c r="AWS42" s="406"/>
      <c r="AWT42" s="406"/>
      <c r="AWU42" s="406"/>
      <c r="AWV42" s="406"/>
      <c r="AWW42" s="406"/>
      <c r="AWX42" s="406"/>
      <c r="AWY42" s="406"/>
      <c r="AWZ42" s="406"/>
      <c r="AXA42" s="406"/>
      <c r="AXB42" s="406"/>
      <c r="AXC42" s="406"/>
      <c r="AXD42" s="406"/>
      <c r="AXE42" s="406"/>
      <c r="AXF42" s="406"/>
      <c r="AXG42" s="406"/>
      <c r="AXH42" s="406"/>
      <c r="AXI42" s="406"/>
      <c r="AXJ42" s="406"/>
      <c r="AXK42" s="406"/>
      <c r="AXL42" s="406"/>
      <c r="AXM42" s="406"/>
      <c r="AXN42" s="406"/>
      <c r="AXO42" s="406"/>
      <c r="AXP42" s="406"/>
      <c r="AXQ42" s="406"/>
      <c r="AXR42" s="406"/>
      <c r="AXS42" s="406"/>
      <c r="AXT42" s="406"/>
      <c r="AXU42" s="406"/>
      <c r="AXV42" s="406"/>
      <c r="AXW42" s="406"/>
      <c r="AXX42" s="406"/>
      <c r="AXY42" s="406"/>
      <c r="AXZ42" s="406"/>
      <c r="AYA42" s="406"/>
      <c r="AYB42" s="406"/>
      <c r="AYC42" s="406"/>
      <c r="AYD42" s="406"/>
      <c r="AYE42" s="406"/>
      <c r="AYF42" s="406"/>
      <c r="AYG42" s="406"/>
      <c r="AYH42" s="406"/>
      <c r="AYI42" s="406"/>
      <c r="AYJ42" s="406"/>
      <c r="AYK42" s="406"/>
      <c r="AYL42" s="406"/>
      <c r="AYM42" s="406"/>
      <c r="AYN42" s="406"/>
      <c r="AYO42" s="406"/>
      <c r="AYP42" s="406"/>
      <c r="AYQ42" s="406"/>
      <c r="AYR42" s="406"/>
      <c r="AYS42" s="406"/>
      <c r="AYT42" s="406"/>
      <c r="AYU42" s="406"/>
      <c r="AYV42" s="406"/>
      <c r="AYW42" s="406"/>
      <c r="AYX42" s="406"/>
      <c r="AYY42" s="406"/>
      <c r="AYZ42" s="406"/>
      <c r="AZA42" s="406"/>
      <c r="AZB42" s="406"/>
      <c r="AZC42" s="406"/>
      <c r="AZD42" s="406"/>
      <c r="AZE42" s="406"/>
      <c r="AZF42" s="406"/>
      <c r="AZG42" s="406"/>
      <c r="AZH42" s="406"/>
      <c r="AZI42" s="406"/>
      <c r="AZJ42" s="406"/>
      <c r="AZK42" s="406"/>
      <c r="AZL42" s="406"/>
      <c r="AZM42" s="406"/>
      <c r="AZN42" s="406"/>
      <c r="AZO42" s="406"/>
      <c r="AZP42" s="406"/>
      <c r="AZQ42" s="406"/>
      <c r="AZR42" s="406"/>
      <c r="AZS42" s="406"/>
      <c r="AZT42" s="406"/>
      <c r="AZU42" s="406"/>
      <c r="AZV42" s="406"/>
      <c r="AZW42" s="406"/>
      <c r="AZX42" s="406"/>
      <c r="AZY42" s="406"/>
      <c r="AZZ42" s="406"/>
      <c r="BAA42" s="406"/>
      <c r="BAB42" s="406"/>
      <c r="BAC42" s="406"/>
      <c r="BAD42" s="406"/>
      <c r="BAE42" s="406"/>
      <c r="BAF42" s="406"/>
      <c r="BAG42" s="406"/>
      <c r="BAH42" s="406"/>
      <c r="BAI42" s="406"/>
      <c r="BAJ42" s="406"/>
      <c r="BAK42" s="406"/>
      <c r="BAL42" s="406"/>
      <c r="BAM42" s="406"/>
      <c r="BAN42" s="406"/>
      <c r="BAO42" s="406"/>
      <c r="BAP42" s="406"/>
      <c r="BAQ42" s="406"/>
      <c r="BAR42" s="406"/>
      <c r="BAS42" s="406"/>
      <c r="BAT42" s="406"/>
      <c r="BAU42" s="406"/>
      <c r="BAV42" s="406"/>
      <c r="BAW42" s="406"/>
      <c r="BAX42" s="406"/>
      <c r="BAY42" s="406"/>
      <c r="BAZ42" s="406"/>
      <c r="BBA42" s="406"/>
      <c r="BBB42" s="406"/>
      <c r="BBC42" s="406"/>
      <c r="BBD42" s="406"/>
      <c r="BBE42" s="406"/>
      <c r="BBF42" s="406"/>
      <c r="BBG42" s="406"/>
      <c r="BBH42" s="406"/>
      <c r="BBI42" s="406"/>
      <c r="BBJ42" s="406"/>
      <c r="BBK42" s="406"/>
      <c r="BBL42" s="406"/>
      <c r="BBM42" s="406"/>
      <c r="BBN42" s="406"/>
      <c r="BBO42" s="406"/>
      <c r="BBP42" s="406"/>
      <c r="BBQ42" s="406"/>
      <c r="BBR42" s="406"/>
      <c r="BBS42" s="406"/>
      <c r="BBT42" s="406"/>
      <c r="BBU42" s="406"/>
      <c r="BBV42" s="406"/>
      <c r="BBW42" s="406"/>
      <c r="BBX42" s="406"/>
      <c r="BBY42" s="406"/>
      <c r="BBZ42" s="406"/>
      <c r="BCA42" s="406"/>
      <c r="BCB42" s="406"/>
      <c r="BCC42" s="406"/>
      <c r="BCD42" s="406"/>
      <c r="BCE42" s="406"/>
      <c r="BCF42" s="406"/>
      <c r="BCG42" s="406"/>
      <c r="BCH42" s="406"/>
      <c r="BCI42" s="406"/>
      <c r="BCJ42" s="406"/>
      <c r="BCK42" s="406"/>
      <c r="BCL42" s="406"/>
      <c r="BCM42" s="406"/>
      <c r="BCN42" s="406"/>
      <c r="BCO42" s="406"/>
      <c r="BCP42" s="406"/>
      <c r="BCQ42" s="406"/>
      <c r="BCR42" s="406"/>
      <c r="BCS42" s="406"/>
      <c r="BCT42" s="406"/>
      <c r="BCU42" s="406"/>
      <c r="BCV42" s="406"/>
      <c r="BCW42" s="406"/>
      <c r="BCX42" s="406"/>
      <c r="BCY42" s="406"/>
      <c r="BCZ42" s="406"/>
      <c r="BDA42" s="406"/>
      <c r="BDB42" s="406"/>
      <c r="BDC42" s="406"/>
      <c r="BDD42" s="406"/>
      <c r="BDE42" s="406"/>
      <c r="BDF42" s="406"/>
      <c r="BDG42" s="406"/>
      <c r="BDH42" s="406"/>
      <c r="BDI42" s="406"/>
      <c r="BDJ42" s="406"/>
      <c r="BDK42" s="406"/>
      <c r="BDL42" s="406"/>
      <c r="BDM42" s="406"/>
      <c r="BDN42" s="406"/>
      <c r="BDO42" s="406"/>
      <c r="BDP42" s="406"/>
      <c r="BDQ42" s="406"/>
      <c r="BDR42" s="406"/>
      <c r="BDS42" s="406"/>
      <c r="BDT42" s="406"/>
      <c r="BDU42" s="406"/>
      <c r="BDV42" s="406"/>
      <c r="BDW42" s="406"/>
      <c r="BDX42" s="406"/>
      <c r="BDY42" s="406"/>
      <c r="BDZ42" s="406"/>
    </row>
  </sheetData>
  <sheetProtection algorithmName="SHA-512" hashValue="OvQA0EYmRLvQPZM1C8STvUBLZwJ/BO0L5d9MCkPj2wBICwqczCXO3ui97Smt2ahIIUVjMwHbSrNjkO5maQ4AGw==" saltValue="GRpqPybgwdq3BijTpxOG3w==" spinCount="100000" sheet="1" objects="1" scenarios="1"/>
  <mergeCells count="2">
    <mergeCell ref="A1:W1"/>
    <mergeCell ref="A2:W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21EF0-5E7F-CD41-8CEE-E6A0140BB15A}">
  <dimension ref="A3:Y243"/>
  <sheetViews>
    <sheetView showGridLines="0" topLeftCell="A8" zoomScale="70" zoomScaleNormal="70" workbookViewId="0">
      <selection activeCell="T18" sqref="T18"/>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+Portafolio_Programas!C16</f>
        <v>1. Mejora del desempeño productivo primario e industrial de la cadena</v>
      </c>
      <c r="C5" s="377"/>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+Portafolio_Programas!D5</f>
        <v>1.1. Mejora del desempeño productivo primario, promoviendo su sostenibilidad</v>
      </c>
      <c r="C8" s="259" t="s">
        <v>28</v>
      </c>
      <c r="D8" s="259" t="s">
        <v>29</v>
      </c>
      <c r="E8" s="36">
        <f>+H69*6</f>
        <v>23706425111.472</v>
      </c>
      <c r="F8" s="36">
        <f>+H70</f>
        <v>49058845225.651512</v>
      </c>
      <c r="G8" s="36">
        <f>+H71</f>
        <v>50056655980.663414</v>
      </c>
      <c r="H8" s="36">
        <f>+H72</f>
        <v>51044026433.718811</v>
      </c>
      <c r="I8" s="36">
        <f>+H73</f>
        <v>52162599819.604324</v>
      </c>
      <c r="J8" s="36">
        <f>+H74</f>
        <v>53419574083.211288</v>
      </c>
      <c r="K8" s="36">
        <f>+H75</f>
        <v>54687748197.82943</v>
      </c>
      <c r="L8" s="36">
        <f>+H76</f>
        <v>56110572351.018188</v>
      </c>
      <c r="M8" s="36">
        <f>+H77</f>
        <v>57697202320.998207</v>
      </c>
      <c r="N8" s="36">
        <f>+H78</f>
        <v>59322558393.471558</v>
      </c>
      <c r="O8" s="36">
        <f>+H79</f>
        <v>61132389197.996429</v>
      </c>
      <c r="P8" s="36">
        <f>+H80</f>
        <v>63138340874.699127</v>
      </c>
      <c r="Q8" s="36">
        <f>+H81</f>
        <v>65218032016.406502</v>
      </c>
      <c r="R8" s="36">
        <f>+H82</f>
        <v>67520134868.446442</v>
      </c>
      <c r="S8" s="36">
        <f>+H83</f>
        <v>70059463308.631714</v>
      </c>
      <c r="T8" s="36">
        <f>+H84</f>
        <v>72717068173.572464</v>
      </c>
      <c r="U8" s="36">
        <f>+H85</f>
        <v>75645340544.735764</v>
      </c>
      <c r="V8" s="36">
        <f>+H86</f>
        <v>78863123658.891205</v>
      </c>
      <c r="W8" s="36">
        <f>+H87</f>
        <v>82255834163.078613</v>
      </c>
      <c r="X8" s="36">
        <f>+H88</f>
        <v>85980593494.365677</v>
      </c>
      <c r="Y8" s="36">
        <f>SUM(E8:X8)</f>
        <v>1229796528218.4626</v>
      </c>
    </row>
    <row r="9" spans="2:25" ht="30" customHeight="1">
      <c r="B9" s="258" t="str">
        <f>+Portafolio_Programas!D12</f>
        <v xml:space="preserve">1.2. Optimización del proceso de beneficio del cacao, para mejorar su calidad física y sensorial </v>
      </c>
      <c r="C9" s="259" t="s">
        <v>28</v>
      </c>
      <c r="D9" s="259" t="s">
        <v>29</v>
      </c>
      <c r="E9" s="36">
        <f>+H153*6</f>
        <v>5146176947.8832006</v>
      </c>
      <c r="F9" s="36">
        <f>+H154</f>
        <v>11276950897.390909</v>
      </c>
      <c r="G9" s="36">
        <f>+H155</f>
        <v>11878637350.398048</v>
      </c>
      <c r="H9" s="36">
        <f>+H156</f>
        <v>12468059622.231287</v>
      </c>
      <c r="I9" s="36">
        <f>+H157</f>
        <v>13139203653.762598</v>
      </c>
      <c r="J9" s="36">
        <f>+H158</f>
        <v>13896388211.926775</v>
      </c>
      <c r="K9" s="36">
        <f>+H159</f>
        <v>14654292680.697659</v>
      </c>
      <c r="L9" s="36">
        <f>+H160</f>
        <v>15507987172.610914</v>
      </c>
      <c r="M9" s="36">
        <f>+H161</f>
        <v>16462965154.598927</v>
      </c>
      <c r="N9" s="36">
        <f>+H162</f>
        <v>17435178798.082935</v>
      </c>
      <c r="O9" s="36">
        <f>+H163</f>
        <v>18521077280.797859</v>
      </c>
      <c r="P9" s="36">
        <f>+H164</f>
        <v>19727648286.819481</v>
      </c>
      <c r="Q9" s="36">
        <f>+H165</f>
        <v>20972462971.843903</v>
      </c>
      <c r="R9" s="36">
        <f>+H166</f>
        <v>22353724683.067867</v>
      </c>
      <c r="S9" s="36">
        <f>+H167</f>
        <v>23880321747.179035</v>
      </c>
      <c r="T9" s="36">
        <f>+H168</f>
        <v>25471884666.143486</v>
      </c>
      <c r="U9" s="36">
        <f>+H169</f>
        <v>27228848088.841465</v>
      </c>
      <c r="V9" s="36">
        <f>+H170</f>
        <v>29162517957.334724</v>
      </c>
      <c r="W9" s="36">
        <f>+H171</f>
        <v>31195144259.847168</v>
      </c>
      <c r="X9" s="36">
        <f>+H172</f>
        <v>33429999858.619411</v>
      </c>
      <c r="Y9" s="36">
        <f t="shared" ref="Y9:Y10" si="0">SUM(E9:X9)</f>
        <v>383809470290.07764</v>
      </c>
    </row>
    <row r="10" spans="2:25" ht="30" customHeight="1">
      <c r="B10" s="258" t="str">
        <f>+Portafolio_Programas!D16</f>
        <v>1.3. Mejora de la calidad y eficiencia en la transformación del cacao y sus derivados</v>
      </c>
      <c r="C10" s="259" t="s">
        <v>46</v>
      </c>
      <c r="D10" s="259" t="s">
        <v>29</v>
      </c>
      <c r="E10" s="36"/>
      <c r="F10" s="36">
        <f>+$H230</f>
        <v>2265844916</v>
      </c>
      <c r="G10" s="36">
        <f t="shared" ref="G10:V10" si="1">+$H230</f>
        <v>2265844916</v>
      </c>
      <c r="H10" s="36">
        <f>+$H232</f>
        <v>2228344916</v>
      </c>
      <c r="I10" s="36">
        <f>+$H232</f>
        <v>2228344916</v>
      </c>
      <c r="J10" s="36">
        <f t="shared" si="1"/>
        <v>2265844916</v>
      </c>
      <c r="K10" s="36">
        <f>+$H232</f>
        <v>2228344916</v>
      </c>
      <c r="L10" s="36">
        <f>+$H232</f>
        <v>2228344916</v>
      </c>
      <c r="M10" s="36">
        <f t="shared" si="1"/>
        <v>2265844916</v>
      </c>
      <c r="N10" s="36">
        <f>+$H232</f>
        <v>2228344916</v>
      </c>
      <c r="O10" s="36">
        <f>+$H232</f>
        <v>2228344916</v>
      </c>
      <c r="P10" s="36">
        <f t="shared" si="1"/>
        <v>2265844916</v>
      </c>
      <c r="Q10" s="36">
        <f>+$H232</f>
        <v>2228344916</v>
      </c>
      <c r="R10" s="36">
        <f>+$H232</f>
        <v>2228344916</v>
      </c>
      <c r="S10" s="36">
        <f t="shared" si="1"/>
        <v>2265844916</v>
      </c>
      <c r="T10" s="36">
        <f>+$H232</f>
        <v>2228344916</v>
      </c>
      <c r="U10" s="36">
        <f>+$H232</f>
        <v>2228344916</v>
      </c>
      <c r="V10" s="36">
        <f t="shared" si="1"/>
        <v>2265844916</v>
      </c>
      <c r="W10" s="36">
        <f>+$H232</f>
        <v>2228344916</v>
      </c>
      <c r="X10" s="36">
        <f>+$H232</f>
        <v>2228344916</v>
      </c>
      <c r="Y10" s="36">
        <f t="shared" si="0"/>
        <v>42601053404</v>
      </c>
    </row>
    <row r="11" spans="2:25" ht="30.95" customHeight="1">
      <c r="B11" s="260" t="s">
        <v>1385</v>
      </c>
      <c r="C11" s="261"/>
      <c r="D11" s="261"/>
      <c r="E11" s="602">
        <f t="shared" ref="E11:X11" si="2">SUM(E8:E10)</f>
        <v>28852602059.355202</v>
      </c>
      <c r="F11" s="602">
        <f t="shared" si="2"/>
        <v>62601641039.042419</v>
      </c>
      <c r="G11" s="602">
        <f t="shared" si="2"/>
        <v>64201138247.061462</v>
      </c>
      <c r="H11" s="602">
        <f t="shared" si="2"/>
        <v>65740430971.950096</v>
      </c>
      <c r="I11" s="602">
        <f t="shared" si="2"/>
        <v>67530148389.36692</v>
      </c>
      <c r="J11" s="602">
        <f t="shared" si="2"/>
        <v>69581807211.138062</v>
      </c>
      <c r="K11" s="602">
        <f t="shared" si="2"/>
        <v>71570385794.527084</v>
      </c>
      <c r="L11" s="602">
        <f t="shared" si="2"/>
        <v>73846904439.629105</v>
      </c>
      <c r="M11" s="602">
        <f t="shared" si="2"/>
        <v>76426012391.597137</v>
      </c>
      <c r="N11" s="602">
        <f t="shared" si="2"/>
        <v>78986082107.554489</v>
      </c>
      <c r="O11" s="602">
        <f t="shared" si="2"/>
        <v>81881811394.794281</v>
      </c>
      <c r="P11" s="602">
        <f t="shared" si="2"/>
        <v>85131834077.518616</v>
      </c>
      <c r="Q11" s="602">
        <f t="shared" si="2"/>
        <v>88418839904.250397</v>
      </c>
      <c r="R11" s="602">
        <f t="shared" si="2"/>
        <v>92102204467.514313</v>
      </c>
      <c r="S11" s="602">
        <f t="shared" si="2"/>
        <v>96205629971.810745</v>
      </c>
      <c r="T11" s="602">
        <f t="shared" si="2"/>
        <v>100417297755.71594</v>
      </c>
      <c r="U11" s="602">
        <f t="shared" si="2"/>
        <v>105102533549.57722</v>
      </c>
      <c r="V11" s="602">
        <f t="shared" si="2"/>
        <v>110291486532.22592</v>
      </c>
      <c r="W11" s="602">
        <f t="shared" si="2"/>
        <v>115679323338.92578</v>
      </c>
      <c r="X11" s="602">
        <f t="shared" si="2"/>
        <v>121638938268.98509</v>
      </c>
      <c r="Y11" s="602">
        <f>SUM(Y8:Y10)</f>
        <v>1656207051912.5403</v>
      </c>
    </row>
    <row r="12" spans="2:25" ht="15">
      <c r="B12" s="261"/>
      <c r="C12" s="261"/>
      <c r="D12" s="261"/>
      <c r="E12" s="261"/>
      <c r="F12" s="262"/>
      <c r="G12" s="263"/>
      <c r="H12" s="262"/>
      <c r="I12" s="262"/>
      <c r="J12" s="262"/>
      <c r="K12" s="262"/>
    </row>
    <row r="13" spans="2:25" ht="15">
      <c r="B13" s="261"/>
      <c r="C13" s="261"/>
      <c r="D13" s="261"/>
      <c r="E13" s="261"/>
      <c r="F13" s="262"/>
      <c r="G13" s="263"/>
      <c r="H13" s="262"/>
      <c r="I13" s="262"/>
      <c r="J13" s="262"/>
      <c r="K13" s="262"/>
    </row>
    <row r="14" spans="2:25" ht="38.1" customHeight="1">
      <c r="B14" s="785" t="str">
        <f>+B8</f>
        <v>1.1. Mejora del desempeño productivo primario, promoviendo su sostenibilidad</v>
      </c>
      <c r="C14" s="785"/>
      <c r="D14" s="785"/>
      <c r="E14" s="785"/>
      <c r="F14" s="785"/>
      <c r="G14" s="785"/>
      <c r="H14" s="785"/>
      <c r="I14" s="785"/>
      <c r="J14" s="785"/>
      <c r="K14" s="785"/>
    </row>
    <row r="15" spans="2:25" ht="30" customHeight="1">
      <c r="B15" s="784" t="str">
        <f>+Portafolio_Programas!H5</f>
        <v>1.1.1. Clasificar y priorizar a nivel regional, a los productores y organizaciones de productores de cacao, según su desarrollo tecnológico, productividad, grado de organización empresarial, y dinámica socioeconómica al interior de la unidad productiva y de su entorno, para brindar apoyo técnico diferenciado, teniendo en cuenta los estudios adelantados por los diferentes actores de la cadena y la caracterización regional de la actividad 9.3.5.</v>
      </c>
      <c r="C15" s="784"/>
      <c r="D15" s="784"/>
      <c r="E15" s="784"/>
      <c r="F15" s="784"/>
      <c r="G15" s="784"/>
      <c r="H15" s="784"/>
      <c r="I15" s="784"/>
      <c r="J15" s="784"/>
      <c r="K15" s="784"/>
    </row>
    <row r="16" spans="2:25" ht="36.950000000000003" customHeight="1">
      <c r="B16" s="784" t="str">
        <f>+Portafolio_Programas!H6</f>
        <v>1.1.2. Establecer e implementar un programa nacional que comprenda el fortalecimiento de las estrategias de renovación y rehabilitación de áreas improductivas; incluidas las contempladas en el Acuerdo Sectorial de Competitividad, así como la siembra de áreas nuevas, priorizando zonas de aptitud alta, sistemas agroforestales  y empleando clones mejorados, registrados ante el ICA, recomendados para cada región, seleccionados por sus características organolépticas, de rendimiento, tolerancia al cambio climático, baja absorción de metales pesados, como el cadmio y demás condiciones del mercado.</v>
      </c>
      <c r="C16" s="784"/>
      <c r="D16" s="784"/>
      <c r="E16" s="784"/>
      <c r="F16" s="784"/>
      <c r="G16" s="784"/>
      <c r="H16" s="784"/>
      <c r="I16" s="784"/>
      <c r="J16" s="784"/>
      <c r="K16" s="784"/>
    </row>
    <row r="17" spans="2:11" ht="47.1" customHeight="1">
      <c r="B17" s="784" t="str">
        <f>+Portafolio_Programas!H7</f>
        <v xml:space="preserve">1.1.3. Prestar el servicio de extensión agropecuaria, integral y diferenciado, a los productores y organizaciones de productores de cacao, que obedezca a la realidad social, económica, ambiental y tecnológica de los productores y su entorno regional, promoviendo la aplicación de Buenas Prácticas Agrícolas, el desarrollo de sistemas agroforestales eficientes, la ejecución de prácticas agronómicas oportunas, la producción y uso de bioinsumos, el empleo  de insumos que no incrementen la problemática del cadmio, el cumplimiento de la normatividad en sanidad vegetal e inocuidad, generando aumento en la productividad y la sostenibilidad de los agrosistemas del cultivo de cacao, en articulación con la iniciativa relacionada con el fortalecimiento de la extensión agropecuaria 7.2. </v>
      </c>
      <c r="C17" s="784"/>
      <c r="D17" s="784"/>
      <c r="E17" s="784"/>
      <c r="F17" s="784"/>
      <c r="G17" s="784"/>
      <c r="H17" s="784"/>
      <c r="I17" s="784"/>
      <c r="J17" s="784"/>
      <c r="K17" s="784"/>
    </row>
    <row r="18" spans="2:11" ht="51" customHeight="1">
      <c r="B18" s="784" t="str">
        <f>+Portafolio_Programas!H8</f>
        <v>1.1.4. Fortalecer la implementación de medidas para el manejo integrado de plagas y enfermedades, en especial las que se adelantan para el control de la enfermedad conocida como moniliasis (causada por el agente Moniliophthora roreri), que incluyan la selección de clones altamente tolerantes y/o resistentes, el uso de medidas de carácter regional amparadas sobre base legal, que involucren podas sanitarias y eliminación de frutos infestados, uso estratégico de fungicidas, medidas que faciliten la ampliación del portafolio de productos usados en su control, eliminación de cultivos abandonados (sin aprovechamiento comercial), monitoreo y seguimiento permanente de los productores, con el acompañamiento de la autoridad sanitaria (ICA) y del gremio.</v>
      </c>
      <c r="C18" s="784"/>
      <c r="D18" s="784"/>
      <c r="E18" s="784"/>
      <c r="F18" s="784"/>
      <c r="G18" s="784"/>
      <c r="H18" s="784"/>
      <c r="I18" s="784"/>
      <c r="J18" s="784"/>
      <c r="K18" s="784"/>
    </row>
    <row r="19" spans="2:11" ht="45.95" customHeight="1">
      <c r="B19" s="784" t="str">
        <f>+Portafolio_Programas!H9</f>
        <v>1.1.5. Capacitar y brindar acompañamiento a los productores y organizaciones de productores de cacao, en desarrollo de habilidades humanas y sociales, asociatividad, acceso y efectiva utilización de la información, gestión sostenible de los recursos naturales, planeación estratégica, gestión empresarial, educación financiera, financiamiento, manejo de nuevas tecnologías,  desarrollo de alianzas comerciales, y la adecuada gestión de proveedores de servicios e insumos, para estructurar modelos de negocio, acorde con sus expectativas y las de la industria transformadora, facilitando el acceso a recursos de financiación o cofinanciación para su ejecución, en concordancia con la agenda definida en la actividad 7.2.3.</v>
      </c>
      <c r="C19" s="784"/>
      <c r="D19" s="784"/>
      <c r="E19" s="784"/>
      <c r="F19" s="784"/>
      <c r="G19" s="784"/>
      <c r="H19" s="784"/>
      <c r="I19" s="784"/>
      <c r="J19" s="784"/>
      <c r="K19" s="784"/>
    </row>
    <row r="20" spans="2:11" ht="39" customHeight="1">
      <c r="B20" s="784" t="str">
        <f>+Portafolio_Programas!H10</f>
        <v>1.1.6. Promover la agregación de valor en la producción de cacao,  a través de capacitación,  acompañamiento técnico y financiamiento, teniendo en cuenta elementos diferenciadores, tales como el alto reconocimiento por  su calidad de fino y de aroma, certificaciones en BPA, producción orgánica, sellos verdes, denominación de origen, el reconocimiento de los modelos de producción en SAF, cero deforestación, cero trabajo infantil y cumplimiento de la debida diligencia, entre otras estrategias, así como a través de acuerdos entre productores y transformadores, y alianzas con empresas certificadoras.</v>
      </c>
      <c r="C20" s="784"/>
      <c r="D20" s="784"/>
      <c r="E20" s="784"/>
      <c r="F20" s="784"/>
      <c r="G20" s="784"/>
      <c r="H20" s="784"/>
      <c r="I20" s="784"/>
      <c r="J20" s="784"/>
      <c r="K20" s="784"/>
    </row>
    <row r="21" spans="2:11" ht="30" customHeight="1">
      <c r="B21" s="784" t="str">
        <f>+Portafolio_Programas!H11</f>
        <v>1.1.7. Fomentar la creación, formalización y fortalecimiento de empresas especializadas proveedoras de bienes y servicios para el cultivo de cacao en relación con insumos, bioinsumos, control biológico, maquinaria agrícola, agricultura de precisión, labores especializadas de cultivo, entre otros, a través de acompañamiento técnico y de la divulgación de los instrumentos financieros disponibles.</v>
      </c>
      <c r="C21" s="784"/>
      <c r="D21" s="784"/>
      <c r="E21" s="784"/>
      <c r="F21" s="784"/>
      <c r="G21" s="784"/>
      <c r="H21" s="784"/>
      <c r="I21" s="784"/>
      <c r="J21" s="784"/>
      <c r="K21" s="784"/>
    </row>
    <row r="22" spans="2:11">
      <c r="B22" s="68"/>
      <c r="C22" s="68"/>
      <c r="D22" s="68"/>
      <c r="E22" s="68"/>
      <c r="F22" s="68"/>
      <c r="G22" s="68"/>
      <c r="H22" s="68"/>
      <c r="I22" s="68"/>
      <c r="J22" s="68"/>
      <c r="K22" s="68"/>
    </row>
    <row r="23" spans="2:11">
      <c r="B23" s="68"/>
      <c r="C23" s="68"/>
      <c r="D23" s="68"/>
      <c r="E23" s="68"/>
      <c r="F23" s="68"/>
      <c r="G23" s="68"/>
      <c r="H23" s="68"/>
      <c r="I23" s="68"/>
      <c r="J23" s="68"/>
      <c r="K23" s="68"/>
    </row>
    <row r="24" spans="2:11" ht="15">
      <c r="B24" s="264" t="s">
        <v>1386</v>
      </c>
      <c r="C24" s="68"/>
      <c r="D24" s="68"/>
      <c r="E24" s="68"/>
      <c r="F24" s="68"/>
      <c r="G24" s="68"/>
      <c r="H24" s="68"/>
      <c r="I24" s="68"/>
      <c r="J24" s="68"/>
      <c r="K24" s="68"/>
    </row>
    <row r="25" spans="2:11">
      <c r="B25" s="68"/>
      <c r="C25" s="68"/>
      <c r="D25" s="68"/>
      <c r="E25" s="68"/>
      <c r="F25" s="68"/>
      <c r="G25" s="68"/>
      <c r="H25" s="68"/>
      <c r="I25" s="68"/>
      <c r="J25" s="68"/>
      <c r="K25" s="68"/>
    </row>
    <row r="26" spans="2:11" ht="15">
      <c r="B26" s="68"/>
      <c r="C26" s="478" t="s">
        <v>1387</v>
      </c>
      <c r="D26" s="478" t="s">
        <v>1388</v>
      </c>
      <c r="E26" s="68"/>
      <c r="F26" s="68"/>
      <c r="G26" s="68"/>
      <c r="H26" s="68"/>
      <c r="I26" s="68"/>
      <c r="J26" s="68"/>
      <c r="K26" s="68"/>
    </row>
    <row r="27" spans="2:11">
      <c r="B27" s="68"/>
      <c r="C27" s="259" t="s">
        <v>28</v>
      </c>
      <c r="D27" s="259" t="s">
        <v>29</v>
      </c>
      <c r="E27" s="68"/>
      <c r="F27" s="68"/>
      <c r="G27" s="69"/>
      <c r="H27" s="68"/>
      <c r="I27" s="68"/>
      <c r="J27" s="68"/>
      <c r="K27" s="68"/>
    </row>
    <row r="28" spans="2:11" ht="45" customHeight="1">
      <c r="B28" s="591" t="s">
        <v>940</v>
      </c>
      <c r="C28" s="591" t="s">
        <v>1389</v>
      </c>
      <c r="D28" s="591" t="s">
        <v>1390</v>
      </c>
      <c r="E28" s="591" t="s">
        <v>941</v>
      </c>
      <c r="F28" s="591" t="s">
        <v>1391</v>
      </c>
      <c r="G28" s="591" t="s">
        <v>1392</v>
      </c>
      <c r="H28" s="316" t="s">
        <v>1393</v>
      </c>
      <c r="I28" s="789" t="s">
        <v>1394</v>
      </c>
      <c r="J28" s="790"/>
      <c r="K28" s="791"/>
    </row>
    <row r="29" spans="2:11">
      <c r="B29" s="522" t="s">
        <v>1395</v>
      </c>
      <c r="C29" s="323" t="s">
        <v>1396</v>
      </c>
      <c r="D29" s="391">
        <v>21</v>
      </c>
      <c r="E29" s="592">
        <f>+Categoria_Costos!C323</f>
        <v>300000</v>
      </c>
      <c r="F29" s="593"/>
      <c r="G29" s="594"/>
      <c r="H29" s="37">
        <f>+D29*E29</f>
        <v>6300000</v>
      </c>
      <c r="I29" s="780" t="s">
        <v>1397</v>
      </c>
      <c r="J29" s="780"/>
      <c r="K29" s="780"/>
    </row>
    <row r="30" spans="2:11">
      <c r="B30" s="522" t="s">
        <v>1398</v>
      </c>
      <c r="C30" s="323" t="s">
        <v>1396</v>
      </c>
      <c r="D30" s="391">
        <v>21</v>
      </c>
      <c r="E30" s="592">
        <f>+Categoria_Costos!C340</f>
        <v>60000</v>
      </c>
      <c r="F30" s="593"/>
      <c r="G30" s="595"/>
      <c r="H30" s="37">
        <f t="shared" ref="H30:H66" si="3">+D30*E30</f>
        <v>1260000</v>
      </c>
      <c r="I30" s="780" t="s">
        <v>1397</v>
      </c>
      <c r="J30" s="780"/>
      <c r="K30" s="780"/>
    </row>
    <row r="31" spans="2:11">
      <c r="B31" s="522" t="s">
        <v>1399</v>
      </c>
      <c r="C31" s="323" t="s">
        <v>1396</v>
      </c>
      <c r="D31" s="391">
        <v>42</v>
      </c>
      <c r="E31" s="592">
        <f>+Categoria_Costos!C332</f>
        <v>900000</v>
      </c>
      <c r="F31" s="593"/>
      <c r="G31" s="595"/>
      <c r="H31" s="37">
        <f t="shared" si="3"/>
        <v>37800000</v>
      </c>
      <c r="I31" s="780" t="s">
        <v>1397</v>
      </c>
      <c r="J31" s="780"/>
      <c r="K31" s="780"/>
    </row>
    <row r="32" spans="2:11" ht="28.5">
      <c r="B32" s="522" t="s">
        <v>1400</v>
      </c>
      <c r="C32" s="40" t="s">
        <v>1401</v>
      </c>
      <c r="D32" s="339">
        <v>300</v>
      </c>
      <c r="E32" s="596">
        <f>+Categoria_Costos!C352</f>
        <v>3000000</v>
      </c>
      <c r="F32" s="269"/>
      <c r="G32" s="597"/>
      <c r="H32" s="37">
        <f t="shared" si="3"/>
        <v>900000000</v>
      </c>
      <c r="I32" s="780" t="s">
        <v>1402</v>
      </c>
      <c r="J32" s="780"/>
      <c r="K32" s="780"/>
    </row>
    <row r="33" spans="2:11">
      <c r="B33" s="522" t="s">
        <v>1403</v>
      </c>
      <c r="C33" s="323" t="s">
        <v>1404</v>
      </c>
      <c r="D33" s="391">
        <v>3</v>
      </c>
      <c r="E33" s="592">
        <f>+Categoria_Costos!D28</f>
        <v>10898000</v>
      </c>
      <c r="F33" s="593">
        <v>12</v>
      </c>
      <c r="G33" s="595">
        <v>0.3</v>
      </c>
      <c r="H33" s="37">
        <f>+D33*E33*F33*G33</f>
        <v>117698400</v>
      </c>
      <c r="I33" s="780" t="s">
        <v>1397</v>
      </c>
      <c r="J33" s="780"/>
      <c r="K33" s="780"/>
    </row>
    <row r="34" spans="2:11">
      <c r="B34" s="522" t="s">
        <v>1405</v>
      </c>
      <c r="C34" s="323" t="s">
        <v>1404</v>
      </c>
      <c r="D34" s="391">
        <v>15</v>
      </c>
      <c r="E34" s="592">
        <f>+Categoria_Costos!D36</f>
        <v>4788000</v>
      </c>
      <c r="F34" s="593">
        <v>12</v>
      </c>
      <c r="G34" s="595">
        <v>0.3</v>
      </c>
      <c r="H34" s="37">
        <f t="shared" ref="H34:H35" si="4">+D34*E34*F34*G34</f>
        <v>258552000</v>
      </c>
      <c r="I34" s="780" t="s">
        <v>1397</v>
      </c>
      <c r="J34" s="780"/>
      <c r="K34" s="780"/>
    </row>
    <row r="35" spans="2:11">
      <c r="B35" s="522" t="s">
        <v>1406</v>
      </c>
      <c r="C35" s="40" t="s">
        <v>1404</v>
      </c>
      <c r="D35" s="339">
        <v>21</v>
      </c>
      <c r="E35" s="596">
        <f>+Categoria_Costos!D33</f>
        <v>6935000</v>
      </c>
      <c r="F35" s="269">
        <v>12</v>
      </c>
      <c r="G35" s="597">
        <v>0.4</v>
      </c>
      <c r="H35" s="37">
        <f t="shared" si="4"/>
        <v>699048000</v>
      </c>
      <c r="I35" s="780" t="s">
        <v>1397</v>
      </c>
      <c r="J35" s="780"/>
      <c r="K35" s="780"/>
    </row>
    <row r="36" spans="2:11">
      <c r="B36" s="522" t="s">
        <v>1407</v>
      </c>
      <c r="C36" s="323" t="s">
        <v>1404</v>
      </c>
      <c r="D36" s="391">
        <f>+Categoria_Costos!F97</f>
        <v>391.11187200000001</v>
      </c>
      <c r="E36" s="592">
        <f>+Categoria_Costos!D43</f>
        <v>3302000</v>
      </c>
      <c r="F36" s="593">
        <v>12</v>
      </c>
      <c r="G36" s="595">
        <v>0.5</v>
      </c>
      <c r="H36" s="37">
        <f>+D36*E36*F36*G36</f>
        <v>7748708408.0640011</v>
      </c>
      <c r="I36" s="780" t="s">
        <v>1408</v>
      </c>
      <c r="J36" s="780"/>
      <c r="K36" s="780"/>
    </row>
    <row r="37" spans="2:11" ht="28.5">
      <c r="B37" s="522" t="s">
        <v>1409</v>
      </c>
      <c r="C37" s="60" t="s">
        <v>1410</v>
      </c>
      <c r="D37" s="339">
        <v>27</v>
      </c>
      <c r="E37" s="598">
        <f>+Categoria_Costos!E131+Categoria_Costos!D171+Categoria_Costos!C191+Categoria_Costos!C223</f>
        <v>2197916</v>
      </c>
      <c r="F37" s="269"/>
      <c r="G37" s="597"/>
      <c r="H37" s="37">
        <f t="shared" si="3"/>
        <v>59343732</v>
      </c>
      <c r="I37" s="780" t="s">
        <v>1397</v>
      </c>
      <c r="J37" s="780"/>
      <c r="K37" s="780"/>
    </row>
    <row r="38" spans="2:11">
      <c r="B38" s="522" t="s">
        <v>1411</v>
      </c>
      <c r="C38" s="60" t="s">
        <v>1410</v>
      </c>
      <c r="D38" s="339">
        <v>84</v>
      </c>
      <c r="E38" s="598">
        <f>+Categoria_Costos!E136</f>
        <v>363014</v>
      </c>
      <c r="F38" s="269"/>
      <c r="G38" s="597"/>
      <c r="H38" s="37">
        <f t="shared" si="3"/>
        <v>30493176</v>
      </c>
      <c r="I38" s="780" t="s">
        <v>1397</v>
      </c>
      <c r="J38" s="780"/>
      <c r="K38" s="780"/>
    </row>
    <row r="39" spans="2:11">
      <c r="B39" s="522" t="s">
        <v>1412</v>
      </c>
      <c r="C39" s="323" t="s">
        <v>1404</v>
      </c>
      <c r="D39" s="391">
        <f>+Categoria_Costos!F97</f>
        <v>391.11187200000001</v>
      </c>
      <c r="E39" s="592">
        <f>+Categoria_Costos!C256</f>
        <v>840000</v>
      </c>
      <c r="F39" s="593">
        <v>12</v>
      </c>
      <c r="G39" s="595">
        <f>50%</f>
        <v>0.5</v>
      </c>
      <c r="H39" s="37">
        <f>+D39*E39*F39*G39</f>
        <v>1971203834.8800001</v>
      </c>
      <c r="I39" s="780" t="s">
        <v>1408</v>
      </c>
      <c r="J39" s="780"/>
      <c r="K39" s="780"/>
    </row>
    <row r="40" spans="2:11">
      <c r="B40" s="522" t="s">
        <v>1413</v>
      </c>
      <c r="C40" s="323" t="s">
        <v>1404</v>
      </c>
      <c r="D40" s="391">
        <v>21</v>
      </c>
      <c r="E40" s="592">
        <f>+Categoria_Costos!C253</f>
        <v>1400000</v>
      </c>
      <c r="F40" s="593">
        <v>12</v>
      </c>
      <c r="G40" s="595">
        <v>0.4</v>
      </c>
      <c r="H40" s="37">
        <f t="shared" ref="H40:H43" si="5">+D40*E40*F40*G40</f>
        <v>141120000</v>
      </c>
      <c r="I40" s="780" t="s">
        <v>1397</v>
      </c>
      <c r="J40" s="780"/>
      <c r="K40" s="780"/>
    </row>
    <row r="41" spans="2:11">
      <c r="B41" s="522" t="s">
        <v>1414</v>
      </c>
      <c r="C41" s="323" t="s">
        <v>1404</v>
      </c>
      <c r="D41" s="391">
        <v>3</v>
      </c>
      <c r="E41" s="592">
        <f>+Categoria_Costos!D28</f>
        <v>10898000</v>
      </c>
      <c r="F41" s="593">
        <v>12</v>
      </c>
      <c r="G41" s="595">
        <v>0.2</v>
      </c>
      <c r="H41" s="37">
        <f t="shared" si="5"/>
        <v>78465600</v>
      </c>
      <c r="I41" s="780" t="s">
        <v>1397</v>
      </c>
      <c r="J41" s="780"/>
      <c r="K41" s="780"/>
    </row>
    <row r="42" spans="2:11">
      <c r="B42" s="522" t="s">
        <v>1415</v>
      </c>
      <c r="C42" s="323" t="s">
        <v>1416</v>
      </c>
      <c r="D42" s="391">
        <v>1</v>
      </c>
      <c r="E42" s="592">
        <f>+Categoria_Costos!C314</f>
        <v>6500000</v>
      </c>
      <c r="F42" s="593">
        <v>12</v>
      </c>
      <c r="G42" s="595">
        <v>0.3</v>
      </c>
      <c r="H42" s="37">
        <f t="shared" si="5"/>
        <v>23400000</v>
      </c>
      <c r="I42" s="780" t="s">
        <v>1397</v>
      </c>
      <c r="J42" s="780"/>
      <c r="K42" s="780"/>
    </row>
    <row r="43" spans="2:11">
      <c r="B43" s="522" t="s">
        <v>1417</v>
      </c>
      <c r="C43" s="323" t="s">
        <v>1418</v>
      </c>
      <c r="D43" s="391">
        <f>D33+D34</f>
        <v>18</v>
      </c>
      <c r="E43" s="592">
        <f>+Categoria_Costos!C276</f>
        <v>1450000</v>
      </c>
      <c r="F43" s="593">
        <v>12</v>
      </c>
      <c r="G43" s="595">
        <v>0.3</v>
      </c>
      <c r="H43" s="37">
        <f t="shared" si="5"/>
        <v>93960000</v>
      </c>
      <c r="I43" s="780" t="s">
        <v>1397</v>
      </c>
      <c r="J43" s="780"/>
      <c r="K43" s="780"/>
    </row>
    <row r="44" spans="2:11">
      <c r="B44" s="522" t="s">
        <v>1419</v>
      </c>
      <c r="C44" s="599" t="s">
        <v>1418</v>
      </c>
      <c r="D44" s="584">
        <f>D43</f>
        <v>18</v>
      </c>
      <c r="E44" s="600">
        <f>+Categoria_Costos!C287</f>
        <v>6900000</v>
      </c>
      <c r="F44" s="593"/>
      <c r="G44" s="595">
        <v>0.3</v>
      </c>
      <c r="H44" s="37">
        <f t="shared" ref="H44:H48" si="6">+D44*E44*G44</f>
        <v>37260000</v>
      </c>
      <c r="I44" s="780" t="s">
        <v>1397</v>
      </c>
      <c r="J44" s="780"/>
      <c r="K44" s="780"/>
    </row>
    <row r="45" spans="2:11">
      <c r="B45" s="522" t="s">
        <v>1420</v>
      </c>
      <c r="C45" s="599" t="s">
        <v>1418</v>
      </c>
      <c r="D45" s="584">
        <v>4</v>
      </c>
      <c r="E45" s="600">
        <f>+Categoria_Costos!C305</f>
        <v>6000000</v>
      </c>
      <c r="F45" s="593"/>
      <c r="G45" s="595">
        <v>0.3</v>
      </c>
      <c r="H45" s="37">
        <f t="shared" si="6"/>
        <v>7200000</v>
      </c>
      <c r="I45" s="780" t="s">
        <v>1397</v>
      </c>
      <c r="J45" s="780"/>
      <c r="K45" s="780"/>
    </row>
    <row r="46" spans="2:11">
      <c r="B46" s="522" t="s">
        <v>1421</v>
      </c>
      <c r="C46" s="599" t="s">
        <v>1418</v>
      </c>
      <c r="D46" s="584">
        <f>+D33+D34</f>
        <v>18</v>
      </c>
      <c r="E46" s="600">
        <f>+Categoria_Costos!C311</f>
        <v>100000</v>
      </c>
      <c r="F46" s="593"/>
      <c r="G46" s="595">
        <v>0.3</v>
      </c>
      <c r="H46" s="37">
        <f t="shared" si="6"/>
        <v>540000</v>
      </c>
      <c r="I46" s="780" t="s">
        <v>1397</v>
      </c>
      <c r="J46" s="780"/>
      <c r="K46" s="780"/>
    </row>
    <row r="47" spans="2:11">
      <c r="B47" s="522" t="s">
        <v>1422</v>
      </c>
      <c r="C47" s="323" t="s">
        <v>1418</v>
      </c>
      <c r="D47" s="391">
        <f>+D33+D34</f>
        <v>18</v>
      </c>
      <c r="E47" s="592">
        <f>+Categoria_Costos!C312</f>
        <v>150000</v>
      </c>
      <c r="F47" s="593"/>
      <c r="G47" s="595">
        <v>0.3</v>
      </c>
      <c r="H47" s="37">
        <f t="shared" si="6"/>
        <v>810000</v>
      </c>
      <c r="I47" s="780" t="s">
        <v>1397</v>
      </c>
      <c r="J47" s="780"/>
      <c r="K47" s="780"/>
    </row>
    <row r="48" spans="2:11">
      <c r="B48" s="601" t="s">
        <v>1423</v>
      </c>
      <c r="C48" s="323" t="s">
        <v>1424</v>
      </c>
      <c r="D48" s="391">
        <f>+D33+D34</f>
        <v>18</v>
      </c>
      <c r="E48" s="592">
        <f>+Categoria_Costos!C313</f>
        <v>100000</v>
      </c>
      <c r="F48" s="593"/>
      <c r="G48" s="595">
        <v>0.3</v>
      </c>
      <c r="H48" s="37">
        <f t="shared" si="6"/>
        <v>540000</v>
      </c>
      <c r="I48" s="780" t="s">
        <v>1397</v>
      </c>
      <c r="J48" s="780"/>
      <c r="K48" s="780"/>
    </row>
    <row r="49" spans="2:11">
      <c r="B49" s="522" t="s">
        <v>1425</v>
      </c>
      <c r="C49" s="323" t="s">
        <v>1084</v>
      </c>
      <c r="D49" s="391">
        <v>5</v>
      </c>
      <c r="E49" s="523">
        <f>+Categoria_Costos!C382</f>
        <v>17700000</v>
      </c>
      <c r="F49" s="593"/>
      <c r="G49" s="595"/>
      <c r="H49" s="37">
        <f t="shared" si="3"/>
        <v>88500000</v>
      </c>
      <c r="I49" s="780" t="s">
        <v>1408</v>
      </c>
      <c r="J49" s="780"/>
      <c r="K49" s="780"/>
    </row>
    <row r="50" spans="2:11">
      <c r="B50" s="522" t="s">
        <v>1426</v>
      </c>
      <c r="C50" s="323" t="s">
        <v>1084</v>
      </c>
      <c r="D50" s="391">
        <v>2</v>
      </c>
      <c r="E50" s="523">
        <f>+Categoria_Costos!C412</f>
        <v>24800000</v>
      </c>
      <c r="F50" s="593"/>
      <c r="G50" s="595"/>
      <c r="H50" s="37">
        <f t="shared" si="3"/>
        <v>49600000</v>
      </c>
      <c r="I50" s="780" t="s">
        <v>1427</v>
      </c>
      <c r="J50" s="780"/>
      <c r="K50" s="780"/>
    </row>
    <row r="51" spans="2:11">
      <c r="B51" s="522" t="s">
        <v>1428</v>
      </c>
      <c r="C51" s="323" t="s">
        <v>1084</v>
      </c>
      <c r="D51" s="391">
        <v>3</v>
      </c>
      <c r="E51" s="523">
        <f>+Categoria_Costos!C419</f>
        <v>100000000</v>
      </c>
      <c r="F51" s="593"/>
      <c r="G51" s="595"/>
      <c r="H51" s="37">
        <f t="shared" si="3"/>
        <v>300000000</v>
      </c>
      <c r="I51" s="780" t="s">
        <v>1427</v>
      </c>
      <c r="J51" s="780"/>
      <c r="K51" s="780"/>
    </row>
    <row r="52" spans="2:11" ht="28.5">
      <c r="B52" s="146" t="s">
        <v>1429</v>
      </c>
      <c r="C52" s="44" t="s">
        <v>1430</v>
      </c>
      <c r="D52" s="339">
        <v>60</v>
      </c>
      <c r="E52" s="389">
        <f>+Categoria_Costos!C365</f>
        <v>6300000</v>
      </c>
      <c r="F52" s="266"/>
      <c r="G52" s="388"/>
      <c r="H52" s="37">
        <f t="shared" si="3"/>
        <v>378000000</v>
      </c>
      <c r="I52" s="780" t="s">
        <v>1408</v>
      </c>
      <c r="J52" s="780"/>
      <c r="K52" s="780"/>
    </row>
    <row r="53" spans="2:11">
      <c r="B53" s="146" t="s">
        <v>1431</v>
      </c>
      <c r="C53" s="322" t="s">
        <v>1432</v>
      </c>
      <c r="D53" s="391">
        <v>30</v>
      </c>
      <c r="E53" s="523">
        <f>+Categoria_Costos!C516</f>
        <v>600000</v>
      </c>
      <c r="F53" s="324"/>
      <c r="G53" s="387"/>
      <c r="H53" s="37">
        <f t="shared" si="3"/>
        <v>18000000</v>
      </c>
      <c r="I53" s="780" t="s">
        <v>1408</v>
      </c>
      <c r="J53" s="780"/>
      <c r="K53" s="780"/>
    </row>
    <row r="54" spans="2:11">
      <c r="B54" s="146" t="s">
        <v>1433</v>
      </c>
      <c r="C54" s="322" t="s">
        <v>1434</v>
      </c>
      <c r="D54" s="391">
        <v>30</v>
      </c>
      <c r="E54" s="523">
        <f>+Categoria_Costos!C595</f>
        <v>5000000</v>
      </c>
      <c r="F54" s="324"/>
      <c r="G54" s="387"/>
      <c r="H54" s="37">
        <f t="shared" si="3"/>
        <v>150000000</v>
      </c>
      <c r="I54" s="780" t="s">
        <v>1408</v>
      </c>
      <c r="J54" s="780"/>
      <c r="K54" s="780"/>
    </row>
    <row r="55" spans="2:11">
      <c r="B55" s="146" t="s">
        <v>1435</v>
      </c>
      <c r="C55" s="322" t="s">
        <v>1436</v>
      </c>
      <c r="D55" s="391">
        <v>200</v>
      </c>
      <c r="E55" s="523">
        <f>+Categoria_Costos!C694</f>
        <v>13000000</v>
      </c>
      <c r="F55" s="324"/>
      <c r="G55" s="387">
        <v>0.6</v>
      </c>
      <c r="H55" s="37">
        <f t="shared" ref="H55:H59" si="7">+D55*E55*G55</f>
        <v>1560000000</v>
      </c>
      <c r="I55" s="780" t="s">
        <v>1437</v>
      </c>
      <c r="J55" s="780"/>
      <c r="K55" s="780"/>
    </row>
    <row r="56" spans="2:11">
      <c r="B56" s="146" t="s">
        <v>1438</v>
      </c>
      <c r="C56" s="322" t="s">
        <v>1084</v>
      </c>
      <c r="D56" s="391">
        <v>300</v>
      </c>
      <c r="E56" s="523">
        <f>+Categoria_Costos!D727+Categoria_Costos!D728</f>
        <v>480000</v>
      </c>
      <c r="F56" s="324"/>
      <c r="G56" s="387">
        <v>0.6</v>
      </c>
      <c r="H56" s="37">
        <f t="shared" si="7"/>
        <v>86400000</v>
      </c>
      <c r="I56" s="780" t="s">
        <v>1439</v>
      </c>
      <c r="J56" s="780"/>
      <c r="K56" s="780"/>
    </row>
    <row r="57" spans="2:11">
      <c r="B57" s="146" t="s">
        <v>1440</v>
      </c>
      <c r="C57" s="323" t="s">
        <v>1441</v>
      </c>
      <c r="D57" s="391">
        <v>3000</v>
      </c>
      <c r="E57" s="523">
        <f>+Categoria_Costos!F783</f>
        <v>7965000</v>
      </c>
      <c r="F57" s="324"/>
      <c r="G57" s="387">
        <v>0.5</v>
      </c>
      <c r="H57" s="37">
        <f t="shared" si="7"/>
        <v>11947500000</v>
      </c>
      <c r="I57" s="780" t="s">
        <v>1442</v>
      </c>
      <c r="J57" s="780"/>
      <c r="K57" s="780"/>
    </row>
    <row r="58" spans="2:11">
      <c r="B58" s="146" t="s">
        <v>1443</v>
      </c>
      <c r="C58" s="323" t="s">
        <v>1441</v>
      </c>
      <c r="D58" s="391">
        <v>3000</v>
      </c>
      <c r="E58" s="523">
        <f>+Categoria_Costos!F832</f>
        <v>4730000</v>
      </c>
      <c r="F58" s="324"/>
      <c r="G58" s="387">
        <v>0.5</v>
      </c>
      <c r="H58" s="37">
        <f t="shared" si="7"/>
        <v>7095000000</v>
      </c>
      <c r="I58" s="780" t="s">
        <v>1444</v>
      </c>
      <c r="J58" s="780"/>
      <c r="K58" s="780"/>
    </row>
    <row r="59" spans="2:11">
      <c r="B59" s="146" t="s">
        <v>1445</v>
      </c>
      <c r="C59" s="323" t="s">
        <v>1441</v>
      </c>
      <c r="D59" s="391">
        <v>1000</v>
      </c>
      <c r="E59" s="523">
        <f>+Categoria_Costos!F862</f>
        <v>3680000</v>
      </c>
      <c r="F59" s="324"/>
      <c r="G59" s="387">
        <v>0.5</v>
      </c>
      <c r="H59" s="37">
        <f t="shared" si="7"/>
        <v>1840000000</v>
      </c>
      <c r="I59" s="780" t="s">
        <v>1442</v>
      </c>
      <c r="J59" s="780"/>
      <c r="K59" s="780"/>
    </row>
    <row r="60" spans="2:11">
      <c r="B60" s="146" t="s">
        <v>1446</v>
      </c>
      <c r="C60" s="323" t="s">
        <v>1441</v>
      </c>
      <c r="D60" s="391">
        <v>1000</v>
      </c>
      <c r="E60" s="523">
        <f>+Categoria_Costos!D803</f>
        <v>8000000</v>
      </c>
      <c r="F60" s="324"/>
      <c r="G60" s="387"/>
      <c r="H60" s="37">
        <f t="shared" si="3"/>
        <v>8000000000</v>
      </c>
      <c r="I60" s="780" t="s">
        <v>1447</v>
      </c>
      <c r="J60" s="780"/>
      <c r="K60" s="780"/>
    </row>
    <row r="61" spans="2:11">
      <c r="B61" s="146" t="s">
        <v>1448</v>
      </c>
      <c r="C61" s="323" t="s">
        <v>1441</v>
      </c>
      <c r="D61" s="391">
        <v>278</v>
      </c>
      <c r="E61" s="523">
        <f>+Categoria_Costos!C961</f>
        <v>15575000</v>
      </c>
      <c r="F61" s="324"/>
      <c r="G61" s="387">
        <v>0.6</v>
      </c>
      <c r="H61" s="37">
        <f>+D61*E61*G61</f>
        <v>2597910000</v>
      </c>
      <c r="I61" s="780" t="s">
        <v>1447</v>
      </c>
      <c r="J61" s="780"/>
      <c r="K61" s="780"/>
    </row>
    <row r="62" spans="2:11">
      <c r="B62" s="146" t="s">
        <v>1449</v>
      </c>
      <c r="C62" s="323" t="s">
        <v>1401</v>
      </c>
      <c r="D62" s="391">
        <v>42</v>
      </c>
      <c r="E62" s="390">
        <f>+Categoria_Costos!D442</f>
        <v>7379416</v>
      </c>
      <c r="F62" s="324"/>
      <c r="G62" s="387"/>
      <c r="H62" s="37">
        <f t="shared" si="3"/>
        <v>309935472</v>
      </c>
      <c r="I62" s="780" t="s">
        <v>1408</v>
      </c>
      <c r="J62" s="780"/>
      <c r="K62" s="780"/>
    </row>
    <row r="63" spans="2:11">
      <c r="B63" s="146" t="s">
        <v>1450</v>
      </c>
      <c r="C63" s="323" t="s">
        <v>1451</v>
      </c>
      <c r="D63" s="473">
        <v>42</v>
      </c>
      <c r="E63" s="390">
        <f>+Categoria_Costos!D820</f>
        <v>11704800</v>
      </c>
      <c r="F63" s="324"/>
      <c r="G63" s="387"/>
      <c r="H63" s="37">
        <f t="shared" si="3"/>
        <v>491601600</v>
      </c>
      <c r="I63" s="780" t="s">
        <v>1452</v>
      </c>
      <c r="J63" s="780"/>
      <c r="K63" s="780"/>
    </row>
    <row r="64" spans="2:11">
      <c r="B64" s="146" t="s">
        <v>1453</v>
      </c>
      <c r="C64" s="323" t="s">
        <v>1454</v>
      </c>
      <c r="D64" s="473">
        <v>1</v>
      </c>
      <c r="E64" s="390">
        <f>+Categoria_Costos!C519</f>
        <v>12000000</v>
      </c>
      <c r="F64" s="324">
        <v>12</v>
      </c>
      <c r="G64" s="387"/>
      <c r="H64" s="37">
        <f>+D64*E64*F64</f>
        <v>144000000</v>
      </c>
      <c r="I64" s="780" t="s">
        <v>1408</v>
      </c>
      <c r="J64" s="780"/>
      <c r="K64" s="780"/>
    </row>
    <row r="65" spans="2:11">
      <c r="B65" s="146" t="s">
        <v>1455</v>
      </c>
      <c r="C65" s="323" t="s">
        <v>1456</v>
      </c>
      <c r="D65" s="391">
        <v>1</v>
      </c>
      <c r="E65" s="390">
        <f>+Categoria_Costos!C552</f>
        <v>48200000</v>
      </c>
      <c r="F65" s="324"/>
      <c r="G65" s="387"/>
      <c r="H65" s="37">
        <f t="shared" si="3"/>
        <v>48200000</v>
      </c>
      <c r="I65" s="780" t="s">
        <v>1408</v>
      </c>
      <c r="J65" s="780"/>
      <c r="K65" s="780"/>
    </row>
    <row r="66" spans="2:11">
      <c r="B66" s="601" t="s">
        <v>1089</v>
      </c>
      <c r="C66" s="323" t="s">
        <v>1457</v>
      </c>
      <c r="D66" s="391">
        <v>3</v>
      </c>
      <c r="E66" s="523">
        <f>+Categoria_Costos!E592</f>
        <v>31500000</v>
      </c>
      <c r="F66" s="593"/>
      <c r="G66" s="595"/>
      <c r="H66" s="36">
        <f t="shared" si="3"/>
        <v>94500000</v>
      </c>
      <c r="I66" s="792" t="s">
        <v>1408</v>
      </c>
      <c r="J66" s="792"/>
      <c r="K66" s="792"/>
    </row>
    <row r="67" spans="2:11">
      <c r="B67" s="522" t="s">
        <v>1458</v>
      </c>
      <c r="C67" s="323"/>
      <c r="D67" s="391"/>
      <c r="E67" s="523"/>
      <c r="F67" s="593"/>
      <c r="G67" s="595"/>
      <c r="H67" s="603" t="s">
        <v>1459</v>
      </c>
      <c r="I67" s="604"/>
      <c r="J67" s="604"/>
      <c r="K67" s="604"/>
    </row>
    <row r="68" spans="2:11" ht="15">
      <c r="B68" s="786" t="s">
        <v>1460</v>
      </c>
      <c r="C68" s="787"/>
      <c r="D68" s="787"/>
      <c r="E68" s="787"/>
      <c r="F68" s="787"/>
      <c r="G68" s="788"/>
      <c r="H68" s="605">
        <f>SUM(H29:H66)</f>
        <v>47412850222.944</v>
      </c>
      <c r="I68" s="606"/>
      <c r="J68" s="606"/>
      <c r="K68" s="606"/>
    </row>
    <row r="69" spans="2:11" ht="15">
      <c r="B69" s="766" t="s">
        <v>1461</v>
      </c>
      <c r="C69" s="766"/>
      <c r="D69" s="766"/>
      <c r="E69" s="766"/>
      <c r="F69" s="766"/>
      <c r="G69" s="766"/>
      <c r="H69" s="607">
        <f>+H68/12</f>
        <v>3951070851.9120002</v>
      </c>
      <c r="I69" s="606"/>
      <c r="J69" s="606"/>
      <c r="K69" s="606"/>
    </row>
    <row r="70" spans="2:11" ht="15">
      <c r="B70" s="766" t="s">
        <v>1462</v>
      </c>
      <c r="C70" s="766"/>
      <c r="D70" s="766"/>
      <c r="E70" s="766"/>
      <c r="F70" s="766"/>
      <c r="G70" s="766"/>
      <c r="H70" s="607">
        <f>+(H$68-H$36-H$39-H$44-H$45-H$46)+((H$36+H$39)*(1+0.0835)^2)</f>
        <v>49058845225.651512</v>
      </c>
      <c r="I70" s="606"/>
      <c r="J70" s="606"/>
      <c r="K70" s="606"/>
    </row>
    <row r="71" spans="2:11" ht="15">
      <c r="B71" s="766" t="s">
        <v>1463</v>
      </c>
      <c r="C71" s="766"/>
      <c r="D71" s="766"/>
      <c r="E71" s="766"/>
      <c r="F71" s="766"/>
      <c r="G71" s="766"/>
      <c r="H71" s="607">
        <f>+(H$68-H$36-H$39)+((H$36+H$39)*(1+0.0835)^3)</f>
        <v>50056655980.663414</v>
      </c>
      <c r="I71" s="606"/>
      <c r="J71" s="606"/>
      <c r="K71" s="606"/>
    </row>
    <row r="72" spans="2:11" ht="15">
      <c r="B72" s="766" t="s">
        <v>1464</v>
      </c>
      <c r="C72" s="766"/>
      <c r="D72" s="766"/>
      <c r="E72" s="766"/>
      <c r="F72" s="766"/>
      <c r="G72" s="766"/>
      <c r="H72" s="607">
        <f>+(H$68-H$36-H$39-H$44-H$45-H$46)+((H$36+H$39)*(1+0.0835)^4)</f>
        <v>51044026433.718811</v>
      </c>
      <c r="I72" s="606"/>
      <c r="J72" s="606"/>
      <c r="K72" s="606"/>
    </row>
    <row r="73" spans="2:11" ht="15">
      <c r="B73" s="766" t="s">
        <v>1465</v>
      </c>
      <c r="C73" s="766"/>
      <c r="D73" s="766"/>
      <c r="E73" s="766"/>
      <c r="F73" s="766"/>
      <c r="G73" s="766"/>
      <c r="H73" s="607">
        <f>+(H$68-H$36-H$39-H$44-H$45-H$46)+((H$36+H$39)*(1+0.0835)^5)</f>
        <v>52162599819.604324</v>
      </c>
      <c r="I73" s="606"/>
      <c r="J73" s="606"/>
      <c r="K73" s="606"/>
    </row>
    <row r="74" spans="2:11" ht="15">
      <c r="B74" s="766" t="s">
        <v>1466</v>
      </c>
      <c r="C74" s="766"/>
      <c r="D74" s="766"/>
      <c r="E74" s="766"/>
      <c r="F74" s="766"/>
      <c r="G74" s="766"/>
      <c r="H74" s="607">
        <f>+(H$68-H$36-H$39)+((H$36+H$39)*(1+0.0835)^6)</f>
        <v>53419574083.211288</v>
      </c>
      <c r="I74" s="606"/>
      <c r="J74" s="606"/>
      <c r="K74" s="606"/>
    </row>
    <row r="75" spans="2:11" ht="15">
      <c r="B75" s="766" t="s">
        <v>1467</v>
      </c>
      <c r="C75" s="766"/>
      <c r="D75" s="766"/>
      <c r="E75" s="766"/>
      <c r="F75" s="766"/>
      <c r="G75" s="766"/>
      <c r="H75" s="607">
        <f>+(H$68-H$36-H$39-H$44-H$45-H$46)+((H$36+H$39)*(1+0.0835)^7)</f>
        <v>54687748197.82943</v>
      </c>
      <c r="I75" s="606"/>
      <c r="J75" s="606"/>
      <c r="K75" s="606"/>
    </row>
    <row r="76" spans="2:11" ht="15">
      <c r="B76" s="766" t="s">
        <v>1468</v>
      </c>
      <c r="C76" s="766"/>
      <c r="D76" s="766"/>
      <c r="E76" s="766"/>
      <c r="F76" s="766"/>
      <c r="G76" s="766"/>
      <c r="H76" s="607">
        <f>+(H$68-H$36-H$39-H$44-H$45-H$46)+((H$36+H$39)*(1+0.0835)^8)</f>
        <v>56110572351.018188</v>
      </c>
      <c r="I76" s="606"/>
      <c r="J76" s="606"/>
      <c r="K76" s="606"/>
    </row>
    <row r="77" spans="2:11" ht="15">
      <c r="B77" s="766" t="s">
        <v>1469</v>
      </c>
      <c r="C77" s="766"/>
      <c r="D77" s="766"/>
      <c r="E77" s="766"/>
      <c r="F77" s="766"/>
      <c r="G77" s="766"/>
      <c r="H77" s="607">
        <f>+(H$68-H$36-H$39)+((H$36+H$39)*(1+0.0835)^9)</f>
        <v>57697202320.998207</v>
      </c>
      <c r="I77" s="606"/>
      <c r="J77" s="606"/>
      <c r="K77" s="606"/>
    </row>
    <row r="78" spans="2:11" ht="15">
      <c r="B78" s="766" t="s">
        <v>1470</v>
      </c>
      <c r="C78" s="766"/>
      <c r="D78" s="766"/>
      <c r="E78" s="766"/>
      <c r="F78" s="766"/>
      <c r="G78" s="766"/>
      <c r="H78" s="607">
        <f>+(H$68-H$36-H$39-H$44-H$45-H$46)+((H$36+H$39)*(1+0.0835)^10)</f>
        <v>59322558393.471558</v>
      </c>
      <c r="I78" s="606"/>
      <c r="J78" s="606"/>
      <c r="K78" s="606"/>
    </row>
    <row r="79" spans="2:11" ht="15">
      <c r="B79" s="766" t="s">
        <v>1471</v>
      </c>
      <c r="C79" s="766"/>
      <c r="D79" s="766"/>
      <c r="E79" s="766"/>
      <c r="F79" s="766"/>
      <c r="G79" s="766"/>
      <c r="H79" s="607">
        <f>+(H$68-H$36-H$39-H$44-H$45-H$46)+((H$36+H$39)*(1+0.0835)^11)</f>
        <v>61132389197.996429</v>
      </c>
      <c r="I79" s="606"/>
      <c r="J79" s="606"/>
      <c r="K79" s="606"/>
    </row>
    <row r="80" spans="2:11" ht="15">
      <c r="B80" s="766" t="s">
        <v>1472</v>
      </c>
      <c r="C80" s="766"/>
      <c r="D80" s="766"/>
      <c r="E80" s="766"/>
      <c r="F80" s="766"/>
      <c r="G80" s="766"/>
      <c r="H80" s="607">
        <f>+(H$68-H$36-H$39)+((H$36+H$39)*(1+0.0835)^12)</f>
        <v>63138340874.699127</v>
      </c>
      <c r="I80" s="606"/>
      <c r="J80" s="606"/>
      <c r="K80" s="606"/>
    </row>
    <row r="81" spans="2:11" ht="15">
      <c r="B81" s="766" t="s">
        <v>1473</v>
      </c>
      <c r="C81" s="766"/>
      <c r="D81" s="766"/>
      <c r="E81" s="766"/>
      <c r="F81" s="766"/>
      <c r="G81" s="766"/>
      <c r="H81" s="607">
        <f>+(H$68-H$36-H$39-H$44-H$45-H$46)+((H$36+H$39)*(1+0.0835)^13)</f>
        <v>65218032016.406502</v>
      </c>
      <c r="I81" s="606"/>
      <c r="J81" s="606"/>
      <c r="K81" s="606"/>
    </row>
    <row r="82" spans="2:11" ht="15">
      <c r="B82" s="766" t="s">
        <v>1474</v>
      </c>
      <c r="C82" s="766"/>
      <c r="D82" s="766"/>
      <c r="E82" s="766"/>
      <c r="F82" s="766"/>
      <c r="G82" s="766"/>
      <c r="H82" s="607">
        <f>+(H$68-H$36-H$39-H$44-H$45-H$46)+((H$36+H$39)*(1+0.0835)^14)</f>
        <v>67520134868.446442</v>
      </c>
      <c r="I82" s="606"/>
      <c r="J82" s="606"/>
      <c r="K82" s="606"/>
    </row>
    <row r="83" spans="2:11" ht="15">
      <c r="B83" s="766" t="s">
        <v>1475</v>
      </c>
      <c r="C83" s="766"/>
      <c r="D83" s="766"/>
      <c r="E83" s="766"/>
      <c r="F83" s="766"/>
      <c r="G83" s="766"/>
      <c r="H83" s="607">
        <f>+(H$68-H$36-H$39)+((H$36+H$39)*(1+0.0835)^15)</f>
        <v>70059463308.631714</v>
      </c>
      <c r="I83" s="606"/>
      <c r="J83" s="606"/>
      <c r="K83" s="606"/>
    </row>
    <row r="84" spans="2:11" ht="15">
      <c r="B84" s="766" t="s">
        <v>1476</v>
      </c>
      <c r="C84" s="766"/>
      <c r="D84" s="766"/>
      <c r="E84" s="766"/>
      <c r="F84" s="766"/>
      <c r="G84" s="766"/>
      <c r="H84" s="607">
        <f>+(H$68-H$36-H$39-H$44-H$45-H$46)+((H$36+H$39)*(1+0.0835)^16)</f>
        <v>72717068173.572464</v>
      </c>
      <c r="I84" s="606"/>
      <c r="J84" s="606"/>
      <c r="K84" s="606"/>
    </row>
    <row r="85" spans="2:11" ht="15">
      <c r="B85" s="766" t="s">
        <v>1477</v>
      </c>
      <c r="C85" s="766"/>
      <c r="D85" s="766"/>
      <c r="E85" s="766"/>
      <c r="F85" s="766"/>
      <c r="G85" s="766"/>
      <c r="H85" s="607">
        <f>+(H$68-H$36-H$39-H$44-H$45-H$46)+((H$36+H$39)*(1+0.0835)^17)</f>
        <v>75645340544.735764</v>
      </c>
      <c r="I85" s="606"/>
      <c r="J85" s="606"/>
      <c r="K85" s="606"/>
    </row>
    <row r="86" spans="2:11" ht="15">
      <c r="B86" s="766" t="s">
        <v>1478</v>
      </c>
      <c r="C86" s="766"/>
      <c r="D86" s="766"/>
      <c r="E86" s="766"/>
      <c r="F86" s="766"/>
      <c r="G86" s="766"/>
      <c r="H86" s="607">
        <f>+(H$68-H$36-H$39)+((H$36+H$39)*(1+0.0835)^18)</f>
        <v>78863123658.891205</v>
      </c>
      <c r="I86" s="606"/>
      <c r="J86" s="606"/>
      <c r="K86" s="606"/>
    </row>
    <row r="87" spans="2:11" ht="15">
      <c r="B87" s="766" t="s">
        <v>1479</v>
      </c>
      <c r="C87" s="766"/>
      <c r="D87" s="766"/>
      <c r="E87" s="766"/>
      <c r="F87" s="766"/>
      <c r="G87" s="766"/>
      <c r="H87" s="607">
        <f>+(H$68-H$36-H$39-H$44-H$45-H$46)+((H$36+H$39)*(1+0.0835)^19)</f>
        <v>82255834163.078613</v>
      </c>
      <c r="I87" s="606"/>
      <c r="J87" s="606"/>
      <c r="K87" s="606"/>
    </row>
    <row r="88" spans="2:11" ht="15">
      <c r="B88" s="766" t="s">
        <v>1480</v>
      </c>
      <c r="C88" s="766"/>
      <c r="D88" s="766"/>
      <c r="E88" s="766"/>
      <c r="F88" s="766"/>
      <c r="G88" s="766"/>
      <c r="H88" s="607">
        <f>+(H$68-H$36-H$39-H$44-H$45-H$46)+((H$36+H$39)*(1+0.0835)^20)</f>
        <v>85980593494.365677</v>
      </c>
      <c r="I88" s="606"/>
      <c r="J88" s="606"/>
      <c r="K88" s="606"/>
    </row>
    <row r="89" spans="2:11">
      <c r="B89" s="608"/>
      <c r="C89" s="608"/>
      <c r="D89" s="608"/>
      <c r="E89" s="608"/>
      <c r="F89" s="608"/>
      <c r="G89" s="608"/>
      <c r="H89" s="608"/>
      <c r="I89" s="608"/>
      <c r="J89" s="608"/>
      <c r="K89" s="608"/>
    </row>
    <row r="90" spans="2:11" ht="33.950000000000003" customHeight="1">
      <c r="B90" s="609" t="s">
        <v>1481</v>
      </c>
      <c r="C90" s="608"/>
      <c r="D90" s="608"/>
      <c r="E90" s="608"/>
      <c r="F90" s="608"/>
      <c r="G90" s="608"/>
      <c r="H90" s="608"/>
      <c r="I90" s="608"/>
      <c r="J90" s="608"/>
      <c r="K90" s="608"/>
    </row>
    <row r="91" spans="2:11" ht="22.5" customHeight="1">
      <c r="B91" s="771" t="s">
        <v>1482</v>
      </c>
      <c r="C91" s="772"/>
      <c r="D91" s="772"/>
      <c r="E91" s="772"/>
      <c r="F91" s="772"/>
      <c r="G91" s="772"/>
      <c r="H91" s="772"/>
      <c r="I91" s="772"/>
      <c r="J91" s="772"/>
      <c r="K91" s="773"/>
    </row>
    <row r="92" spans="2:11" ht="22.5" customHeight="1">
      <c r="B92" s="774"/>
      <c r="C92" s="775"/>
      <c r="D92" s="775"/>
      <c r="E92" s="775"/>
      <c r="F92" s="775"/>
      <c r="G92" s="775"/>
      <c r="H92" s="775"/>
      <c r="I92" s="775"/>
      <c r="J92" s="775"/>
      <c r="K92" s="776"/>
    </row>
    <row r="93" spans="2:11" ht="22.5" customHeight="1">
      <c r="B93" s="774"/>
      <c r="C93" s="775"/>
      <c r="D93" s="775"/>
      <c r="E93" s="775"/>
      <c r="F93" s="775"/>
      <c r="G93" s="775"/>
      <c r="H93" s="775"/>
      <c r="I93" s="775"/>
      <c r="J93" s="775"/>
      <c r="K93" s="776"/>
    </row>
    <row r="94" spans="2:11" ht="22.5" customHeight="1">
      <c r="B94" s="774"/>
      <c r="C94" s="775"/>
      <c r="D94" s="775"/>
      <c r="E94" s="775"/>
      <c r="F94" s="775"/>
      <c r="G94" s="775"/>
      <c r="H94" s="775"/>
      <c r="I94" s="775"/>
      <c r="J94" s="775"/>
      <c r="K94" s="776"/>
    </row>
    <row r="95" spans="2:11" ht="22.5" customHeight="1">
      <c r="B95" s="774"/>
      <c r="C95" s="775"/>
      <c r="D95" s="775"/>
      <c r="E95" s="775"/>
      <c r="F95" s="775"/>
      <c r="G95" s="775"/>
      <c r="H95" s="775"/>
      <c r="I95" s="775"/>
      <c r="J95" s="775"/>
      <c r="K95" s="776"/>
    </row>
    <row r="96" spans="2:11" ht="22.5" customHeight="1">
      <c r="B96" s="774"/>
      <c r="C96" s="775"/>
      <c r="D96" s="775"/>
      <c r="E96" s="775"/>
      <c r="F96" s="775"/>
      <c r="G96" s="775"/>
      <c r="H96" s="775"/>
      <c r="I96" s="775"/>
      <c r="J96" s="775"/>
      <c r="K96" s="776"/>
    </row>
    <row r="97" spans="2:11" ht="22.5" customHeight="1">
      <c r="B97" s="774"/>
      <c r="C97" s="775"/>
      <c r="D97" s="775"/>
      <c r="E97" s="775"/>
      <c r="F97" s="775"/>
      <c r="G97" s="775"/>
      <c r="H97" s="775"/>
      <c r="I97" s="775"/>
      <c r="J97" s="775"/>
      <c r="K97" s="776"/>
    </row>
    <row r="98" spans="2:11" ht="22.5" customHeight="1">
      <c r="B98" s="774"/>
      <c r="C98" s="775"/>
      <c r="D98" s="775"/>
      <c r="E98" s="775"/>
      <c r="F98" s="775"/>
      <c r="G98" s="775"/>
      <c r="H98" s="775"/>
      <c r="I98" s="775"/>
      <c r="J98" s="775"/>
      <c r="K98" s="776"/>
    </row>
    <row r="99" spans="2:11" ht="22.5" customHeight="1">
      <c r="B99" s="774"/>
      <c r="C99" s="775"/>
      <c r="D99" s="775"/>
      <c r="E99" s="775"/>
      <c r="F99" s="775"/>
      <c r="G99" s="775"/>
      <c r="H99" s="775"/>
      <c r="I99" s="775"/>
      <c r="J99" s="775"/>
      <c r="K99" s="776"/>
    </row>
    <row r="100" spans="2:11" ht="22.5" customHeight="1">
      <c r="B100" s="774"/>
      <c r="C100" s="775"/>
      <c r="D100" s="775"/>
      <c r="E100" s="775"/>
      <c r="F100" s="775"/>
      <c r="G100" s="775"/>
      <c r="H100" s="775"/>
      <c r="I100" s="775"/>
      <c r="J100" s="775"/>
      <c r="K100" s="776"/>
    </row>
    <row r="101" spans="2:11" ht="22.5" customHeight="1">
      <c r="B101" s="774"/>
      <c r="C101" s="775"/>
      <c r="D101" s="775"/>
      <c r="E101" s="775"/>
      <c r="F101" s="775"/>
      <c r="G101" s="775"/>
      <c r="H101" s="775"/>
      <c r="I101" s="775"/>
      <c r="J101" s="775"/>
      <c r="K101" s="776"/>
    </row>
    <row r="102" spans="2:11" ht="22.5" customHeight="1">
      <c r="B102" s="774"/>
      <c r="C102" s="775"/>
      <c r="D102" s="775"/>
      <c r="E102" s="775"/>
      <c r="F102" s="775"/>
      <c r="G102" s="775"/>
      <c r="H102" s="775"/>
      <c r="I102" s="775"/>
      <c r="J102" s="775"/>
      <c r="K102" s="776"/>
    </row>
    <row r="103" spans="2:11" ht="22.5" customHeight="1">
      <c r="B103" s="774"/>
      <c r="C103" s="775"/>
      <c r="D103" s="775"/>
      <c r="E103" s="775"/>
      <c r="F103" s="775"/>
      <c r="G103" s="775"/>
      <c r="H103" s="775"/>
      <c r="I103" s="775"/>
      <c r="J103" s="775"/>
      <c r="K103" s="776"/>
    </row>
    <row r="104" spans="2:11" ht="22.5" customHeight="1">
      <c r="B104" s="774"/>
      <c r="C104" s="775"/>
      <c r="D104" s="775"/>
      <c r="E104" s="775"/>
      <c r="F104" s="775"/>
      <c r="G104" s="775"/>
      <c r="H104" s="775"/>
      <c r="I104" s="775"/>
      <c r="J104" s="775"/>
      <c r="K104" s="776"/>
    </row>
    <row r="105" spans="2:11" ht="22.5" customHeight="1">
      <c r="B105" s="777"/>
      <c r="C105" s="778"/>
      <c r="D105" s="778"/>
      <c r="E105" s="778"/>
      <c r="F105" s="778"/>
      <c r="G105" s="778"/>
      <c r="H105" s="778"/>
      <c r="I105" s="778"/>
      <c r="J105" s="778"/>
      <c r="K105" s="779"/>
    </row>
    <row r="108" spans="2:11" ht="38.1" customHeight="1">
      <c r="B108" s="785" t="str">
        <f>+B9</f>
        <v xml:space="preserve">1.2. Optimización del proceso de beneficio del cacao, para mejorar su calidad física y sensorial </v>
      </c>
      <c r="C108" s="785"/>
      <c r="D108" s="785"/>
      <c r="E108" s="785"/>
      <c r="F108" s="785"/>
      <c r="G108" s="785"/>
      <c r="H108" s="785"/>
      <c r="I108" s="785"/>
      <c r="J108" s="785"/>
      <c r="K108" s="785"/>
    </row>
    <row r="109" spans="2:11" ht="30" customHeight="1">
      <c r="B109" s="784" t="str">
        <f>+Portafolio_Programas!H12</f>
        <v xml:space="preserve">1.2.1. Implementar un proceso de capacitación teórico - práctico en región, para fortalecer las acciones adecuadas, que deben desarrollarse durante las labores de cosecha, y de beneficio de cacao, con el fin de generar procedimientos estandarizados, que cumplan con la normatividad sobre inocuidad y que permitan obtener un producto diferenciado por su calidad física y sensorial, propia del cacao especial.   </v>
      </c>
      <c r="C109" s="784"/>
      <c r="D109" s="784"/>
      <c r="E109" s="784"/>
      <c r="F109" s="784"/>
      <c r="G109" s="784"/>
      <c r="H109" s="784"/>
      <c r="I109" s="784"/>
      <c r="J109" s="784"/>
      <c r="K109" s="784"/>
    </row>
    <row r="110" spans="2:11" ht="30" customHeight="1">
      <c r="B110" s="784" t="str">
        <f>+Portafolio_Programas!H13</f>
        <v xml:space="preserve">1.2.2. Promover la financiación, cofinanciación, alianzas público - privadas, para la mejora o construcción de infraestructura de beneficio del cacao, ya sea individual o colectivo, incluidos laboratorios de calidad cuando se requiera, a partir de la evaluación de las necesidades regionales y de acuerdo a los volúmenes de producción.    </v>
      </c>
      <c r="C110" s="784"/>
      <c r="D110" s="784"/>
      <c r="E110" s="784"/>
      <c r="F110" s="784"/>
      <c r="G110" s="784"/>
      <c r="H110" s="784"/>
      <c r="I110" s="784"/>
      <c r="J110" s="784"/>
      <c r="K110" s="784"/>
    </row>
    <row r="111" spans="2:11" ht="30" customHeight="1">
      <c r="B111" s="784" t="str">
        <f>+Portafolio_Programas!H14</f>
        <v>1.2.3. Implementar un proceso de capacitación teórico práctico, para la evaluación física y sensorial del cacao a través de escuelas en región; que permitan generar capacidad entre extensionistas y productores para identificar la calidad del grano producido, promoviendo el acceso a mercados de cacao especial, de cacao artesanal ("bean to bar").</v>
      </c>
      <c r="C111" s="784"/>
      <c r="D111" s="784"/>
      <c r="E111" s="784"/>
      <c r="F111" s="784"/>
      <c r="G111" s="784"/>
      <c r="H111" s="784"/>
      <c r="I111" s="784"/>
      <c r="J111" s="784"/>
      <c r="K111" s="784"/>
    </row>
    <row r="112" spans="2:11" ht="30" customHeight="1">
      <c r="B112" s="784" t="str">
        <f>+Portafolio_Programas!H15</f>
        <v xml:space="preserve">1.2.4. Promover la construcción del mapa sensorial nacional, a partir de la caracterización del cacao producido en las regiones, considerando los avances alcanzados por parte de algunos actores. </v>
      </c>
      <c r="C112" s="784"/>
      <c r="D112" s="784"/>
      <c r="E112" s="784"/>
      <c r="F112" s="784"/>
      <c r="G112" s="784"/>
      <c r="H112" s="784"/>
      <c r="I112" s="784"/>
      <c r="J112" s="784"/>
      <c r="K112" s="784"/>
    </row>
    <row r="113" spans="2:11">
      <c r="B113" s="68"/>
      <c r="C113" s="68"/>
      <c r="D113" s="68"/>
      <c r="E113" s="68"/>
      <c r="F113" s="68"/>
      <c r="G113" s="68"/>
      <c r="H113" s="68"/>
      <c r="I113" s="68"/>
      <c r="J113" s="68"/>
      <c r="K113" s="68"/>
    </row>
    <row r="114" spans="2:11">
      <c r="B114" s="68"/>
      <c r="C114" s="68"/>
      <c r="D114" s="68"/>
      <c r="E114" s="68"/>
      <c r="F114" s="68"/>
      <c r="G114" s="68"/>
      <c r="H114" s="68"/>
      <c r="I114" s="68"/>
      <c r="J114" s="68"/>
      <c r="K114" s="68"/>
    </row>
    <row r="115" spans="2:11" ht="15">
      <c r="B115" s="264" t="s">
        <v>1386</v>
      </c>
      <c r="C115" s="68"/>
      <c r="D115" s="68"/>
      <c r="E115" s="68"/>
      <c r="F115" s="68"/>
      <c r="G115" s="68"/>
      <c r="H115" s="68"/>
      <c r="I115" s="68"/>
      <c r="J115" s="68"/>
      <c r="K115" s="68"/>
    </row>
    <row r="116" spans="2:11">
      <c r="B116" s="68"/>
      <c r="C116" s="68"/>
      <c r="D116" s="68"/>
      <c r="E116" s="68"/>
      <c r="F116" s="68"/>
      <c r="G116" s="68"/>
      <c r="H116" s="68"/>
      <c r="I116" s="68"/>
      <c r="J116" s="68"/>
      <c r="K116" s="68"/>
    </row>
    <row r="117" spans="2:11" ht="15">
      <c r="B117" s="68"/>
      <c r="C117" s="478" t="s">
        <v>1387</v>
      </c>
      <c r="D117" s="478" t="s">
        <v>1388</v>
      </c>
      <c r="E117" s="68"/>
      <c r="F117" s="68"/>
      <c r="G117" s="68"/>
      <c r="H117" s="68"/>
      <c r="I117" s="68"/>
      <c r="J117" s="68"/>
      <c r="K117" s="68"/>
    </row>
    <row r="118" spans="2:11">
      <c r="B118" s="68"/>
      <c r="C118" s="259" t="s">
        <v>28</v>
      </c>
      <c r="D118" s="259" t="s">
        <v>29</v>
      </c>
      <c r="E118" s="68"/>
      <c r="F118" s="68"/>
      <c r="G118" s="69"/>
      <c r="H118" s="68"/>
      <c r="I118" s="68"/>
      <c r="J118" s="68"/>
      <c r="K118" s="68"/>
    </row>
    <row r="119" spans="2:11" ht="45" customHeight="1">
      <c r="B119" s="316" t="s">
        <v>940</v>
      </c>
      <c r="C119" s="316" t="s">
        <v>1389</v>
      </c>
      <c r="D119" s="316" t="s">
        <v>1483</v>
      </c>
      <c r="E119" s="316" t="s">
        <v>941</v>
      </c>
      <c r="F119" s="591" t="s">
        <v>1391</v>
      </c>
      <c r="G119" s="316" t="s">
        <v>1484</v>
      </c>
      <c r="H119" s="316" t="s">
        <v>1393</v>
      </c>
      <c r="I119" s="718" t="s">
        <v>1394</v>
      </c>
      <c r="J119" s="718"/>
      <c r="K119" s="718"/>
    </row>
    <row r="120" spans="2:11">
      <c r="B120" s="522" t="s">
        <v>1395</v>
      </c>
      <c r="C120" s="323" t="s">
        <v>1396</v>
      </c>
      <c r="D120" s="391">
        <v>21</v>
      </c>
      <c r="E120" s="38">
        <f>+Categoria_Costos!C323</f>
        <v>300000</v>
      </c>
      <c r="F120" s="593"/>
      <c r="G120" s="610"/>
      <c r="H120" s="36">
        <f>+D120*E120</f>
        <v>6300000</v>
      </c>
      <c r="I120" s="780" t="s">
        <v>1485</v>
      </c>
      <c r="J120" s="780"/>
      <c r="K120" s="780"/>
    </row>
    <row r="121" spans="2:11">
      <c r="B121" s="522" t="s">
        <v>1398</v>
      </c>
      <c r="C121" s="323" t="s">
        <v>1396</v>
      </c>
      <c r="D121" s="391">
        <v>21</v>
      </c>
      <c r="E121" s="38">
        <f>+Categoria_Costos!C340</f>
        <v>60000</v>
      </c>
      <c r="F121" s="593"/>
      <c r="G121" s="611"/>
      <c r="H121" s="36">
        <f t="shared" ref="H121:H123" si="8">+D121*E121</f>
        <v>1260000</v>
      </c>
      <c r="I121" s="780" t="s">
        <v>1485</v>
      </c>
      <c r="J121" s="780"/>
      <c r="K121" s="780"/>
    </row>
    <row r="122" spans="2:11">
      <c r="B122" s="522" t="s">
        <v>1399</v>
      </c>
      <c r="C122" s="323" t="s">
        <v>1396</v>
      </c>
      <c r="D122" s="391">
        <v>42</v>
      </c>
      <c r="E122" s="38">
        <f>+Categoria_Costos!C332</f>
        <v>900000</v>
      </c>
      <c r="F122" s="593"/>
      <c r="G122" s="611"/>
      <c r="H122" s="36">
        <f t="shared" si="8"/>
        <v>37800000</v>
      </c>
      <c r="I122" s="780" t="s">
        <v>1485</v>
      </c>
      <c r="J122" s="780"/>
      <c r="K122" s="780"/>
    </row>
    <row r="123" spans="2:11" ht="28.5">
      <c r="B123" s="522" t="s">
        <v>1400</v>
      </c>
      <c r="C123" s="40" t="s">
        <v>1401</v>
      </c>
      <c r="D123" s="339">
        <v>100</v>
      </c>
      <c r="E123" s="38">
        <f>+Categoria_Costos!C352</f>
        <v>3000000</v>
      </c>
      <c r="F123" s="269"/>
      <c r="G123" s="597"/>
      <c r="H123" s="36">
        <f t="shared" si="8"/>
        <v>300000000</v>
      </c>
      <c r="I123" s="780" t="s">
        <v>1486</v>
      </c>
      <c r="J123" s="780"/>
      <c r="K123" s="780"/>
    </row>
    <row r="124" spans="2:11">
      <c r="B124" s="522" t="s">
        <v>1487</v>
      </c>
      <c r="C124" s="323" t="s">
        <v>1404</v>
      </c>
      <c r="D124" s="391">
        <v>3</v>
      </c>
      <c r="E124" s="38">
        <f>+Categoria_Costos!D28</f>
        <v>10898000</v>
      </c>
      <c r="F124" s="593">
        <v>12</v>
      </c>
      <c r="G124" s="611">
        <v>0.2</v>
      </c>
      <c r="H124" s="36">
        <f>+D124*E124*F124*G124</f>
        <v>78465600</v>
      </c>
      <c r="I124" s="780" t="s">
        <v>1485</v>
      </c>
      <c r="J124" s="780"/>
      <c r="K124" s="780"/>
    </row>
    <row r="125" spans="2:11">
      <c r="B125" s="522" t="s">
        <v>1488</v>
      </c>
      <c r="C125" s="323" t="s">
        <v>1404</v>
      </c>
      <c r="D125" s="391">
        <v>15</v>
      </c>
      <c r="E125" s="38">
        <f>+Categoria_Costos!D36</f>
        <v>4788000</v>
      </c>
      <c r="F125" s="593">
        <v>12</v>
      </c>
      <c r="G125" s="595">
        <v>0.2</v>
      </c>
      <c r="H125" s="36">
        <f t="shared" ref="H125:H127" si="9">+D125*E125*F125*G125</f>
        <v>172368000</v>
      </c>
      <c r="I125" s="780" t="s">
        <v>1485</v>
      </c>
      <c r="J125" s="780"/>
      <c r="K125" s="780"/>
    </row>
    <row r="126" spans="2:11">
      <c r="B126" s="522" t="s">
        <v>1489</v>
      </c>
      <c r="C126" s="40" t="s">
        <v>1404</v>
      </c>
      <c r="D126" s="339">
        <v>21</v>
      </c>
      <c r="E126" s="38">
        <f>+Categoria_Costos!D33</f>
        <v>6935000</v>
      </c>
      <c r="F126" s="269">
        <v>12</v>
      </c>
      <c r="G126" s="597">
        <v>0.3</v>
      </c>
      <c r="H126" s="36">
        <f t="shared" si="9"/>
        <v>524286000</v>
      </c>
      <c r="I126" s="780" t="s">
        <v>1485</v>
      </c>
      <c r="J126" s="780"/>
      <c r="K126" s="780"/>
    </row>
    <row r="127" spans="2:11">
      <c r="B127" s="522" t="s">
        <v>1490</v>
      </c>
      <c r="C127" s="323" t="s">
        <v>1404</v>
      </c>
      <c r="D127" s="391">
        <f>+Categoria_Costos!F97</f>
        <v>391.11187200000001</v>
      </c>
      <c r="E127" s="38">
        <f>+Categoria_Costos!D43</f>
        <v>3302000</v>
      </c>
      <c r="F127" s="593">
        <v>12</v>
      </c>
      <c r="G127" s="595">
        <v>0.3</v>
      </c>
      <c r="H127" s="36">
        <f t="shared" si="9"/>
        <v>4649225044.8384008</v>
      </c>
      <c r="I127" s="780" t="s">
        <v>1491</v>
      </c>
      <c r="J127" s="780"/>
      <c r="K127" s="780"/>
    </row>
    <row r="128" spans="2:11" ht="28.5">
      <c r="B128" s="522" t="s">
        <v>1409</v>
      </c>
      <c r="C128" s="60" t="s">
        <v>1410</v>
      </c>
      <c r="D128" s="339">
        <v>27</v>
      </c>
      <c r="E128" s="38">
        <f>+Categoria_Costos!E131+Categoria_Costos!D171+Categoria_Costos!C191+Categoria_Costos!C223</f>
        <v>2197916</v>
      </c>
      <c r="F128" s="269"/>
      <c r="G128" s="597"/>
      <c r="H128" s="36">
        <f t="shared" ref="H128:H129" si="10">+D128*E128</f>
        <v>59343732</v>
      </c>
      <c r="I128" s="780" t="s">
        <v>1485</v>
      </c>
      <c r="J128" s="780"/>
      <c r="K128" s="780"/>
    </row>
    <row r="129" spans="2:11">
      <c r="B129" s="522" t="s">
        <v>1411</v>
      </c>
      <c r="C129" s="60" t="s">
        <v>1410</v>
      </c>
      <c r="D129" s="339">
        <v>63</v>
      </c>
      <c r="E129" s="38">
        <f>+Categoria_Costos!E136</f>
        <v>363014</v>
      </c>
      <c r="F129" s="269"/>
      <c r="G129" s="597"/>
      <c r="H129" s="36">
        <f t="shared" si="10"/>
        <v>22869882</v>
      </c>
      <c r="I129" s="780" t="s">
        <v>1485</v>
      </c>
      <c r="J129" s="780"/>
      <c r="K129" s="780"/>
    </row>
    <row r="130" spans="2:11">
      <c r="B130" s="522" t="s">
        <v>1412</v>
      </c>
      <c r="C130" s="323" t="s">
        <v>1404</v>
      </c>
      <c r="D130" s="391">
        <f>+Categoria_Costos!F97</f>
        <v>391.11187200000001</v>
      </c>
      <c r="E130" s="38">
        <f>+Categoria_Costos!C256</f>
        <v>840000</v>
      </c>
      <c r="F130" s="593">
        <v>12</v>
      </c>
      <c r="G130" s="595">
        <v>0.3</v>
      </c>
      <c r="H130" s="36">
        <f t="shared" ref="H130:H134" si="11">+D130*E130*F130*G130</f>
        <v>1182722300.928</v>
      </c>
      <c r="I130" s="780" t="s">
        <v>1491</v>
      </c>
      <c r="J130" s="780"/>
      <c r="K130" s="780"/>
    </row>
    <row r="131" spans="2:11">
      <c r="B131" s="522" t="s">
        <v>1413</v>
      </c>
      <c r="C131" s="323" t="s">
        <v>1404</v>
      </c>
      <c r="D131" s="391">
        <v>21</v>
      </c>
      <c r="E131" s="38">
        <f>+Categoria_Costos!C253</f>
        <v>1400000</v>
      </c>
      <c r="F131" s="593">
        <v>12</v>
      </c>
      <c r="G131" s="595">
        <v>0.3</v>
      </c>
      <c r="H131" s="36">
        <f t="shared" si="11"/>
        <v>105840000</v>
      </c>
      <c r="I131" s="780" t="s">
        <v>1485</v>
      </c>
      <c r="J131" s="780"/>
      <c r="K131" s="780"/>
    </row>
    <row r="132" spans="2:11">
      <c r="B132" s="522" t="s">
        <v>1414</v>
      </c>
      <c r="C132" s="323" t="s">
        <v>1404</v>
      </c>
      <c r="D132" s="391">
        <v>3</v>
      </c>
      <c r="E132" s="38">
        <f>+Categoria_Costos!D28</f>
        <v>10898000</v>
      </c>
      <c r="F132" s="593">
        <v>12</v>
      </c>
      <c r="G132" s="595">
        <v>0.2</v>
      </c>
      <c r="H132" s="36">
        <f t="shared" si="11"/>
        <v>78465600</v>
      </c>
      <c r="I132" s="780" t="s">
        <v>1485</v>
      </c>
      <c r="J132" s="780"/>
      <c r="K132" s="780"/>
    </row>
    <row r="133" spans="2:11">
      <c r="B133" s="522" t="s">
        <v>1415</v>
      </c>
      <c r="C133" s="323" t="s">
        <v>1416</v>
      </c>
      <c r="D133" s="391">
        <v>1</v>
      </c>
      <c r="E133" s="38">
        <f>+Categoria_Costos!C314</f>
        <v>6500000</v>
      </c>
      <c r="F133" s="593">
        <v>12</v>
      </c>
      <c r="G133" s="611">
        <v>0.2</v>
      </c>
      <c r="H133" s="36">
        <f t="shared" si="11"/>
        <v>15600000</v>
      </c>
      <c r="I133" s="780" t="s">
        <v>1485</v>
      </c>
      <c r="J133" s="780"/>
      <c r="K133" s="780"/>
    </row>
    <row r="134" spans="2:11">
      <c r="B134" s="522" t="s">
        <v>1417</v>
      </c>
      <c r="C134" s="323" t="s">
        <v>1418</v>
      </c>
      <c r="D134" s="391">
        <f>D124+D125</f>
        <v>18</v>
      </c>
      <c r="E134" s="38">
        <f>+Categoria_Costos!C276</f>
        <v>1450000</v>
      </c>
      <c r="F134" s="593">
        <v>12</v>
      </c>
      <c r="G134" s="595">
        <v>0.2</v>
      </c>
      <c r="H134" s="36">
        <f t="shared" si="11"/>
        <v>62640000</v>
      </c>
      <c r="I134" s="780" t="s">
        <v>1485</v>
      </c>
      <c r="J134" s="780"/>
      <c r="K134" s="780"/>
    </row>
    <row r="135" spans="2:11">
      <c r="B135" s="601" t="s">
        <v>1419</v>
      </c>
      <c r="C135" s="323" t="s">
        <v>1418</v>
      </c>
      <c r="D135" s="391">
        <f>+D124+D125</f>
        <v>18</v>
      </c>
      <c r="E135" s="38">
        <f>+Categoria_Costos!C287</f>
        <v>6900000</v>
      </c>
      <c r="F135" s="593"/>
      <c r="G135" s="611">
        <v>0.2</v>
      </c>
      <c r="H135" s="36">
        <f t="shared" ref="H135:H139" si="12">+D135*E135*G135</f>
        <v>24840000</v>
      </c>
      <c r="I135" s="780" t="s">
        <v>1485</v>
      </c>
      <c r="J135" s="780"/>
      <c r="K135" s="780"/>
    </row>
    <row r="136" spans="2:11">
      <c r="B136" s="601" t="s">
        <v>1420</v>
      </c>
      <c r="C136" s="323" t="s">
        <v>1418</v>
      </c>
      <c r="D136" s="391">
        <v>4</v>
      </c>
      <c r="E136" s="38">
        <f>+Categoria_Costos!C305</f>
        <v>6000000</v>
      </c>
      <c r="F136" s="593"/>
      <c r="G136" s="611">
        <v>0.2</v>
      </c>
      <c r="H136" s="36">
        <f t="shared" si="12"/>
        <v>4800000</v>
      </c>
      <c r="I136" s="780" t="s">
        <v>1485</v>
      </c>
      <c r="J136" s="780"/>
      <c r="K136" s="780"/>
    </row>
    <row r="137" spans="2:11">
      <c r="B137" s="601" t="s">
        <v>1421</v>
      </c>
      <c r="C137" s="323" t="s">
        <v>1418</v>
      </c>
      <c r="D137" s="391">
        <f>+D124+D125</f>
        <v>18</v>
      </c>
      <c r="E137" s="38">
        <f>+Categoria_Costos!C311</f>
        <v>100000</v>
      </c>
      <c r="F137" s="593"/>
      <c r="G137" s="611">
        <v>0.2</v>
      </c>
      <c r="H137" s="36">
        <f t="shared" si="12"/>
        <v>360000</v>
      </c>
      <c r="I137" s="780" t="s">
        <v>1485</v>
      </c>
      <c r="J137" s="780"/>
      <c r="K137" s="780"/>
    </row>
    <row r="138" spans="2:11">
      <c r="B138" s="601" t="s">
        <v>1422</v>
      </c>
      <c r="C138" s="323" t="s">
        <v>1418</v>
      </c>
      <c r="D138" s="391">
        <f>+D124+D125</f>
        <v>18</v>
      </c>
      <c r="E138" s="38">
        <f>+Categoria_Costos!C312</f>
        <v>150000</v>
      </c>
      <c r="F138" s="593"/>
      <c r="G138" s="611">
        <v>0.2</v>
      </c>
      <c r="H138" s="36">
        <f t="shared" si="12"/>
        <v>540000</v>
      </c>
      <c r="I138" s="780" t="s">
        <v>1485</v>
      </c>
      <c r="J138" s="780"/>
      <c r="K138" s="780"/>
    </row>
    <row r="139" spans="2:11">
      <c r="B139" s="601" t="s">
        <v>1492</v>
      </c>
      <c r="C139" s="323" t="s">
        <v>1424</v>
      </c>
      <c r="D139" s="391">
        <f>+D124+D125</f>
        <v>18</v>
      </c>
      <c r="E139" s="38">
        <f>+Categoria_Costos!C313</f>
        <v>100000</v>
      </c>
      <c r="F139" s="593"/>
      <c r="G139" s="611">
        <v>0.2</v>
      </c>
      <c r="H139" s="36">
        <f t="shared" si="12"/>
        <v>360000</v>
      </c>
      <c r="I139" s="780" t="s">
        <v>1485</v>
      </c>
      <c r="J139" s="780"/>
      <c r="K139" s="780"/>
    </row>
    <row r="140" spans="2:11" ht="28.5">
      <c r="B140" s="601" t="s">
        <v>1429</v>
      </c>
      <c r="C140" s="40" t="s">
        <v>1430</v>
      </c>
      <c r="D140" s="339">
        <v>70</v>
      </c>
      <c r="E140" s="38">
        <f>+Categoria_Costos!C365</f>
        <v>6300000</v>
      </c>
      <c r="F140" s="612"/>
      <c r="G140" s="597"/>
      <c r="H140" s="36">
        <f t="shared" ref="H140:H143" si="13">+D140*E140</f>
        <v>441000000</v>
      </c>
      <c r="I140" s="780" t="s">
        <v>1486</v>
      </c>
      <c r="J140" s="780"/>
      <c r="K140" s="780"/>
    </row>
    <row r="141" spans="2:11">
      <c r="B141" s="601" t="s">
        <v>1431</v>
      </c>
      <c r="C141" s="323" t="s">
        <v>1432</v>
      </c>
      <c r="D141" s="391">
        <v>21</v>
      </c>
      <c r="E141" s="38">
        <f>+Categoria_Costos!C516</f>
        <v>600000</v>
      </c>
      <c r="F141" s="593"/>
      <c r="G141" s="595"/>
      <c r="H141" s="36">
        <f t="shared" si="13"/>
        <v>12600000</v>
      </c>
      <c r="I141" s="780" t="s">
        <v>1486</v>
      </c>
      <c r="J141" s="780"/>
      <c r="K141" s="780"/>
    </row>
    <row r="142" spans="2:11">
      <c r="B142" s="601" t="s">
        <v>1433</v>
      </c>
      <c r="C142" s="323" t="s">
        <v>1434</v>
      </c>
      <c r="D142" s="391">
        <v>21</v>
      </c>
      <c r="E142" s="38">
        <f>+Categoria_Costos!C595</f>
        <v>5000000</v>
      </c>
      <c r="F142" s="593"/>
      <c r="G142" s="595"/>
      <c r="H142" s="36">
        <f t="shared" si="13"/>
        <v>105000000</v>
      </c>
      <c r="I142" s="780" t="s">
        <v>1486</v>
      </c>
      <c r="J142" s="780"/>
      <c r="K142" s="780"/>
    </row>
    <row r="143" spans="2:11">
      <c r="B143" s="601" t="s">
        <v>1493</v>
      </c>
      <c r="C143" s="323" t="s">
        <v>1418</v>
      </c>
      <c r="D143" s="391">
        <v>5</v>
      </c>
      <c r="E143" s="38">
        <f>+Categoria_Costos!C395</f>
        <v>97100000</v>
      </c>
      <c r="F143" s="593"/>
      <c r="G143" s="595"/>
      <c r="H143" s="36">
        <f t="shared" si="13"/>
        <v>485500000</v>
      </c>
      <c r="I143" s="780" t="s">
        <v>1494</v>
      </c>
      <c r="J143" s="780"/>
      <c r="K143" s="780"/>
    </row>
    <row r="144" spans="2:11">
      <c r="B144" s="601" t="s">
        <v>1495</v>
      </c>
      <c r="C144" s="323" t="s">
        <v>1418</v>
      </c>
      <c r="D144" s="391">
        <v>500</v>
      </c>
      <c r="E144" s="38">
        <f>+Categoria_Costos!E841</f>
        <v>4700000</v>
      </c>
      <c r="F144" s="593"/>
      <c r="G144" s="595">
        <v>0.6</v>
      </c>
      <c r="H144" s="36">
        <f t="shared" ref="H144" si="14">+D144*E144*G144</f>
        <v>1410000000</v>
      </c>
      <c r="I144" s="780" t="s">
        <v>1494</v>
      </c>
      <c r="J144" s="780"/>
      <c r="K144" s="780"/>
    </row>
    <row r="145" spans="2:11">
      <c r="B145" s="601" t="s">
        <v>1496</v>
      </c>
      <c r="C145" s="323" t="s">
        <v>1418</v>
      </c>
      <c r="D145" s="391">
        <v>200</v>
      </c>
      <c r="E145" s="38">
        <f>+Categoria_Costos!D730</f>
        <v>260000</v>
      </c>
      <c r="F145" s="593"/>
      <c r="G145" s="611"/>
      <c r="H145" s="36">
        <f t="shared" ref="H145:H147" si="15">+D145*E145</f>
        <v>52000000</v>
      </c>
      <c r="I145" s="780" t="s">
        <v>1497</v>
      </c>
      <c r="J145" s="780"/>
      <c r="K145" s="780"/>
    </row>
    <row r="146" spans="2:11">
      <c r="B146" s="601" t="s">
        <v>1498</v>
      </c>
      <c r="C146" s="323" t="s">
        <v>1418</v>
      </c>
      <c r="D146" s="391">
        <v>300</v>
      </c>
      <c r="E146" s="38">
        <f>+Categoria_Costos!D731</f>
        <v>160000</v>
      </c>
      <c r="F146" s="593"/>
      <c r="G146" s="611"/>
      <c r="H146" s="36">
        <f t="shared" si="15"/>
        <v>48000000</v>
      </c>
      <c r="I146" s="780" t="s">
        <v>1499</v>
      </c>
      <c r="J146" s="780"/>
      <c r="K146" s="780"/>
    </row>
    <row r="147" spans="2:11">
      <c r="B147" s="601" t="s">
        <v>1449</v>
      </c>
      <c r="C147" s="323" t="s">
        <v>1500</v>
      </c>
      <c r="D147" s="391">
        <v>21</v>
      </c>
      <c r="E147" s="38">
        <f>+Categoria_Costos!D442</f>
        <v>7379416</v>
      </c>
      <c r="F147" s="593"/>
      <c r="G147" s="269"/>
      <c r="H147" s="36">
        <f t="shared" si="15"/>
        <v>154967736</v>
      </c>
      <c r="I147" s="780" t="s">
        <v>1499</v>
      </c>
      <c r="J147" s="780"/>
      <c r="K147" s="780"/>
    </row>
    <row r="148" spans="2:11">
      <c r="B148" s="601" t="s">
        <v>1501</v>
      </c>
      <c r="C148" s="323" t="s">
        <v>1454</v>
      </c>
      <c r="D148" s="391">
        <v>1</v>
      </c>
      <c r="E148" s="38">
        <f>+Categoria_Costos!C519</f>
        <v>12000000</v>
      </c>
      <c r="F148" s="593">
        <v>12</v>
      </c>
      <c r="G148" s="611"/>
      <c r="H148" s="36">
        <f>+D148*E148*F148</f>
        <v>144000000</v>
      </c>
      <c r="I148" s="780" t="s">
        <v>1499</v>
      </c>
      <c r="J148" s="780"/>
      <c r="K148" s="780"/>
    </row>
    <row r="149" spans="2:11">
      <c r="B149" s="601" t="s">
        <v>1455</v>
      </c>
      <c r="C149" s="323" t="s">
        <v>1456</v>
      </c>
      <c r="D149" s="391">
        <v>1</v>
      </c>
      <c r="E149" s="38">
        <f>+Categoria_Costos!C552</f>
        <v>48200000</v>
      </c>
      <c r="F149" s="593"/>
      <c r="G149" s="611"/>
      <c r="H149" s="36">
        <f t="shared" ref="H149:H150" si="16">+D149*E149</f>
        <v>48200000</v>
      </c>
      <c r="I149" s="780" t="s">
        <v>1499</v>
      </c>
      <c r="J149" s="780"/>
      <c r="K149" s="780"/>
    </row>
    <row r="150" spans="2:11">
      <c r="B150" s="601" t="s">
        <v>1089</v>
      </c>
      <c r="C150" s="323" t="s">
        <v>1457</v>
      </c>
      <c r="D150" s="391">
        <v>2</v>
      </c>
      <c r="E150" s="38">
        <f>+Categoria_Costos!E592</f>
        <v>31500000</v>
      </c>
      <c r="F150" s="593"/>
      <c r="G150" s="611"/>
      <c r="H150" s="36">
        <f t="shared" si="16"/>
        <v>63000000</v>
      </c>
      <c r="I150" s="780" t="s">
        <v>1499</v>
      </c>
      <c r="J150" s="780"/>
      <c r="K150" s="780"/>
    </row>
    <row r="151" spans="2:11">
      <c r="B151" s="522" t="s">
        <v>1502</v>
      </c>
      <c r="C151" s="323"/>
      <c r="D151" s="391"/>
      <c r="E151" s="38"/>
      <c r="F151" s="593"/>
      <c r="G151" s="611"/>
      <c r="H151" s="603" t="s">
        <v>1459</v>
      </c>
      <c r="I151" s="482"/>
      <c r="J151" s="482"/>
      <c r="K151" s="482"/>
    </row>
    <row r="152" spans="2:11" ht="15">
      <c r="B152" s="786" t="s">
        <v>1460</v>
      </c>
      <c r="C152" s="787"/>
      <c r="D152" s="787"/>
      <c r="E152" s="787"/>
      <c r="F152" s="787"/>
      <c r="G152" s="788"/>
      <c r="H152" s="605">
        <f>SUM(H120:H150)</f>
        <v>10292353895.766401</v>
      </c>
      <c r="I152" s="588"/>
      <c r="J152" s="68"/>
      <c r="K152" s="68"/>
    </row>
    <row r="153" spans="2:11" ht="15">
      <c r="B153" s="766" t="s">
        <v>1461</v>
      </c>
      <c r="C153" s="766"/>
      <c r="D153" s="766"/>
      <c r="E153" s="766"/>
      <c r="F153" s="766"/>
      <c r="G153" s="766"/>
      <c r="H153" s="607">
        <f>+H152/12</f>
        <v>857696157.98053348</v>
      </c>
      <c r="I153" s="68"/>
      <c r="J153" s="68"/>
      <c r="K153" s="68"/>
    </row>
    <row r="154" spans="2:11" ht="15">
      <c r="B154" s="766" t="s">
        <v>1462</v>
      </c>
      <c r="C154" s="766"/>
      <c r="D154" s="766"/>
      <c r="E154" s="766"/>
      <c r="F154" s="766"/>
      <c r="G154" s="766"/>
      <c r="H154" s="607">
        <f>+(H$152-H$127-H$130-H$135-H$136-H$137)+((H$127+H$130)*(1+0.0835)^2)</f>
        <v>11276950897.390909</v>
      </c>
      <c r="I154" s="68"/>
      <c r="J154" s="68"/>
      <c r="K154" s="68"/>
    </row>
    <row r="155" spans="2:11" ht="15">
      <c r="B155" s="766" t="s">
        <v>1463</v>
      </c>
      <c r="C155" s="766"/>
      <c r="D155" s="766"/>
      <c r="E155" s="766"/>
      <c r="F155" s="766"/>
      <c r="G155" s="766"/>
      <c r="H155" s="607">
        <f>+(H$152-H$127-H$130)+((H$127+H$130)*(1+0.0835)^3)</f>
        <v>11878637350.398048</v>
      </c>
      <c r="I155" s="68"/>
      <c r="J155" s="68"/>
      <c r="K155" s="68"/>
    </row>
    <row r="156" spans="2:11" ht="15">
      <c r="B156" s="766" t="s">
        <v>1464</v>
      </c>
      <c r="C156" s="766"/>
      <c r="D156" s="766"/>
      <c r="E156" s="766"/>
      <c r="F156" s="766"/>
      <c r="G156" s="766"/>
      <c r="H156" s="607">
        <f>+(H$152-H$127-H$130-H$135-H$136-H$137)+((H$127+H$130)*(1+0.0835)^4)</f>
        <v>12468059622.231287</v>
      </c>
      <c r="I156" s="68"/>
      <c r="J156" s="68"/>
      <c r="K156" s="68"/>
    </row>
    <row r="157" spans="2:11" ht="15">
      <c r="B157" s="766" t="s">
        <v>1465</v>
      </c>
      <c r="C157" s="766"/>
      <c r="D157" s="766"/>
      <c r="E157" s="766"/>
      <c r="F157" s="766"/>
      <c r="G157" s="766"/>
      <c r="H157" s="607">
        <f>+(H$152-H$127-H$130-H$135-H$136-H$137)+((H$127+H$130)*(1+0.0835)^5)</f>
        <v>13139203653.762598</v>
      </c>
      <c r="I157" s="68"/>
      <c r="J157" s="68"/>
      <c r="K157" s="68"/>
    </row>
    <row r="158" spans="2:11" ht="15">
      <c r="B158" s="766" t="s">
        <v>1466</v>
      </c>
      <c r="C158" s="766"/>
      <c r="D158" s="766"/>
      <c r="E158" s="766"/>
      <c r="F158" s="766"/>
      <c r="G158" s="766"/>
      <c r="H158" s="607">
        <f>+(H$152-H$127-H$130)+((H$127+H$130)*(1+0.0835)^6)</f>
        <v>13896388211.926775</v>
      </c>
      <c r="I158" s="68"/>
      <c r="J158" s="68"/>
      <c r="K158" s="68"/>
    </row>
    <row r="159" spans="2:11" ht="15">
      <c r="B159" s="766" t="s">
        <v>1467</v>
      </c>
      <c r="C159" s="766"/>
      <c r="D159" s="766"/>
      <c r="E159" s="766"/>
      <c r="F159" s="766"/>
      <c r="G159" s="766"/>
      <c r="H159" s="607">
        <f>+(H$152-H$127-H$130-H$135-H$136-H$137)+((H$127+H$130)*(1+0.0835)^7)</f>
        <v>14654292680.697659</v>
      </c>
      <c r="I159" s="68"/>
      <c r="J159" s="68"/>
      <c r="K159" s="68"/>
    </row>
    <row r="160" spans="2:11" ht="15">
      <c r="B160" s="766" t="s">
        <v>1468</v>
      </c>
      <c r="C160" s="766"/>
      <c r="D160" s="766"/>
      <c r="E160" s="766"/>
      <c r="F160" s="766"/>
      <c r="G160" s="766"/>
      <c r="H160" s="607">
        <f>+(H$152-H$127-H$130-H$135-H$136-H$137)+((H$127+H$130)*(1+0.0835)^8)</f>
        <v>15507987172.610914</v>
      </c>
      <c r="I160" s="68"/>
      <c r="J160" s="68"/>
      <c r="K160" s="68"/>
    </row>
    <row r="161" spans="2:11" ht="15">
      <c r="B161" s="766" t="s">
        <v>1469</v>
      </c>
      <c r="C161" s="766"/>
      <c r="D161" s="766"/>
      <c r="E161" s="766"/>
      <c r="F161" s="766"/>
      <c r="G161" s="766"/>
      <c r="H161" s="607">
        <f>+(H$152-H$127-H$130)+((H$127+H$130)*(1+0.0835)^9)</f>
        <v>16462965154.598927</v>
      </c>
      <c r="I161" s="68"/>
      <c r="J161" s="68"/>
      <c r="K161" s="68"/>
    </row>
    <row r="162" spans="2:11" ht="15">
      <c r="B162" s="766" t="s">
        <v>1470</v>
      </c>
      <c r="C162" s="766"/>
      <c r="D162" s="766"/>
      <c r="E162" s="766"/>
      <c r="F162" s="766"/>
      <c r="G162" s="766"/>
      <c r="H162" s="607">
        <f>+(H$152-H$127-H$130-H$135-H$136-H$137)+((H$127+H$130)*(1+0.0835)^10)</f>
        <v>17435178798.082935</v>
      </c>
      <c r="I162" s="68"/>
      <c r="J162" s="68"/>
      <c r="K162" s="68"/>
    </row>
    <row r="163" spans="2:11" ht="15">
      <c r="B163" s="766" t="s">
        <v>1471</v>
      </c>
      <c r="C163" s="766"/>
      <c r="D163" s="766"/>
      <c r="E163" s="766"/>
      <c r="F163" s="766"/>
      <c r="G163" s="766"/>
      <c r="H163" s="607">
        <f>+(H$152-H$127-H$130-H$135-H$136-H$137)+((H$127+H$130)*(1+0.0835)^11)</f>
        <v>18521077280.797859</v>
      </c>
      <c r="I163" s="68"/>
      <c r="J163" s="68"/>
      <c r="K163" s="68"/>
    </row>
    <row r="164" spans="2:11" ht="15">
      <c r="B164" s="766" t="s">
        <v>1472</v>
      </c>
      <c r="C164" s="766"/>
      <c r="D164" s="766"/>
      <c r="E164" s="766"/>
      <c r="F164" s="766"/>
      <c r="G164" s="766"/>
      <c r="H164" s="607">
        <f>+(H$152-H$127-H$130)+((H$127+H$130)*(1+0.0835)^12)</f>
        <v>19727648286.819481</v>
      </c>
      <c r="I164" s="68"/>
      <c r="J164" s="68"/>
      <c r="K164" s="68"/>
    </row>
    <row r="165" spans="2:11" ht="15">
      <c r="B165" s="766" t="s">
        <v>1473</v>
      </c>
      <c r="C165" s="766"/>
      <c r="D165" s="766"/>
      <c r="E165" s="766"/>
      <c r="F165" s="766"/>
      <c r="G165" s="766"/>
      <c r="H165" s="607">
        <f>+(H$152-H$127-H$130-H$135-H$136-H$137)+((H$127+H$130)*(1+0.0835)^13)</f>
        <v>20972462971.843903</v>
      </c>
      <c r="I165" s="68"/>
      <c r="J165" s="68"/>
      <c r="K165" s="68"/>
    </row>
    <row r="166" spans="2:11" ht="15">
      <c r="B166" s="766" t="s">
        <v>1474</v>
      </c>
      <c r="C166" s="766"/>
      <c r="D166" s="766"/>
      <c r="E166" s="766"/>
      <c r="F166" s="766"/>
      <c r="G166" s="766"/>
      <c r="H166" s="607">
        <f>+(H$152-H$127-H$130-H$135-H$136-H$137)+((H$127+H$130)*(1+0.0835)^14)</f>
        <v>22353724683.067867</v>
      </c>
      <c r="I166" s="68"/>
      <c r="J166" s="68"/>
      <c r="K166" s="68"/>
    </row>
    <row r="167" spans="2:11" ht="15">
      <c r="B167" s="766" t="s">
        <v>1475</v>
      </c>
      <c r="C167" s="766"/>
      <c r="D167" s="766"/>
      <c r="E167" s="766"/>
      <c r="F167" s="766"/>
      <c r="G167" s="766"/>
      <c r="H167" s="607">
        <f>+(H$152-H$127-H$130)+((H$127+H$130)*(1+0.0835)^15)</f>
        <v>23880321747.179035</v>
      </c>
      <c r="I167" s="68"/>
      <c r="J167" s="68"/>
      <c r="K167" s="68"/>
    </row>
    <row r="168" spans="2:11" ht="15">
      <c r="B168" s="766" t="s">
        <v>1476</v>
      </c>
      <c r="C168" s="766"/>
      <c r="D168" s="766"/>
      <c r="E168" s="766"/>
      <c r="F168" s="766"/>
      <c r="G168" s="766"/>
      <c r="H168" s="607">
        <f>+(H$152-H$127-H$130-H$135-H$136-H$137)+((H$127+H$130)*(1+0.0835)^16)</f>
        <v>25471884666.143486</v>
      </c>
      <c r="I168" s="68"/>
      <c r="J168" s="68"/>
      <c r="K168" s="68"/>
    </row>
    <row r="169" spans="2:11" ht="15">
      <c r="B169" s="766" t="s">
        <v>1477</v>
      </c>
      <c r="C169" s="766"/>
      <c r="D169" s="766"/>
      <c r="E169" s="766"/>
      <c r="F169" s="766"/>
      <c r="G169" s="766"/>
      <c r="H169" s="607">
        <f>+(H$152-H$127-H$130-H$135-H$136-H$137)+((H$127+H$130)*(1+0.0835)^17)</f>
        <v>27228848088.841465</v>
      </c>
      <c r="I169" s="68"/>
      <c r="J169" s="68"/>
      <c r="K169" s="68"/>
    </row>
    <row r="170" spans="2:11" ht="15">
      <c r="B170" s="766" t="s">
        <v>1478</v>
      </c>
      <c r="C170" s="766"/>
      <c r="D170" s="766"/>
      <c r="E170" s="766"/>
      <c r="F170" s="766"/>
      <c r="G170" s="766"/>
      <c r="H170" s="607">
        <f>+(H$152-H$127-H$130)+((H$127+H$130)*(1+0.0835)^18)</f>
        <v>29162517957.334724</v>
      </c>
      <c r="I170" s="68"/>
      <c r="J170" s="68"/>
      <c r="K170" s="68"/>
    </row>
    <row r="171" spans="2:11" ht="15">
      <c r="B171" s="766" t="s">
        <v>1479</v>
      </c>
      <c r="C171" s="766"/>
      <c r="D171" s="766"/>
      <c r="E171" s="766"/>
      <c r="F171" s="766"/>
      <c r="G171" s="766"/>
      <c r="H171" s="607">
        <f>+(H$152-H$127-H$130-H$135-H$136-H$137)+((H$127+H$130)*(1+0.0835)^19)</f>
        <v>31195144259.847168</v>
      </c>
      <c r="I171" s="68"/>
      <c r="J171" s="68"/>
      <c r="K171" s="68"/>
    </row>
    <row r="172" spans="2:11" ht="15">
      <c r="B172" s="766" t="s">
        <v>1480</v>
      </c>
      <c r="C172" s="766"/>
      <c r="D172" s="766"/>
      <c r="E172" s="766"/>
      <c r="F172" s="766"/>
      <c r="G172" s="766"/>
      <c r="H172" s="607">
        <f>+(H$152-H$127-H$130-H$135-H$136-H$137)+((H$127+H$130)*(1+0.0835)^20)</f>
        <v>33429999858.619411</v>
      </c>
      <c r="I172" s="68"/>
      <c r="J172" s="68"/>
      <c r="K172" s="68"/>
    </row>
    <row r="174" spans="2:11" ht="33.950000000000003" customHeight="1">
      <c r="B174" s="271" t="s">
        <v>1481</v>
      </c>
    </row>
    <row r="175" spans="2:11" ht="24" customHeight="1">
      <c r="B175" s="771" t="s">
        <v>1503</v>
      </c>
      <c r="C175" s="772"/>
      <c r="D175" s="772"/>
      <c r="E175" s="772"/>
      <c r="F175" s="772"/>
      <c r="G175" s="772"/>
      <c r="H175" s="772"/>
      <c r="I175" s="772"/>
      <c r="J175" s="772"/>
      <c r="K175" s="773"/>
    </row>
    <row r="176" spans="2:11" ht="24" customHeight="1">
      <c r="B176" s="774"/>
      <c r="C176" s="775"/>
      <c r="D176" s="775"/>
      <c r="E176" s="775"/>
      <c r="F176" s="775"/>
      <c r="G176" s="775"/>
      <c r="H176" s="775"/>
      <c r="I176" s="775"/>
      <c r="J176" s="775"/>
      <c r="K176" s="776"/>
    </row>
    <row r="177" spans="2:11" ht="24" customHeight="1">
      <c r="B177" s="774"/>
      <c r="C177" s="775"/>
      <c r="D177" s="775"/>
      <c r="E177" s="775"/>
      <c r="F177" s="775"/>
      <c r="G177" s="775"/>
      <c r="H177" s="775"/>
      <c r="I177" s="775"/>
      <c r="J177" s="775"/>
      <c r="K177" s="776"/>
    </row>
    <row r="178" spans="2:11" ht="24" customHeight="1">
      <c r="B178" s="774"/>
      <c r="C178" s="775"/>
      <c r="D178" s="775"/>
      <c r="E178" s="775"/>
      <c r="F178" s="775"/>
      <c r="G178" s="775"/>
      <c r="H178" s="775"/>
      <c r="I178" s="775"/>
      <c r="J178" s="775"/>
      <c r="K178" s="776"/>
    </row>
    <row r="179" spans="2:11" ht="24" customHeight="1">
      <c r="B179" s="774"/>
      <c r="C179" s="775"/>
      <c r="D179" s="775"/>
      <c r="E179" s="775"/>
      <c r="F179" s="775"/>
      <c r="G179" s="775"/>
      <c r="H179" s="775"/>
      <c r="I179" s="775"/>
      <c r="J179" s="775"/>
      <c r="K179" s="776"/>
    </row>
    <row r="180" spans="2:11" ht="24" customHeight="1">
      <c r="B180" s="774"/>
      <c r="C180" s="775"/>
      <c r="D180" s="775"/>
      <c r="E180" s="775"/>
      <c r="F180" s="775"/>
      <c r="G180" s="775"/>
      <c r="H180" s="775"/>
      <c r="I180" s="775"/>
      <c r="J180" s="775"/>
      <c r="K180" s="776"/>
    </row>
    <row r="181" spans="2:11" ht="24" customHeight="1">
      <c r="B181" s="774"/>
      <c r="C181" s="775"/>
      <c r="D181" s="775"/>
      <c r="E181" s="775"/>
      <c r="F181" s="775"/>
      <c r="G181" s="775"/>
      <c r="H181" s="775"/>
      <c r="I181" s="775"/>
      <c r="J181" s="775"/>
      <c r="K181" s="776"/>
    </row>
    <row r="182" spans="2:11" ht="24" customHeight="1">
      <c r="B182" s="774"/>
      <c r="C182" s="775"/>
      <c r="D182" s="775"/>
      <c r="E182" s="775"/>
      <c r="F182" s="775"/>
      <c r="G182" s="775"/>
      <c r="H182" s="775"/>
      <c r="I182" s="775"/>
      <c r="J182" s="775"/>
      <c r="K182" s="776"/>
    </row>
    <row r="183" spans="2:11" ht="24" customHeight="1">
      <c r="B183" s="774"/>
      <c r="C183" s="775"/>
      <c r="D183" s="775"/>
      <c r="E183" s="775"/>
      <c r="F183" s="775"/>
      <c r="G183" s="775"/>
      <c r="H183" s="775"/>
      <c r="I183" s="775"/>
      <c r="J183" s="775"/>
      <c r="K183" s="776"/>
    </row>
    <row r="184" spans="2:11" ht="24" customHeight="1">
      <c r="B184" s="774"/>
      <c r="C184" s="775"/>
      <c r="D184" s="775"/>
      <c r="E184" s="775"/>
      <c r="F184" s="775"/>
      <c r="G184" s="775"/>
      <c r="H184" s="775"/>
      <c r="I184" s="775"/>
      <c r="J184" s="775"/>
      <c r="K184" s="776"/>
    </row>
    <row r="185" spans="2:11" ht="24" customHeight="1">
      <c r="B185" s="774"/>
      <c r="C185" s="775"/>
      <c r="D185" s="775"/>
      <c r="E185" s="775"/>
      <c r="F185" s="775"/>
      <c r="G185" s="775"/>
      <c r="H185" s="775"/>
      <c r="I185" s="775"/>
      <c r="J185" s="775"/>
      <c r="K185" s="776"/>
    </row>
    <row r="186" spans="2:11" ht="24" customHeight="1">
      <c r="B186" s="774"/>
      <c r="C186" s="775"/>
      <c r="D186" s="775"/>
      <c r="E186" s="775"/>
      <c r="F186" s="775"/>
      <c r="G186" s="775"/>
      <c r="H186" s="775"/>
      <c r="I186" s="775"/>
      <c r="J186" s="775"/>
      <c r="K186" s="776"/>
    </row>
    <row r="187" spans="2:11" ht="24" customHeight="1">
      <c r="B187" s="777"/>
      <c r="C187" s="778"/>
      <c r="D187" s="778"/>
      <c r="E187" s="778"/>
      <c r="F187" s="778"/>
      <c r="G187" s="778"/>
      <c r="H187" s="778"/>
      <c r="I187" s="778"/>
      <c r="J187" s="778"/>
      <c r="K187" s="779"/>
    </row>
    <row r="191" spans="2:11" ht="38.1" customHeight="1">
      <c r="B191" s="785" t="str">
        <f>+B10</f>
        <v>1.3. Mejora de la calidad y eficiencia en la transformación del cacao y sus derivados</v>
      </c>
      <c r="C191" s="785"/>
      <c r="D191" s="785"/>
      <c r="E191" s="785"/>
      <c r="F191" s="785"/>
      <c r="G191" s="785"/>
      <c r="H191" s="785"/>
      <c r="I191" s="785"/>
      <c r="J191" s="785"/>
      <c r="K191" s="785"/>
    </row>
    <row r="192" spans="2:11" ht="30" customHeight="1">
      <c r="B192" s="784" t="str">
        <f>+Portafolio_Programas!H16</f>
        <v>1.3.1. Clasificar y seleccionar empresas transformadoras de cacao a nivel regional, que requieran acompañamiento técnico, para el fortalecimiento de sus capacidades empresariales, de transformación, fabricación de derivados, entre otras, teniendo en cuenta las caracterizaciones a nivel regional de la actividad 9.3.5.</v>
      </c>
      <c r="C192" s="784"/>
      <c r="D192" s="784"/>
      <c r="E192" s="784"/>
      <c r="F192" s="784"/>
      <c r="G192" s="784"/>
      <c r="H192" s="784"/>
      <c r="I192" s="784"/>
      <c r="J192" s="784"/>
      <c r="K192" s="784"/>
    </row>
    <row r="193" spans="2:11" ht="30" customHeight="1">
      <c r="B193" s="784" t="str">
        <f>+Portafolio_Programas!H17</f>
        <v xml:space="preserve">1.3.2. Realizar capacitación y acompañamiento a las MiPymes transformadoras de cacao, para fortalecer sus capacidades, facilitando el registro ante el INVIMA y el cumplimiento de las normas obligatorias y/o voluntarias, nacionales o internacionales; que se establezcan sobre temas de calidad, inocuidad y trazabilidad, requeridas para la comercialización de sus productos.  </v>
      </c>
      <c r="C193" s="784"/>
      <c r="D193" s="784"/>
      <c r="E193" s="784"/>
      <c r="F193" s="784"/>
      <c r="G193" s="784"/>
      <c r="H193" s="784"/>
      <c r="I193" s="784"/>
      <c r="J193" s="784"/>
      <c r="K193" s="784"/>
    </row>
    <row r="194" spans="2:11" ht="30" customHeight="1">
      <c r="B194" s="784" t="str">
        <f>+Portafolio_Programas!H18</f>
        <v>1.3.3. Realizar el acompañamiento y capacitación básica a los transformadores de cacao,  en planeación estratégica, gestión empresarial (monitoreo de costos, rentabilidad y talento humano), indicadores de productividad, desarrollo de alianzas comerciales y la adecuada gestión de proveedores de servicios e insumos, que les permita la formulación o el fortalecimiento de sus modelos de negocio.</v>
      </c>
      <c r="C194" s="784"/>
      <c r="D194" s="784"/>
      <c r="E194" s="784"/>
      <c r="F194" s="784"/>
      <c r="G194" s="784"/>
      <c r="H194" s="784"/>
      <c r="I194" s="784"/>
      <c r="J194" s="784"/>
      <c r="K194" s="784"/>
    </row>
    <row r="195" spans="2:11" ht="30" customHeight="1">
      <c r="B195" s="784" t="str">
        <f>+Portafolio_Programas!H19</f>
        <v>1.3.4. Promover la agregación de valor por parte de las empresas transformadoras, a través de alianzas con  certificadoras, en elementos diferenciadores para el cacao y sus derivados, como empaques, certificaciones en Buenas  Prácticas de Manufactura, producción orgánica, sellos verdes, denominación de origen, entre otras.</v>
      </c>
      <c r="C195" s="784"/>
      <c r="D195" s="784"/>
      <c r="E195" s="784"/>
      <c r="F195" s="784"/>
      <c r="G195" s="784"/>
      <c r="H195" s="784"/>
      <c r="I195" s="784"/>
      <c r="J195" s="784"/>
      <c r="K195" s="784"/>
    </row>
    <row r="196" spans="2:11" ht="30" customHeight="1">
      <c r="B196" s="784" t="str">
        <f>+Portafolio_Programas!H20</f>
        <v>1.3.5. Realizar acompañamiento comercial y financiero a productores, organizaciones de productores, transformadores y comercializadores, para la suscripción e implementación de acuerdos comerciales, de desarrollo de proveedores y de inversión, de figuras integradoras (comercial, técnica, financiera, entre otras), sistemas de integración vertical y horizontal y asociación empresarial, fomentando alianzas de mediano y largo plazo que mejoren la estabilidad de la oferta y la competitividad de la cadena.</v>
      </c>
      <c r="C196" s="784"/>
      <c r="D196" s="784"/>
      <c r="E196" s="784"/>
      <c r="F196" s="784"/>
      <c r="G196" s="784"/>
      <c r="H196" s="784"/>
      <c r="I196" s="784"/>
      <c r="J196" s="784"/>
      <c r="K196" s="784"/>
    </row>
    <row r="197" spans="2:11" ht="30" customHeight="1">
      <c r="B197" s="784" t="str">
        <f>+Portafolio_Programas!H21</f>
        <v>1.3.6. Fomentar la creación, formalización y fortalecimiento de empresas especializadas proveedoras de bienes y servicios para la transformación agroindustrial del cacao en términos de insumos, labores de postcosecha, equipos de proceso industrial, logística, entre otros, a través de acompañamiento técnico y comercial y la divulgación de los instrumentos financieros disponibles.</v>
      </c>
      <c r="C197" s="784"/>
      <c r="D197" s="784"/>
      <c r="E197" s="784"/>
      <c r="F197" s="784"/>
      <c r="G197" s="784"/>
      <c r="H197" s="784"/>
      <c r="I197" s="784"/>
      <c r="J197" s="784"/>
      <c r="K197" s="784"/>
    </row>
    <row r="198" spans="2:11" ht="30" customHeight="1">
      <c r="B198" s="784" t="str">
        <f>+Portafolio_Programas!H22</f>
        <v>1.3.7. Establecer mecanismos de seguimiento y evaluación, para medir el desempeño productivo de las empresas transformadoras, incluyendo indicadores relacionados con optimización de procesos, capacidad de exportación e indicadores financieros, contribuyendo a mejorar la toma de decisiones.</v>
      </c>
      <c r="C198" s="784"/>
      <c r="D198" s="784"/>
      <c r="E198" s="784"/>
      <c r="F198" s="784"/>
      <c r="G198" s="784"/>
      <c r="H198" s="784"/>
      <c r="I198" s="784"/>
      <c r="J198" s="784"/>
      <c r="K198" s="784"/>
    </row>
    <row r="199" spans="2:11">
      <c r="B199" s="68"/>
      <c r="C199" s="68"/>
      <c r="D199" s="68"/>
      <c r="E199" s="68"/>
      <c r="F199" s="68"/>
      <c r="G199" s="68"/>
      <c r="H199" s="68"/>
      <c r="I199" s="68"/>
      <c r="J199" s="68"/>
      <c r="K199" s="68"/>
    </row>
    <row r="200" spans="2:11">
      <c r="B200" s="68"/>
      <c r="C200" s="68"/>
      <c r="D200" s="68"/>
      <c r="E200" s="68"/>
      <c r="F200" s="68"/>
      <c r="G200" s="68"/>
      <c r="H200" s="68"/>
      <c r="I200" s="68"/>
      <c r="J200" s="68"/>
      <c r="K200" s="68"/>
    </row>
    <row r="201" spans="2:11" ht="15">
      <c r="B201" s="264" t="s">
        <v>1386</v>
      </c>
      <c r="C201" s="68"/>
      <c r="D201" s="68"/>
      <c r="E201" s="68"/>
      <c r="F201" s="68"/>
      <c r="G201" s="68"/>
      <c r="H201" s="68"/>
      <c r="I201" s="68"/>
      <c r="J201" s="68"/>
      <c r="K201" s="68"/>
    </row>
    <row r="202" spans="2:11">
      <c r="B202" s="68"/>
      <c r="C202" s="68"/>
      <c r="D202" s="68"/>
      <c r="E202" s="68"/>
      <c r="F202" s="68"/>
      <c r="G202" s="68"/>
      <c r="H202" s="68"/>
      <c r="I202" s="68"/>
      <c r="J202" s="68"/>
      <c r="K202" s="68"/>
    </row>
    <row r="203" spans="2:11" ht="15">
      <c r="B203" s="68"/>
      <c r="C203" s="478" t="s">
        <v>1387</v>
      </c>
      <c r="D203" s="478" t="s">
        <v>1388</v>
      </c>
      <c r="E203" s="68"/>
      <c r="F203" s="68"/>
      <c r="G203" s="68"/>
      <c r="H203" s="68"/>
      <c r="I203" s="68"/>
      <c r="J203" s="68"/>
      <c r="K203" s="68"/>
    </row>
    <row r="204" spans="2:11">
      <c r="B204" s="68"/>
      <c r="C204" s="259" t="s">
        <v>46</v>
      </c>
      <c r="D204" s="259" t="s">
        <v>29</v>
      </c>
      <c r="E204" s="68"/>
      <c r="F204" s="68"/>
      <c r="G204" s="69"/>
      <c r="H204" s="68"/>
      <c r="I204" s="68"/>
      <c r="J204" s="68"/>
      <c r="K204" s="68"/>
    </row>
    <row r="205" spans="2:11" ht="44.25">
      <c r="B205" s="591" t="s">
        <v>940</v>
      </c>
      <c r="C205" s="591" t="s">
        <v>1389</v>
      </c>
      <c r="D205" s="591" t="s">
        <v>1390</v>
      </c>
      <c r="E205" s="591" t="s">
        <v>941</v>
      </c>
      <c r="F205" s="591" t="s">
        <v>1391</v>
      </c>
      <c r="G205" s="591" t="s">
        <v>1392</v>
      </c>
      <c r="H205" s="591" t="s">
        <v>1393</v>
      </c>
      <c r="I205" s="718" t="s">
        <v>1394</v>
      </c>
      <c r="J205" s="718"/>
      <c r="K205" s="718"/>
    </row>
    <row r="206" spans="2:11">
      <c r="B206" s="522" t="s">
        <v>1395</v>
      </c>
      <c r="C206" s="323" t="s">
        <v>1396</v>
      </c>
      <c r="D206" s="391">
        <v>21</v>
      </c>
      <c r="E206" s="38">
        <f>+Categoria_Costos!C323</f>
        <v>300000</v>
      </c>
      <c r="F206" s="593"/>
      <c r="G206" s="594"/>
      <c r="H206" s="36">
        <f>+D206*E206</f>
        <v>6300000</v>
      </c>
      <c r="I206" s="780" t="s">
        <v>1504</v>
      </c>
      <c r="J206" s="780"/>
      <c r="K206" s="780"/>
    </row>
    <row r="207" spans="2:11">
      <c r="B207" s="522" t="s">
        <v>1398</v>
      </c>
      <c r="C207" s="323" t="s">
        <v>1396</v>
      </c>
      <c r="D207" s="391">
        <v>21</v>
      </c>
      <c r="E207" s="38">
        <f>+Categoria_Costos!C340</f>
        <v>60000</v>
      </c>
      <c r="F207" s="593"/>
      <c r="G207" s="595"/>
      <c r="H207" s="36">
        <f t="shared" ref="H207:H209" si="17">+D207*E207</f>
        <v>1260000</v>
      </c>
      <c r="I207" s="780" t="s">
        <v>1504</v>
      </c>
      <c r="J207" s="780"/>
      <c r="K207" s="780"/>
    </row>
    <row r="208" spans="2:11">
      <c r="B208" s="522" t="s">
        <v>1399</v>
      </c>
      <c r="C208" s="323" t="s">
        <v>1396</v>
      </c>
      <c r="D208" s="391">
        <v>42</v>
      </c>
      <c r="E208" s="38">
        <f>+Categoria_Costos!C332</f>
        <v>900000</v>
      </c>
      <c r="F208" s="593"/>
      <c r="G208" s="595"/>
      <c r="H208" s="36">
        <f t="shared" si="17"/>
        <v>37800000</v>
      </c>
      <c r="I208" s="780" t="s">
        <v>1504</v>
      </c>
      <c r="J208" s="780"/>
      <c r="K208" s="780"/>
    </row>
    <row r="209" spans="2:11" ht="28.5">
      <c r="B209" s="522" t="s">
        <v>1400</v>
      </c>
      <c r="C209" s="40" t="s">
        <v>1401</v>
      </c>
      <c r="D209" s="339">
        <v>50</v>
      </c>
      <c r="E209" s="38">
        <f>+Categoria_Costos!C352</f>
        <v>3000000</v>
      </c>
      <c r="F209" s="269"/>
      <c r="G209" s="597"/>
      <c r="H209" s="36">
        <f t="shared" si="17"/>
        <v>150000000</v>
      </c>
      <c r="I209" s="780" t="s">
        <v>1505</v>
      </c>
      <c r="J209" s="780"/>
      <c r="K209" s="780"/>
    </row>
    <row r="210" spans="2:11">
      <c r="B210" s="522" t="s">
        <v>1487</v>
      </c>
      <c r="C210" s="323" t="s">
        <v>1404</v>
      </c>
      <c r="D210" s="391">
        <v>3</v>
      </c>
      <c r="E210" s="38">
        <f>+Categoria_Costos!D28</f>
        <v>10898000</v>
      </c>
      <c r="F210" s="593">
        <v>12</v>
      </c>
      <c r="G210" s="595">
        <v>0.25</v>
      </c>
      <c r="H210" s="36">
        <f>+D210*E210*F210*G210</f>
        <v>98082000</v>
      </c>
      <c r="I210" s="780" t="s">
        <v>1504</v>
      </c>
      <c r="J210" s="780"/>
      <c r="K210" s="780"/>
    </row>
    <row r="211" spans="2:11">
      <c r="B211" s="522" t="s">
        <v>1488</v>
      </c>
      <c r="C211" s="323" t="s">
        <v>1404</v>
      </c>
      <c r="D211" s="391">
        <v>15</v>
      </c>
      <c r="E211" s="38">
        <f>+Categoria_Costos!D36</f>
        <v>4788000</v>
      </c>
      <c r="F211" s="593">
        <v>12</v>
      </c>
      <c r="G211" s="595">
        <v>0.25</v>
      </c>
      <c r="H211" s="36">
        <f t="shared" ref="H211:H212" si="18">+D211*E211*F211*G211</f>
        <v>215460000</v>
      </c>
      <c r="I211" s="780" t="s">
        <v>1504</v>
      </c>
      <c r="J211" s="780"/>
      <c r="K211" s="780"/>
    </row>
    <row r="212" spans="2:11">
      <c r="B212" s="522" t="s">
        <v>1489</v>
      </c>
      <c r="C212" s="40" t="s">
        <v>1404</v>
      </c>
      <c r="D212" s="339">
        <v>21</v>
      </c>
      <c r="E212" s="38">
        <f>+Categoria_Costos!D33</f>
        <v>6935000</v>
      </c>
      <c r="F212" s="269">
        <v>12</v>
      </c>
      <c r="G212" s="597">
        <v>0.15</v>
      </c>
      <c r="H212" s="36">
        <f t="shared" si="18"/>
        <v>262143000</v>
      </c>
      <c r="I212" s="780" t="s">
        <v>1504</v>
      </c>
      <c r="J212" s="780"/>
      <c r="K212" s="780"/>
    </row>
    <row r="213" spans="2:11" ht="28.5">
      <c r="B213" s="522" t="s">
        <v>1409</v>
      </c>
      <c r="C213" s="60" t="s">
        <v>1410</v>
      </c>
      <c r="D213" s="339">
        <v>12</v>
      </c>
      <c r="E213" s="38">
        <f>+Categoria_Costos!E131+Categoria_Costos!D171+Categoria_Costos!C191+Categoria_Costos!C223</f>
        <v>2197916</v>
      </c>
      <c r="F213" s="269"/>
      <c r="G213" s="597"/>
      <c r="H213" s="36">
        <f>+D213*E213</f>
        <v>26374992</v>
      </c>
      <c r="I213" s="780" t="s">
        <v>1504</v>
      </c>
      <c r="J213" s="780"/>
      <c r="K213" s="780"/>
    </row>
    <row r="214" spans="2:11">
      <c r="B214" s="522" t="s">
        <v>1411</v>
      </c>
      <c r="C214" s="60" t="s">
        <v>1410</v>
      </c>
      <c r="D214" s="339">
        <v>42</v>
      </c>
      <c r="E214" s="38">
        <f>+Categoria_Costos!E136</f>
        <v>363014</v>
      </c>
      <c r="F214" s="269"/>
      <c r="G214" s="597"/>
      <c r="H214" s="36">
        <f t="shared" ref="H214" si="19">+D214*E214</f>
        <v>15246588</v>
      </c>
      <c r="I214" s="780" t="s">
        <v>1504</v>
      </c>
      <c r="J214" s="780"/>
      <c r="K214" s="780"/>
    </row>
    <row r="215" spans="2:11" ht="14.25" customHeight="1">
      <c r="B215" s="522" t="s">
        <v>1413</v>
      </c>
      <c r="C215" s="323" t="s">
        <v>1404</v>
      </c>
      <c r="D215" s="391">
        <v>21</v>
      </c>
      <c r="E215" s="38">
        <f>+Categoria_Costos!C253</f>
        <v>1400000</v>
      </c>
      <c r="F215" s="593">
        <v>12</v>
      </c>
      <c r="G215" s="595">
        <v>0.15</v>
      </c>
      <c r="H215" s="36">
        <f t="shared" ref="H215" si="20">+D215*E215*F215*G215</f>
        <v>52920000</v>
      </c>
      <c r="I215" s="781" t="s">
        <v>1504</v>
      </c>
      <c r="J215" s="782"/>
      <c r="K215" s="783"/>
    </row>
    <row r="216" spans="2:11">
      <c r="B216" s="522" t="s">
        <v>1506</v>
      </c>
      <c r="C216" s="323" t="s">
        <v>1404</v>
      </c>
      <c r="D216" s="391">
        <v>3</v>
      </c>
      <c r="E216" s="38">
        <f>+Categoria_Costos!D28</f>
        <v>10898000</v>
      </c>
      <c r="F216" s="593">
        <v>12</v>
      </c>
      <c r="G216" s="595">
        <v>0.2</v>
      </c>
      <c r="H216" s="36">
        <f t="shared" ref="H216:H218" si="21">+D216*E216*F216*G216</f>
        <v>78465600</v>
      </c>
      <c r="I216" s="780" t="s">
        <v>1504</v>
      </c>
      <c r="J216" s="780"/>
      <c r="K216" s="780"/>
    </row>
    <row r="217" spans="2:11">
      <c r="B217" s="522" t="s">
        <v>1415</v>
      </c>
      <c r="C217" s="323" t="s">
        <v>1416</v>
      </c>
      <c r="D217" s="391">
        <v>1</v>
      </c>
      <c r="E217" s="38">
        <f>+Categoria_Costos!C314</f>
        <v>6500000</v>
      </c>
      <c r="F217" s="593">
        <v>12</v>
      </c>
      <c r="G217" s="595">
        <v>0.25</v>
      </c>
      <c r="H217" s="36">
        <f t="shared" si="21"/>
        <v>19500000</v>
      </c>
      <c r="I217" s="780" t="s">
        <v>1504</v>
      </c>
      <c r="J217" s="780"/>
      <c r="K217" s="780"/>
    </row>
    <row r="218" spans="2:11">
      <c r="B218" s="522" t="s">
        <v>1417</v>
      </c>
      <c r="C218" s="323" t="s">
        <v>1418</v>
      </c>
      <c r="D218" s="391">
        <f>D210+D211</f>
        <v>18</v>
      </c>
      <c r="E218" s="38">
        <f>+Categoria_Costos!C276</f>
        <v>1450000</v>
      </c>
      <c r="F218" s="593">
        <v>12</v>
      </c>
      <c r="G218" s="595">
        <v>0.25</v>
      </c>
      <c r="H218" s="36">
        <f t="shared" si="21"/>
        <v>78300000</v>
      </c>
      <c r="I218" s="780" t="s">
        <v>1504</v>
      </c>
      <c r="J218" s="780"/>
      <c r="K218" s="780"/>
    </row>
    <row r="219" spans="2:11">
      <c r="B219" s="522" t="s">
        <v>1419</v>
      </c>
      <c r="C219" s="323" t="s">
        <v>1418</v>
      </c>
      <c r="D219" s="391">
        <f>+D210+D211</f>
        <v>18</v>
      </c>
      <c r="E219" s="38">
        <f>+Categoria_Costos!C287</f>
        <v>6900000</v>
      </c>
      <c r="F219" s="593"/>
      <c r="G219" s="595">
        <v>0.25</v>
      </c>
      <c r="H219" s="36">
        <f t="shared" ref="H219:H225" si="22">+D219*E219*G219</f>
        <v>31050000</v>
      </c>
      <c r="I219" s="780" t="s">
        <v>1504</v>
      </c>
      <c r="J219" s="780"/>
      <c r="K219" s="780"/>
    </row>
    <row r="220" spans="2:11">
      <c r="B220" s="522" t="s">
        <v>1420</v>
      </c>
      <c r="C220" s="323" t="s">
        <v>1418</v>
      </c>
      <c r="D220" s="391">
        <v>4</v>
      </c>
      <c r="E220" s="38">
        <f>+Categoria_Costos!C305</f>
        <v>6000000</v>
      </c>
      <c r="F220" s="593"/>
      <c r="G220" s="595">
        <v>0.25</v>
      </c>
      <c r="H220" s="36">
        <f t="shared" si="22"/>
        <v>6000000</v>
      </c>
      <c r="I220" s="780" t="s">
        <v>1504</v>
      </c>
      <c r="J220" s="780"/>
      <c r="K220" s="780"/>
    </row>
    <row r="221" spans="2:11">
      <c r="B221" s="522" t="s">
        <v>1421</v>
      </c>
      <c r="C221" s="323" t="s">
        <v>1418</v>
      </c>
      <c r="D221" s="391">
        <f>+D210+D211</f>
        <v>18</v>
      </c>
      <c r="E221" s="38">
        <f>+Categoria_Costos!C311</f>
        <v>100000</v>
      </c>
      <c r="F221" s="593"/>
      <c r="G221" s="595">
        <v>0.25</v>
      </c>
      <c r="H221" s="36">
        <f t="shared" si="22"/>
        <v>450000</v>
      </c>
      <c r="I221" s="780" t="s">
        <v>1504</v>
      </c>
      <c r="J221" s="780"/>
      <c r="K221" s="780"/>
    </row>
    <row r="222" spans="2:11">
      <c r="B222" s="522" t="s">
        <v>1422</v>
      </c>
      <c r="C222" s="323" t="s">
        <v>1418</v>
      </c>
      <c r="D222" s="391">
        <f>+D210+D211</f>
        <v>18</v>
      </c>
      <c r="E222" s="38">
        <f>+Categoria_Costos!C312</f>
        <v>150000</v>
      </c>
      <c r="F222" s="593"/>
      <c r="G222" s="595">
        <v>0.25</v>
      </c>
      <c r="H222" s="36">
        <f t="shared" si="22"/>
        <v>675000</v>
      </c>
      <c r="I222" s="780" t="s">
        <v>1504</v>
      </c>
      <c r="J222" s="780"/>
      <c r="K222" s="780"/>
    </row>
    <row r="223" spans="2:11">
      <c r="B223" s="522" t="s">
        <v>1492</v>
      </c>
      <c r="C223" s="323" t="s">
        <v>1424</v>
      </c>
      <c r="D223" s="391">
        <f>+D210+D211</f>
        <v>18</v>
      </c>
      <c r="E223" s="38">
        <f>+Categoria_Costos!C313</f>
        <v>100000</v>
      </c>
      <c r="F223" s="593"/>
      <c r="G223" s="595">
        <v>0.25</v>
      </c>
      <c r="H223" s="36">
        <f t="shared" si="22"/>
        <v>450000</v>
      </c>
      <c r="I223" s="780" t="s">
        <v>1504</v>
      </c>
      <c r="J223" s="780"/>
      <c r="K223" s="780"/>
    </row>
    <row r="224" spans="2:11">
      <c r="B224" s="522" t="s">
        <v>1507</v>
      </c>
      <c r="C224" s="323" t="s">
        <v>1418</v>
      </c>
      <c r="D224" s="391">
        <v>10</v>
      </c>
      <c r="E224" s="38">
        <f>+Categoria_Costos!C706</f>
        <v>78000000</v>
      </c>
      <c r="F224" s="593"/>
      <c r="G224" s="595">
        <v>0.5</v>
      </c>
      <c r="H224" s="62">
        <f t="shared" si="22"/>
        <v>390000000</v>
      </c>
      <c r="I224" s="780" t="s">
        <v>1508</v>
      </c>
      <c r="J224" s="780"/>
      <c r="K224" s="780"/>
    </row>
    <row r="225" spans="2:11">
      <c r="B225" s="522" t="s">
        <v>1509</v>
      </c>
      <c r="C225" s="323" t="s">
        <v>1084</v>
      </c>
      <c r="D225" s="391">
        <v>10</v>
      </c>
      <c r="E225" s="38">
        <f>+Categoria_Costos!E850</f>
        <v>105000000</v>
      </c>
      <c r="F225" s="593"/>
      <c r="G225" s="595">
        <v>0.5</v>
      </c>
      <c r="H225" s="62">
        <f t="shared" si="22"/>
        <v>525000000</v>
      </c>
      <c r="I225" s="780" t="s">
        <v>1508</v>
      </c>
      <c r="J225" s="780"/>
      <c r="K225" s="780"/>
    </row>
    <row r="226" spans="2:11">
      <c r="B226" s="522" t="s">
        <v>1449</v>
      </c>
      <c r="C226" s="323" t="s">
        <v>1500</v>
      </c>
      <c r="D226" s="391">
        <v>21</v>
      </c>
      <c r="E226" s="38">
        <f>+Categoria_Costos!D442</f>
        <v>7379416</v>
      </c>
      <c r="F226" s="593"/>
      <c r="G226" s="595"/>
      <c r="H226" s="36">
        <f t="shared" ref="H226:H228" si="23">+D226*E226</f>
        <v>154967736</v>
      </c>
      <c r="I226" s="780" t="s">
        <v>1505</v>
      </c>
      <c r="J226" s="780"/>
      <c r="K226" s="780"/>
    </row>
    <row r="227" spans="2:11">
      <c r="B227" s="522" t="s">
        <v>1510</v>
      </c>
      <c r="C227" s="323" t="s">
        <v>1500</v>
      </c>
      <c r="D227" s="391">
        <v>21</v>
      </c>
      <c r="E227" s="38">
        <f>+Categoria_Costos!C431</f>
        <v>3200000</v>
      </c>
      <c r="F227" s="593"/>
      <c r="G227" s="595"/>
      <c r="H227" s="36">
        <f t="shared" si="23"/>
        <v>67200000</v>
      </c>
      <c r="I227" s="780" t="s">
        <v>1505</v>
      </c>
      <c r="J227" s="780"/>
      <c r="K227" s="780"/>
    </row>
    <row r="228" spans="2:11">
      <c r="B228" s="522" t="s">
        <v>1455</v>
      </c>
      <c r="C228" s="323" t="s">
        <v>1456</v>
      </c>
      <c r="D228" s="391">
        <v>1</v>
      </c>
      <c r="E228" s="38">
        <f>+Categoria_Costos!C552</f>
        <v>48200000</v>
      </c>
      <c r="F228" s="593"/>
      <c r="G228" s="595"/>
      <c r="H228" s="36">
        <f t="shared" si="23"/>
        <v>48200000</v>
      </c>
      <c r="I228" s="780" t="s">
        <v>1505</v>
      </c>
      <c r="J228" s="780"/>
      <c r="K228" s="780"/>
    </row>
    <row r="229" spans="2:11">
      <c r="B229" s="522" t="s">
        <v>1511</v>
      </c>
      <c r="C229" s="323"/>
      <c r="D229" s="391"/>
      <c r="E229" s="38"/>
      <c r="F229" s="593"/>
      <c r="G229" s="595"/>
      <c r="H229" s="603" t="s">
        <v>1459</v>
      </c>
      <c r="I229" s="482"/>
      <c r="J229" s="482"/>
      <c r="K229" s="482"/>
    </row>
    <row r="230" spans="2:11" ht="15">
      <c r="B230" s="768" t="s">
        <v>1460</v>
      </c>
      <c r="C230" s="769"/>
      <c r="D230" s="769"/>
      <c r="E230" s="769"/>
      <c r="F230" s="769"/>
      <c r="G230" s="770"/>
      <c r="H230" s="394">
        <f>SUM(H206:H228)</f>
        <v>2265844916</v>
      </c>
      <c r="I230" s="589"/>
      <c r="J230" s="68"/>
      <c r="K230" s="68"/>
    </row>
    <row r="231" spans="2:11" ht="15">
      <c r="B231" s="767" t="s">
        <v>1461</v>
      </c>
      <c r="C231" s="767"/>
      <c r="D231" s="767"/>
      <c r="E231" s="767"/>
      <c r="F231" s="767"/>
      <c r="G231" s="767"/>
      <c r="H231" s="607">
        <f>+H230/12</f>
        <v>188820409.66666666</v>
      </c>
      <c r="I231" s="68"/>
      <c r="J231" s="68"/>
      <c r="K231" s="68"/>
    </row>
    <row r="232" spans="2:11" ht="15">
      <c r="B232" s="767" t="s">
        <v>1512</v>
      </c>
      <c r="C232" s="767"/>
      <c r="D232" s="767"/>
      <c r="E232" s="767"/>
      <c r="F232" s="767"/>
      <c r="G232" s="767"/>
      <c r="H232" s="607">
        <f>+H230-H219-H220-H221</f>
        <v>2228344916</v>
      </c>
      <c r="I232" s="68"/>
      <c r="J232" s="68"/>
      <c r="K232" s="68"/>
    </row>
    <row r="234" spans="2:11" ht="33.950000000000003" customHeight="1">
      <c r="B234" s="271" t="s">
        <v>1481</v>
      </c>
    </row>
    <row r="235" spans="2:11" ht="24.75" customHeight="1">
      <c r="B235" s="771" t="s">
        <v>1513</v>
      </c>
      <c r="C235" s="772"/>
      <c r="D235" s="772"/>
      <c r="E235" s="772"/>
      <c r="F235" s="772"/>
      <c r="G235" s="772"/>
      <c r="H235" s="772"/>
      <c r="I235" s="772"/>
      <c r="J235" s="772"/>
      <c r="K235" s="773"/>
    </row>
    <row r="236" spans="2:11" ht="24.75" customHeight="1">
      <c r="B236" s="774"/>
      <c r="C236" s="775"/>
      <c r="D236" s="775"/>
      <c r="E236" s="775"/>
      <c r="F236" s="775"/>
      <c r="G236" s="775"/>
      <c r="H236" s="775"/>
      <c r="I236" s="775"/>
      <c r="J236" s="775"/>
      <c r="K236" s="776"/>
    </row>
    <row r="237" spans="2:11" ht="24.75" customHeight="1">
      <c r="B237" s="774"/>
      <c r="C237" s="775"/>
      <c r="D237" s="775"/>
      <c r="E237" s="775"/>
      <c r="F237" s="775"/>
      <c r="G237" s="775"/>
      <c r="H237" s="775"/>
      <c r="I237" s="775"/>
      <c r="J237" s="775"/>
      <c r="K237" s="776"/>
    </row>
    <row r="238" spans="2:11" ht="24.75" customHeight="1">
      <c r="B238" s="774"/>
      <c r="C238" s="775"/>
      <c r="D238" s="775"/>
      <c r="E238" s="775"/>
      <c r="F238" s="775"/>
      <c r="G238" s="775"/>
      <c r="H238" s="775"/>
      <c r="I238" s="775"/>
      <c r="J238" s="775"/>
      <c r="K238" s="776"/>
    </row>
    <row r="239" spans="2:11" ht="24.75" customHeight="1">
      <c r="B239" s="774"/>
      <c r="C239" s="775"/>
      <c r="D239" s="775"/>
      <c r="E239" s="775"/>
      <c r="F239" s="775"/>
      <c r="G239" s="775"/>
      <c r="H239" s="775"/>
      <c r="I239" s="775"/>
      <c r="J239" s="775"/>
      <c r="K239" s="776"/>
    </row>
    <row r="240" spans="2:11" ht="24.75" customHeight="1">
      <c r="B240" s="774"/>
      <c r="C240" s="775"/>
      <c r="D240" s="775"/>
      <c r="E240" s="775"/>
      <c r="F240" s="775"/>
      <c r="G240" s="775"/>
      <c r="H240" s="775"/>
      <c r="I240" s="775"/>
      <c r="J240" s="775"/>
      <c r="K240" s="776"/>
    </row>
    <row r="241" spans="2:11" ht="24.75" customHeight="1">
      <c r="B241" s="774"/>
      <c r="C241" s="775"/>
      <c r="D241" s="775"/>
      <c r="E241" s="775"/>
      <c r="F241" s="775"/>
      <c r="G241" s="775"/>
      <c r="H241" s="775"/>
      <c r="I241" s="775"/>
      <c r="J241" s="775"/>
      <c r="K241" s="776"/>
    </row>
    <row r="242" spans="2:11" ht="24.75" customHeight="1">
      <c r="B242" s="774"/>
      <c r="C242" s="775"/>
      <c r="D242" s="775"/>
      <c r="E242" s="775"/>
      <c r="F242" s="775"/>
      <c r="G242" s="775"/>
      <c r="H242" s="775"/>
      <c r="I242" s="775"/>
      <c r="J242" s="775"/>
      <c r="K242" s="776"/>
    </row>
    <row r="243" spans="2:11" ht="24.75" customHeight="1">
      <c r="B243" s="777"/>
      <c r="C243" s="778"/>
      <c r="D243" s="778"/>
      <c r="E243" s="778"/>
      <c r="F243" s="778"/>
      <c r="G243" s="778"/>
      <c r="H243" s="778"/>
      <c r="I243" s="778"/>
      <c r="J243" s="778"/>
      <c r="K243" s="779"/>
    </row>
  </sheetData>
  <sheetProtection algorithmName="SHA-512" hashValue="EFZkALzMiPaaZOxJTWp+Wk6I9+VQ0QPvc11EhamCl/7ZSJkXuUXFte0HYHIkrLK+oulgxmTWSa0HHR7D4VFr6Q==" saltValue="v4vbDl8wnmJ4mkjxG5dFog==" spinCount="100000" sheet="1" objects="1" scenarios="1"/>
  <mergeCells count="164">
    <mergeCell ref="B14:K14"/>
    <mergeCell ref="I55:K55"/>
    <mergeCell ref="I56:K56"/>
    <mergeCell ref="I57:K57"/>
    <mergeCell ref="I58:K58"/>
    <mergeCell ref="B69:G69"/>
    <mergeCell ref="I40:K40"/>
    <mergeCell ref="I41:K41"/>
    <mergeCell ref="B68:G68"/>
    <mergeCell ref="I46:K46"/>
    <mergeCell ref="I47:K47"/>
    <mergeCell ref="I48:K48"/>
    <mergeCell ref="I61:K61"/>
    <mergeCell ref="I62:K62"/>
    <mergeCell ref="I63:K63"/>
    <mergeCell ref="I64:K64"/>
    <mergeCell ref="I65:K65"/>
    <mergeCell ref="I66:K66"/>
    <mergeCell ref="I59:K59"/>
    <mergeCell ref="I60:K60"/>
    <mergeCell ref="I49:K49"/>
    <mergeCell ref="I50:K50"/>
    <mergeCell ref="I51:K51"/>
    <mergeCell ref="B15:K15"/>
    <mergeCell ref="B16:K16"/>
    <mergeCell ref="B17:K17"/>
    <mergeCell ref="B18:K18"/>
    <mergeCell ref="B19:K19"/>
    <mergeCell ref="B20:K20"/>
    <mergeCell ref="B21:K21"/>
    <mergeCell ref="I53:K53"/>
    <mergeCell ref="I28:K28"/>
    <mergeCell ref="I29:K29"/>
    <mergeCell ref="I54:K54"/>
    <mergeCell ref="I36:K36"/>
    <mergeCell ref="I37:K37"/>
    <mergeCell ref="I38:K38"/>
    <mergeCell ref="I39:K39"/>
    <mergeCell ref="I43:K43"/>
    <mergeCell ref="I44:K44"/>
    <mergeCell ref="I45:K45"/>
    <mergeCell ref="I30:K30"/>
    <mergeCell ref="I31:K31"/>
    <mergeCell ref="I32:K32"/>
    <mergeCell ref="I33:K33"/>
    <mergeCell ref="I34:K34"/>
    <mergeCell ref="I35:K35"/>
    <mergeCell ref="I42:K42"/>
    <mergeCell ref="I52:K52"/>
    <mergeCell ref="I119:K119"/>
    <mergeCell ref="B108:K108"/>
    <mergeCell ref="B109:K109"/>
    <mergeCell ref="B110:K110"/>
    <mergeCell ref="B111:K111"/>
    <mergeCell ref="B112:K112"/>
    <mergeCell ref="B91:K105"/>
    <mergeCell ref="I126:K126"/>
    <mergeCell ref="I127:K127"/>
    <mergeCell ref="I128:K128"/>
    <mergeCell ref="I129:K129"/>
    <mergeCell ref="I130:K130"/>
    <mergeCell ref="I131:K131"/>
    <mergeCell ref="I120:K120"/>
    <mergeCell ref="I121:K121"/>
    <mergeCell ref="I122:K122"/>
    <mergeCell ref="I123:K123"/>
    <mergeCell ref="I124:K124"/>
    <mergeCell ref="I125:K125"/>
    <mergeCell ref="I138:K138"/>
    <mergeCell ref="I139:K139"/>
    <mergeCell ref="I140:K140"/>
    <mergeCell ref="I141:K141"/>
    <mergeCell ref="I142:K142"/>
    <mergeCell ref="I143:K143"/>
    <mergeCell ref="I132:K132"/>
    <mergeCell ref="I133:K133"/>
    <mergeCell ref="I134:K134"/>
    <mergeCell ref="I135:K135"/>
    <mergeCell ref="I136:K136"/>
    <mergeCell ref="I137:K137"/>
    <mergeCell ref="B175:K187"/>
    <mergeCell ref="B191:K191"/>
    <mergeCell ref="B152:G152"/>
    <mergeCell ref="I150:K150"/>
    <mergeCell ref="I144:K144"/>
    <mergeCell ref="I145:K145"/>
    <mergeCell ref="I146:K146"/>
    <mergeCell ref="I147:K147"/>
    <mergeCell ref="I148:K148"/>
    <mergeCell ref="I149:K14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98:K198"/>
    <mergeCell ref="I205:K205"/>
    <mergeCell ref="I206:K206"/>
    <mergeCell ref="I207:K207"/>
    <mergeCell ref="B192:K192"/>
    <mergeCell ref="B193:K193"/>
    <mergeCell ref="B194:K194"/>
    <mergeCell ref="B195:K195"/>
    <mergeCell ref="B196:K196"/>
    <mergeCell ref="B197:K197"/>
    <mergeCell ref="I214:K214"/>
    <mergeCell ref="I216:K216"/>
    <mergeCell ref="I217:K217"/>
    <mergeCell ref="I218:K218"/>
    <mergeCell ref="I219:K219"/>
    <mergeCell ref="I220:K220"/>
    <mergeCell ref="I208:K208"/>
    <mergeCell ref="I209:K209"/>
    <mergeCell ref="I210:K210"/>
    <mergeCell ref="I211:K211"/>
    <mergeCell ref="I212:K212"/>
    <mergeCell ref="I213:K213"/>
    <mergeCell ref="I215:K215"/>
    <mergeCell ref="B232:G232"/>
    <mergeCell ref="B230:G230"/>
    <mergeCell ref="B231:G231"/>
    <mergeCell ref="B235:K243"/>
    <mergeCell ref="I227:K227"/>
    <mergeCell ref="I228:K228"/>
    <mergeCell ref="I221:K221"/>
    <mergeCell ref="I222:K222"/>
    <mergeCell ref="I223:K223"/>
    <mergeCell ref="I224:K224"/>
    <mergeCell ref="I225:K225"/>
    <mergeCell ref="I226:K226"/>
    <mergeCell ref="B70:G70"/>
    <mergeCell ref="B71:G71"/>
    <mergeCell ref="B72:G72"/>
    <mergeCell ref="B73:G73"/>
    <mergeCell ref="B74:G74"/>
    <mergeCell ref="B75:G75"/>
    <mergeCell ref="B76:G76"/>
    <mergeCell ref="B77:G77"/>
    <mergeCell ref="B78:G78"/>
    <mergeCell ref="B88:G88"/>
    <mergeCell ref="B154:G154"/>
    <mergeCell ref="B155:G155"/>
    <mergeCell ref="B156:G156"/>
    <mergeCell ref="B157:G157"/>
    <mergeCell ref="B158:G158"/>
    <mergeCell ref="B159:G159"/>
    <mergeCell ref="B79:G79"/>
    <mergeCell ref="B80:G80"/>
    <mergeCell ref="B81:G81"/>
    <mergeCell ref="B82:G82"/>
    <mergeCell ref="B83:G83"/>
    <mergeCell ref="B84:G84"/>
    <mergeCell ref="B85:G85"/>
    <mergeCell ref="B86:G86"/>
    <mergeCell ref="B87:G87"/>
    <mergeCell ref="B153:G153"/>
  </mergeCells>
  <phoneticPr fontId="40" type="noConversion"/>
  <pageMargins left="0.7" right="0.7" top="0.75" bottom="0.75" header="0.3" footer="0.3"/>
  <pageSetup orientation="portrait" horizontalDpi="4294967293" verticalDpi="0" r:id="rId1"/>
  <ignoredErrors>
    <ignoredError sqref="H64 H60:H61 H144 H148 J10 M10 P10 S10 V10"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38CDE-8FBC-5847-BBA5-9FEE7E4FD262}">
  <dimension ref="A3:Y169"/>
  <sheetViews>
    <sheetView showGridLines="0" topLeftCell="B7" zoomScale="70" zoomScaleNormal="70" workbookViewId="0">
      <selection activeCell="B22" sqref="B22:K22"/>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+Portafolio_Programas!C23</f>
        <v>2. Aumento del consumo nacional e internacional, del cacao colombiano y sus derivados</v>
      </c>
      <c r="C5" s="377"/>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+Portafolio_Programas!D23</f>
        <v>2.1. Promoción, posicionamiento y fomento de las exportaciones del cacao colombiano y sus derivados</v>
      </c>
      <c r="C8" s="259" t="s">
        <v>31</v>
      </c>
      <c r="D8" s="259" t="s">
        <v>29</v>
      </c>
      <c r="E8" s="37"/>
      <c r="F8" s="37">
        <f>+H50*10</f>
        <v>2061580950</v>
      </c>
      <c r="G8" s="37">
        <f>+$H51</f>
        <v>2131053140</v>
      </c>
      <c r="H8" s="37">
        <f>+$H52</f>
        <v>2371225140</v>
      </c>
      <c r="I8" s="37">
        <f>+$H51</f>
        <v>2131053140</v>
      </c>
      <c r="J8" s="37">
        <f>+$H53</f>
        <v>2379145140</v>
      </c>
      <c r="K8" s="37">
        <f>+$H54</f>
        <v>2225805140</v>
      </c>
      <c r="L8" s="37">
        <f>+$H52</f>
        <v>2371225140</v>
      </c>
      <c r="M8" s="37">
        <f>+$H51</f>
        <v>2131053140</v>
      </c>
      <c r="N8" s="37">
        <f>+$H53</f>
        <v>2379145140</v>
      </c>
      <c r="O8" s="37">
        <f>+$H51</f>
        <v>2131053140</v>
      </c>
      <c r="P8" s="37">
        <f>+$H55</f>
        <v>2465977140</v>
      </c>
      <c r="Q8" s="37">
        <f>+$H51</f>
        <v>2131053140</v>
      </c>
      <c r="R8" s="37">
        <f>+$H53</f>
        <v>2379145140</v>
      </c>
      <c r="S8" s="37">
        <f>+$H51</f>
        <v>2131053140</v>
      </c>
      <c r="T8" s="37">
        <f>+$H52</f>
        <v>2371225140</v>
      </c>
      <c r="U8" s="37">
        <f>+$H54</f>
        <v>2225805140</v>
      </c>
      <c r="V8" s="37">
        <f>+$H53</f>
        <v>2379145140</v>
      </c>
      <c r="W8" s="37">
        <f>+$H51</f>
        <v>2131053140</v>
      </c>
      <c r="X8" s="37">
        <f>+$H52</f>
        <v>2371225140</v>
      </c>
      <c r="Y8" s="37">
        <f>SUM(E8:X8)</f>
        <v>42898021470</v>
      </c>
    </row>
    <row r="9" spans="2:25" ht="30" customHeight="1">
      <c r="B9" s="258" t="str">
        <f>+Portafolio_Programas!D32</f>
        <v>2.2. Fomento del consumo nacional del cacao y sus derivados</v>
      </c>
      <c r="C9" s="259" t="s">
        <v>31</v>
      </c>
      <c r="D9" s="259" t="s">
        <v>29</v>
      </c>
      <c r="E9" s="37"/>
      <c r="F9" s="37">
        <f>+$H96*10</f>
        <v>3108408784.4833331</v>
      </c>
      <c r="G9" s="37">
        <f>+$H97</f>
        <v>2231700000</v>
      </c>
      <c r="H9" s="37">
        <f>+$H98</f>
        <v>2239620000</v>
      </c>
      <c r="I9" s="37">
        <f>+$H99</f>
        <v>2983659291.9000001</v>
      </c>
      <c r="J9" s="37">
        <f>+$H100</f>
        <v>2978131249.48</v>
      </c>
      <c r="K9" s="37">
        <f>+$H97</f>
        <v>2231700000</v>
      </c>
      <c r="L9" s="37">
        <f>+$H101</f>
        <v>2991579291.9000001</v>
      </c>
      <c r="M9" s="37">
        <f>+$H97</f>
        <v>2231700000</v>
      </c>
      <c r="N9" s="37">
        <f>+$H100</f>
        <v>2978131249.48</v>
      </c>
      <c r="O9" s="37">
        <f>+$H99</f>
        <v>2983659291.9000001</v>
      </c>
      <c r="P9" s="37">
        <f>+$H98</f>
        <v>2239620000</v>
      </c>
      <c r="Q9" s="37">
        <f>+$H97</f>
        <v>2231700000</v>
      </c>
      <c r="R9" s="37">
        <f>+$H95</f>
        <v>3730090541.3800001</v>
      </c>
      <c r="S9" s="37">
        <f>+$H97</f>
        <v>2231700000</v>
      </c>
      <c r="T9" s="37">
        <f>+$H98</f>
        <v>2239620000</v>
      </c>
      <c r="U9" s="37">
        <f>+H102</f>
        <v>2984379291.9000001</v>
      </c>
      <c r="V9" s="37">
        <f>+$H100</f>
        <v>2978131249.48</v>
      </c>
      <c r="W9" s="37">
        <f>+$H97</f>
        <v>2231700000</v>
      </c>
      <c r="X9" s="37">
        <f>+$H101</f>
        <v>2991579291.9000001</v>
      </c>
      <c r="Y9" s="37">
        <f t="shared" ref="Y9:Y10" si="0">SUM(E9:X9)</f>
        <v>50816809533.803337</v>
      </c>
    </row>
    <row r="10" spans="2:25" ht="30" customHeight="1">
      <c r="B10" s="258" t="str">
        <f>+Portafolio_Programas!D37</f>
        <v>2.3. Fortalecimiento de mecanismos y canales de comercialización nacionales</v>
      </c>
      <c r="C10" s="259" t="s">
        <v>31</v>
      </c>
      <c r="D10" s="259" t="s">
        <v>29</v>
      </c>
      <c r="E10" s="37"/>
      <c r="F10" s="37">
        <f>+$H154*10</f>
        <v>3221730900</v>
      </c>
      <c r="G10" s="37">
        <f>+$H155</f>
        <v>3355627080</v>
      </c>
      <c r="H10" s="37">
        <f>+$H155</f>
        <v>3355627080</v>
      </c>
      <c r="I10" s="37">
        <f>+$H155</f>
        <v>3355627080</v>
      </c>
      <c r="J10" s="37">
        <f>+$H156</f>
        <v>2110747080</v>
      </c>
      <c r="K10" s="37">
        <f>+$H157</f>
        <v>2621197080</v>
      </c>
      <c r="L10" s="37">
        <f>+$H155</f>
        <v>3355627080</v>
      </c>
      <c r="M10" s="37">
        <f>+$H156</f>
        <v>2110747080</v>
      </c>
      <c r="N10" s="37">
        <f>+$H156</f>
        <v>2110747080</v>
      </c>
      <c r="O10" s="37">
        <f>+$H155</f>
        <v>3355627080</v>
      </c>
      <c r="P10" s="37">
        <f>+$H157</f>
        <v>2621197080</v>
      </c>
      <c r="Q10" s="37">
        <f>+$H156</f>
        <v>2110747080</v>
      </c>
      <c r="R10" s="37">
        <f>+$H155</f>
        <v>3355627080</v>
      </c>
      <c r="S10" s="37">
        <f>+$H156</f>
        <v>2110747080</v>
      </c>
      <c r="T10" s="37">
        <f>+$H156</f>
        <v>2110747080</v>
      </c>
      <c r="U10" s="37">
        <f>+$H153</f>
        <v>3866077080</v>
      </c>
      <c r="V10" s="37">
        <f>+$H156</f>
        <v>2110747080</v>
      </c>
      <c r="W10" s="37">
        <f>+$H156</f>
        <v>2110747080</v>
      </c>
      <c r="X10" s="37">
        <f>+$H155</f>
        <v>3355627080</v>
      </c>
      <c r="Y10" s="37">
        <f t="shared" si="0"/>
        <v>52705568340</v>
      </c>
    </row>
    <row r="11" spans="2:25" ht="30.95" customHeight="1">
      <c r="B11" s="260" t="s">
        <v>1385</v>
      </c>
      <c r="C11" s="261"/>
      <c r="D11" s="261"/>
      <c r="E11" s="45">
        <f t="shared" ref="E11:X11" si="1">SUM(E8:E10)</f>
        <v>0</v>
      </c>
      <c r="F11" s="45">
        <f t="shared" si="1"/>
        <v>8391720634.4833336</v>
      </c>
      <c r="G11" s="45">
        <f t="shared" si="1"/>
        <v>7718380220</v>
      </c>
      <c r="H11" s="45">
        <f t="shared" si="1"/>
        <v>7966472220</v>
      </c>
      <c r="I11" s="45">
        <f t="shared" si="1"/>
        <v>8470339511.8999996</v>
      </c>
      <c r="J11" s="45">
        <f t="shared" si="1"/>
        <v>7468023469.4799995</v>
      </c>
      <c r="K11" s="45">
        <f t="shared" si="1"/>
        <v>7078702220</v>
      </c>
      <c r="L11" s="45">
        <f t="shared" si="1"/>
        <v>8718431511.8999996</v>
      </c>
      <c r="M11" s="45">
        <f t="shared" si="1"/>
        <v>6473500220</v>
      </c>
      <c r="N11" s="45">
        <f t="shared" si="1"/>
        <v>7468023469.4799995</v>
      </c>
      <c r="O11" s="45">
        <f t="shared" si="1"/>
        <v>8470339511.8999996</v>
      </c>
      <c r="P11" s="45">
        <f t="shared" si="1"/>
        <v>7326794220</v>
      </c>
      <c r="Q11" s="45">
        <f t="shared" si="1"/>
        <v>6473500220</v>
      </c>
      <c r="R11" s="45">
        <f t="shared" si="1"/>
        <v>9464862761.3800011</v>
      </c>
      <c r="S11" s="45">
        <f t="shared" si="1"/>
        <v>6473500220</v>
      </c>
      <c r="T11" s="45">
        <f t="shared" si="1"/>
        <v>6721592220</v>
      </c>
      <c r="U11" s="45">
        <f t="shared" si="1"/>
        <v>9076261511.8999996</v>
      </c>
      <c r="V11" s="45">
        <f t="shared" si="1"/>
        <v>7468023469.4799995</v>
      </c>
      <c r="W11" s="45">
        <f t="shared" si="1"/>
        <v>6473500220</v>
      </c>
      <c r="X11" s="45">
        <f t="shared" si="1"/>
        <v>8718431511.8999996</v>
      </c>
      <c r="Y11" s="45">
        <f>SUM(Y8:Y10)</f>
        <v>146420399343.80334</v>
      </c>
    </row>
    <row r="12" spans="2:25" ht="15">
      <c r="B12" s="261"/>
      <c r="C12" s="261"/>
      <c r="D12" s="261"/>
      <c r="E12" s="261"/>
      <c r="F12" s="262"/>
      <c r="G12" s="263"/>
      <c r="H12" s="262"/>
      <c r="I12" s="262"/>
      <c r="J12" s="262"/>
      <c r="K12" s="262"/>
    </row>
    <row r="13" spans="2:25" ht="15">
      <c r="B13" s="261"/>
      <c r="C13" s="261"/>
      <c r="D13" s="261"/>
      <c r="E13" s="261"/>
      <c r="F13" s="262"/>
      <c r="G13" s="263"/>
      <c r="H13" s="262"/>
      <c r="I13" s="262"/>
      <c r="J13" s="262"/>
      <c r="K13" s="262"/>
    </row>
    <row r="14" spans="2:25" ht="38.1" customHeight="1">
      <c r="B14" s="800" t="str">
        <f>+B8</f>
        <v>2.1. Promoción, posicionamiento y fomento de las exportaciones del cacao colombiano y sus derivados</v>
      </c>
      <c r="C14" s="801"/>
      <c r="D14" s="801"/>
      <c r="E14" s="801"/>
      <c r="F14" s="801"/>
      <c r="G14" s="801"/>
      <c r="H14" s="801"/>
      <c r="I14" s="801"/>
      <c r="J14" s="801"/>
      <c r="K14" s="802"/>
    </row>
    <row r="15" spans="2:25" ht="30" customHeight="1">
      <c r="B15" s="793" t="str">
        <f>+Portafolio_Programas!H23</f>
        <v>2.1.1. Identificar ventanas de oportunidad para incursionar y ampliar mercados internacionales de cacao y sus derivados, con base en el análisis de la caracterización y tendencias de consumo, nichos de mercado, incluido el reconocimiento de primas, canales de comercialización, segmentos de mercado, entre otros, teniendo en cuenta la normatividad y requerimientos establecidos en los países de destino, y en concordancia con los avances sobre análisis de estructura e inteligencia de mercados de la actividad 9.3.5.</v>
      </c>
      <c r="C15" s="794"/>
      <c r="D15" s="794"/>
      <c r="E15" s="794"/>
      <c r="F15" s="794"/>
      <c r="G15" s="794"/>
      <c r="H15" s="794"/>
      <c r="I15" s="794"/>
      <c r="J15" s="794"/>
      <c r="K15" s="795"/>
    </row>
    <row r="16" spans="2:25" ht="30" customHeight="1">
      <c r="B16" s="793" t="str">
        <f>+Portafolio_Programas!H24</f>
        <v xml:space="preserve">2.1.2. Clasificar y realizar acompañamiento técnico, comercial, financiero, legal, normativo, entre otros, a los productores, organizaciones de productores, empresas transformadoras, exportadoras actuales y potenciales, y su cadena de suministro, incluidos todos los aspectos relacionados con la trazabilidad y el cumplimiento de estándares internacionales, a partir de un análisis de necesidades de mejora requeridas para aumentar la exportación de cacao y sus derivados, divulgando los instrumentos, mecanismos, e incentivos existentes para los exportadores. </v>
      </c>
      <c r="C16" s="794"/>
      <c r="D16" s="794"/>
      <c r="E16" s="794"/>
      <c r="F16" s="794"/>
      <c r="G16" s="794"/>
      <c r="H16" s="794"/>
      <c r="I16" s="794"/>
      <c r="J16" s="794"/>
      <c r="K16" s="795"/>
    </row>
    <row r="17" spans="2:11" ht="30" customHeight="1">
      <c r="B17" s="793" t="str">
        <f>+Portafolio_Programas!H25</f>
        <v>2.1.3. Establecer y actualizar el portafolio de productos de cacao y sus derivados a partir de la marca país, incorporando a los productores, organizaciones de productores, empresas transformadoras y exportadoras, las fichas técnicas de producto, así como marcas, signos distintivos, certificaciones, origen, etc., con el propósito de aumentar su posicionamiento comercial en el mercado actual e incursionar en nuevos nichos de mercado.</v>
      </c>
      <c r="C17" s="794"/>
      <c r="D17" s="794"/>
      <c r="E17" s="794"/>
      <c r="F17" s="794"/>
      <c r="G17" s="794"/>
      <c r="H17" s="794"/>
      <c r="I17" s="794"/>
      <c r="J17" s="794"/>
      <c r="K17" s="795"/>
    </row>
    <row r="18" spans="2:11" ht="30" customHeight="1">
      <c r="B18" s="793" t="str">
        <f>+Portafolio_Programas!H26</f>
        <v>2.1.4. Diseñar y socializar material promocional que contenga información del cacao colombiano y sus derivados, resaltando sus características organolépticas de cacao fino y de aroma, atributos diferenciadores, denominaciones de origen, historias de valor, importancia y sostenibilidad social y ambiental, procedencia de áreas de cero deforestación, cultivos bajo sistemas agroforestales, trazabilidad, ausencia de trabajo infantil, cumplimiento de la debida diligencia entre otras, teniendo en cuenta los diferentes perfiles de consumidores, segmentos de mercado, canales de comercialización y usos del producto.</v>
      </c>
      <c r="C18" s="794"/>
      <c r="D18" s="794"/>
      <c r="E18" s="794"/>
      <c r="F18" s="794"/>
      <c r="G18" s="794"/>
      <c r="H18" s="794"/>
      <c r="I18" s="794"/>
      <c r="J18" s="794"/>
      <c r="K18" s="795"/>
    </row>
    <row r="19" spans="2:11" ht="30" customHeight="1">
      <c r="B19" s="793" t="str">
        <f>+Portafolio_Programas!H27</f>
        <v>2.1.5. Fortalecer financieramente las acciones de promoción y comercialización lideradas por ProColombia dirigidas a productores, organizaciones de productores, empresas transformadoras y exportadoras, impulsando macro ruedas de negocios, ferias internacionales, misiones exploratorias, canales de comercialización electrónico y otros espacios que permitan consolidar en el mercado internacional al cacao colombiano y sus derivados.</v>
      </c>
      <c r="C19" s="794"/>
      <c r="D19" s="794"/>
      <c r="E19" s="794"/>
      <c r="F19" s="794"/>
      <c r="G19" s="794"/>
      <c r="H19" s="794"/>
      <c r="I19" s="794"/>
      <c r="J19" s="794"/>
      <c r="K19" s="795"/>
    </row>
    <row r="20" spans="2:11" ht="30" customHeight="1">
      <c r="B20" s="793" t="str">
        <f>+Portafolio_Programas!H28</f>
        <v>2.1.6. Realizar acompañamiento técnico para promover la adopción de instrumentos de comercialización para el mercado externo, como coberturas cambiarias, preferencias arancelarias, entre otras, de acuerdo con los avances de la actividad 8.4.3. sobre adaptación y/o mejora de instrumentos de comercialización, a partir de incentivos y cofinanciación específica para la cadena.</v>
      </c>
      <c r="C20" s="794"/>
      <c r="D20" s="794"/>
      <c r="E20" s="794"/>
      <c r="F20" s="794"/>
      <c r="G20" s="794"/>
      <c r="H20" s="794"/>
      <c r="I20" s="794"/>
      <c r="J20" s="794"/>
      <c r="K20" s="795"/>
    </row>
    <row r="21" spans="2:11" ht="30" customHeight="1">
      <c r="B21" s="793" t="str">
        <f>+Portafolio_Programas!H29</f>
        <v>2.1.7. Proponer estrategias tendientes a facilitar y agilizar el proceso y trámites logísticos requeridos para la exportación de cacao y sus derivados, considerando los diferentes tamaños de empresas transformadoras, tipos de canales y productos de acuerdo con la actividad 2.1.1.</v>
      </c>
      <c r="C21" s="794"/>
      <c r="D21" s="794"/>
      <c r="E21" s="794"/>
      <c r="F21" s="794"/>
      <c r="G21" s="794"/>
      <c r="H21" s="794"/>
      <c r="I21" s="794"/>
      <c r="J21" s="794"/>
      <c r="K21" s="795"/>
    </row>
    <row r="22" spans="2:11" ht="30" customHeight="1">
      <c r="B22" s="793" t="str">
        <f>+Portafolio_Programas!H30</f>
        <v>2.1.8. Diseñar e implementar una estrategia de admisibilidad sanitaria y comercial que incluya acciones dirigidas a fortalecer la gestión internacional para la diplomacia sanitaria y comercial del cacao y sus derivados, aprovechando los acuerdos comerciales vigentes y mercados potenciales, y promoviendo la atención oportuna a los obstáculos que enfrentan los productos de exportación de la cadena.</v>
      </c>
      <c r="C22" s="794"/>
      <c r="D22" s="794"/>
      <c r="E22" s="794"/>
      <c r="F22" s="794"/>
      <c r="G22" s="794"/>
      <c r="H22" s="794"/>
      <c r="I22" s="794"/>
      <c r="J22" s="794"/>
      <c r="K22" s="795"/>
    </row>
    <row r="23" spans="2:11" ht="30" customHeight="1">
      <c r="B23" s="793" t="str">
        <f>+Portafolio_Programas!H31</f>
        <v>2.1.9. Realizar capacitaciones y acompañamiento técnico en planeación estratégica a las MiPymes para mitigar riesgos inherentes a la actividad productiva (climáticos, financieros, de cumplimiento, desabastecimiento, calidad, etc.) que resulten en la materialización de acuerdos de compra y el desarrollo de mercados.</v>
      </c>
      <c r="C23" s="794"/>
      <c r="D23" s="794"/>
      <c r="E23" s="794"/>
      <c r="F23" s="794"/>
      <c r="G23" s="794"/>
      <c r="H23" s="794"/>
      <c r="I23" s="794"/>
      <c r="J23" s="794"/>
      <c r="K23" s="795"/>
    </row>
    <row r="24" spans="2:11">
      <c r="B24" s="68"/>
      <c r="C24" s="68"/>
      <c r="D24" s="68"/>
      <c r="E24" s="68"/>
      <c r="F24" s="68"/>
      <c r="G24" s="68"/>
      <c r="H24" s="68"/>
      <c r="I24" s="68"/>
      <c r="J24" s="68"/>
      <c r="K24" s="68"/>
    </row>
    <row r="25" spans="2:11">
      <c r="B25" s="68"/>
      <c r="C25" s="68"/>
      <c r="D25" s="68"/>
      <c r="E25" s="68"/>
      <c r="F25" s="68"/>
      <c r="G25" s="68"/>
      <c r="H25" s="68"/>
      <c r="I25" s="68"/>
      <c r="J25" s="68"/>
      <c r="K25" s="68"/>
    </row>
    <row r="26" spans="2:11" ht="15">
      <c r="B26" s="264" t="s">
        <v>1386</v>
      </c>
      <c r="C26" s="68"/>
      <c r="D26" s="68"/>
      <c r="E26" s="68"/>
      <c r="F26" s="68"/>
      <c r="G26" s="68"/>
      <c r="H26" s="68"/>
      <c r="I26" s="68"/>
      <c r="J26" s="68"/>
      <c r="K26" s="68"/>
    </row>
    <row r="27" spans="2:11">
      <c r="B27" s="68"/>
      <c r="C27" s="68"/>
      <c r="D27" s="68"/>
      <c r="E27" s="68"/>
      <c r="F27" s="68"/>
      <c r="G27" s="68"/>
      <c r="H27" s="68"/>
      <c r="I27" s="68"/>
      <c r="J27" s="68"/>
      <c r="K27" s="68"/>
    </row>
    <row r="28" spans="2:11" ht="15">
      <c r="B28" s="68"/>
      <c r="C28" s="478" t="s">
        <v>1387</v>
      </c>
      <c r="D28" s="478" t="s">
        <v>1388</v>
      </c>
      <c r="E28" s="68"/>
      <c r="F28" s="68"/>
      <c r="G28" s="68"/>
      <c r="H28" s="68"/>
      <c r="I28" s="68"/>
      <c r="J28" s="68"/>
      <c r="K28" s="68"/>
    </row>
    <row r="29" spans="2:11">
      <c r="B29" s="68"/>
      <c r="C29" s="259" t="s">
        <v>31</v>
      </c>
      <c r="D29" s="259" t="s">
        <v>29</v>
      </c>
      <c r="E29" s="68"/>
      <c r="F29" s="68"/>
      <c r="G29" s="69"/>
      <c r="H29" s="68"/>
      <c r="I29" s="68"/>
      <c r="J29" s="68"/>
      <c r="K29" s="68"/>
    </row>
    <row r="30" spans="2:11" ht="60" customHeight="1">
      <c r="B30" s="316" t="s">
        <v>940</v>
      </c>
      <c r="C30" s="316" t="s">
        <v>1389</v>
      </c>
      <c r="D30" s="316" t="s">
        <v>1483</v>
      </c>
      <c r="E30" s="316" t="s">
        <v>941</v>
      </c>
      <c r="F30" s="591" t="s">
        <v>1391</v>
      </c>
      <c r="G30" s="316" t="s">
        <v>1484</v>
      </c>
      <c r="H30" s="316" t="s">
        <v>1393</v>
      </c>
      <c r="I30" s="789" t="s">
        <v>1394</v>
      </c>
      <c r="J30" s="790"/>
      <c r="K30" s="791"/>
    </row>
    <row r="31" spans="2:11" ht="15.95" customHeight="1">
      <c r="B31" s="268" t="s">
        <v>1395</v>
      </c>
      <c r="C31" s="323" t="s">
        <v>1396</v>
      </c>
      <c r="D31" s="269">
        <v>18</v>
      </c>
      <c r="E31" s="38">
        <v>300000</v>
      </c>
      <c r="F31" s="613"/>
      <c r="G31" s="613"/>
      <c r="H31" s="36">
        <f>+D31*E31</f>
        <v>5400000</v>
      </c>
      <c r="I31" s="781" t="s">
        <v>1514</v>
      </c>
      <c r="J31" s="782"/>
      <c r="K31" s="783"/>
    </row>
    <row r="32" spans="2:11" ht="15.95" customHeight="1">
      <c r="B32" s="268" t="s">
        <v>1399</v>
      </c>
      <c r="C32" s="323" t="s">
        <v>1396</v>
      </c>
      <c r="D32" s="269">
        <v>40</v>
      </c>
      <c r="E32" s="38">
        <v>900000</v>
      </c>
      <c r="F32" s="613"/>
      <c r="G32" s="613"/>
      <c r="H32" s="38">
        <f t="shared" ref="H32:H39" si="2">+D32*E32</f>
        <v>36000000</v>
      </c>
      <c r="I32" s="781" t="s">
        <v>1515</v>
      </c>
      <c r="J32" s="782"/>
      <c r="K32" s="783"/>
    </row>
    <row r="33" spans="2:11" ht="15.95" customHeight="1">
      <c r="B33" s="268" t="s">
        <v>1516</v>
      </c>
      <c r="C33" s="323" t="s">
        <v>1396</v>
      </c>
      <c r="D33" s="269">
        <v>90</v>
      </c>
      <c r="E33" s="38">
        <v>60000</v>
      </c>
      <c r="F33" s="613"/>
      <c r="G33" s="613"/>
      <c r="H33" s="38">
        <f t="shared" si="2"/>
        <v>5400000</v>
      </c>
      <c r="I33" s="781" t="s">
        <v>1515</v>
      </c>
      <c r="J33" s="782"/>
      <c r="K33" s="783"/>
    </row>
    <row r="34" spans="2:11">
      <c r="B34" s="522" t="s">
        <v>1517</v>
      </c>
      <c r="C34" s="40" t="s">
        <v>1404</v>
      </c>
      <c r="D34" s="269">
        <v>2</v>
      </c>
      <c r="E34" s="38">
        <v>10402000</v>
      </c>
      <c r="F34" s="614">
        <v>10</v>
      </c>
      <c r="G34" s="613">
        <v>1</v>
      </c>
      <c r="H34" s="38">
        <f>(D34*E34*F34)</f>
        <v>208040000</v>
      </c>
      <c r="I34" s="781" t="s">
        <v>1518</v>
      </c>
      <c r="J34" s="782"/>
      <c r="K34" s="783"/>
    </row>
    <row r="35" spans="2:11" ht="28.5">
      <c r="B35" s="268" t="s">
        <v>1400</v>
      </c>
      <c r="C35" s="268" t="s">
        <v>1401</v>
      </c>
      <c r="D35" s="269">
        <v>35</v>
      </c>
      <c r="E35" s="38">
        <v>3000000</v>
      </c>
      <c r="F35" s="614"/>
      <c r="G35" s="613"/>
      <c r="H35" s="38">
        <f t="shared" si="2"/>
        <v>105000000</v>
      </c>
      <c r="I35" s="781" t="s">
        <v>1519</v>
      </c>
      <c r="J35" s="782"/>
      <c r="K35" s="783"/>
    </row>
    <row r="36" spans="2:11">
      <c r="B36" s="268" t="s">
        <v>1520</v>
      </c>
      <c r="C36" s="268" t="s">
        <v>1521</v>
      </c>
      <c r="D36" s="269">
        <v>2</v>
      </c>
      <c r="E36" s="38">
        <v>27200000</v>
      </c>
      <c r="F36" s="614"/>
      <c r="G36" s="613"/>
      <c r="H36" s="38">
        <f t="shared" si="2"/>
        <v>54400000</v>
      </c>
      <c r="I36" s="781" t="s">
        <v>1522</v>
      </c>
      <c r="J36" s="782"/>
      <c r="K36" s="783"/>
    </row>
    <row r="37" spans="2:11">
      <c r="B37" s="268" t="s">
        <v>1523</v>
      </c>
      <c r="C37" s="268" t="s">
        <v>1521</v>
      </c>
      <c r="D37" s="269">
        <v>1</v>
      </c>
      <c r="E37" s="38">
        <v>67345620</v>
      </c>
      <c r="F37" s="614"/>
      <c r="G37" s="613"/>
      <c r="H37" s="38">
        <f t="shared" si="2"/>
        <v>67345620</v>
      </c>
      <c r="I37" s="781" t="s">
        <v>1522</v>
      </c>
      <c r="J37" s="782"/>
      <c r="K37" s="783"/>
    </row>
    <row r="38" spans="2:11" ht="28.5">
      <c r="B38" s="522" t="s">
        <v>1524</v>
      </c>
      <c r="C38" s="268" t="s">
        <v>1525</v>
      </c>
      <c r="D38" s="269">
        <v>2</v>
      </c>
      <c r="E38" s="38">
        <v>9412000</v>
      </c>
      <c r="F38" s="614">
        <v>6</v>
      </c>
      <c r="G38" s="613">
        <v>1</v>
      </c>
      <c r="H38" s="38">
        <f>+D38*E38*F38</f>
        <v>112944000</v>
      </c>
      <c r="I38" s="781" t="s">
        <v>1526</v>
      </c>
      <c r="J38" s="782"/>
      <c r="K38" s="783"/>
    </row>
    <row r="39" spans="2:11">
      <c r="B39" s="268" t="s">
        <v>1082</v>
      </c>
      <c r="C39" s="268" t="s">
        <v>1527</v>
      </c>
      <c r="D39" s="269">
        <v>4</v>
      </c>
      <c r="E39" s="38">
        <v>15000000</v>
      </c>
      <c r="F39" s="614"/>
      <c r="G39" s="613"/>
      <c r="H39" s="38">
        <f t="shared" si="2"/>
        <v>60000000</v>
      </c>
      <c r="I39" s="781" t="s">
        <v>1526</v>
      </c>
      <c r="J39" s="782"/>
      <c r="K39" s="783"/>
    </row>
    <row r="40" spans="2:11" ht="28.5">
      <c r="B40" s="268" t="s">
        <v>1091</v>
      </c>
      <c r="C40" s="268" t="s">
        <v>1528</v>
      </c>
      <c r="D40" s="269">
        <v>10000</v>
      </c>
      <c r="E40" s="38">
        <v>12000</v>
      </c>
      <c r="F40" s="614"/>
      <c r="G40" s="613"/>
      <c r="H40" s="38">
        <f t="shared" ref="H40:H47" si="3">+D40*E40</f>
        <v>120000000</v>
      </c>
      <c r="I40" s="781" t="s">
        <v>1529</v>
      </c>
      <c r="J40" s="782"/>
      <c r="K40" s="783"/>
    </row>
    <row r="41" spans="2:11" ht="28.5">
      <c r="B41" s="268" t="s">
        <v>1072</v>
      </c>
      <c r="C41" s="268" t="s">
        <v>1530</v>
      </c>
      <c r="D41" s="269">
        <v>1</v>
      </c>
      <c r="E41" s="38">
        <v>17500000</v>
      </c>
      <c r="F41" s="614"/>
      <c r="G41" s="613"/>
      <c r="H41" s="38">
        <f t="shared" si="3"/>
        <v>17500000</v>
      </c>
      <c r="I41" s="781" t="s">
        <v>1531</v>
      </c>
      <c r="J41" s="782"/>
      <c r="K41" s="783"/>
    </row>
    <row r="42" spans="2:11">
      <c r="B42" s="268" t="s">
        <v>1532</v>
      </c>
      <c r="C42" s="268" t="s">
        <v>1533</v>
      </c>
      <c r="D42" s="269">
        <v>3</v>
      </c>
      <c r="E42" s="38">
        <v>37000000</v>
      </c>
      <c r="F42" s="614"/>
      <c r="G42" s="613"/>
      <c r="H42" s="38">
        <f t="shared" si="3"/>
        <v>111000000</v>
      </c>
      <c r="I42" s="781" t="s">
        <v>1534</v>
      </c>
      <c r="J42" s="782"/>
      <c r="K42" s="783"/>
    </row>
    <row r="43" spans="2:11">
      <c r="B43" s="268" t="s">
        <v>1535</v>
      </c>
      <c r="C43" s="268" t="s">
        <v>1533</v>
      </c>
      <c r="D43" s="269">
        <v>3</v>
      </c>
      <c r="E43" s="38">
        <v>10000000</v>
      </c>
      <c r="F43" s="614"/>
      <c r="G43" s="613"/>
      <c r="H43" s="38">
        <f t="shared" si="3"/>
        <v>30000000</v>
      </c>
      <c r="I43" s="781" t="s">
        <v>1534</v>
      </c>
      <c r="J43" s="782"/>
      <c r="K43" s="783"/>
    </row>
    <row r="44" spans="2:11">
      <c r="B44" s="268" t="s">
        <v>1536</v>
      </c>
      <c r="C44" s="268" t="s">
        <v>1537</v>
      </c>
      <c r="D44" s="269">
        <v>8</v>
      </c>
      <c r="E44" s="38">
        <v>148100000</v>
      </c>
      <c r="F44" s="614"/>
      <c r="G44" s="613"/>
      <c r="H44" s="38">
        <f t="shared" si="3"/>
        <v>1184800000</v>
      </c>
      <c r="I44" s="781" t="s">
        <v>1534</v>
      </c>
      <c r="J44" s="782"/>
      <c r="K44" s="783"/>
    </row>
    <row r="45" spans="2:11">
      <c r="B45" s="268" t="s">
        <v>482</v>
      </c>
      <c r="C45" s="40" t="s">
        <v>1404</v>
      </c>
      <c r="D45" s="269">
        <v>4</v>
      </c>
      <c r="E45" s="38">
        <v>6935000</v>
      </c>
      <c r="F45" s="614">
        <v>8</v>
      </c>
      <c r="G45" s="613">
        <v>1</v>
      </c>
      <c r="H45" s="38">
        <f>+D45*E45*F45</f>
        <v>221920000</v>
      </c>
      <c r="I45" s="781" t="s">
        <v>1538</v>
      </c>
      <c r="J45" s="782"/>
      <c r="K45" s="783"/>
    </row>
    <row r="46" spans="2:11" ht="15.95" customHeight="1">
      <c r="B46" s="268" t="s">
        <v>1539</v>
      </c>
      <c r="C46" s="60" t="s">
        <v>1540</v>
      </c>
      <c r="D46" s="269">
        <v>8</v>
      </c>
      <c r="E46" s="38">
        <v>7700000</v>
      </c>
      <c r="F46" s="614"/>
      <c r="G46" s="613"/>
      <c r="H46" s="38">
        <f t="shared" si="3"/>
        <v>61600000</v>
      </c>
      <c r="I46" s="781" t="s">
        <v>1541</v>
      </c>
      <c r="J46" s="782"/>
      <c r="K46" s="783"/>
    </row>
    <row r="47" spans="2:11" ht="15.95" customHeight="1">
      <c r="B47" s="268" t="s">
        <v>1542</v>
      </c>
      <c r="C47" s="60" t="s">
        <v>1410</v>
      </c>
      <c r="D47" s="269">
        <v>80</v>
      </c>
      <c r="E47" s="38">
        <v>906844</v>
      </c>
      <c r="F47" s="614"/>
      <c r="G47" s="613"/>
      <c r="H47" s="38">
        <f t="shared" si="3"/>
        <v>72547520</v>
      </c>
      <c r="I47" s="781" t="s">
        <v>1543</v>
      </c>
      <c r="J47" s="782"/>
      <c r="K47" s="783"/>
    </row>
    <row r="48" spans="2:11" ht="28.5">
      <c r="B48" s="268" t="s">
        <v>1544</v>
      </c>
      <c r="C48" s="60"/>
      <c r="D48" s="269"/>
      <c r="E48" s="38"/>
      <c r="F48" s="614"/>
      <c r="G48" s="613"/>
      <c r="H48" s="337" t="s">
        <v>1459</v>
      </c>
      <c r="I48" s="482"/>
      <c r="J48" s="482"/>
      <c r="K48" s="482"/>
    </row>
    <row r="49" spans="2:11" ht="15">
      <c r="B49" s="768" t="s">
        <v>1460</v>
      </c>
      <c r="C49" s="769"/>
      <c r="D49" s="769"/>
      <c r="E49" s="769"/>
      <c r="F49" s="769"/>
      <c r="G49" s="770"/>
      <c r="H49" s="394">
        <f>SUM(H31:H47)</f>
        <v>2473897140</v>
      </c>
      <c r="I49" s="392"/>
      <c r="J49" s="68"/>
      <c r="K49" s="68"/>
    </row>
    <row r="50" spans="2:11" ht="15">
      <c r="B50" s="796" t="s">
        <v>1461</v>
      </c>
      <c r="C50" s="797"/>
      <c r="D50" s="797"/>
      <c r="E50" s="797"/>
      <c r="F50" s="797"/>
      <c r="G50" s="798"/>
      <c r="H50" s="67">
        <f>+H49/12</f>
        <v>206158095</v>
      </c>
      <c r="I50" s="68"/>
      <c r="J50" s="68"/>
      <c r="K50" s="68"/>
    </row>
    <row r="51" spans="2:11" ht="15">
      <c r="B51" s="796" t="s">
        <v>1545</v>
      </c>
      <c r="C51" s="797"/>
      <c r="D51" s="797"/>
      <c r="E51" s="797"/>
      <c r="F51" s="797"/>
      <c r="G51" s="798"/>
      <c r="H51" s="67">
        <f>+(H49-H31-H32-H33-H38-H39-H40-H41)+(6*E31+12*E32+30*E33)</f>
        <v>2131053140</v>
      </c>
      <c r="I51" s="521"/>
    </row>
    <row r="52" spans="2:11" ht="15">
      <c r="B52" s="796" t="s">
        <v>1546</v>
      </c>
      <c r="C52" s="797"/>
      <c r="D52" s="797"/>
      <c r="E52" s="797"/>
      <c r="F52" s="797"/>
      <c r="G52" s="798"/>
      <c r="H52" s="67">
        <f>+(H49-H38-H39)+(1*E38*F38)+(E39*2)-(14*E32)-(30*E33)-(6*E31)</f>
        <v>2371225140</v>
      </c>
      <c r="I52" s="521"/>
      <c r="J52" s="480"/>
    </row>
    <row r="53" spans="2:11" ht="15">
      <c r="B53" s="796" t="s">
        <v>1547</v>
      </c>
      <c r="C53" s="797"/>
      <c r="D53" s="797"/>
      <c r="E53" s="797"/>
      <c r="F53" s="797"/>
      <c r="G53" s="798"/>
      <c r="H53" s="67">
        <f>+(H49-H38-H39)-(18*E33)-(8*E32)+(1*E38*F38)+(2*E39)</f>
        <v>2379145140</v>
      </c>
      <c r="I53" s="521"/>
    </row>
    <row r="54" spans="2:11" ht="15">
      <c r="B54" s="796" t="s">
        <v>1548</v>
      </c>
      <c r="C54" s="797"/>
      <c r="D54" s="797"/>
      <c r="E54" s="797"/>
      <c r="F54" s="797"/>
      <c r="G54" s="798"/>
      <c r="H54" s="67">
        <f>+(H49-H31-H32-H33-H40-H41)+(20*E32)+(48*E33)-(1*E38*F38)-(2*E39)+(6*E31)</f>
        <v>2225805140</v>
      </c>
      <c r="I54" s="521"/>
    </row>
    <row r="55" spans="2:11" ht="15">
      <c r="B55" s="796" t="s">
        <v>1549</v>
      </c>
      <c r="C55" s="797"/>
      <c r="D55" s="797"/>
      <c r="E55" s="797"/>
      <c r="F55" s="797"/>
      <c r="G55" s="798"/>
      <c r="H55" s="67">
        <f>+(H49)-(6*E31)-(6*E32)-(12*E33)</f>
        <v>2465977140</v>
      </c>
      <c r="I55" s="521"/>
    </row>
    <row r="57" spans="2:11" ht="33.950000000000003" customHeight="1">
      <c r="B57" s="271" t="s">
        <v>1481</v>
      </c>
    </row>
    <row r="58" spans="2:11" ht="15.75" customHeight="1">
      <c r="B58" s="799" t="s">
        <v>1550</v>
      </c>
      <c r="C58" s="799"/>
      <c r="D58" s="799"/>
      <c r="E58" s="799"/>
      <c r="F58" s="799"/>
      <c r="G58" s="799"/>
      <c r="H58" s="799"/>
      <c r="I58" s="799"/>
      <c r="J58" s="799"/>
      <c r="K58" s="799"/>
    </row>
    <row r="59" spans="2:11">
      <c r="B59" s="799"/>
      <c r="C59" s="799"/>
      <c r="D59" s="799"/>
      <c r="E59" s="799"/>
      <c r="F59" s="799"/>
      <c r="G59" s="799"/>
      <c r="H59" s="799"/>
      <c r="I59" s="799"/>
      <c r="J59" s="799"/>
      <c r="K59" s="799"/>
    </row>
    <row r="60" spans="2:11">
      <c r="B60" s="799"/>
      <c r="C60" s="799"/>
      <c r="D60" s="799"/>
      <c r="E60" s="799"/>
      <c r="F60" s="799"/>
      <c r="G60" s="799"/>
      <c r="H60" s="799"/>
      <c r="I60" s="799"/>
      <c r="J60" s="799"/>
      <c r="K60" s="799"/>
    </row>
    <row r="61" spans="2:11">
      <c r="B61" s="799"/>
      <c r="C61" s="799"/>
      <c r="D61" s="799"/>
      <c r="E61" s="799"/>
      <c r="F61" s="799"/>
      <c r="G61" s="799"/>
      <c r="H61" s="799"/>
      <c r="I61" s="799"/>
      <c r="J61" s="799"/>
      <c r="K61" s="799"/>
    </row>
    <row r="62" spans="2:11">
      <c r="B62" s="799"/>
      <c r="C62" s="799"/>
      <c r="D62" s="799"/>
      <c r="E62" s="799"/>
      <c r="F62" s="799"/>
      <c r="G62" s="799"/>
      <c r="H62" s="799"/>
      <c r="I62" s="799"/>
      <c r="J62" s="799"/>
      <c r="K62" s="799"/>
    </row>
    <row r="63" spans="2:11">
      <c r="B63" s="799"/>
      <c r="C63" s="799"/>
      <c r="D63" s="799"/>
      <c r="E63" s="799"/>
      <c r="F63" s="799"/>
      <c r="G63" s="799"/>
      <c r="H63" s="799"/>
      <c r="I63" s="799"/>
      <c r="J63" s="799"/>
      <c r="K63" s="799"/>
    </row>
    <row r="64" spans="2:11">
      <c r="B64" s="799"/>
      <c r="C64" s="799"/>
      <c r="D64" s="799"/>
      <c r="E64" s="799"/>
      <c r="F64" s="799"/>
      <c r="G64" s="799"/>
      <c r="H64" s="799"/>
      <c r="I64" s="799"/>
      <c r="J64" s="799"/>
      <c r="K64" s="799"/>
    </row>
    <row r="65" spans="1:11">
      <c r="B65" s="799"/>
      <c r="C65" s="799"/>
      <c r="D65" s="799"/>
      <c r="E65" s="799"/>
      <c r="F65" s="799"/>
      <c r="G65" s="799"/>
      <c r="H65" s="799"/>
      <c r="I65" s="799"/>
      <c r="J65" s="799"/>
      <c r="K65" s="799"/>
    </row>
    <row r="69" spans="1:11" ht="38.1" customHeight="1">
      <c r="A69" s="476">
        <v>2</v>
      </c>
      <c r="B69" s="800" t="str">
        <f>+B9</f>
        <v>2.2. Fomento del consumo nacional del cacao y sus derivados</v>
      </c>
      <c r="C69" s="801"/>
      <c r="D69" s="801"/>
      <c r="E69" s="801"/>
      <c r="F69" s="801"/>
      <c r="G69" s="801"/>
      <c r="H69" s="801"/>
      <c r="I69" s="801"/>
      <c r="J69" s="801"/>
      <c r="K69" s="802"/>
    </row>
    <row r="70" spans="1:11" ht="30" customHeight="1">
      <c r="B70" s="793" t="str">
        <f>+Portafolio_Programas!H32</f>
        <v>2.2.1. Identificar ventanas de oportunidad para incursionar y ampliar en mercados nacionales formales de cacao y sus derivados, con base en el análisis de la caracterización y tendencias de consumo, productos alternativos o sustitutos, nichos, dinámica de precios, canales de comercialización, segmentos de mercado, eficiencia en los procesos agro logísticos, entre otros, en concordancia con los avances sobre análisis de estructura e inteligencia de mercados de la actividad 9.3.5.</v>
      </c>
      <c r="C70" s="794"/>
      <c r="D70" s="794"/>
      <c r="E70" s="794"/>
      <c r="F70" s="794"/>
      <c r="G70" s="794"/>
      <c r="H70" s="794"/>
      <c r="I70" s="794"/>
      <c r="J70" s="794"/>
      <c r="K70" s="795"/>
    </row>
    <row r="71" spans="1:11" ht="30" customHeight="1">
      <c r="B71" s="793" t="str">
        <f>+Portafolio_Programas!H33</f>
        <v>2.2.2. Fortalecer campañas integrales permanentes para fomentar el consumo interno de chocolates con alto contenido de cacao, que incluyan material promocional, fortalecimiento de la imagen corporativa (María del Campo), degustaciones y preparaciones, entre otros, resaltando atributos diferenciadores organolépticos de cacao fino y de aroma, características nutricionales y medicinales con respaldo científico, sellos distintivos de calidad, así como aspectos de sostenibilidad ambiental y social, teniendo en cuenta los diferentes segmentos de mercado, perfiles de consumidores, canales de comercialización, y usos del producto.</v>
      </c>
      <c r="C71" s="794"/>
      <c r="D71" s="794"/>
      <c r="E71" s="794"/>
      <c r="F71" s="794"/>
      <c r="G71" s="794"/>
      <c r="H71" s="794"/>
      <c r="I71" s="794"/>
      <c r="J71" s="794"/>
      <c r="K71" s="795"/>
    </row>
    <row r="72" spans="1:11" ht="30" customHeight="1">
      <c r="B72" s="793" t="str">
        <f>+Portafolio_Programas!H34</f>
        <v>2.2.3. Diseñar e implementar actividades de educación al consumidor, como capacitaciones y programas de educación no formal, considerando diversos segmentos de mercado, como instituciones educativas, hogares, establecimientos institucionales, restaurantes, hoteles, entre otros.</v>
      </c>
      <c r="C72" s="794"/>
      <c r="D72" s="794"/>
      <c r="E72" s="794"/>
      <c r="F72" s="794"/>
      <c r="G72" s="794"/>
      <c r="H72" s="794"/>
      <c r="I72" s="794"/>
      <c r="J72" s="794"/>
      <c r="K72" s="795"/>
    </row>
    <row r="73" spans="1:11" ht="30" customHeight="1">
      <c r="B73" s="793" t="str">
        <f>+Portafolio_Programas!H35</f>
        <v>2.2.4. Realizar acompañamiento técnico y financiero para establecer alianzas estratégicas y comerciales, entre productores, organizaciones de productores, transformadores y comercializadores y/o empresas de la industria de alimentos, con el fin de generar mayores volúmenes ofertados, consolidar segmentos de mercado específicos, cumplir con características de calidad unificadas y requeridas por los mercados y que resulten en mayor eficiencia comercial y agrologística en la cadena.</v>
      </c>
      <c r="C73" s="794"/>
      <c r="D73" s="794"/>
      <c r="E73" s="794"/>
      <c r="F73" s="794"/>
      <c r="G73" s="794"/>
      <c r="H73" s="794"/>
      <c r="I73" s="794"/>
      <c r="J73" s="794"/>
      <c r="K73" s="795"/>
    </row>
    <row r="74" spans="1:11" ht="30" customHeight="1">
      <c r="B74" s="793" t="str">
        <f>+Portafolio_Programas!H36</f>
        <v>2.2.5. Promover entre los diferentes agentes de la cadena la implementación de las estrategias de incentivos para el pago por calidad diferenciada del cacao y sus derivados estimulando el cumplimiento de los estándares de calidad, la diferenciación de los productos y la distribución efectiva de los beneficios a lo largo de la cadena.</v>
      </c>
      <c r="C74" s="794"/>
      <c r="D74" s="794"/>
      <c r="E74" s="794"/>
      <c r="F74" s="794"/>
      <c r="G74" s="794"/>
      <c r="H74" s="794"/>
      <c r="I74" s="794"/>
      <c r="J74" s="794"/>
      <c r="K74" s="795"/>
    </row>
    <row r="75" spans="1:11">
      <c r="B75" s="68"/>
      <c r="C75" s="68"/>
      <c r="D75" s="68"/>
      <c r="E75" s="68"/>
      <c r="F75" s="68"/>
      <c r="G75" s="68"/>
      <c r="H75" s="68"/>
      <c r="I75" s="68"/>
      <c r="J75" s="68"/>
      <c r="K75" s="68"/>
    </row>
    <row r="76" spans="1:11">
      <c r="B76" s="68"/>
      <c r="C76" s="68"/>
      <c r="D76" s="68"/>
      <c r="E76" s="68"/>
      <c r="F76" s="68"/>
      <c r="G76" s="68"/>
      <c r="H76" s="68"/>
      <c r="I76" s="68"/>
      <c r="J76" s="68"/>
      <c r="K76" s="68"/>
    </row>
    <row r="77" spans="1:11" ht="15">
      <c r="B77" s="264" t="s">
        <v>1386</v>
      </c>
      <c r="C77" s="68"/>
      <c r="D77" s="68"/>
      <c r="E77" s="68"/>
      <c r="F77" s="68"/>
      <c r="G77" s="68"/>
      <c r="H77" s="68"/>
      <c r="I77" s="68"/>
      <c r="J77" s="68"/>
      <c r="K77" s="68"/>
    </row>
    <row r="78" spans="1:11">
      <c r="B78" s="68"/>
      <c r="C78" s="68"/>
      <c r="D78" s="68"/>
      <c r="E78" s="68"/>
      <c r="F78" s="68"/>
      <c r="G78" s="68"/>
      <c r="H78" s="68"/>
      <c r="I78" s="68"/>
      <c r="J78" s="68"/>
      <c r="K78" s="68"/>
    </row>
    <row r="79" spans="1:11" ht="15">
      <c r="B79" s="68"/>
      <c r="C79" s="478" t="s">
        <v>1387</v>
      </c>
      <c r="D79" s="478" t="s">
        <v>1388</v>
      </c>
      <c r="E79" s="68"/>
      <c r="F79" s="68"/>
      <c r="G79" s="68"/>
      <c r="H79" s="68"/>
      <c r="I79" s="68"/>
      <c r="J79" s="68"/>
      <c r="K79" s="68"/>
    </row>
    <row r="80" spans="1:11">
      <c r="B80" s="68"/>
      <c r="C80" s="259" t="s">
        <v>31</v>
      </c>
      <c r="D80" s="259" t="s">
        <v>29</v>
      </c>
      <c r="E80" s="68"/>
      <c r="F80" s="68"/>
      <c r="G80" s="69"/>
      <c r="H80" s="68"/>
      <c r="I80" s="68"/>
      <c r="J80" s="68"/>
      <c r="K80" s="68"/>
    </row>
    <row r="81" spans="2:11" ht="66" customHeight="1">
      <c r="B81" s="316" t="s">
        <v>940</v>
      </c>
      <c r="C81" s="316" t="s">
        <v>1389</v>
      </c>
      <c r="D81" s="316" t="s">
        <v>1483</v>
      </c>
      <c r="E81" s="316" t="s">
        <v>941</v>
      </c>
      <c r="F81" s="591" t="s">
        <v>1391</v>
      </c>
      <c r="G81" s="316" t="s">
        <v>1484</v>
      </c>
      <c r="H81" s="316" t="s">
        <v>1393</v>
      </c>
      <c r="I81" s="789" t="s">
        <v>1394</v>
      </c>
      <c r="J81" s="790"/>
      <c r="K81" s="791"/>
    </row>
    <row r="82" spans="2:11" ht="15.95" customHeight="1">
      <c r="B82" s="268" t="s">
        <v>1395</v>
      </c>
      <c r="C82" s="268" t="s">
        <v>1396</v>
      </c>
      <c r="D82" s="269">
        <v>6</v>
      </c>
      <c r="E82" s="38">
        <v>300000</v>
      </c>
      <c r="F82" s="614"/>
      <c r="G82" s="613"/>
      <c r="H82" s="36">
        <f>+D82*E82</f>
        <v>1800000</v>
      </c>
      <c r="I82" s="780" t="s">
        <v>1551</v>
      </c>
      <c r="J82" s="780"/>
      <c r="K82" s="780"/>
    </row>
    <row r="83" spans="2:11" ht="15.95" customHeight="1">
      <c r="B83" s="268" t="s">
        <v>1399</v>
      </c>
      <c r="C83" s="268" t="s">
        <v>1396</v>
      </c>
      <c r="D83" s="269">
        <v>6</v>
      </c>
      <c r="E83" s="38">
        <v>900000</v>
      </c>
      <c r="F83" s="614"/>
      <c r="G83" s="613"/>
      <c r="H83" s="36">
        <f t="shared" ref="H83:H93" si="4">+D83*E83</f>
        <v>5400000</v>
      </c>
      <c r="I83" s="780" t="s">
        <v>1551</v>
      </c>
      <c r="J83" s="780"/>
      <c r="K83" s="780"/>
    </row>
    <row r="84" spans="2:11" ht="15.95" customHeight="1">
      <c r="B84" s="268" t="s">
        <v>1516</v>
      </c>
      <c r="C84" s="268" t="s">
        <v>1396</v>
      </c>
      <c r="D84" s="269">
        <v>12</v>
      </c>
      <c r="E84" s="38">
        <v>60000</v>
      </c>
      <c r="F84" s="614"/>
      <c r="G84" s="613"/>
      <c r="H84" s="36">
        <f t="shared" si="4"/>
        <v>720000</v>
      </c>
      <c r="I84" s="780" t="s">
        <v>1551</v>
      </c>
      <c r="J84" s="780"/>
      <c r="K84" s="780"/>
    </row>
    <row r="85" spans="2:11" ht="28.5">
      <c r="B85" s="268" t="s">
        <v>1552</v>
      </c>
      <c r="C85" s="268" t="s">
        <v>1418</v>
      </c>
      <c r="D85" s="269">
        <v>1</v>
      </c>
      <c r="E85" s="38">
        <f>+Categoria_Costos!D505</f>
        <v>2000000000</v>
      </c>
      <c r="F85" s="614"/>
      <c r="G85" s="613"/>
      <c r="H85" s="36">
        <f t="shared" si="4"/>
        <v>2000000000</v>
      </c>
      <c r="I85" s="780" t="s">
        <v>1553</v>
      </c>
      <c r="J85" s="780"/>
      <c r="K85" s="780"/>
    </row>
    <row r="86" spans="2:11" ht="29.25" customHeight="1">
      <c r="B86" s="522" t="s">
        <v>1517</v>
      </c>
      <c r="C86" s="40" t="s">
        <v>1404</v>
      </c>
      <c r="D86" s="269">
        <v>4</v>
      </c>
      <c r="E86" s="38">
        <v>6935000</v>
      </c>
      <c r="F86" s="614">
        <v>10</v>
      </c>
      <c r="G86" s="613">
        <v>1</v>
      </c>
      <c r="H86" s="36">
        <f>+D86*E86*F86</f>
        <v>277400000</v>
      </c>
      <c r="I86" s="780" t="s">
        <v>1554</v>
      </c>
      <c r="J86" s="780"/>
      <c r="K86" s="780"/>
    </row>
    <row r="87" spans="2:11" ht="28.5">
      <c r="B87" s="268" t="s">
        <v>1400</v>
      </c>
      <c r="C87" s="268" t="s">
        <v>1401</v>
      </c>
      <c r="D87" s="269">
        <v>40</v>
      </c>
      <c r="E87" s="38">
        <v>3000000</v>
      </c>
      <c r="F87" s="614"/>
      <c r="G87" s="613"/>
      <c r="H87" s="36">
        <f t="shared" si="4"/>
        <v>120000000</v>
      </c>
      <c r="I87" s="780" t="s">
        <v>1554</v>
      </c>
      <c r="J87" s="780"/>
      <c r="K87" s="780"/>
    </row>
    <row r="88" spans="2:11" ht="28.5">
      <c r="B88" s="268" t="s">
        <v>1429</v>
      </c>
      <c r="C88" s="268" t="s">
        <v>1430</v>
      </c>
      <c r="D88" s="269">
        <v>10</v>
      </c>
      <c r="E88" s="38">
        <v>6300000</v>
      </c>
      <c r="F88" s="614"/>
      <c r="G88" s="613"/>
      <c r="H88" s="36">
        <f t="shared" si="4"/>
        <v>63000000</v>
      </c>
      <c r="I88" s="780" t="s">
        <v>1555</v>
      </c>
      <c r="J88" s="780"/>
      <c r="K88" s="780"/>
    </row>
    <row r="89" spans="2:11" ht="28.5">
      <c r="B89" s="268" t="s">
        <v>1556</v>
      </c>
      <c r="C89" s="268" t="s">
        <v>1557</v>
      </c>
      <c r="D89" s="269">
        <v>10</v>
      </c>
      <c r="E89" s="38">
        <v>14990309.340000002</v>
      </c>
      <c r="F89" s="614"/>
      <c r="G89" s="613"/>
      <c r="H89" s="36">
        <f t="shared" si="4"/>
        <v>149903093.40000001</v>
      </c>
      <c r="I89" s="780" t="s">
        <v>1558</v>
      </c>
      <c r="J89" s="780"/>
      <c r="K89" s="780"/>
    </row>
    <row r="90" spans="2:11" ht="28.5">
      <c r="B90" s="268" t="s">
        <v>1559</v>
      </c>
      <c r="C90" s="268" t="s">
        <v>1560</v>
      </c>
      <c r="D90" s="269">
        <v>10</v>
      </c>
      <c r="E90" s="38">
        <v>21735619.850000001</v>
      </c>
      <c r="F90" s="614"/>
      <c r="G90" s="613"/>
      <c r="H90" s="36">
        <f t="shared" si="4"/>
        <v>217356198.5</v>
      </c>
      <c r="I90" s="780" t="s">
        <v>1558</v>
      </c>
      <c r="J90" s="780"/>
      <c r="K90" s="780"/>
    </row>
    <row r="91" spans="2:11" ht="28.5">
      <c r="B91" s="268" t="s">
        <v>1561</v>
      </c>
      <c r="C91" s="268" t="s">
        <v>1562</v>
      </c>
      <c r="D91" s="269">
        <v>10</v>
      </c>
      <c r="E91" s="38">
        <v>15600000</v>
      </c>
      <c r="F91" s="614"/>
      <c r="G91" s="613"/>
      <c r="H91" s="36">
        <f t="shared" si="4"/>
        <v>156000000</v>
      </c>
      <c r="I91" s="780" t="s">
        <v>1558</v>
      </c>
      <c r="J91" s="780"/>
      <c r="K91" s="780"/>
    </row>
    <row r="92" spans="2:11" ht="28.5">
      <c r="B92" s="268" t="s">
        <v>1563</v>
      </c>
      <c r="C92" s="268" t="s">
        <v>1557</v>
      </c>
      <c r="D92" s="269">
        <v>10</v>
      </c>
      <c r="E92" s="38">
        <v>30379885.248000003</v>
      </c>
      <c r="F92" s="615"/>
      <c r="G92" s="613"/>
      <c r="H92" s="36">
        <f t="shared" si="4"/>
        <v>303798852.48000002</v>
      </c>
      <c r="I92" s="780" t="s">
        <v>1564</v>
      </c>
      <c r="J92" s="780"/>
      <c r="K92" s="780"/>
    </row>
    <row r="93" spans="2:11" ht="28.5">
      <c r="B93" s="268" t="s">
        <v>1565</v>
      </c>
      <c r="C93" s="268" t="s">
        <v>1560</v>
      </c>
      <c r="D93" s="269">
        <v>10</v>
      </c>
      <c r="E93" s="38">
        <v>43471239.700000003</v>
      </c>
      <c r="F93" s="615"/>
      <c r="G93" s="613"/>
      <c r="H93" s="36">
        <f t="shared" si="4"/>
        <v>434712397</v>
      </c>
      <c r="I93" s="780" t="s">
        <v>1564</v>
      </c>
      <c r="J93" s="780"/>
      <c r="K93" s="780"/>
    </row>
    <row r="94" spans="2:11">
      <c r="B94" s="616" t="s">
        <v>1566</v>
      </c>
      <c r="C94" s="617"/>
      <c r="D94" s="618"/>
      <c r="E94" s="619"/>
      <c r="F94" s="620"/>
      <c r="G94" s="621"/>
      <c r="H94" s="603" t="s">
        <v>1459</v>
      </c>
      <c r="I94" s="482"/>
      <c r="J94" s="482"/>
      <c r="K94" s="482"/>
    </row>
    <row r="95" spans="2:11" ht="15">
      <c r="B95" s="768" t="s">
        <v>1460</v>
      </c>
      <c r="C95" s="769"/>
      <c r="D95" s="769"/>
      <c r="E95" s="769"/>
      <c r="F95" s="769"/>
      <c r="G95" s="770"/>
      <c r="H95" s="394">
        <f>SUM(H82:H93)</f>
        <v>3730090541.3800001</v>
      </c>
      <c r="J95" s="68"/>
      <c r="K95" s="68"/>
    </row>
    <row r="96" spans="2:11" ht="15.75" customHeight="1">
      <c r="B96" s="796" t="s">
        <v>1461</v>
      </c>
      <c r="C96" s="797"/>
      <c r="D96" s="797"/>
      <c r="E96" s="797"/>
      <c r="F96" s="797"/>
      <c r="G96" s="798"/>
      <c r="H96" s="67">
        <f>+H95/12</f>
        <v>310840878.44833332</v>
      </c>
      <c r="I96" s="68"/>
      <c r="J96" s="68"/>
      <c r="K96" s="68"/>
    </row>
    <row r="97" spans="2:11" ht="15">
      <c r="B97" s="796" t="s">
        <v>1567</v>
      </c>
      <c r="C97" s="797"/>
      <c r="D97" s="797"/>
      <c r="E97" s="797"/>
      <c r="F97" s="797"/>
      <c r="G97" s="798"/>
      <c r="H97" s="67">
        <f>+(H95-H82-H83-H84-H89-H90-H91-H92-H93)-(H86/2)-E87*30</f>
        <v>2231700000</v>
      </c>
      <c r="J97" s="480"/>
    </row>
    <row r="98" spans="2:11" ht="15">
      <c r="B98" s="796" t="s">
        <v>1568</v>
      </c>
      <c r="C98" s="797"/>
      <c r="D98" s="797"/>
      <c r="E98" s="797"/>
      <c r="F98" s="797"/>
      <c r="G98" s="798"/>
      <c r="H98" s="67">
        <f>+(H95-H89-H90-H91-H92-H93)-(H86/2)-E87*30</f>
        <v>2239620000</v>
      </c>
      <c r="J98" s="481"/>
    </row>
    <row r="99" spans="2:11" ht="15">
      <c r="B99" s="796" t="s">
        <v>1569</v>
      </c>
      <c r="C99" s="797"/>
      <c r="D99" s="797"/>
      <c r="E99" s="797"/>
      <c r="F99" s="797"/>
      <c r="G99" s="798"/>
      <c r="H99" s="67">
        <f>+H95-H82-H83-H84-H92-H93</f>
        <v>2983659291.9000001</v>
      </c>
      <c r="J99" s="481"/>
    </row>
    <row r="100" spans="2:11" ht="15">
      <c r="B100" s="796" t="s">
        <v>1570</v>
      </c>
      <c r="C100" s="797"/>
      <c r="D100" s="797"/>
      <c r="E100" s="797"/>
      <c r="F100" s="797"/>
      <c r="G100" s="798"/>
      <c r="H100" s="67">
        <f>+(H95-H89-H90-H91)-(H86/2)-E87*30</f>
        <v>2978131249.48</v>
      </c>
      <c r="J100" s="481"/>
    </row>
    <row r="101" spans="2:11" ht="15">
      <c r="B101" s="796" t="s">
        <v>1571</v>
      </c>
      <c r="C101" s="797"/>
      <c r="D101" s="797"/>
      <c r="E101" s="797"/>
      <c r="F101" s="797"/>
      <c r="G101" s="798"/>
      <c r="H101" s="67">
        <f>+H95-H92-H93</f>
        <v>2991579291.9000001</v>
      </c>
    </row>
    <row r="102" spans="2:11" ht="15">
      <c r="B102" s="796" t="s">
        <v>1572</v>
      </c>
      <c r="C102" s="797"/>
      <c r="D102" s="797"/>
      <c r="E102" s="797"/>
      <c r="F102" s="797"/>
      <c r="G102" s="798"/>
      <c r="H102" s="67">
        <f>+H95-H92-H93-H82-H83</f>
        <v>2984379291.9000001</v>
      </c>
    </row>
    <row r="104" spans="2:11" ht="15">
      <c r="B104" s="271" t="s">
        <v>1481</v>
      </c>
    </row>
    <row r="105" spans="2:11" ht="15.95" customHeight="1">
      <c r="B105" s="799" t="s">
        <v>1573</v>
      </c>
      <c r="C105" s="799"/>
      <c r="D105" s="799"/>
      <c r="E105" s="799"/>
      <c r="F105" s="799"/>
      <c r="G105" s="799"/>
      <c r="H105" s="799"/>
      <c r="I105" s="799"/>
      <c r="J105" s="799"/>
      <c r="K105" s="799"/>
    </row>
    <row r="106" spans="2:11">
      <c r="B106" s="799"/>
      <c r="C106" s="799"/>
      <c r="D106" s="799"/>
      <c r="E106" s="799"/>
      <c r="F106" s="799"/>
      <c r="G106" s="799"/>
      <c r="H106" s="799"/>
      <c r="I106" s="799"/>
      <c r="J106" s="799"/>
      <c r="K106" s="799"/>
    </row>
    <row r="107" spans="2:11">
      <c r="B107" s="799"/>
      <c r="C107" s="799"/>
      <c r="D107" s="799"/>
      <c r="E107" s="799"/>
      <c r="F107" s="799"/>
      <c r="G107" s="799"/>
      <c r="H107" s="799"/>
      <c r="I107" s="799"/>
      <c r="J107" s="799"/>
      <c r="K107" s="799"/>
    </row>
    <row r="108" spans="2:11">
      <c r="B108" s="799"/>
      <c r="C108" s="799"/>
      <c r="D108" s="799"/>
      <c r="E108" s="799"/>
      <c r="F108" s="799"/>
      <c r="G108" s="799"/>
      <c r="H108" s="799"/>
      <c r="I108" s="799"/>
      <c r="J108" s="799"/>
      <c r="K108" s="799"/>
    </row>
    <row r="109" spans="2:11">
      <c r="B109" s="799"/>
      <c r="C109" s="799"/>
      <c r="D109" s="799"/>
      <c r="E109" s="799"/>
      <c r="F109" s="799"/>
      <c r="G109" s="799"/>
      <c r="H109" s="799"/>
      <c r="I109" s="799"/>
      <c r="J109" s="799"/>
      <c r="K109" s="799"/>
    </row>
    <row r="110" spans="2:11">
      <c r="B110" s="799"/>
      <c r="C110" s="799"/>
      <c r="D110" s="799"/>
      <c r="E110" s="799"/>
      <c r="F110" s="799"/>
      <c r="G110" s="799"/>
      <c r="H110" s="799"/>
      <c r="I110" s="799"/>
      <c r="J110" s="799"/>
      <c r="K110" s="799"/>
    </row>
    <row r="111" spans="2:11">
      <c r="B111" s="799"/>
      <c r="C111" s="799"/>
      <c r="D111" s="799"/>
      <c r="E111" s="799"/>
      <c r="F111" s="799"/>
      <c r="G111" s="799"/>
      <c r="H111" s="799"/>
      <c r="I111" s="799"/>
      <c r="J111" s="799"/>
      <c r="K111" s="799"/>
    </row>
    <row r="112" spans="2:11">
      <c r="B112" s="799"/>
      <c r="C112" s="799"/>
      <c r="D112" s="799"/>
      <c r="E112" s="799"/>
      <c r="F112" s="799"/>
      <c r="G112" s="799"/>
      <c r="H112" s="799"/>
      <c r="I112" s="799"/>
      <c r="J112" s="799"/>
      <c r="K112" s="799"/>
    </row>
    <row r="113" spans="1:11">
      <c r="B113" s="799"/>
      <c r="C113" s="799"/>
      <c r="D113" s="799"/>
      <c r="E113" s="799"/>
      <c r="F113" s="799"/>
      <c r="G113" s="799"/>
      <c r="H113" s="799"/>
      <c r="I113" s="799"/>
      <c r="J113" s="799"/>
      <c r="K113" s="799"/>
    </row>
    <row r="117" spans="1:11" ht="15">
      <c r="A117" s="476">
        <v>3</v>
      </c>
      <c r="B117" s="800" t="str">
        <f>+B10</f>
        <v>2.3. Fortalecimiento de mecanismos y canales de comercialización nacionales</v>
      </c>
      <c r="C117" s="801"/>
      <c r="D117" s="801"/>
      <c r="E117" s="801"/>
      <c r="F117" s="801"/>
      <c r="G117" s="801"/>
      <c r="H117" s="801"/>
      <c r="I117" s="801"/>
      <c r="J117" s="801"/>
      <c r="K117" s="802"/>
    </row>
    <row r="118" spans="1:11" ht="36" customHeight="1">
      <c r="B118" s="793" t="str">
        <f>+Portafolio_Programas!H37</f>
        <v>2.3.1. Generar y actualizar el portafolio de productos de cacao y sus derivados, incorporando productores, organizaciones de productores y empresas, las fichas técnicas de producto, así como etiquetas para diferenciar productos terminados que incluyan cacao en su preparación, con el propósito de aumentar su posicionamiento comercial en el mercado actual e incursionar en nuevos nichos de mercado, resaltando atributos diferenciadores, formas de preparación, usos para la industria, entre otras.</v>
      </c>
      <c r="C118" s="794"/>
      <c r="D118" s="794"/>
      <c r="E118" s="794"/>
      <c r="F118" s="794"/>
      <c r="G118" s="794"/>
      <c r="H118" s="794"/>
      <c r="I118" s="794"/>
      <c r="J118" s="794"/>
      <c r="K118" s="795"/>
    </row>
    <row r="119" spans="1:11" ht="36" customHeight="1">
      <c r="B119" s="793" t="str">
        <f>+Portafolio_Programas!H38</f>
        <v>2.3.2. Impulsar y consolidar espacios de comercialización como ferias comerciales (Choco Show y otras), ruedas de negocios, circuitos cortos de comercialización, entre otros, dirigidos a comercializadores ubicados en sitios fijos como supermercados, retails, tenderos, industrias de alimentos, y otras, con el fin de promover y consolidar negocios a nivel regional y nacional, disminuyendo la intermediación e incorporando elementos que aseguren el cumplimiento de las condiciones pactadas, como contratos de suministro, entre otros.</v>
      </c>
      <c r="C119" s="794"/>
      <c r="D119" s="794"/>
      <c r="E119" s="794"/>
      <c r="F119" s="794"/>
      <c r="G119" s="794"/>
      <c r="H119" s="794"/>
      <c r="I119" s="794"/>
      <c r="J119" s="794"/>
      <c r="K119" s="795"/>
    </row>
    <row r="120" spans="1:11" ht="36" customHeight="1">
      <c r="B120" s="793" t="str">
        <f>+Portafolio_Programas!H39</f>
        <v>2.3.3. Promover la implementación de canales de comercialización electrónico como ruedas de negocios y ferias virtuales, plataformas electrónicas, entre otros, con garantías de transacción, a través de acompañamiento y capacitación a los productores, organizaciones, micro y pymes en el uso de las Tecnologías de la Información y Comunicaciones (TIC), que favorezca la comercialización de sus productos.</v>
      </c>
      <c r="C120" s="794"/>
      <c r="D120" s="794"/>
      <c r="E120" s="794"/>
      <c r="F120" s="794"/>
      <c r="G120" s="794"/>
      <c r="H120" s="794"/>
      <c r="I120" s="794"/>
      <c r="J120" s="794"/>
      <c r="K120" s="795"/>
    </row>
    <row r="121" spans="1:11" ht="36" customHeight="1">
      <c r="B121" s="793" t="str">
        <f>+Portafolio_Programas!H40</f>
        <v>2.3.4. Divulgar la oferta institucional dirigida al emprendimiento y financiamiento, así como generar espacios de acercamiento con posibles aliados comerciales, para promover el escalamiento y desarrollo comercial de productos innovadores, de acuerdo con la demanda del mercado.</v>
      </c>
      <c r="C121" s="794"/>
      <c r="D121" s="794"/>
      <c r="E121" s="794"/>
      <c r="F121" s="794"/>
      <c r="G121" s="794"/>
      <c r="H121" s="794"/>
      <c r="I121" s="794"/>
      <c r="J121" s="794"/>
      <c r="K121" s="795"/>
    </row>
    <row r="122" spans="1:11" ht="36" customHeight="1">
      <c r="B122" s="793" t="str">
        <f>+Portafolio_Programas!H41</f>
        <v xml:space="preserve">2.3.5. Promover la compraventa del cacao y sus derivados a través de escenarios formales, mediante la socialización, divulgación e implementación de mecanismos alternativos de comercialización y financiamiento, con el fin de dinamizar y otorgar transparencia y seguridad en el mercado, en concordancia con los avances de la actividad 9.4.3. </v>
      </c>
      <c r="C122" s="794"/>
      <c r="D122" s="794"/>
      <c r="E122" s="794"/>
      <c r="F122" s="794"/>
      <c r="G122" s="794"/>
      <c r="H122" s="794"/>
      <c r="I122" s="794"/>
      <c r="J122" s="794"/>
      <c r="K122" s="795"/>
    </row>
    <row r="123" spans="1:11" ht="36" customHeight="1">
      <c r="B123" s="793" t="str">
        <f>+Portafolio_Programas!H42</f>
        <v xml:space="preserve">2.3.6. Realizar acompañamiento técnico dirigido a los productores, organizaciones de productores y comercializadores con el fin de establecer convenios público - privados, para aumentar las compras de productos de chocolate, en cumplimiento de las normas de calidad, a través de los programas oficiales de alimentación a nivel municipal, departamental y nacional. </v>
      </c>
      <c r="C123" s="794"/>
      <c r="D123" s="794"/>
      <c r="E123" s="794"/>
      <c r="F123" s="794"/>
      <c r="G123" s="794"/>
      <c r="H123" s="794"/>
      <c r="I123" s="794"/>
      <c r="J123" s="794"/>
      <c r="K123" s="795"/>
    </row>
    <row r="124" spans="1:11" ht="36" customHeight="1">
      <c r="B124" s="793" t="str">
        <f>+Portafolio_Programas!H43</f>
        <v>2.3.7. Realizar capacitaciones y acompañamiento técnico en planeación estratégica a lo largo de la cadena de suministro (productores, proveedores, empresas transformadoras y comercializadoras), para mitigar riesgos inherentes a la actividad productiva (climáticos, financieros, de cumplimiento, desabastecimiento, calidad, etc.) que resulten en la materialización de acuerdos de compra y el desarrollo de mercados.</v>
      </c>
      <c r="C124" s="794"/>
      <c r="D124" s="794"/>
      <c r="E124" s="794"/>
      <c r="F124" s="794"/>
      <c r="G124" s="794"/>
      <c r="H124" s="794"/>
      <c r="I124" s="794"/>
      <c r="J124" s="794"/>
      <c r="K124" s="795"/>
    </row>
    <row r="125" spans="1:11">
      <c r="B125" s="68"/>
      <c r="C125" s="68"/>
      <c r="D125" s="68"/>
      <c r="E125" s="68"/>
      <c r="F125" s="68"/>
      <c r="G125" s="68"/>
      <c r="H125" s="68"/>
      <c r="I125" s="68"/>
      <c r="J125" s="68"/>
      <c r="K125" s="68"/>
    </row>
    <row r="126" spans="1:11">
      <c r="B126" s="68"/>
      <c r="C126" s="68"/>
      <c r="D126" s="68"/>
      <c r="E126" s="68"/>
      <c r="F126" s="68"/>
      <c r="G126" s="68"/>
      <c r="H126" s="68"/>
      <c r="I126" s="68"/>
      <c r="J126" s="68"/>
      <c r="K126" s="68"/>
    </row>
    <row r="127" spans="1:11" ht="15">
      <c r="B127" s="264" t="s">
        <v>1386</v>
      </c>
      <c r="C127" s="68"/>
      <c r="D127" s="68"/>
      <c r="E127" s="68"/>
      <c r="F127" s="68"/>
      <c r="G127" s="68"/>
      <c r="H127" s="68"/>
      <c r="I127" s="68"/>
      <c r="J127" s="68"/>
      <c r="K127" s="68"/>
    </row>
    <row r="128" spans="1:11">
      <c r="B128" s="68"/>
      <c r="C128" s="68"/>
      <c r="D128" s="68"/>
      <c r="E128" s="68"/>
      <c r="F128" s="68"/>
      <c r="G128" s="68"/>
      <c r="H128" s="68"/>
      <c r="I128" s="68"/>
      <c r="J128" s="68"/>
      <c r="K128" s="68"/>
    </row>
    <row r="129" spans="2:11" ht="15">
      <c r="B129" s="68"/>
      <c r="C129" s="478" t="s">
        <v>1387</v>
      </c>
      <c r="D129" s="478" t="s">
        <v>1388</v>
      </c>
      <c r="E129" s="68"/>
      <c r="F129" s="68"/>
      <c r="G129" s="68"/>
      <c r="H129" s="68"/>
      <c r="I129" s="68"/>
      <c r="J129" s="68"/>
      <c r="K129" s="68"/>
    </row>
    <row r="130" spans="2:11">
      <c r="B130" s="68"/>
      <c r="C130" s="259" t="s">
        <v>31</v>
      </c>
      <c r="D130" s="259" t="s">
        <v>29</v>
      </c>
      <c r="E130" s="68"/>
      <c r="F130" s="68"/>
      <c r="G130" s="69"/>
      <c r="H130" s="68"/>
      <c r="I130" s="68"/>
      <c r="J130" s="68"/>
      <c r="K130" s="68"/>
    </row>
    <row r="131" spans="2:11" ht="69" customHeight="1">
      <c r="B131" s="316" t="s">
        <v>940</v>
      </c>
      <c r="C131" s="316" t="s">
        <v>1389</v>
      </c>
      <c r="D131" s="316" t="s">
        <v>1483</v>
      </c>
      <c r="E131" s="316" t="s">
        <v>941</v>
      </c>
      <c r="F131" s="591" t="s">
        <v>1391</v>
      </c>
      <c r="G131" s="316" t="s">
        <v>1484</v>
      </c>
      <c r="H131" s="316" t="s">
        <v>1393</v>
      </c>
      <c r="I131" s="789" t="s">
        <v>1394</v>
      </c>
      <c r="J131" s="790"/>
      <c r="K131" s="791"/>
    </row>
    <row r="132" spans="2:11">
      <c r="B132" s="268" t="s">
        <v>1395</v>
      </c>
      <c r="C132" s="268" t="s">
        <v>1396</v>
      </c>
      <c r="D132" s="266">
        <v>42</v>
      </c>
      <c r="E132" s="38">
        <v>300000</v>
      </c>
      <c r="F132" s="332"/>
      <c r="G132" s="332"/>
      <c r="H132" s="37">
        <f>+D132*E132</f>
        <v>12600000</v>
      </c>
      <c r="I132" s="781" t="s">
        <v>1574</v>
      </c>
      <c r="J132" s="782"/>
      <c r="K132" s="783"/>
    </row>
    <row r="133" spans="2:11">
      <c r="B133" s="268" t="s">
        <v>1399</v>
      </c>
      <c r="C133" s="268" t="s">
        <v>1396</v>
      </c>
      <c r="D133" s="266">
        <v>6</v>
      </c>
      <c r="E133" s="38">
        <v>900000</v>
      </c>
      <c r="F133" s="332"/>
      <c r="G133" s="332"/>
      <c r="H133" s="37">
        <f t="shared" ref="H133:H142" si="5">+D133*E133</f>
        <v>5400000</v>
      </c>
      <c r="I133" s="781" t="s">
        <v>1575</v>
      </c>
      <c r="J133" s="782"/>
      <c r="K133" s="783"/>
    </row>
    <row r="134" spans="2:11">
      <c r="B134" s="268" t="s">
        <v>1516</v>
      </c>
      <c r="C134" s="268" t="s">
        <v>1396</v>
      </c>
      <c r="D134" s="266">
        <v>54</v>
      </c>
      <c r="E134" s="38">
        <v>60000</v>
      </c>
      <c r="F134" s="332"/>
      <c r="G134" s="332"/>
      <c r="H134" s="37">
        <f t="shared" si="5"/>
        <v>3240000</v>
      </c>
      <c r="I134" s="781" t="s">
        <v>1574</v>
      </c>
      <c r="J134" s="782"/>
      <c r="K134" s="783"/>
    </row>
    <row r="135" spans="2:11">
      <c r="B135" s="268" t="s">
        <v>1517</v>
      </c>
      <c r="C135" s="268" t="s">
        <v>1404</v>
      </c>
      <c r="D135" s="266">
        <v>4</v>
      </c>
      <c r="E135" s="38">
        <v>7595000</v>
      </c>
      <c r="F135" s="334">
        <v>9</v>
      </c>
      <c r="G135" s="332">
        <v>1</v>
      </c>
      <c r="H135" s="37">
        <f>+D135*E135*F135</f>
        <v>273420000</v>
      </c>
      <c r="I135" s="781" t="s">
        <v>1576</v>
      </c>
      <c r="J135" s="782"/>
      <c r="K135" s="783"/>
    </row>
    <row r="136" spans="2:11">
      <c r="B136" s="268" t="s">
        <v>1577</v>
      </c>
      <c r="C136" s="268" t="s">
        <v>1578</v>
      </c>
      <c r="D136" s="266">
        <v>16</v>
      </c>
      <c r="E136" s="38">
        <v>16800000</v>
      </c>
      <c r="F136" s="332"/>
      <c r="G136" s="332"/>
      <c r="H136" s="37">
        <f t="shared" si="5"/>
        <v>268800000</v>
      </c>
      <c r="I136" s="781" t="s">
        <v>1579</v>
      </c>
      <c r="J136" s="782"/>
      <c r="K136" s="783"/>
    </row>
    <row r="137" spans="2:11">
      <c r="B137" s="268" t="s">
        <v>1082</v>
      </c>
      <c r="C137" s="268" t="s">
        <v>1580</v>
      </c>
      <c r="D137" s="266">
        <v>1</v>
      </c>
      <c r="E137" s="38">
        <v>15000000</v>
      </c>
      <c r="F137" s="334"/>
      <c r="G137" s="332"/>
      <c r="H137" s="37">
        <f t="shared" si="5"/>
        <v>15000000</v>
      </c>
      <c r="I137" s="781" t="s">
        <v>1575</v>
      </c>
      <c r="J137" s="782"/>
      <c r="K137" s="783"/>
    </row>
    <row r="138" spans="2:11">
      <c r="B138" s="268" t="s">
        <v>1581</v>
      </c>
      <c r="C138" s="268" t="s">
        <v>1582</v>
      </c>
      <c r="D138" s="266">
        <v>20000</v>
      </c>
      <c r="E138" s="38">
        <v>12000</v>
      </c>
      <c r="F138" s="334"/>
      <c r="G138" s="332"/>
      <c r="H138" s="37">
        <f t="shared" si="5"/>
        <v>240000000</v>
      </c>
      <c r="I138" s="781" t="s">
        <v>1575</v>
      </c>
      <c r="J138" s="782"/>
      <c r="K138" s="783"/>
    </row>
    <row r="139" spans="2:11">
      <c r="B139" s="268" t="s">
        <v>1532</v>
      </c>
      <c r="C139" s="268" t="s">
        <v>1583</v>
      </c>
      <c r="D139" s="269">
        <v>10</v>
      </c>
      <c r="E139" s="38">
        <v>37000000</v>
      </c>
      <c r="F139" s="334"/>
      <c r="G139" s="332"/>
      <c r="H139" s="37">
        <f t="shared" si="5"/>
        <v>370000000</v>
      </c>
      <c r="I139" s="780" t="s">
        <v>1584</v>
      </c>
      <c r="J139" s="780"/>
      <c r="K139" s="780"/>
    </row>
    <row r="140" spans="2:11">
      <c r="B140" s="268" t="s">
        <v>1585</v>
      </c>
      <c r="C140" s="268" t="s">
        <v>1586</v>
      </c>
      <c r="D140" s="269">
        <f>2*18</f>
        <v>36</v>
      </c>
      <c r="E140" s="38">
        <v>6600000</v>
      </c>
      <c r="F140" s="334"/>
      <c r="G140" s="332"/>
      <c r="H140" s="37">
        <f t="shared" si="5"/>
        <v>237600000</v>
      </c>
      <c r="I140" s="780" t="s">
        <v>1584</v>
      </c>
      <c r="J140" s="780"/>
      <c r="K140" s="780"/>
    </row>
    <row r="141" spans="2:11">
      <c r="B141" s="268" t="s">
        <v>1587</v>
      </c>
      <c r="C141" s="268" t="s">
        <v>1588</v>
      </c>
      <c r="D141" s="269">
        <v>2</v>
      </c>
      <c r="E141" s="38">
        <f>+Categoria_Costos!D670</f>
        <v>200000000</v>
      </c>
      <c r="F141" s="622"/>
      <c r="G141" s="613"/>
      <c r="H141" s="36">
        <f t="shared" si="5"/>
        <v>400000000</v>
      </c>
      <c r="I141" s="780" t="s">
        <v>1584</v>
      </c>
      <c r="J141" s="780"/>
      <c r="K141" s="780"/>
    </row>
    <row r="142" spans="2:11">
      <c r="B142" s="268" t="s">
        <v>1589</v>
      </c>
      <c r="C142" s="268" t="s">
        <v>1588</v>
      </c>
      <c r="D142" s="269">
        <v>1</v>
      </c>
      <c r="E142" s="38">
        <f>+Categoria_Costos!D667</f>
        <v>400000000</v>
      </c>
      <c r="F142" s="622"/>
      <c r="G142" s="613"/>
      <c r="H142" s="36">
        <f t="shared" si="5"/>
        <v>400000000</v>
      </c>
      <c r="I142" s="780" t="s">
        <v>1584</v>
      </c>
      <c r="J142" s="780"/>
      <c r="K142" s="780"/>
    </row>
    <row r="143" spans="2:11" ht="30" customHeight="1">
      <c r="B143" s="268" t="s">
        <v>1400</v>
      </c>
      <c r="C143" s="268" t="s">
        <v>1401</v>
      </c>
      <c r="D143" s="269">
        <v>84</v>
      </c>
      <c r="E143" s="38">
        <v>3000000</v>
      </c>
      <c r="F143" s="622"/>
      <c r="G143" s="613"/>
      <c r="H143" s="36">
        <f t="shared" ref="H143:H150" si="6">+D143*E143</f>
        <v>252000000</v>
      </c>
      <c r="I143" s="780" t="s">
        <v>1590</v>
      </c>
      <c r="J143" s="780"/>
      <c r="K143" s="780"/>
    </row>
    <row r="144" spans="2:11" ht="33.950000000000003" customHeight="1">
      <c r="B144" s="268" t="s">
        <v>1535</v>
      </c>
      <c r="C144" s="268" t="s">
        <v>1591</v>
      </c>
      <c r="D144" s="269">
        <v>5</v>
      </c>
      <c r="E144" s="38">
        <v>10000000</v>
      </c>
      <c r="F144" s="622"/>
      <c r="G144" s="613"/>
      <c r="H144" s="36">
        <f t="shared" si="6"/>
        <v>50000000</v>
      </c>
      <c r="I144" s="780" t="s">
        <v>1592</v>
      </c>
      <c r="J144" s="780"/>
      <c r="K144" s="780"/>
    </row>
    <row r="145" spans="2:11" ht="15.95" customHeight="1">
      <c r="B145" s="268" t="s">
        <v>1593</v>
      </c>
      <c r="C145" s="268" t="s">
        <v>1500</v>
      </c>
      <c r="D145" s="269">
        <v>5</v>
      </c>
      <c r="E145" s="38">
        <v>7379416</v>
      </c>
      <c r="F145" s="622"/>
      <c r="G145" s="613"/>
      <c r="H145" s="36">
        <f t="shared" si="6"/>
        <v>36897080</v>
      </c>
      <c r="I145" s="780" t="s">
        <v>1592</v>
      </c>
      <c r="J145" s="780"/>
      <c r="K145" s="780"/>
    </row>
    <row r="146" spans="2:11" ht="15.95" customHeight="1">
      <c r="B146" s="268" t="s">
        <v>1455</v>
      </c>
      <c r="C146" s="268" t="s">
        <v>1594</v>
      </c>
      <c r="D146" s="269">
        <v>1</v>
      </c>
      <c r="E146" s="38">
        <v>48200000</v>
      </c>
      <c r="F146" s="622"/>
      <c r="G146" s="613"/>
      <c r="H146" s="38">
        <f t="shared" si="6"/>
        <v>48200000</v>
      </c>
      <c r="I146" s="780" t="s">
        <v>1595</v>
      </c>
      <c r="J146" s="780"/>
      <c r="K146" s="780"/>
    </row>
    <row r="147" spans="2:11" ht="15.95" customHeight="1">
      <c r="B147" s="268" t="s">
        <v>1596</v>
      </c>
      <c r="C147" s="268" t="s">
        <v>1597</v>
      </c>
      <c r="D147" s="269">
        <v>2</v>
      </c>
      <c r="E147" s="38">
        <v>40000000</v>
      </c>
      <c r="F147" s="613"/>
      <c r="G147" s="613"/>
      <c r="H147" s="38">
        <f t="shared" si="6"/>
        <v>80000000</v>
      </c>
      <c r="I147" s="780" t="s">
        <v>1595</v>
      </c>
      <c r="J147" s="780"/>
      <c r="K147" s="780"/>
    </row>
    <row r="148" spans="2:11" ht="15.95" customHeight="1">
      <c r="B148" s="268" t="s">
        <v>1598</v>
      </c>
      <c r="C148" s="268" t="s">
        <v>1597</v>
      </c>
      <c r="D148" s="269">
        <v>15</v>
      </c>
      <c r="E148" s="38">
        <v>5000000</v>
      </c>
      <c r="F148" s="613"/>
      <c r="G148" s="613"/>
      <c r="H148" s="38">
        <f t="shared" si="6"/>
        <v>75000000</v>
      </c>
      <c r="I148" s="780" t="s">
        <v>1595</v>
      </c>
      <c r="J148" s="780"/>
      <c r="K148" s="780"/>
    </row>
    <row r="149" spans="2:11" ht="15.95" customHeight="1">
      <c r="B149" s="268" t="s">
        <v>1599</v>
      </c>
      <c r="C149" s="268" t="s">
        <v>1600</v>
      </c>
      <c r="D149" s="269">
        <v>10</v>
      </c>
      <c r="E149" s="38">
        <v>1000000</v>
      </c>
      <c r="F149" s="613"/>
      <c r="G149" s="613"/>
      <c r="H149" s="38">
        <f t="shared" si="6"/>
        <v>10000000</v>
      </c>
      <c r="I149" s="780" t="s">
        <v>1595</v>
      </c>
      <c r="J149" s="780"/>
      <c r="K149" s="780"/>
    </row>
    <row r="150" spans="2:11" ht="15.95" customHeight="1">
      <c r="B150" s="268" t="s">
        <v>1601</v>
      </c>
      <c r="C150" s="60" t="s">
        <v>1600</v>
      </c>
      <c r="D150" s="269">
        <v>30</v>
      </c>
      <c r="E150" s="38">
        <v>600000</v>
      </c>
      <c r="F150" s="613"/>
      <c r="G150" s="613"/>
      <c r="H150" s="38">
        <f t="shared" si="6"/>
        <v>18000000</v>
      </c>
      <c r="I150" s="780" t="s">
        <v>1595</v>
      </c>
      <c r="J150" s="780"/>
      <c r="K150" s="780"/>
    </row>
    <row r="151" spans="2:11" ht="15.95" customHeight="1">
      <c r="B151" s="268" t="s">
        <v>482</v>
      </c>
      <c r="C151" s="60" t="s">
        <v>1602</v>
      </c>
      <c r="D151" s="269">
        <v>18</v>
      </c>
      <c r="E151" s="38">
        <v>5944000</v>
      </c>
      <c r="F151" s="622">
        <v>10</v>
      </c>
      <c r="G151" s="613">
        <v>1</v>
      </c>
      <c r="H151" s="38">
        <f>+D151*E151*F151</f>
        <v>1069920000</v>
      </c>
      <c r="I151" s="780" t="s">
        <v>1603</v>
      </c>
      <c r="J151" s="780"/>
      <c r="K151" s="780"/>
    </row>
    <row r="152" spans="2:11" ht="28.5">
      <c r="B152" s="616" t="s">
        <v>1604</v>
      </c>
      <c r="C152" s="623"/>
      <c r="D152" s="618"/>
      <c r="E152" s="619"/>
      <c r="F152" s="624"/>
      <c r="G152" s="621"/>
      <c r="H152" s="337" t="s">
        <v>1459</v>
      </c>
      <c r="I152" s="482"/>
      <c r="J152" s="482"/>
      <c r="K152" s="482"/>
    </row>
    <row r="153" spans="2:11" ht="15">
      <c r="B153" s="768" t="s">
        <v>1460</v>
      </c>
      <c r="C153" s="769"/>
      <c r="D153" s="769"/>
      <c r="E153" s="769"/>
      <c r="F153" s="769"/>
      <c r="G153" s="770"/>
      <c r="H153" s="394">
        <f>SUM(H132:H151)</f>
        <v>3866077080</v>
      </c>
      <c r="I153" s="68"/>
      <c r="J153" s="68"/>
      <c r="K153" s="68"/>
    </row>
    <row r="154" spans="2:11" ht="15">
      <c r="B154" s="796" t="s">
        <v>1461</v>
      </c>
      <c r="C154" s="797"/>
      <c r="D154" s="797"/>
      <c r="E154" s="797"/>
      <c r="F154" s="797"/>
      <c r="G154" s="798"/>
      <c r="H154" s="67">
        <f>+H153/12</f>
        <v>322173090</v>
      </c>
      <c r="I154" s="68"/>
      <c r="J154" s="68"/>
      <c r="K154" s="68"/>
    </row>
    <row r="155" spans="2:11" ht="15">
      <c r="B155" s="796" t="s">
        <v>1605</v>
      </c>
      <c r="C155" s="797"/>
      <c r="D155" s="797"/>
      <c r="E155" s="797"/>
      <c r="F155" s="797"/>
      <c r="G155" s="798"/>
      <c r="H155" s="67">
        <f>+(H153-H132-H133-H134-H135-H136-H137-H138)+(3*E135*10)+(36*E132)+(36*E134)+(4*E136)</f>
        <v>3355627080</v>
      </c>
      <c r="I155" s="338"/>
      <c r="J155" s="393"/>
      <c r="K155" s="68"/>
    </row>
    <row r="156" spans="2:11" ht="15">
      <c r="B156" s="796" t="s">
        <v>1606</v>
      </c>
      <c r="C156" s="797"/>
      <c r="D156" s="797"/>
      <c r="E156" s="797"/>
      <c r="F156" s="797"/>
      <c r="G156" s="798"/>
      <c r="H156" s="67">
        <f>+(H153-H132-H133-H134-H135-H136-H137-H138-H151)+(3*E135*10)+(4*E136)-(18*E143)-(36*E143)</f>
        <v>2110747080</v>
      </c>
      <c r="I156" s="33"/>
      <c r="J156" s="33"/>
      <c r="K156" s="68"/>
    </row>
    <row r="157" spans="2:11" ht="15">
      <c r="B157" s="796" t="s">
        <v>1607</v>
      </c>
      <c r="C157" s="797"/>
      <c r="D157" s="797"/>
      <c r="E157" s="797"/>
      <c r="F157" s="797"/>
      <c r="G157" s="798"/>
      <c r="H157" s="67">
        <f>+(H153-H151)-(36*E132)-(36*E134)-(18*E143)-(36*E143)</f>
        <v>2621197080</v>
      </c>
      <c r="I157" s="33"/>
      <c r="J157" s="33"/>
      <c r="K157" s="68"/>
    </row>
    <row r="158" spans="2:11">
      <c r="H158" s="480"/>
    </row>
    <row r="159" spans="2:11" ht="15">
      <c r="B159" s="271" t="s">
        <v>1481</v>
      </c>
      <c r="H159" s="480"/>
    </row>
    <row r="160" spans="2:11" ht="15.95" customHeight="1">
      <c r="B160" s="799" t="s">
        <v>1608</v>
      </c>
      <c r="C160" s="799"/>
      <c r="D160" s="799"/>
      <c r="E160" s="799"/>
      <c r="F160" s="799"/>
      <c r="G160" s="799"/>
      <c r="H160" s="799"/>
      <c r="I160" s="799"/>
      <c r="J160" s="799"/>
      <c r="K160" s="799"/>
    </row>
    <row r="161" spans="2:11">
      <c r="B161" s="799"/>
      <c r="C161" s="799"/>
      <c r="D161" s="799"/>
      <c r="E161" s="799"/>
      <c r="F161" s="799"/>
      <c r="G161" s="799"/>
      <c r="H161" s="799"/>
      <c r="I161" s="799"/>
      <c r="J161" s="799"/>
      <c r="K161" s="799"/>
    </row>
    <row r="162" spans="2:11">
      <c r="B162" s="799"/>
      <c r="C162" s="799"/>
      <c r="D162" s="799"/>
      <c r="E162" s="799"/>
      <c r="F162" s="799"/>
      <c r="G162" s="799"/>
      <c r="H162" s="799"/>
      <c r="I162" s="799"/>
      <c r="J162" s="799"/>
      <c r="K162" s="799"/>
    </row>
    <row r="163" spans="2:11">
      <c r="B163" s="799"/>
      <c r="C163" s="799"/>
      <c r="D163" s="799"/>
      <c r="E163" s="799"/>
      <c r="F163" s="799"/>
      <c r="G163" s="799"/>
      <c r="H163" s="799"/>
      <c r="I163" s="799"/>
      <c r="J163" s="799"/>
      <c r="K163" s="799"/>
    </row>
    <row r="164" spans="2:11">
      <c r="B164" s="799"/>
      <c r="C164" s="799"/>
      <c r="D164" s="799"/>
      <c r="E164" s="799"/>
      <c r="F164" s="799"/>
      <c r="G164" s="799"/>
      <c r="H164" s="799"/>
      <c r="I164" s="799"/>
      <c r="J164" s="799"/>
      <c r="K164" s="799"/>
    </row>
    <row r="165" spans="2:11">
      <c r="B165" s="799"/>
      <c r="C165" s="799"/>
      <c r="D165" s="799"/>
      <c r="E165" s="799"/>
      <c r="F165" s="799"/>
      <c r="G165" s="799"/>
      <c r="H165" s="799"/>
      <c r="I165" s="799"/>
      <c r="J165" s="799"/>
      <c r="K165" s="799"/>
    </row>
    <row r="166" spans="2:11">
      <c r="B166" s="799"/>
      <c r="C166" s="799"/>
      <c r="D166" s="799"/>
      <c r="E166" s="799"/>
      <c r="F166" s="799"/>
      <c r="G166" s="799"/>
      <c r="H166" s="799"/>
      <c r="I166" s="799"/>
      <c r="J166" s="799"/>
      <c r="K166" s="799"/>
    </row>
    <row r="167" spans="2:11">
      <c r="B167" s="799"/>
      <c r="C167" s="799"/>
      <c r="D167" s="799"/>
      <c r="E167" s="799"/>
      <c r="F167" s="799"/>
      <c r="G167" s="799"/>
      <c r="H167" s="799"/>
      <c r="I167" s="799"/>
      <c r="J167" s="799"/>
      <c r="K167" s="799"/>
    </row>
    <row r="168" spans="2:11">
      <c r="B168" s="799"/>
      <c r="C168" s="799"/>
      <c r="D168" s="799"/>
      <c r="E168" s="799"/>
      <c r="F168" s="799"/>
      <c r="G168" s="799"/>
      <c r="H168" s="799"/>
      <c r="I168" s="799"/>
      <c r="J168" s="799"/>
      <c r="K168" s="799"/>
    </row>
    <row r="169" spans="2:11">
      <c r="B169" s="799"/>
      <c r="C169" s="799"/>
      <c r="D169" s="799"/>
      <c r="E169" s="799"/>
      <c r="F169" s="799"/>
      <c r="G169" s="799"/>
      <c r="H169" s="799"/>
      <c r="I169" s="799"/>
      <c r="J169" s="799"/>
      <c r="K169" s="799"/>
    </row>
  </sheetData>
  <sheetProtection algorithmName="SHA-512" hashValue="825VwX9djMgSmDahmQayfhzVN9IR8hhK8Fz1sehVonYjhrFP33w2poOSg/PXK8bAWObG03i+Y6tLHep4nA6d1Q==" saltValue="rQn+w30TLcEas0SxjGQsLA==" spinCount="100000" sheet="1" objects="1" scenarios="1"/>
  <mergeCells count="99">
    <mergeCell ref="I30:K30"/>
    <mergeCell ref="I93:K93"/>
    <mergeCell ref="I87:K87"/>
    <mergeCell ref="I34:K34"/>
    <mergeCell ref="I35:K35"/>
    <mergeCell ref="I36:K36"/>
    <mergeCell ref="I41:K41"/>
    <mergeCell ref="I81:K81"/>
    <mergeCell ref="I46:K46"/>
    <mergeCell ref="B73:K73"/>
    <mergeCell ref="B74:K74"/>
    <mergeCell ref="I91:K91"/>
    <mergeCell ref="I92:K92"/>
    <mergeCell ref="B50:G50"/>
    <mergeCell ref="B58:K65"/>
    <mergeCell ref="B69:K69"/>
    <mergeCell ref="B19:K19"/>
    <mergeCell ref="B20:K20"/>
    <mergeCell ref="B21:K21"/>
    <mergeCell ref="B22:K22"/>
    <mergeCell ref="B23:K23"/>
    <mergeCell ref="B14:K14"/>
    <mergeCell ref="B15:K15"/>
    <mergeCell ref="B16:K16"/>
    <mergeCell ref="B17:K17"/>
    <mergeCell ref="B18:K18"/>
    <mergeCell ref="I31:K31"/>
    <mergeCell ref="I32:K32"/>
    <mergeCell ref="I33:K33"/>
    <mergeCell ref="B70:K70"/>
    <mergeCell ref="B95:G95"/>
    <mergeCell ref="B71:K71"/>
    <mergeCell ref="B72:K72"/>
    <mergeCell ref="I37:K37"/>
    <mergeCell ref="I38:K38"/>
    <mergeCell ref="I40:K40"/>
    <mergeCell ref="I47:K47"/>
    <mergeCell ref="I39:K39"/>
    <mergeCell ref="B49:G49"/>
    <mergeCell ref="B51:G51"/>
    <mergeCell ref="B52:G52"/>
    <mergeCell ref="B53:G53"/>
    <mergeCell ref="B153:G153"/>
    <mergeCell ref="B154:G154"/>
    <mergeCell ref="B160:K169"/>
    <mergeCell ref="B155:G155"/>
    <mergeCell ref="B156:G156"/>
    <mergeCell ref="B157:G157"/>
    <mergeCell ref="I150:K150"/>
    <mergeCell ref="I151:K151"/>
    <mergeCell ref="I134:K134"/>
    <mergeCell ref="I142:K142"/>
    <mergeCell ref="I135:K135"/>
    <mergeCell ref="I136:K136"/>
    <mergeCell ref="I137:K137"/>
    <mergeCell ref="I138:K138"/>
    <mergeCell ref="I139:K139"/>
    <mergeCell ref="I149:K149"/>
    <mergeCell ref="I143:K143"/>
    <mergeCell ref="I141:K141"/>
    <mergeCell ref="I140:K140"/>
    <mergeCell ref="I147:K147"/>
    <mergeCell ref="I148:K148"/>
    <mergeCell ref="I144:K144"/>
    <mergeCell ref="I131:K131"/>
    <mergeCell ref="B121:K121"/>
    <mergeCell ref="B122:K122"/>
    <mergeCell ref="B123:K123"/>
    <mergeCell ref="B124:K124"/>
    <mergeCell ref="B105:K113"/>
    <mergeCell ref="B120:K120"/>
    <mergeCell ref="B119:K119"/>
    <mergeCell ref="B101:G101"/>
    <mergeCell ref="I42:K42"/>
    <mergeCell ref="I86:K86"/>
    <mergeCell ref="B117:K117"/>
    <mergeCell ref="B97:G97"/>
    <mergeCell ref="B98:G98"/>
    <mergeCell ref="B99:G99"/>
    <mergeCell ref="B100:G100"/>
    <mergeCell ref="B102:G102"/>
    <mergeCell ref="B54:G54"/>
    <mergeCell ref="B55:G55"/>
    <mergeCell ref="I145:K145"/>
    <mergeCell ref="I146:K146"/>
    <mergeCell ref="I132:K132"/>
    <mergeCell ref="I133:K133"/>
    <mergeCell ref="I43:K43"/>
    <mergeCell ref="I44:K44"/>
    <mergeCell ref="I45:K45"/>
    <mergeCell ref="I89:K89"/>
    <mergeCell ref="I90:K90"/>
    <mergeCell ref="I82:K82"/>
    <mergeCell ref="I83:K83"/>
    <mergeCell ref="I84:K84"/>
    <mergeCell ref="I85:K85"/>
    <mergeCell ref="I88:K88"/>
    <mergeCell ref="B118:K118"/>
    <mergeCell ref="B96:G96"/>
  </mergeCells>
  <pageMargins left="0.7" right="0.7" top="0.75" bottom="0.75" header="0.3" footer="0.3"/>
  <pageSetup orientation="portrait" horizontalDpi="4294967293" verticalDpi="0" r:id="rId1"/>
  <ignoredErrors>
    <ignoredError sqref="R8:R10 H45 H38 H34 H86 H8 P8 L9 N8 U1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A3066DC0C2C2D41B9654D73B1F698E9" ma:contentTypeVersion="1" ma:contentTypeDescription="Create a new document." ma:contentTypeScope="" ma:versionID="09e81c96573e29aee0c9321ac8bf727f">
  <xsd:schema xmlns:xsd="http://www.w3.org/2001/XMLSchema" xmlns:xs="http://www.w3.org/2001/XMLSchema" xmlns:p="http://schemas.microsoft.com/office/2006/metadata/properties" xmlns:ns1="http://schemas.microsoft.com/sharepoint/v3" xmlns:ns2="a7912b74-821a-4119-aad9-e1c9b233eb5e" targetNamespace="http://schemas.microsoft.com/office/2006/metadata/properties" ma:root="true" ma:fieldsID="f985bc690e83d1da39d0c142231e7d6d" ns1:_="" ns2:_="">
    <xsd:import namespace="http://schemas.microsoft.com/sharepoint/v3"/>
    <xsd:import namespace="a7912b74-821a-4119-aad9-e1c9b233eb5e"/>
    <xsd:element name="properties">
      <xsd:complexType>
        <xsd:sequence>
          <xsd:element name="documentManagement">
            <xsd:complexType>
              <xsd:all>
                <xsd:element ref="ns2:Categoría_x0020_POP1"/>
                <xsd:element ref="ns2:Categoría_x0020_POP"/>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11"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Categoría_x0020_POP1" ma:index="8" ma:displayName="Categoría POP" ma:default="Arroz" ma:format="Dropdown" ma:internalName="Categor_x00ed_a_x0020_POP">
      <xsd:simpleType>
        <xsd:restriction base="dms:Choice">
          <xsd:enumeration value="Arroz"/>
          <xsd:enumeration value="Lactea"/>
          <xsd:enumeration value="Carnica"/>
          <xsd:enumeration value="Maiz"/>
          <xsd:enumeration value="Papa"/>
          <xsd:enumeration value="Caña"/>
          <xsd:enumeration value="Cacao"/>
          <xsd:enumeration value="Acuicultura"/>
          <xsd:enumeration value="Ovino Caprina"/>
          <xsd:enumeration value="Cafe"/>
        </xsd:restriction>
      </xsd:simpleType>
    </xsd:element>
    <xsd:element name="Categoría_x0020_POP" ma:index="9" ma:displayName="Subcategoría POP" ma:format="Dropdown" ma:internalName="Subcategor_x00ed_a_x0020_POP">
      <xsd:simpleType>
        <xsd:restriction base="dms:Choice">
          <xsd:enumeration value="POP"/>
          <xsd:enumeration value="Linea base"/>
          <xsd:enumeration value="Analisis situacional"/>
          <xsd:enumeration value="Prospectiva"/>
          <xsd:enumeration value="Lineamientos"/>
          <xsd:enumeration value="Plan de accion"/>
          <xsd:enumeration value="Presentaciones"/>
          <xsd:enumeration value="Anexo - Datos"/>
        </xsd:restriction>
      </xsd:simpleType>
    </xsd:element>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ía_x0020_POP1 xmlns="a7912b74-821a-4119-aad9-e1c9b233eb5e">Cacao</Categoría_x0020_POP1>
    <VariationsItemGroupID xmlns="http://schemas.microsoft.com/sharepoint/v3">3b8df620-55ae-4236-ad87-2a5f5d35750c</VariationsItemGroupID>
    <Categoría_x0020_POP xmlns="a7912b74-821a-4119-aad9-e1c9b233eb5e">Plan de accion</Categoría_x0020_POP>
    <SharedWithUsers xmlns="a7912b74-821a-4119-aad9-e1c9b233eb5e">
      <UserInfo>
        <DisplayName/>
        <AccountId xsi:nil="true"/>
        <AccountType/>
      </UserInfo>
    </SharedWithUsers>
  </documentManagement>
</p:properties>
</file>

<file path=customXml/itemProps1.xml><?xml version="1.0" encoding="utf-8"?>
<ds:datastoreItem xmlns:ds="http://schemas.openxmlformats.org/officeDocument/2006/customXml" ds:itemID="{BF1977E4-49E1-45BF-9D8D-69EDB71735EF}"/>
</file>

<file path=customXml/itemProps2.xml><?xml version="1.0" encoding="utf-8"?>
<ds:datastoreItem xmlns:ds="http://schemas.openxmlformats.org/officeDocument/2006/customXml" ds:itemID="{ACC000DC-FC8F-4056-B434-225BDEB99B78}"/>
</file>

<file path=customXml/itemProps3.xml><?xml version="1.0" encoding="utf-8"?>
<ds:datastoreItem xmlns:ds="http://schemas.openxmlformats.org/officeDocument/2006/customXml" ds:itemID="{A05FA9E1-211D-4354-AA8F-A75B635F4FF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2. Cost estimation of the Cocoa chain and its agroindustry AP</dc:title>
  <dc:subject/>
  <dc:creator>Microsoft Office User</dc:creator>
  <cp:keywords/>
  <dc:description/>
  <cp:lastModifiedBy/>
  <cp:revision/>
  <dcterms:created xsi:type="dcterms:W3CDTF">2023-11-10T21:36:23Z</dcterms:created>
  <dcterms:modified xsi:type="dcterms:W3CDTF">2024-03-05T21:50:34Z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0x010100EA3066DC0C2C2D41B9654D73B1F698E9</vt:lpwstr>
  </property>
  <property fmtid="{D5CDD505-2E9C-101B-9397-08002B2CF9AE}" pid="3" name="Order">
    <vt:r8>11700</vt:r8>
  </property>
  <property fmtid="{D5CDD505-2E9C-101B-9397-08002B2CF9AE}" pid="4" name="TemplateUrl">
    <vt:lpwstr/>
  </property>
  <property fmtid="{D5CDD505-2E9C-101B-9397-08002B2CF9AE}" pid="5" name="_SourceUrl">
    <vt:lpwstr/>
  </property>
  <property fmtid="{D5CDD505-2E9C-101B-9397-08002B2CF9AE}" pid="6" name="_SharedFileIndex">
    <vt:lpwstr/>
  </property>
  <property fmtid="{D5CDD505-2E9C-101B-9397-08002B2CF9AE}" pid="7" name="xd_Signature">
    <vt:bool>false</vt:bool>
  </property>
  <property fmtid="{D5CDD505-2E9C-101B-9397-08002B2CF9AE}" pid="8" name="xd_ProgID">
    <vt:lpwstr/>
  </property>
</Properties>
</file>